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İ ÖZER 10\Desktop\IPF\"/>
    </mc:Choice>
  </mc:AlternateContent>
  <xr:revisionPtr revIDLastSave="0" documentId="8_{2E38BC0E-9254-4362-A032-469316B947B5}" xr6:coauthVersionLast="46" xr6:coauthVersionMax="46" xr10:uidLastSave="{00000000-0000-0000-0000-000000000000}"/>
  <bookViews>
    <workbookView xWindow="-120" yWindow="-120" windowWidth="20730" windowHeight="11160" tabRatio="810" activeTab="3" xr2:uid="{00000000-000D-0000-FFFF-FFFF00000000}"/>
  </bookViews>
  <sheets>
    <sheet name="Setup" sheetId="9" r:id="rId1"/>
    <sheet name="Weigh-in" sheetId="6" r:id="rId2"/>
    <sheet name="Loading Chart" sheetId="14610" state="hidden" r:id="rId3"/>
    <sheet name="Lifting" sheetId="2" r:id="rId4"/>
    <sheet name="BarLoad" sheetId="14608" r:id="rId5"/>
    <sheet name="Upcoming Flights" sheetId="14609" r:id="rId6"/>
    <sheet name="3-Lift" sheetId="14601" r:id="rId7"/>
    <sheet name="Squat" sheetId="14603" r:id="rId8"/>
    <sheet name="Bench" sheetId="14604" r:id="rId9"/>
    <sheet name="Deadlift" sheetId="14605" r:id="rId10"/>
    <sheet name="DATA" sheetId="14584" state="hidden" r:id="rId11"/>
    <sheet name="Push-Pull" sheetId="14602" r:id="rId12"/>
    <sheet name="PrintSheet" sheetId="14607" r:id="rId13"/>
    <sheet name="Awards" sheetId="14600" r:id="rId14"/>
    <sheet name="Please read" sheetId="14585" r:id="rId15"/>
    <sheet name="Black &amp; White load sheet" sheetId="14606" r:id="rId16"/>
  </sheets>
  <externalReferences>
    <externalReference r:id="rId17"/>
  </externalReferences>
  <definedNames>
    <definedName name="_xlnm.Print_Area" localSheetId="6">'3-Lift'!$A$1:$AC$2</definedName>
    <definedName name="_xlnm.Print_Area" localSheetId="8">Bench!$A$1:$Q$2</definedName>
    <definedName name="_xlnm.Print_Area" localSheetId="9">Deadlift!$A$1:$Q$2</definedName>
    <definedName name="_xlnm.Print_Area" localSheetId="12">PrintSheet!$A$1:$AI$7</definedName>
    <definedName name="_xlnm.Print_Area" localSheetId="11">'Push-Pull'!$A$1:$W$2</definedName>
    <definedName name="_xlnm.Print_Area" localSheetId="7">Squat!$A$1:$Q$2</definedName>
    <definedName name="_xlnm.Print_Titles" localSheetId="15">'Black &amp; White load sheet'!$1:$2</definedName>
    <definedName name="_xlnm.Print_Titles" localSheetId="12">PrintSheet!$1:$2</definedName>
  </definedNames>
  <calcPr calcId="181029"/>
  <customWorkbookViews>
    <customWorkbookView name="Tony Marksteiner - Personal View" guid="{2277625D-7ADF-41CA-830E-413FDD10097D}" mergeInterval="0" personalView="1" maximized="1" windowWidth="1596" windowHeight="1054" activeSheetId="1"/>
    <customWorkbookView name="  - Personal View" guid="{07CDF5D6-CF56-477A-AAD4-2986DB622B49}" mergeInterval="0" personalView="1" maximized="1" windowWidth="1436" windowHeight="723" activeSheetId="1"/>
  </customWorkbookViews>
</workbook>
</file>

<file path=xl/calcChain.xml><?xml version="1.0" encoding="utf-8"?>
<calcChain xmlns="http://schemas.openxmlformats.org/spreadsheetml/2006/main">
  <c r="A11" i="2" l="1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10" i="2"/>
  <c r="AW45" i="2" l="1"/>
  <c r="AO45" i="2"/>
  <c r="AE45" i="2"/>
  <c r="AY45" i="2" s="1"/>
  <c r="AA45" i="2"/>
  <c r="U45" i="2"/>
  <c r="O45" i="2"/>
  <c r="H45" i="2"/>
  <c r="G45" i="2"/>
  <c r="AW44" i="2"/>
  <c r="AO44" i="2"/>
  <c r="AE44" i="2"/>
  <c r="AY44" i="2" s="1"/>
  <c r="AA44" i="2"/>
  <c r="U44" i="2"/>
  <c r="O44" i="2"/>
  <c r="H44" i="2"/>
  <c r="G44" i="2"/>
  <c r="AW43" i="2"/>
  <c r="AO43" i="2"/>
  <c r="AE43" i="2"/>
  <c r="AY43" i="2" s="1"/>
  <c r="AA43" i="2"/>
  <c r="U43" i="2"/>
  <c r="O43" i="2"/>
  <c r="H43" i="2"/>
  <c r="G43" i="2"/>
  <c r="AW42" i="2"/>
  <c r="AO42" i="2"/>
  <c r="AE42" i="2"/>
  <c r="AY42" i="2" s="1"/>
  <c r="AA42" i="2"/>
  <c r="U42" i="2"/>
  <c r="O42" i="2"/>
  <c r="H42" i="2"/>
  <c r="G42" i="2"/>
  <c r="AW41" i="2"/>
  <c r="AO41" i="2"/>
  <c r="AE41" i="2"/>
  <c r="AY41" i="2" s="1"/>
  <c r="AA41" i="2"/>
  <c r="U41" i="2"/>
  <c r="O41" i="2"/>
  <c r="H41" i="2"/>
  <c r="G41" i="2"/>
  <c r="AW40" i="2"/>
  <c r="AO40" i="2"/>
  <c r="AE40" i="2"/>
  <c r="AY40" i="2" s="1"/>
  <c r="AA40" i="2"/>
  <c r="U40" i="2"/>
  <c r="O40" i="2"/>
  <c r="H40" i="2"/>
  <c r="G40" i="2"/>
  <c r="AW39" i="2"/>
  <c r="AO39" i="2"/>
  <c r="AE39" i="2"/>
  <c r="AY39" i="2" s="1"/>
  <c r="AA39" i="2"/>
  <c r="U39" i="2"/>
  <c r="O39" i="2"/>
  <c r="H39" i="2"/>
  <c r="G39" i="2"/>
  <c r="AW38" i="2"/>
  <c r="AO38" i="2"/>
  <c r="AE38" i="2"/>
  <c r="AY38" i="2" s="1"/>
  <c r="AA38" i="2"/>
  <c r="U38" i="2"/>
  <c r="O38" i="2"/>
  <c r="H38" i="2"/>
  <c r="G38" i="2"/>
  <c r="AW37" i="2"/>
  <c r="AO37" i="2"/>
  <c r="AE37" i="2"/>
  <c r="AY37" i="2" s="1"/>
  <c r="AA37" i="2"/>
  <c r="U37" i="2"/>
  <c r="O37" i="2"/>
  <c r="H37" i="2"/>
  <c r="G37" i="2"/>
  <c r="AW36" i="2"/>
  <c r="AO36" i="2"/>
  <c r="AE36" i="2"/>
  <c r="AY36" i="2" s="1"/>
  <c r="AA36" i="2"/>
  <c r="U36" i="2"/>
  <c r="O36" i="2"/>
  <c r="H36" i="2"/>
  <c r="G36" i="2"/>
  <c r="AW35" i="2"/>
  <c r="AO35" i="2"/>
  <c r="AE35" i="2"/>
  <c r="AY35" i="2" s="1"/>
  <c r="AA35" i="2"/>
  <c r="U35" i="2"/>
  <c r="O35" i="2"/>
  <c r="H35" i="2"/>
  <c r="G35" i="2"/>
  <c r="AW34" i="2"/>
  <c r="AO34" i="2"/>
  <c r="AE34" i="2"/>
  <c r="AY34" i="2" s="1"/>
  <c r="AA34" i="2"/>
  <c r="U34" i="2"/>
  <c r="O34" i="2"/>
  <c r="H34" i="2"/>
  <c r="G34" i="2"/>
  <c r="AW33" i="2"/>
  <c r="AO33" i="2"/>
  <c r="AE33" i="2"/>
  <c r="AY33" i="2" s="1"/>
  <c r="AA33" i="2"/>
  <c r="U33" i="2"/>
  <c r="O33" i="2"/>
  <c r="H33" i="2"/>
  <c r="G33" i="2"/>
  <c r="AW32" i="2"/>
  <c r="AO32" i="2"/>
  <c r="AE32" i="2"/>
  <c r="AY32" i="2" s="1"/>
  <c r="AA32" i="2"/>
  <c r="U32" i="2"/>
  <c r="O32" i="2"/>
  <c r="H32" i="2"/>
  <c r="G32" i="2"/>
  <c r="AW31" i="2"/>
  <c r="AO31" i="2"/>
  <c r="AE31" i="2"/>
  <c r="AY31" i="2" s="1"/>
  <c r="AA31" i="2"/>
  <c r="U31" i="2"/>
  <c r="O31" i="2"/>
  <c r="H31" i="2"/>
  <c r="G31" i="2"/>
  <c r="AW30" i="2"/>
  <c r="AO30" i="2"/>
  <c r="AE30" i="2"/>
  <c r="AY30" i="2" s="1"/>
  <c r="AA30" i="2"/>
  <c r="U30" i="2"/>
  <c r="O30" i="2"/>
  <c r="H30" i="2"/>
  <c r="G30" i="2"/>
  <c r="AW17" i="2"/>
  <c r="AO17" i="2"/>
  <c r="AE17" i="2"/>
  <c r="AA17" i="2"/>
  <c r="U17" i="2"/>
  <c r="O17" i="2"/>
  <c r="AW26" i="2"/>
  <c r="AO26" i="2"/>
  <c r="AE26" i="2"/>
  <c r="AA26" i="2"/>
  <c r="U26" i="2"/>
  <c r="O26" i="2"/>
  <c r="AW19" i="2"/>
  <c r="AO19" i="2"/>
  <c r="AE19" i="2"/>
  <c r="AA19" i="2"/>
  <c r="U19" i="2"/>
  <c r="O19" i="2"/>
  <c r="AW10" i="2"/>
  <c r="AO10" i="2"/>
  <c r="AE10" i="2"/>
  <c r="AA10" i="2"/>
  <c r="U10" i="2"/>
  <c r="O10" i="2"/>
  <c r="AW28" i="2"/>
  <c r="AO28" i="2"/>
  <c r="AE28" i="2"/>
  <c r="AA28" i="2"/>
  <c r="U28" i="2"/>
  <c r="O28" i="2"/>
  <c r="AW27" i="2"/>
  <c r="AO27" i="2"/>
  <c r="AE27" i="2"/>
  <c r="AA27" i="2"/>
  <c r="U27" i="2"/>
  <c r="O27" i="2"/>
  <c r="AW16" i="2"/>
  <c r="AO16" i="2"/>
  <c r="AE16" i="2"/>
  <c r="AA16" i="2"/>
  <c r="U16" i="2"/>
  <c r="O16" i="2"/>
  <c r="AW23" i="2"/>
  <c r="AO23" i="2"/>
  <c r="AE23" i="2"/>
  <c r="AA23" i="2"/>
  <c r="U23" i="2"/>
  <c r="O23" i="2"/>
  <c r="AW13" i="2"/>
  <c r="AO13" i="2"/>
  <c r="AE13" i="2"/>
  <c r="AA13" i="2"/>
  <c r="U13" i="2"/>
  <c r="O13" i="2"/>
  <c r="AW25" i="2"/>
  <c r="AO25" i="2"/>
  <c r="AE25" i="2"/>
  <c r="AA25" i="2"/>
  <c r="U25" i="2"/>
  <c r="O25" i="2"/>
  <c r="AW20" i="2"/>
  <c r="AO20" i="2"/>
  <c r="AE20" i="2"/>
  <c r="AA20" i="2"/>
  <c r="U20" i="2"/>
  <c r="O20" i="2"/>
  <c r="AW22" i="2"/>
  <c r="AO22" i="2"/>
  <c r="AE22" i="2"/>
  <c r="AA22" i="2"/>
  <c r="U22" i="2"/>
  <c r="O22" i="2"/>
  <c r="AW11" i="2"/>
  <c r="AO11" i="2"/>
  <c r="AE11" i="2"/>
  <c r="AA11" i="2"/>
  <c r="U11" i="2"/>
  <c r="O11" i="2"/>
  <c r="AW24" i="2"/>
  <c r="AO24" i="2"/>
  <c r="AE24" i="2"/>
  <c r="AA24" i="2"/>
  <c r="U24" i="2"/>
  <c r="O24" i="2"/>
  <c r="AW15" i="2"/>
  <c r="AO15" i="2"/>
  <c r="AE15" i="2"/>
  <c r="AA15" i="2"/>
  <c r="U15" i="2"/>
  <c r="O15" i="2"/>
  <c r="AW18" i="2"/>
  <c r="AO18" i="2"/>
  <c r="AE18" i="2"/>
  <c r="AA18" i="2"/>
  <c r="U18" i="2"/>
  <c r="O18" i="2"/>
  <c r="AW21" i="2"/>
  <c r="AO21" i="2"/>
  <c r="AE21" i="2"/>
  <c r="AA21" i="2"/>
  <c r="U21" i="2"/>
  <c r="O21" i="2"/>
  <c r="AW12" i="2"/>
  <c r="AO12" i="2"/>
  <c r="AE12" i="2"/>
  <c r="AA12" i="2"/>
  <c r="U12" i="2"/>
  <c r="O12" i="2"/>
  <c r="AW14" i="2"/>
  <c r="AO14" i="2"/>
  <c r="AE14" i="2"/>
  <c r="AA14" i="2"/>
  <c r="U14" i="2"/>
  <c r="O14" i="2"/>
  <c r="AW29" i="2"/>
  <c r="AO29" i="2"/>
  <c r="AE29" i="2"/>
  <c r="AA29" i="2"/>
  <c r="U29" i="2"/>
  <c r="O29" i="2"/>
  <c r="AN14" i="2" l="1"/>
  <c r="AN21" i="2"/>
  <c r="AN15" i="2"/>
  <c r="AN11" i="2"/>
  <c r="AN20" i="2"/>
  <c r="AN13" i="2"/>
  <c r="AN16" i="2"/>
  <c r="AN28" i="2"/>
  <c r="AN19" i="2"/>
  <c r="AM34" i="2"/>
  <c r="AM36" i="2"/>
  <c r="AM38" i="2"/>
  <c r="AM40" i="2"/>
  <c r="V42" i="2"/>
  <c r="V44" i="2"/>
  <c r="AN17" i="2"/>
  <c r="AN31" i="2"/>
  <c r="AN35" i="2"/>
  <c r="AN37" i="2"/>
  <c r="AN39" i="2"/>
  <c r="AN41" i="2"/>
  <c r="AN43" i="2"/>
  <c r="AN45" i="2"/>
  <c r="AN29" i="2"/>
  <c r="AN12" i="2"/>
  <c r="AN18" i="2"/>
  <c r="AN24" i="2"/>
  <c r="AN22" i="2"/>
  <c r="AN25" i="2"/>
  <c r="AN23" i="2"/>
  <c r="AN27" i="2"/>
  <c r="AN10" i="2"/>
  <c r="AN26" i="2"/>
  <c r="AN30" i="2"/>
  <c r="AN42" i="2"/>
  <c r="AN44" i="2"/>
  <c r="AN32" i="2"/>
  <c r="AN33" i="2"/>
  <c r="AN34" i="2"/>
  <c r="AM35" i="2"/>
  <c r="AN36" i="2"/>
  <c r="AM37" i="2"/>
  <c r="AN38" i="2"/>
  <c r="AM39" i="2"/>
  <c r="AN40" i="2"/>
  <c r="V41" i="2"/>
  <c r="V43" i="2"/>
  <c r="V45" i="2"/>
  <c r="V29" i="2"/>
  <c r="AM14" i="2"/>
  <c r="V12" i="2"/>
  <c r="AM21" i="2"/>
  <c r="V18" i="2"/>
  <c r="V15" i="2"/>
  <c r="V24" i="2"/>
  <c r="V11" i="2"/>
  <c r="V22" i="2"/>
  <c r="V20" i="2"/>
  <c r="V25" i="2"/>
  <c r="V13" i="2"/>
  <c r="V23" i="2"/>
  <c r="AM16" i="2"/>
  <c r="AM27" i="2"/>
  <c r="AM28" i="2"/>
  <c r="AM10" i="2"/>
  <c r="AM19" i="2"/>
  <c r="V17" i="2"/>
  <c r="V30" i="2"/>
  <c r="V31" i="2"/>
  <c r="V32" i="2"/>
  <c r="V33" i="2"/>
  <c r="V14" i="2"/>
  <c r="V21" i="2"/>
  <c r="AM29" i="2"/>
  <c r="AM12" i="2"/>
  <c r="AM18" i="2"/>
  <c r="AM15" i="2"/>
  <c r="AM24" i="2"/>
  <c r="AM11" i="2"/>
  <c r="AM22" i="2"/>
  <c r="AM20" i="2"/>
  <c r="AM25" i="2"/>
  <c r="AM13" i="2"/>
  <c r="AM23" i="2"/>
  <c r="V27" i="2"/>
  <c r="V10" i="2"/>
  <c r="V26" i="2"/>
  <c r="AM26" i="2"/>
  <c r="V16" i="2"/>
  <c r="V28" i="2"/>
  <c r="V19" i="2"/>
  <c r="AM17" i="2"/>
  <c r="AM30" i="2"/>
  <c r="AM31" i="2"/>
  <c r="AM32" i="2"/>
  <c r="AM33" i="2"/>
  <c r="V34" i="2"/>
  <c r="V36" i="2"/>
  <c r="V38" i="2"/>
  <c r="V40" i="2"/>
  <c r="V35" i="2"/>
  <c r="V37" i="2"/>
  <c r="V39" i="2"/>
  <c r="AM41" i="2"/>
  <c r="AM42" i="2"/>
  <c r="AM43" i="2"/>
  <c r="AM44" i="2"/>
  <c r="AM45" i="2"/>
  <c r="AW46" i="2"/>
  <c r="AO46" i="2"/>
  <c r="AE46" i="2"/>
  <c r="AY46" i="2" s="1"/>
  <c r="AA46" i="2"/>
  <c r="U46" i="2"/>
  <c r="O46" i="2"/>
  <c r="H46" i="2"/>
  <c r="G46" i="2"/>
  <c r="C2" i="14609"/>
  <c r="V46" i="2" l="1"/>
  <c r="AN46" i="2"/>
  <c r="AM46" i="2"/>
  <c r="A9" i="2"/>
  <c r="AF5" i="9" l="1"/>
  <c r="AF4" i="9"/>
  <c r="AF3" i="9"/>
  <c r="C7" i="9"/>
  <c r="AE5" i="9"/>
  <c r="AE4" i="9"/>
  <c r="AE3" i="9"/>
  <c r="AY1" i="6" l="1"/>
  <c r="B3" i="14610" l="1"/>
  <c r="B4" i="14610"/>
  <c r="B5" i="14610"/>
  <c r="B6" i="14610"/>
  <c r="B7" i="14610"/>
  <c r="B8" i="14610"/>
  <c r="B9" i="14610"/>
  <c r="B10" i="14610"/>
  <c r="B11" i="14610"/>
  <c r="B12" i="14610"/>
  <c r="B13" i="14610"/>
  <c r="B14" i="14610"/>
  <c r="B15" i="14610"/>
  <c r="B16" i="14610"/>
  <c r="B17" i="14610"/>
  <c r="B18" i="14610"/>
  <c r="B19" i="14610"/>
  <c r="B20" i="14610"/>
  <c r="B21" i="14610"/>
  <c r="B22" i="14610"/>
  <c r="B23" i="14610"/>
  <c r="B24" i="14610"/>
  <c r="B25" i="14610"/>
  <c r="B26" i="14610"/>
  <c r="B27" i="14610"/>
  <c r="B28" i="14610"/>
  <c r="B29" i="14610"/>
  <c r="B30" i="14610"/>
  <c r="B31" i="14610"/>
  <c r="B32" i="14610"/>
  <c r="B33" i="14610"/>
  <c r="B34" i="14610"/>
  <c r="B35" i="14610"/>
  <c r="B36" i="14610"/>
  <c r="B37" i="14610"/>
  <c r="B38" i="14610"/>
  <c r="B39" i="14610"/>
  <c r="B40" i="14610"/>
  <c r="B41" i="14610"/>
  <c r="B42" i="14610"/>
  <c r="B43" i="14610"/>
  <c r="B44" i="14610"/>
  <c r="B45" i="14610"/>
  <c r="B46" i="14610"/>
  <c r="B47" i="14610"/>
  <c r="B48" i="14610"/>
  <c r="B49" i="14610"/>
  <c r="B50" i="14610"/>
  <c r="B51" i="14610"/>
  <c r="B52" i="14610"/>
  <c r="B53" i="14610"/>
  <c r="B54" i="14610"/>
  <c r="B55" i="14610"/>
  <c r="B56" i="14610"/>
  <c r="B57" i="14610"/>
  <c r="B58" i="14610"/>
  <c r="B59" i="14610"/>
  <c r="B60" i="14610"/>
  <c r="B61" i="14610"/>
  <c r="B62" i="14610"/>
  <c r="B63" i="14610"/>
  <c r="B64" i="14610"/>
  <c r="B65" i="14610"/>
  <c r="B66" i="14610"/>
  <c r="B67" i="14610"/>
  <c r="B68" i="14610"/>
  <c r="B69" i="14610"/>
  <c r="B70" i="14610"/>
  <c r="B71" i="14610"/>
  <c r="B72" i="14610"/>
  <c r="B73" i="14610"/>
  <c r="B74" i="14610"/>
  <c r="B75" i="14610"/>
  <c r="B76" i="14610"/>
  <c r="B77" i="14610"/>
  <c r="B78" i="14610"/>
  <c r="B79" i="14610"/>
  <c r="B80" i="14610"/>
  <c r="B81" i="14610"/>
  <c r="B82" i="14610"/>
  <c r="B83" i="14610"/>
  <c r="B84" i="14610"/>
  <c r="B85" i="14610"/>
  <c r="B86" i="14610"/>
  <c r="B87" i="14610"/>
  <c r="B88" i="14610"/>
  <c r="B89" i="14610"/>
  <c r="B90" i="14610"/>
  <c r="B91" i="14610"/>
  <c r="B92" i="14610"/>
  <c r="B93" i="14610"/>
  <c r="B94" i="14610"/>
  <c r="B95" i="14610"/>
  <c r="B96" i="14610"/>
  <c r="B97" i="14610"/>
  <c r="B98" i="14610"/>
  <c r="B99" i="14610"/>
  <c r="B100" i="14610"/>
  <c r="B101" i="14610"/>
  <c r="B102" i="14610"/>
  <c r="B103" i="14610"/>
  <c r="B104" i="14610"/>
  <c r="B105" i="14610"/>
  <c r="B106" i="14610"/>
  <c r="B107" i="14610"/>
  <c r="B108" i="14610"/>
  <c r="B109" i="14610"/>
  <c r="B110" i="14610"/>
  <c r="B111" i="14610"/>
  <c r="B112" i="14610"/>
  <c r="B113" i="14610"/>
  <c r="B114" i="14610"/>
  <c r="B115" i="14610"/>
  <c r="B116" i="14610"/>
  <c r="B117" i="14610"/>
  <c r="B118" i="14610"/>
  <c r="B119" i="14610"/>
  <c r="B120" i="14610"/>
  <c r="B121" i="14610"/>
  <c r="B122" i="14610"/>
  <c r="B123" i="14610"/>
  <c r="B124" i="14610"/>
  <c r="B125" i="14610"/>
  <c r="B126" i="14610"/>
  <c r="B127" i="14610"/>
  <c r="B128" i="14610"/>
  <c r="B129" i="14610"/>
  <c r="B130" i="14610"/>
  <c r="B131" i="14610"/>
  <c r="B132" i="14610"/>
  <c r="B133" i="14610"/>
  <c r="B134" i="14610"/>
  <c r="B135" i="14610"/>
  <c r="B136" i="14610"/>
  <c r="B137" i="14610"/>
  <c r="B138" i="14610"/>
  <c r="B139" i="14610"/>
  <c r="B140" i="14610"/>
  <c r="B141" i="14610"/>
  <c r="B142" i="14610"/>
  <c r="B143" i="14610"/>
  <c r="B144" i="14610"/>
  <c r="B145" i="14610"/>
  <c r="B146" i="14610"/>
  <c r="B147" i="14610"/>
  <c r="B148" i="14610"/>
  <c r="B149" i="14610"/>
  <c r="B150" i="14610"/>
  <c r="B151" i="14610"/>
  <c r="B152" i="14610"/>
  <c r="B153" i="14610"/>
  <c r="B154" i="14610"/>
  <c r="B155" i="14610"/>
  <c r="B156" i="14610"/>
  <c r="B157" i="14610"/>
  <c r="B158" i="14610"/>
  <c r="B159" i="14610"/>
  <c r="B160" i="14610"/>
  <c r="B161" i="14610"/>
  <c r="B162" i="14610"/>
  <c r="B163" i="14610"/>
  <c r="B164" i="14610"/>
  <c r="B165" i="14610"/>
  <c r="B166" i="14610"/>
  <c r="B167" i="14610"/>
  <c r="B168" i="14610"/>
  <c r="B169" i="14610"/>
  <c r="B170" i="14610"/>
  <c r="B171" i="14610"/>
  <c r="B172" i="14610"/>
  <c r="B173" i="14610"/>
  <c r="B174" i="14610"/>
  <c r="B175" i="14610"/>
  <c r="B176" i="14610"/>
  <c r="B177" i="14610"/>
  <c r="B178" i="14610"/>
  <c r="B179" i="14610"/>
  <c r="B180" i="14610"/>
  <c r="B181" i="14610"/>
  <c r="B182" i="14610"/>
  <c r="B183" i="14610"/>
  <c r="B184" i="14610"/>
  <c r="B185" i="14610"/>
  <c r="B186" i="14610"/>
  <c r="B187" i="14610"/>
  <c r="B188" i="14610"/>
  <c r="B189" i="14610"/>
  <c r="B190" i="14610"/>
  <c r="B191" i="14610"/>
  <c r="B192" i="14610"/>
  <c r="B193" i="14610"/>
  <c r="B194" i="14610"/>
  <c r="B195" i="14610"/>
  <c r="B196" i="14610"/>
  <c r="B197" i="14610"/>
  <c r="B198" i="14610"/>
  <c r="B199" i="14610"/>
  <c r="B200" i="14610"/>
  <c r="B201" i="14610"/>
  <c r="B202" i="14610"/>
  <c r="B203" i="14610"/>
  <c r="B204" i="14610"/>
  <c r="B205" i="14610"/>
  <c r="B206" i="14610"/>
  <c r="B207" i="14610"/>
  <c r="B208" i="14610"/>
  <c r="B209" i="14610"/>
  <c r="B210" i="14610"/>
  <c r="B211" i="14610"/>
  <c r="B212" i="14610"/>
  <c r="B213" i="14610"/>
  <c r="B214" i="14610"/>
  <c r="B215" i="14610"/>
  <c r="B216" i="14610"/>
  <c r="B217" i="14610"/>
  <c r="B218" i="14610"/>
  <c r="B219" i="14610"/>
  <c r="B220" i="14610"/>
  <c r="B221" i="14610"/>
  <c r="B222" i="14610"/>
  <c r="B223" i="14610"/>
  <c r="B224" i="14610"/>
  <c r="B225" i="14610"/>
  <c r="B226" i="14610"/>
  <c r="B227" i="14610"/>
  <c r="B228" i="14610"/>
  <c r="B229" i="14610"/>
  <c r="B230" i="14610"/>
  <c r="B231" i="14610"/>
  <c r="B232" i="14610"/>
  <c r="B233" i="14610"/>
  <c r="B234" i="14610"/>
  <c r="B235" i="14610"/>
  <c r="B236" i="14610"/>
  <c r="B237" i="14610"/>
  <c r="B238" i="14610"/>
  <c r="B239" i="14610"/>
  <c r="B240" i="14610"/>
  <c r="B241" i="14610"/>
  <c r="B2" i="14610"/>
  <c r="A1" i="14608" l="1"/>
  <c r="A4" i="14608" l="1"/>
  <c r="C4" i="14608" l="1"/>
  <c r="AI1" i="2" l="1"/>
  <c r="J10" i="9"/>
  <c r="J11" i="9"/>
  <c r="J12" i="9" s="1"/>
  <c r="J13" i="9" s="1"/>
  <c r="J14" i="9" s="1"/>
  <c r="J15" i="9" s="1"/>
  <c r="J16" i="9" s="1"/>
  <c r="AS7" i="2"/>
  <c r="AU7" i="2"/>
  <c r="F8" i="2"/>
  <c r="AJ7" i="2"/>
  <c r="L21" i="9"/>
  <c r="L22" i="9" s="1"/>
  <c r="L23" i="9" s="1"/>
  <c r="H8" i="2"/>
  <c r="G3" i="2"/>
  <c r="U9" i="2"/>
  <c r="O9" i="2"/>
  <c r="AA9" i="2"/>
  <c r="H9" i="2"/>
  <c r="AW9" i="2"/>
  <c r="AG1" i="2"/>
  <c r="AE9" i="2"/>
  <c r="AY9" i="2" s="1"/>
  <c r="K7" i="14600"/>
  <c r="B6" i="14600"/>
  <c r="J2" i="14600"/>
  <c r="B2" i="14606"/>
  <c r="C2" i="14606"/>
  <c r="D2" i="14606"/>
  <c r="E2" i="14606"/>
  <c r="F2" i="14606"/>
  <c r="G2" i="14606"/>
  <c r="H2" i="14606"/>
  <c r="I2" i="14606"/>
  <c r="J2" i="14606"/>
  <c r="M5" i="14606"/>
  <c r="M6" i="14606"/>
  <c r="M7" i="14606"/>
  <c r="M8" i="14606"/>
  <c r="M9" i="14606"/>
  <c r="M10" i="14606"/>
  <c r="M11" i="14606"/>
  <c r="M12" i="14606"/>
  <c r="L13" i="14606"/>
  <c r="M13" i="14606" s="1"/>
  <c r="L14" i="14606"/>
  <c r="O6" i="14606"/>
  <c r="O3" i="14606"/>
  <c r="O4" i="14606"/>
  <c r="O5" i="14606"/>
  <c r="O2" i="14606"/>
  <c r="G9" i="2"/>
  <c r="AK9" i="2"/>
  <c r="AO9" i="2"/>
  <c r="AG7" i="2"/>
  <c r="BA1" i="2"/>
  <c r="BM1" i="2"/>
  <c r="BL1" i="2"/>
  <c r="BK1" i="2"/>
  <c r="BJ1" i="2"/>
  <c r="BI1" i="2"/>
  <c r="BH1" i="2"/>
  <c r="BG1" i="2"/>
  <c r="BF1" i="2"/>
  <c r="BE1" i="2"/>
  <c r="BD1" i="2"/>
  <c r="BC1" i="2"/>
  <c r="BB1" i="2"/>
  <c r="A3" i="2"/>
  <c r="A6" i="2" s="1"/>
  <c r="L1" i="9"/>
  <c r="F2" i="6"/>
  <c r="A6" i="14600"/>
  <c r="A1" i="2"/>
  <c r="AX42" i="2" l="1"/>
  <c r="AR42" i="2" s="1"/>
  <c r="AX34" i="2"/>
  <c r="AR34" i="2" s="1"/>
  <c r="AX13" i="2"/>
  <c r="AX18" i="2"/>
  <c r="AX35" i="2"/>
  <c r="AR35" i="2" s="1"/>
  <c r="AX31" i="2"/>
  <c r="AR31" i="2" s="1"/>
  <c r="AX16" i="2"/>
  <c r="AX25" i="2"/>
  <c r="AX26" i="2"/>
  <c r="AX41" i="2"/>
  <c r="AR41" i="2" s="1"/>
  <c r="AX21" i="2"/>
  <c r="AX37" i="2"/>
  <c r="AR37" i="2" s="1"/>
  <c r="AX40" i="2"/>
  <c r="AR40" i="2" s="1"/>
  <c r="AX32" i="2"/>
  <c r="AR32" i="2" s="1"/>
  <c r="AX20" i="2"/>
  <c r="AX14" i="2"/>
  <c r="AX45" i="2"/>
  <c r="AR45" i="2" s="1"/>
  <c r="AT45" i="2" s="1"/>
  <c r="AX17" i="2"/>
  <c r="AX10" i="2"/>
  <c r="AX22" i="2"/>
  <c r="AX44" i="2"/>
  <c r="AR44" i="2" s="1"/>
  <c r="AT44" i="2" s="1"/>
  <c r="AX39" i="2"/>
  <c r="AR39" i="2" s="1"/>
  <c r="AX23" i="2"/>
  <c r="AX46" i="2"/>
  <c r="AR46" i="2" s="1"/>
  <c r="AT46" i="2" s="1"/>
  <c r="AX12" i="2"/>
  <c r="AX33" i="2"/>
  <c r="AR33" i="2" s="1"/>
  <c r="AX38" i="2"/>
  <c r="AR38" i="2" s="1"/>
  <c r="AX30" i="2"/>
  <c r="AR30" i="2" s="1"/>
  <c r="AX11" i="2"/>
  <c r="AX29" i="2"/>
  <c r="AX43" i="2"/>
  <c r="AR43" i="2" s="1"/>
  <c r="AX19" i="2"/>
  <c r="AX27" i="2"/>
  <c r="AX24" i="2"/>
  <c r="AX36" i="2"/>
  <c r="AR36" i="2" s="1"/>
  <c r="AX15" i="2"/>
  <c r="AX28" i="2"/>
  <c r="AJ33" i="2"/>
  <c r="AB33" i="2" s="1"/>
  <c r="AJ31" i="2"/>
  <c r="AB31" i="2" s="1"/>
  <c r="AJ17" i="2"/>
  <c r="AB17" i="2" s="1"/>
  <c r="AJ14" i="2"/>
  <c r="AB14" i="2" s="1"/>
  <c r="AJ44" i="2"/>
  <c r="AB44" i="2" s="1"/>
  <c r="AJ42" i="2"/>
  <c r="AB42" i="2" s="1"/>
  <c r="AJ40" i="2"/>
  <c r="AB40" i="2" s="1"/>
  <c r="AJ38" i="2"/>
  <c r="AB38" i="2" s="1"/>
  <c r="AJ36" i="2"/>
  <c r="AB36" i="2" s="1"/>
  <c r="AJ34" i="2"/>
  <c r="AB34" i="2" s="1"/>
  <c r="AJ32" i="2"/>
  <c r="AB32" i="2" s="1"/>
  <c r="AJ30" i="2"/>
  <c r="AB30" i="2" s="1"/>
  <c r="AJ26" i="2"/>
  <c r="AB26" i="2" s="1"/>
  <c r="AJ10" i="2"/>
  <c r="AB10" i="2" s="1"/>
  <c r="AJ27" i="2"/>
  <c r="AB27" i="2" s="1"/>
  <c r="AJ23" i="2"/>
  <c r="AB23" i="2" s="1"/>
  <c r="AJ25" i="2"/>
  <c r="AB25" i="2" s="1"/>
  <c r="AJ22" i="2"/>
  <c r="AB22" i="2" s="1"/>
  <c r="AJ24" i="2"/>
  <c r="AB24" i="2" s="1"/>
  <c r="AJ18" i="2"/>
  <c r="AB18" i="2" s="1"/>
  <c r="AJ12" i="2"/>
  <c r="AB12" i="2" s="1"/>
  <c r="AJ29" i="2"/>
  <c r="AB29" i="2" s="1"/>
  <c r="AJ45" i="2"/>
  <c r="AB45" i="2" s="1"/>
  <c r="AJ39" i="2"/>
  <c r="AB39" i="2" s="1"/>
  <c r="AJ37" i="2"/>
  <c r="AB37" i="2" s="1"/>
  <c r="AJ19" i="2"/>
  <c r="AB19" i="2" s="1"/>
  <c r="AJ16" i="2"/>
  <c r="AB16" i="2" s="1"/>
  <c r="AJ13" i="2"/>
  <c r="AB13" i="2" s="1"/>
  <c r="AJ11" i="2"/>
  <c r="AB11" i="2" s="1"/>
  <c r="AJ21" i="2"/>
  <c r="AB21" i="2" s="1"/>
  <c r="AJ43" i="2"/>
  <c r="AB43" i="2" s="1"/>
  <c r="AJ41" i="2"/>
  <c r="AB41" i="2" s="1"/>
  <c r="AJ35" i="2"/>
  <c r="AB35" i="2" s="1"/>
  <c r="AJ28" i="2"/>
  <c r="AB28" i="2" s="1"/>
  <c r="AJ20" i="2"/>
  <c r="AB20" i="2" s="1"/>
  <c r="AJ15" i="2"/>
  <c r="AB15" i="2" s="1"/>
  <c r="AJ46" i="2"/>
  <c r="AB46" i="2" s="1"/>
  <c r="G26" i="2"/>
  <c r="AQ26" i="2" s="1"/>
  <c r="G27" i="2"/>
  <c r="AQ27" i="2" s="1"/>
  <c r="G23" i="2"/>
  <c r="AQ23" i="2" s="1"/>
  <c r="G25" i="2"/>
  <c r="AQ25" i="2" s="1"/>
  <c r="G22" i="2"/>
  <c r="AQ22" i="2" s="1"/>
  <c r="G24" i="2"/>
  <c r="AQ24" i="2" s="1"/>
  <c r="G17" i="2"/>
  <c r="G19" i="2"/>
  <c r="G28" i="2"/>
  <c r="AQ28" i="2" s="1"/>
  <c r="G16" i="2"/>
  <c r="G13" i="2"/>
  <c r="AQ13" i="2" s="1"/>
  <c r="G20" i="2"/>
  <c r="G11" i="2"/>
  <c r="AQ11" i="2" s="1"/>
  <c r="G15" i="2"/>
  <c r="AQ15" i="2" s="1"/>
  <c r="G21" i="2"/>
  <c r="G14" i="2"/>
  <c r="G10" i="2"/>
  <c r="AQ10" i="2" s="1"/>
  <c r="G12" i="2"/>
  <c r="AQ12" i="2" s="1"/>
  <c r="G29" i="2"/>
  <c r="G18" i="2"/>
  <c r="AQ18" i="2" s="1"/>
  <c r="AL44" i="2"/>
  <c r="AL42" i="2"/>
  <c r="AL40" i="2"/>
  <c r="AL38" i="2"/>
  <c r="AL36" i="2"/>
  <c r="AL34" i="2"/>
  <c r="AL32" i="2"/>
  <c r="AL30" i="2"/>
  <c r="AL26" i="2"/>
  <c r="H26" i="2" s="1"/>
  <c r="AL10" i="2"/>
  <c r="H10" i="2" s="1"/>
  <c r="AL27" i="2"/>
  <c r="H27" i="2" s="1"/>
  <c r="AL23" i="2"/>
  <c r="H23" i="2" s="1"/>
  <c r="AL25" i="2"/>
  <c r="H25" i="2" s="1"/>
  <c r="AL22" i="2"/>
  <c r="H22" i="2" s="1"/>
  <c r="AL24" i="2"/>
  <c r="H24" i="2" s="1"/>
  <c r="AL18" i="2"/>
  <c r="H18" i="2" s="1"/>
  <c r="AL12" i="2"/>
  <c r="H12" i="2" s="1"/>
  <c r="AL29" i="2"/>
  <c r="H29" i="2" s="1"/>
  <c r="AL14" i="2"/>
  <c r="H14" i="2" s="1"/>
  <c r="AL15" i="2"/>
  <c r="H15" i="2" s="1"/>
  <c r="AL45" i="2"/>
  <c r="AL43" i="2"/>
  <c r="AL41" i="2"/>
  <c r="AL39" i="2"/>
  <c r="AL37" i="2"/>
  <c r="AL35" i="2"/>
  <c r="AL33" i="2"/>
  <c r="AL31" i="2"/>
  <c r="AL17" i="2"/>
  <c r="H17" i="2" s="1"/>
  <c r="AL19" i="2"/>
  <c r="H19" i="2" s="1"/>
  <c r="AL28" i="2"/>
  <c r="H28" i="2" s="1"/>
  <c r="AL16" i="2"/>
  <c r="H16" i="2" s="1"/>
  <c r="AL13" i="2"/>
  <c r="H13" i="2" s="1"/>
  <c r="AL20" i="2"/>
  <c r="H20" i="2" s="1"/>
  <c r="AL11" i="2"/>
  <c r="H11" i="2" s="1"/>
  <c r="AL21" i="2"/>
  <c r="H21" i="2" s="1"/>
  <c r="AL46" i="2"/>
  <c r="J17" i="9"/>
  <c r="J18" i="9" s="1"/>
  <c r="J19" i="9" s="1"/>
  <c r="J20" i="9" s="1"/>
  <c r="J21" i="9" s="1"/>
  <c r="J22" i="9" s="1"/>
  <c r="J23" i="9" s="1"/>
  <c r="G4" i="2"/>
  <c r="J16" i="14608" s="1"/>
  <c r="J6" i="14608"/>
  <c r="AN9" i="2"/>
  <c r="AX9" i="2"/>
  <c r="AR9" i="2" s="1"/>
  <c r="AT9" i="2" s="1"/>
  <c r="G8" i="2"/>
  <c r="AL9" i="2"/>
  <c r="L1" i="14606"/>
  <c r="A10" i="14606" s="1"/>
  <c r="B10" i="14606" s="1"/>
  <c r="AF6" i="2"/>
  <c r="A7" i="2"/>
  <c r="B7" i="14600"/>
  <c r="V9" i="2"/>
  <c r="AM9" i="2"/>
  <c r="M14" i="14606"/>
  <c r="L15" i="14606"/>
  <c r="AJ9" i="2"/>
  <c r="AY28" i="2"/>
  <c r="B9" i="14600"/>
  <c r="AY29" i="2"/>
  <c r="AQ43" i="2" l="1"/>
  <c r="AD43" i="2"/>
  <c r="AG43" i="2"/>
  <c r="AC43" i="2"/>
  <c r="AF43" i="2"/>
  <c r="AC45" i="2"/>
  <c r="AQ45" i="2"/>
  <c r="AG45" i="2"/>
  <c r="AD45" i="2"/>
  <c r="AF45" i="2"/>
  <c r="AC27" i="2"/>
  <c r="AD27" i="2"/>
  <c r="AG40" i="2"/>
  <c r="AC40" i="2"/>
  <c r="AD40" i="2"/>
  <c r="AQ40" i="2"/>
  <c r="AT37" i="2"/>
  <c r="AC21" i="2"/>
  <c r="AD21" i="2"/>
  <c r="AQ19" i="2"/>
  <c r="AC19" i="2"/>
  <c r="AD19" i="2"/>
  <c r="AC22" i="2"/>
  <c r="AD22" i="2"/>
  <c r="AC10" i="2"/>
  <c r="AD10" i="2"/>
  <c r="AQ42" i="2"/>
  <c r="AD42" i="2"/>
  <c r="AC42" i="2"/>
  <c r="AG42" i="2"/>
  <c r="AF42" i="2"/>
  <c r="AQ31" i="2"/>
  <c r="AD31" i="2"/>
  <c r="AG31" i="2"/>
  <c r="AC31" i="2"/>
  <c r="AF36" i="2"/>
  <c r="AT36" i="2"/>
  <c r="AT43" i="2"/>
  <c r="AF38" i="2"/>
  <c r="AT38" i="2"/>
  <c r="AQ20" i="2"/>
  <c r="AG46" i="2"/>
  <c r="AC46" i="2"/>
  <c r="AQ46" i="2"/>
  <c r="AD46" i="2"/>
  <c r="AF46" i="2"/>
  <c r="AQ35" i="2"/>
  <c r="AG35" i="2"/>
  <c r="AC35" i="2"/>
  <c r="AD35" i="2"/>
  <c r="AD11" i="2"/>
  <c r="AC11" i="2"/>
  <c r="AQ37" i="2"/>
  <c r="AD37" i="2"/>
  <c r="AG37" i="2"/>
  <c r="AC37" i="2"/>
  <c r="AF37" i="2"/>
  <c r="AC12" i="2"/>
  <c r="AD12" i="2"/>
  <c r="AD25" i="2"/>
  <c r="AC25" i="2"/>
  <c r="AD26" i="2"/>
  <c r="AC26" i="2"/>
  <c r="AG36" i="2"/>
  <c r="AC36" i="2"/>
  <c r="AQ36" i="2"/>
  <c r="AD36" i="2"/>
  <c r="AQ44" i="2"/>
  <c r="AC44" i="2"/>
  <c r="AG44" i="2"/>
  <c r="AD44" i="2"/>
  <c r="AF44" i="2"/>
  <c r="AD33" i="2"/>
  <c r="AG33" i="2"/>
  <c r="AQ33" i="2"/>
  <c r="AC33" i="2"/>
  <c r="AF33" i="2"/>
  <c r="AR29" i="2"/>
  <c r="AF29" i="2" s="1"/>
  <c r="AT33" i="2"/>
  <c r="AF39" i="2"/>
  <c r="AT39" i="2"/>
  <c r="AT32" i="2"/>
  <c r="AT41" i="2"/>
  <c r="AF31" i="2"/>
  <c r="AT31" i="2"/>
  <c r="AT34" i="2"/>
  <c r="AC20" i="2"/>
  <c r="AD20" i="2"/>
  <c r="AQ16" i="2"/>
  <c r="AC16" i="2"/>
  <c r="AD16" i="2"/>
  <c r="AD24" i="2"/>
  <c r="AC24" i="2"/>
  <c r="AD32" i="2"/>
  <c r="AQ32" i="2"/>
  <c r="AG32" i="2"/>
  <c r="AC32" i="2"/>
  <c r="AF32" i="2"/>
  <c r="AD17" i="2"/>
  <c r="AC17" i="2"/>
  <c r="AT30" i="2"/>
  <c r="AC28" i="2"/>
  <c r="AG28" i="2"/>
  <c r="AD28" i="2"/>
  <c r="AC29" i="2"/>
  <c r="AD29" i="2"/>
  <c r="AG29" i="2"/>
  <c r="AG34" i="2"/>
  <c r="AD34" i="2"/>
  <c r="AQ34" i="2"/>
  <c r="AC34" i="2"/>
  <c r="AF34" i="2"/>
  <c r="AQ29" i="2"/>
  <c r="AQ21" i="2"/>
  <c r="AQ17" i="2"/>
  <c r="AC15" i="2"/>
  <c r="AD15" i="2"/>
  <c r="AD41" i="2"/>
  <c r="AC41" i="2"/>
  <c r="AQ41" i="2"/>
  <c r="AG41" i="2"/>
  <c r="AF41" i="2"/>
  <c r="AD13" i="2"/>
  <c r="AC13" i="2"/>
  <c r="AQ39" i="2"/>
  <c r="AG39" i="2"/>
  <c r="AD39" i="2"/>
  <c r="AC39" i="2"/>
  <c r="AC18" i="2"/>
  <c r="AD18" i="2"/>
  <c r="AC23" i="2"/>
  <c r="AD23" i="2"/>
  <c r="AG30" i="2"/>
  <c r="AQ30" i="2"/>
  <c r="AC30" i="2"/>
  <c r="AD30" i="2"/>
  <c r="AF30" i="2"/>
  <c r="AG38" i="2"/>
  <c r="AQ38" i="2"/>
  <c r="AC38" i="2"/>
  <c r="AD38" i="2"/>
  <c r="AQ14" i="2"/>
  <c r="AD14" i="2"/>
  <c r="AC14" i="2"/>
  <c r="AR28" i="2"/>
  <c r="AF40" i="2"/>
  <c r="AT40" i="2"/>
  <c r="AF35" i="2"/>
  <c r="AT35" i="2"/>
  <c r="AT42" i="2"/>
  <c r="A14" i="14606"/>
  <c r="B14" i="14606" s="1"/>
  <c r="C14" i="14606" s="1"/>
  <c r="A13" i="14606"/>
  <c r="B13" i="14606" s="1"/>
  <c r="C13" i="14606" s="1"/>
  <c r="D13" i="14606" s="1"/>
  <c r="A4" i="14606"/>
  <c r="B4" i="14606" s="1"/>
  <c r="C4" i="14606" s="1"/>
  <c r="B10" i="14600"/>
  <c r="B11" i="14600"/>
  <c r="B13" i="14600"/>
  <c r="P9" i="14600"/>
  <c r="B14" i="14600"/>
  <c r="B12" i="14600"/>
  <c r="A5" i="14606"/>
  <c r="B5" i="14606" s="1"/>
  <c r="C5" i="14606" s="1"/>
  <c r="A7" i="14606"/>
  <c r="B7" i="14606" s="1"/>
  <c r="C7" i="14606" s="1"/>
  <c r="A6" i="14606"/>
  <c r="B6" i="14606" s="1"/>
  <c r="C6" i="14606" s="1"/>
  <c r="A9" i="14606"/>
  <c r="B9" i="14606" s="1"/>
  <c r="C9" i="14606" s="1"/>
  <c r="A12" i="14606"/>
  <c r="B12" i="14606" s="1"/>
  <c r="C12" i="14606" s="1"/>
  <c r="AB9" i="2"/>
  <c r="A11" i="14606"/>
  <c r="B11" i="14606" s="1"/>
  <c r="C11" i="14606" s="1"/>
  <c r="A8" i="14606"/>
  <c r="B8" i="14606" s="1"/>
  <c r="C8" i="14606" s="1"/>
  <c r="M15" i="14606"/>
  <c r="A15" i="14606" s="1"/>
  <c r="L16" i="14606"/>
  <c r="C10" i="14606"/>
  <c r="D10" i="14606" s="1"/>
  <c r="AY22" i="2"/>
  <c r="AY17" i="2"/>
  <c r="AY21" i="2"/>
  <c r="AY10" i="2"/>
  <c r="AY27" i="2"/>
  <c r="AY12" i="2"/>
  <c r="AY16" i="2"/>
  <c r="AY26" i="2"/>
  <c r="AY25" i="2"/>
  <c r="AY23" i="2"/>
  <c r="AY24" i="2"/>
  <c r="AY14" i="2"/>
  <c r="AY11" i="2"/>
  <c r="AY18" i="2"/>
  <c r="AY15" i="2"/>
  <c r="AY19" i="2"/>
  <c r="AY20" i="2"/>
  <c r="AY13" i="2"/>
  <c r="A4" i="2"/>
  <c r="AR13" i="2" l="1"/>
  <c r="AR20" i="2"/>
  <c r="AR19" i="2"/>
  <c r="AR15" i="2"/>
  <c r="AR18" i="2"/>
  <c r="AR11" i="2"/>
  <c r="AR14" i="2"/>
  <c r="AR24" i="2"/>
  <c r="AR23" i="2"/>
  <c r="AR25" i="2"/>
  <c r="AR26" i="2"/>
  <c r="AR16" i="2"/>
  <c r="AR12" i="2"/>
  <c r="AR27" i="2"/>
  <c r="AR10" i="2"/>
  <c r="AR21" i="2"/>
  <c r="AR17" i="2"/>
  <c r="AR22" i="2"/>
  <c r="AF28" i="2"/>
  <c r="AT28" i="2"/>
  <c r="AT29" i="2"/>
  <c r="D11" i="14606"/>
  <c r="E11" i="14606" s="1"/>
  <c r="AD9" i="2"/>
  <c r="AG9" i="2"/>
  <c r="AQ9" i="2"/>
  <c r="AF9" i="2"/>
  <c r="AC9" i="2"/>
  <c r="B4" i="2"/>
  <c r="AS28" i="2"/>
  <c r="F2" i="2"/>
  <c r="AS32" i="2"/>
  <c r="AS40" i="2"/>
  <c r="AS30" i="2"/>
  <c r="AS34" i="2"/>
  <c r="AS33" i="2"/>
  <c r="AS38" i="2"/>
  <c r="AS35" i="2"/>
  <c r="AS41" i="2"/>
  <c r="AS39" i="2"/>
  <c r="AS37" i="2"/>
  <c r="AS42" i="2"/>
  <c r="AS43" i="2"/>
  <c r="AS31" i="2"/>
  <c r="AS46" i="2"/>
  <c r="AS45" i="2"/>
  <c r="AS44" i="2"/>
  <c r="AS36" i="2"/>
  <c r="A3" i="14608"/>
  <c r="A2" i="2"/>
  <c r="AS29" i="2"/>
  <c r="AT15" i="2" l="1"/>
  <c r="AT16" i="2"/>
  <c r="AT24" i="2"/>
  <c r="AT26" i="2"/>
  <c r="AT14" i="2"/>
  <c r="AT19" i="2"/>
  <c r="AT22" i="2"/>
  <c r="AT27" i="2"/>
  <c r="AT25" i="2"/>
  <c r="AT11" i="2"/>
  <c r="AT20" i="2"/>
  <c r="AT21" i="2"/>
  <c r="AT10" i="2"/>
  <c r="AT17" i="2"/>
  <c r="AT12" i="2"/>
  <c r="AT23" i="2"/>
  <c r="AT18" i="2"/>
  <c r="AT13" i="2"/>
  <c r="D6" i="14606"/>
  <c r="E6" i="14606" s="1"/>
  <c r="D14" i="14606"/>
  <c r="E14" i="14606" s="1"/>
  <c r="F14" i="14606" s="1"/>
  <c r="J1" i="2"/>
  <c r="A5" i="2"/>
  <c r="D7" i="14606"/>
  <c r="E7" i="14606" s="1"/>
  <c r="E13" i="14606"/>
  <c r="F13" i="14606" s="1"/>
  <c r="L17" i="14606"/>
  <c r="M16" i="14606"/>
  <c r="A16" i="14606" s="1"/>
  <c r="D9" i="14606"/>
  <c r="E9" i="14606" s="1"/>
  <c r="F9" i="14606" s="1"/>
  <c r="D4" i="14606"/>
  <c r="E4" i="14606" s="1"/>
  <c r="D5" i="14606"/>
  <c r="D12" i="14606"/>
  <c r="E12" i="14606" s="1"/>
  <c r="F12" i="14606" s="1"/>
  <c r="G12" i="14606" s="1"/>
  <c r="D8" i="14606"/>
  <c r="E10" i="14606"/>
  <c r="F10" i="14606" s="1"/>
  <c r="B15" i="14606"/>
  <c r="C15" i="14606" s="1"/>
  <c r="F11" i="14606"/>
  <c r="G11" i="14606" s="1"/>
  <c r="AU24" i="2"/>
  <c r="AS26" i="2"/>
  <c r="AU19" i="2"/>
  <c r="AS22" i="2"/>
  <c r="AU11" i="2"/>
  <c r="AS20" i="2"/>
  <c r="AU17" i="2"/>
  <c r="AS12" i="2"/>
  <c r="AU18" i="2"/>
  <c r="D3" i="2"/>
  <c r="AS9" i="2"/>
  <c r="AU15" i="2"/>
  <c r="AS14" i="2"/>
  <c r="AU27" i="2"/>
  <c r="AS25" i="2"/>
  <c r="AU21" i="2"/>
  <c r="AU22" i="2"/>
  <c r="AU20" i="2"/>
  <c r="AS13" i="2"/>
  <c r="H2" i="2"/>
  <c r="AU16" i="2"/>
  <c r="AS24" i="2"/>
  <c r="AU14" i="2"/>
  <c r="AS19" i="2"/>
  <c r="AU25" i="2"/>
  <c r="AS11" i="2"/>
  <c r="AU46" i="2"/>
  <c r="AU28" i="2"/>
  <c r="AU29" i="2"/>
  <c r="AU42" i="2"/>
  <c r="AU32" i="2"/>
  <c r="AU43" i="2"/>
  <c r="AU40" i="2"/>
  <c r="AU30" i="2"/>
  <c r="AU34" i="2"/>
  <c r="AU33" i="2"/>
  <c r="AU38" i="2"/>
  <c r="AU36" i="2"/>
  <c r="AU31" i="2"/>
  <c r="AU35" i="2"/>
  <c r="AU41" i="2"/>
  <c r="AU39" i="2"/>
  <c r="AU37" i="2"/>
  <c r="AU44" i="2"/>
  <c r="AU45" i="2"/>
  <c r="AS17" i="2"/>
  <c r="AU23" i="2"/>
  <c r="AS18" i="2"/>
  <c r="AS16" i="2"/>
  <c r="AS10" i="2"/>
  <c r="AS23" i="2"/>
  <c r="AU13" i="2"/>
  <c r="AS15" i="2"/>
  <c r="AU26" i="2"/>
  <c r="AS27" i="2"/>
  <c r="AS21" i="2"/>
  <c r="AU12" i="2"/>
  <c r="AV21" i="2" l="1"/>
  <c r="AV27" i="2"/>
  <c r="AV15" i="2"/>
  <c r="AV23" i="2"/>
  <c r="AV16" i="2"/>
  <c r="AV18" i="2"/>
  <c r="AV17" i="2"/>
  <c r="AV45" i="2"/>
  <c r="AV44" i="2"/>
  <c r="AV37" i="2"/>
  <c r="AV39" i="2"/>
  <c r="AV41" i="2"/>
  <c r="AV35" i="2"/>
  <c r="AV31" i="2"/>
  <c r="AV36" i="2"/>
  <c r="AV38" i="2"/>
  <c r="AV33" i="2"/>
  <c r="AV34" i="2"/>
  <c r="AV30" i="2"/>
  <c r="AV40" i="2"/>
  <c r="AV43" i="2"/>
  <c r="AV32" i="2"/>
  <c r="AV42" i="2"/>
  <c r="AV29" i="2"/>
  <c r="AV28" i="2"/>
  <c r="AV46" i="2"/>
  <c r="AV11" i="2"/>
  <c r="AV19" i="2"/>
  <c r="AV24" i="2"/>
  <c r="AV13" i="2"/>
  <c r="AV25" i="2"/>
  <c r="AV14" i="2"/>
  <c r="AV12" i="2"/>
  <c r="AV20" i="2"/>
  <c r="AV22" i="2"/>
  <c r="AV26" i="2"/>
  <c r="H4" i="14608"/>
  <c r="A6" i="14608"/>
  <c r="F7" i="14606"/>
  <c r="G7" i="14606" s="1"/>
  <c r="H7" i="14606" s="1"/>
  <c r="F4" i="14606"/>
  <c r="G4" i="14606" s="1"/>
  <c r="H4" i="14606" s="1"/>
  <c r="G13" i="14606"/>
  <c r="H13" i="14606" s="1"/>
  <c r="I2" i="2"/>
  <c r="G7" i="9"/>
  <c r="D4" i="2"/>
  <c r="H3" i="2"/>
  <c r="I3" i="2" s="1"/>
  <c r="D7" i="9"/>
  <c r="M17" i="14606"/>
  <c r="A17" i="14606" s="1"/>
  <c r="L18" i="14606"/>
  <c r="G9" i="14606"/>
  <c r="D15" i="14606"/>
  <c r="E15" i="14606" s="1"/>
  <c r="E5" i="14606"/>
  <c r="F6" i="14606"/>
  <c r="G6" i="14606" s="1"/>
  <c r="H6" i="14606" s="1"/>
  <c r="H12" i="14606"/>
  <c r="G14" i="14606"/>
  <c r="H14" i="14606" s="1"/>
  <c r="G10" i="14606"/>
  <c r="E8" i="14606"/>
  <c r="B16" i="14606"/>
  <c r="H9" i="14606"/>
  <c r="H11" i="14606"/>
  <c r="AU10" i="2"/>
  <c r="AU9" i="2"/>
  <c r="AV10" i="2" l="1"/>
  <c r="AG22" i="2"/>
  <c r="AF22" i="2"/>
  <c r="AG11" i="2"/>
  <c r="AF11" i="2"/>
  <c r="AG17" i="2"/>
  <c r="AF17" i="2"/>
  <c r="AG20" i="2"/>
  <c r="AF20" i="2"/>
  <c r="AG13" i="2"/>
  <c r="AF13" i="2"/>
  <c r="AG18" i="2"/>
  <c r="AF18" i="2"/>
  <c r="AG15" i="2"/>
  <c r="AF15" i="2"/>
  <c r="AF12" i="2"/>
  <c r="AG12" i="2"/>
  <c r="AG24" i="2"/>
  <c r="AF24" i="2"/>
  <c r="AG16" i="2"/>
  <c r="AF16" i="2"/>
  <c r="AG27" i="2"/>
  <c r="AF27" i="2"/>
  <c r="AG25" i="2"/>
  <c r="AF25" i="2"/>
  <c r="AG23" i="2"/>
  <c r="AF23" i="2"/>
  <c r="AG26" i="2"/>
  <c r="AF26" i="2"/>
  <c r="AG14" i="2"/>
  <c r="AF14" i="2"/>
  <c r="AG19" i="2"/>
  <c r="AF19" i="2"/>
  <c r="AG21" i="2"/>
  <c r="AF21" i="2"/>
  <c r="E20" i="9"/>
  <c r="E18" i="9"/>
  <c r="E19" i="9"/>
  <c r="E16" i="9"/>
  <c r="E17" i="9"/>
  <c r="E14" i="9"/>
  <c r="E15" i="9"/>
  <c r="E12" i="9"/>
  <c r="E13" i="9"/>
  <c r="E10" i="9"/>
  <c r="E11" i="9"/>
  <c r="H10" i="9"/>
  <c r="H11" i="9" s="1"/>
  <c r="A16" i="14608"/>
  <c r="I4" i="14606"/>
  <c r="J4" i="14606" s="1"/>
  <c r="N4" i="14606" s="1"/>
  <c r="AV9" i="2"/>
  <c r="H10" i="14606"/>
  <c r="I10" i="14606" s="1"/>
  <c r="F5" i="14606"/>
  <c r="M18" i="14606"/>
  <c r="A18" i="14606" s="1"/>
  <c r="L19" i="14606"/>
  <c r="I9" i="14606"/>
  <c r="J9" i="14606" s="1"/>
  <c r="I11" i="14606"/>
  <c r="J11" i="14606" s="1"/>
  <c r="C16" i="14606"/>
  <c r="F8" i="14606"/>
  <c r="G8" i="14606" s="1"/>
  <c r="I14" i="14606"/>
  <c r="J14" i="14606" s="1"/>
  <c r="I6" i="14606"/>
  <c r="J6" i="14606" s="1"/>
  <c r="I12" i="14606"/>
  <c r="J12" i="14606" s="1"/>
  <c r="I7" i="14606"/>
  <c r="J7" i="14606" s="1"/>
  <c r="B17" i="14606"/>
  <c r="C17" i="14606" s="1"/>
  <c r="I13" i="14606"/>
  <c r="J13" i="14606" s="1"/>
  <c r="F15" i="14606"/>
  <c r="AF10" i="2" l="1"/>
  <c r="AG10" i="2"/>
  <c r="H12" i="9"/>
  <c r="J10" i="14606"/>
  <c r="B18" i="14606"/>
  <c r="C18" i="14606" s="1"/>
  <c r="G15" i="14606"/>
  <c r="D17" i="14606"/>
  <c r="H8" i="14606"/>
  <c r="I8" i="14606" s="1"/>
  <c r="J8" i="14606" s="1"/>
  <c r="M19" i="14606"/>
  <c r="A19" i="14606" s="1"/>
  <c r="L20" i="14606"/>
  <c r="G5" i="14606"/>
  <c r="H5" i="14606" s="1"/>
  <c r="D16" i="14606"/>
  <c r="H13" i="9" l="1"/>
  <c r="H14" i="9" s="1"/>
  <c r="L5" i="14608"/>
  <c r="L4" i="14608"/>
  <c r="E16" i="14606"/>
  <c r="F16" i="14606" s="1"/>
  <c r="G16" i="14606" s="1"/>
  <c r="H16" i="14606" s="1"/>
  <c r="B19" i="14606"/>
  <c r="C19" i="14606" s="1"/>
  <c r="H15" i="14606"/>
  <c r="I5" i="14606"/>
  <c r="J5" i="14606" s="1"/>
  <c r="D18" i="14606"/>
  <c r="E17" i="14606"/>
  <c r="M20" i="14606"/>
  <c r="A20" i="14606" s="1"/>
  <c r="L21" i="14606"/>
  <c r="K14" i="14600"/>
  <c r="K13" i="14600"/>
  <c r="K12" i="14600"/>
  <c r="K10" i="14600"/>
  <c r="K11" i="14600"/>
  <c r="P11" i="14600" l="1"/>
  <c r="P10" i="14600"/>
  <c r="P12" i="14600"/>
  <c r="N13" i="14600"/>
  <c r="M13" i="14600"/>
  <c r="P13" i="14600"/>
  <c r="L13" i="14600"/>
  <c r="O13" i="14600"/>
  <c r="L14" i="14600"/>
  <c r="M14" i="14600"/>
  <c r="P14" i="14600"/>
  <c r="O14" i="14600"/>
  <c r="N14" i="14600"/>
  <c r="H15" i="9"/>
  <c r="H16" i="9" s="1"/>
  <c r="I16" i="14606"/>
  <c r="J16" i="14606" s="1"/>
  <c r="F17" i="14606"/>
  <c r="G17" i="14606" s="1"/>
  <c r="H17" i="14606" s="1"/>
  <c r="B20" i="14606"/>
  <c r="C20" i="14606" s="1"/>
  <c r="E18" i="14606"/>
  <c r="F18" i="14606" s="1"/>
  <c r="G18" i="14606" s="1"/>
  <c r="D19" i="14606"/>
  <c r="E19" i="14606" s="1"/>
  <c r="I15" i="14606"/>
  <c r="J15" i="14606" s="1"/>
  <c r="M21" i="14606"/>
  <c r="A21" i="14606" s="1"/>
  <c r="L22" i="14606"/>
  <c r="L11" i="14600"/>
  <c r="O10" i="14600"/>
  <c r="N12" i="14600"/>
  <c r="M10" i="14600"/>
  <c r="L12" i="14600"/>
  <c r="N11" i="14600"/>
  <c r="L10" i="14600"/>
  <c r="N10" i="14600"/>
  <c r="M11" i="14600"/>
  <c r="M12" i="14600"/>
  <c r="O11" i="14600"/>
  <c r="O12" i="14600"/>
  <c r="H17" i="9" l="1"/>
  <c r="H18" i="9" s="1"/>
  <c r="H18" i="14606"/>
  <c r="I18" i="14606" s="1"/>
  <c r="J18" i="14606" s="1"/>
  <c r="I17" i="14606"/>
  <c r="J17" i="14606" s="1"/>
  <c r="B21" i="14606"/>
  <c r="M22" i="14606"/>
  <c r="A22" i="14606" s="1"/>
  <c r="L23" i="14606"/>
  <c r="F19" i="14606"/>
  <c r="D20" i="14606"/>
  <c r="H19" i="9" l="1"/>
  <c r="H20" i="9" s="1"/>
  <c r="C21" i="14606"/>
  <c r="D21" i="14606" s="1"/>
  <c r="E21" i="14606" s="1"/>
  <c r="F21" i="14606" s="1"/>
  <c r="M23" i="14606"/>
  <c r="A23" i="14606" s="1"/>
  <c r="L24" i="14606"/>
  <c r="G19" i="14606"/>
  <c r="E20" i="14606"/>
  <c r="B22" i="14606"/>
  <c r="G21" i="14606" l="1"/>
  <c r="H21" i="14606" s="1"/>
  <c r="I21" i="14606" s="1"/>
  <c r="M24" i="14606"/>
  <c r="A24" i="14606" s="1"/>
  <c r="L25" i="14606"/>
  <c r="B23" i="14606"/>
  <c r="C23" i="14606" s="1"/>
  <c r="C22" i="14606"/>
  <c r="H19" i="14606"/>
  <c r="I19" i="14606" s="1"/>
  <c r="F20" i="14606"/>
  <c r="G20" i="14606" s="1"/>
  <c r="J21" i="14606" l="1"/>
  <c r="B24" i="14606"/>
  <c r="C24" i="14606" s="1"/>
  <c r="D24" i="14606" s="1"/>
  <c r="E24" i="14606" s="1"/>
  <c r="D22" i="14606"/>
  <c r="M25" i="14606"/>
  <c r="A25" i="14606" s="1"/>
  <c r="L26" i="14606"/>
  <c r="J19" i="14606"/>
  <c r="D23" i="14606"/>
  <c r="E23" i="14606" s="1"/>
  <c r="H20" i="14606"/>
  <c r="I20" i="14606" s="1"/>
  <c r="F23" i="14606" l="1"/>
  <c r="B25" i="14606"/>
  <c r="C25" i="14606" s="1"/>
  <c r="L27" i="14606"/>
  <c r="M26" i="14606"/>
  <c r="A26" i="14606" s="1"/>
  <c r="J20" i="14606"/>
  <c r="F24" i="14606"/>
  <c r="G24" i="14606" s="1"/>
  <c r="H24" i="14606" s="1"/>
  <c r="E22" i="14606"/>
  <c r="F22" i="14606" l="1"/>
  <c r="G22" i="14606" s="1"/>
  <c r="M27" i="14606"/>
  <c r="A27" i="14606" s="1"/>
  <c r="L28" i="14606"/>
  <c r="B26" i="14606"/>
  <c r="D25" i="14606"/>
  <c r="G23" i="14606"/>
  <c r="I24" i="14606"/>
  <c r="J24" i="14606" s="1"/>
  <c r="H22" i="14606" l="1"/>
  <c r="B27" i="14606"/>
  <c r="M28" i="14606"/>
  <c r="A28" i="14606" s="1"/>
  <c r="L29" i="14606"/>
  <c r="H23" i="14606"/>
  <c r="I23" i="14606" s="1"/>
  <c r="C26" i="14606"/>
  <c r="E25" i="14606"/>
  <c r="I22" i="14606" l="1"/>
  <c r="J22" i="14606" s="1"/>
  <c r="M29" i="14606"/>
  <c r="A29" i="14606" s="1"/>
  <c r="L30" i="14606"/>
  <c r="B28" i="14606"/>
  <c r="C28" i="14606" s="1"/>
  <c r="C27" i="14606"/>
  <c r="J23" i="14606"/>
  <c r="F25" i="14606"/>
  <c r="D26" i="14606"/>
  <c r="M30" i="14606" l="1"/>
  <c r="A30" i="14606" s="1"/>
  <c r="L31" i="14606"/>
  <c r="B29" i="14606"/>
  <c r="C29" i="14606" s="1"/>
  <c r="D29" i="14606" s="1"/>
  <c r="D27" i="14606"/>
  <c r="E27" i="14606" s="1"/>
  <c r="E26" i="14606"/>
  <c r="F26" i="14606" s="1"/>
  <c r="D28" i="14606"/>
  <c r="G25" i="14606"/>
  <c r="H25" i="14606" s="1"/>
  <c r="I25" i="14606" s="1"/>
  <c r="F27" i="14606" l="1"/>
  <c r="G27" i="14606" s="1"/>
  <c r="E28" i="14606"/>
  <c r="F28" i="14606" s="1"/>
  <c r="G26" i="14606"/>
  <c r="H26" i="14606" s="1"/>
  <c r="I26" i="14606" s="1"/>
  <c r="E29" i="14606"/>
  <c r="F29" i="14606" s="1"/>
  <c r="G29" i="14606" s="1"/>
  <c r="H29" i="14606" s="1"/>
  <c r="B30" i="14606"/>
  <c r="M31" i="14606"/>
  <c r="A31" i="14606" s="1"/>
  <c r="L32" i="14606"/>
  <c r="J25" i="14606"/>
  <c r="G28" i="14606" l="1"/>
  <c r="H28" i="14606" s="1"/>
  <c r="I28" i="14606" s="1"/>
  <c r="J28" i="14606" s="1"/>
  <c r="C30" i="14606"/>
  <c r="D30" i="14606" s="1"/>
  <c r="L33" i="14606"/>
  <c r="M32" i="14606"/>
  <c r="A32" i="14606" s="1"/>
  <c r="H27" i="14606"/>
  <c r="B31" i="14606"/>
  <c r="C31" i="14606" s="1"/>
  <c r="I29" i="14606"/>
  <c r="J29" i="14606" s="1"/>
  <c r="J26" i="14606"/>
  <c r="I27" i="14606" l="1"/>
  <c r="J27" i="14606" s="1"/>
  <c r="D31" i="14606"/>
  <c r="E31" i="14606" s="1"/>
  <c r="E30" i="14606"/>
  <c r="F30" i="14606" s="1"/>
  <c r="G30" i="14606" s="1"/>
  <c r="B32" i="14606"/>
  <c r="M33" i="14606"/>
  <c r="A33" i="14606" s="1"/>
  <c r="L34" i="14606"/>
  <c r="F31" i="14606" l="1"/>
  <c r="G31" i="14606" s="1"/>
  <c r="M34" i="14606"/>
  <c r="A34" i="14606" s="1"/>
  <c r="L35" i="14606"/>
  <c r="H30" i="14606"/>
  <c r="I30" i="14606" s="1"/>
  <c r="J30" i="14606" s="1"/>
  <c r="B33" i="14606"/>
  <c r="C32" i="14606"/>
  <c r="M35" i="14606" l="1"/>
  <c r="A35" i="14606" s="1"/>
  <c r="L36" i="14606"/>
  <c r="B34" i="14606"/>
  <c r="H31" i="14606"/>
  <c r="C33" i="14606"/>
  <c r="D32" i="14606"/>
  <c r="C34" i="14606" l="1"/>
  <c r="D34" i="14606" s="1"/>
  <c r="E34" i="14606" s="1"/>
  <c r="B35" i="14606"/>
  <c r="C35" i="14606" s="1"/>
  <c r="E32" i="14606"/>
  <c r="F32" i="14606" s="1"/>
  <c r="G32" i="14606" s="1"/>
  <c r="L37" i="14606"/>
  <c r="M36" i="14606"/>
  <c r="A36" i="14606" s="1"/>
  <c r="I31" i="14606"/>
  <c r="J31" i="14606" s="1"/>
  <c r="D33" i="14606"/>
  <c r="E33" i="14606" s="1"/>
  <c r="M37" i="14606" l="1"/>
  <c r="A37" i="14606" s="1"/>
  <c r="L38" i="14606"/>
  <c r="B36" i="14606"/>
  <c r="C36" i="14606" s="1"/>
  <c r="F33" i="14606"/>
  <c r="G33" i="14606" s="1"/>
  <c r="F34" i="14606"/>
  <c r="H32" i="14606"/>
  <c r="I32" i="14606" s="1"/>
  <c r="J32" i="14606" s="1"/>
  <c r="D35" i="14606"/>
  <c r="L39" i="14606" l="1"/>
  <c r="M38" i="14606"/>
  <c r="A38" i="14606" s="1"/>
  <c r="B37" i="14606"/>
  <c r="D36" i="14606"/>
  <c r="G34" i="14606"/>
  <c r="H34" i="14606" s="1"/>
  <c r="H33" i="14606"/>
  <c r="E35" i="14606"/>
  <c r="F35" i="14606" s="1"/>
  <c r="G35" i="14606" s="1"/>
  <c r="C37" i="14606" l="1"/>
  <c r="D37" i="14606" s="1"/>
  <c r="B38" i="14606"/>
  <c r="C38" i="14606" s="1"/>
  <c r="H35" i="14606"/>
  <c r="E36" i="14606"/>
  <c r="I34" i="14606"/>
  <c r="J34" i="14606" s="1"/>
  <c r="I33" i="14606"/>
  <c r="J33" i="14606" s="1"/>
  <c r="M39" i="14606"/>
  <c r="A39" i="14606" s="1"/>
  <c r="L40" i="14606"/>
  <c r="E37" i="14606" l="1"/>
  <c r="F37" i="14606" s="1"/>
  <c r="G37" i="14606" s="1"/>
  <c r="B39" i="14606"/>
  <c r="C39" i="14606" s="1"/>
  <c r="F36" i="14606"/>
  <c r="G36" i="14606" s="1"/>
  <c r="I35" i="14606"/>
  <c r="J35" i="14606" s="1"/>
  <c r="D38" i="14606"/>
  <c r="M40" i="14606"/>
  <c r="A40" i="14606" s="1"/>
  <c r="L41" i="14606"/>
  <c r="B40" i="14606" l="1"/>
  <c r="C40" i="14606" s="1"/>
  <c r="M41" i="14606"/>
  <c r="A41" i="14606" s="1"/>
  <c r="L42" i="14606"/>
  <c r="H37" i="14606"/>
  <c r="I37" i="14606" s="1"/>
  <c r="E38" i="14606"/>
  <c r="D39" i="14606"/>
  <c r="H36" i="14606"/>
  <c r="J37" i="14606" l="1"/>
  <c r="I36" i="14606"/>
  <c r="J36" i="14606" s="1"/>
  <c r="D40" i="14606"/>
  <c r="E40" i="14606" s="1"/>
  <c r="F40" i="14606" s="1"/>
  <c r="M42" i="14606"/>
  <c r="A42" i="14606" s="1"/>
  <c r="L43" i="14606"/>
  <c r="E39" i="14606"/>
  <c r="F38" i="14606"/>
  <c r="B41" i="14606"/>
  <c r="C41" i="14606" s="1"/>
  <c r="G38" i="14606" l="1"/>
  <c r="H38" i="14606" s="1"/>
  <c r="D41" i="14606"/>
  <c r="E41" i="14606" s="1"/>
  <c r="B42" i="14606"/>
  <c r="C42" i="14606" s="1"/>
  <c r="D42" i="14606" s="1"/>
  <c r="M43" i="14606"/>
  <c r="A43" i="14606" s="1"/>
  <c r="L44" i="14606"/>
  <c r="G40" i="14606"/>
  <c r="H40" i="14606" s="1"/>
  <c r="F39" i="14606"/>
  <c r="G39" i="14606" s="1"/>
  <c r="H39" i="14606" s="1"/>
  <c r="I38" i="14606" l="1"/>
  <c r="J38" i="14606" s="1"/>
  <c r="B43" i="14606"/>
  <c r="C43" i="14606" s="1"/>
  <c r="D43" i="14606" s="1"/>
  <c r="E43" i="14606" s="1"/>
  <c r="M44" i="14606"/>
  <c r="A44" i="14606" s="1"/>
  <c r="L45" i="14606"/>
  <c r="I39" i="14606"/>
  <c r="J39" i="14606" s="1"/>
  <c r="I40" i="14606"/>
  <c r="J40" i="14606" s="1"/>
  <c r="F41" i="14606"/>
  <c r="E42" i="14606"/>
  <c r="F42" i="14606" s="1"/>
  <c r="G42" i="14606" s="1"/>
  <c r="H42" i="14606" l="1"/>
  <c r="I42" i="14606" s="1"/>
  <c r="F43" i="14606"/>
  <c r="G43" i="14606" s="1"/>
  <c r="M45" i="14606"/>
  <c r="A45" i="14606" s="1"/>
  <c r="L46" i="14606"/>
  <c r="G41" i="14606"/>
  <c r="H41" i="14606" s="1"/>
  <c r="I41" i="14606" s="1"/>
  <c r="B44" i="14606"/>
  <c r="C44" i="14606" s="1"/>
  <c r="H43" i="14606" l="1"/>
  <c r="I43" i="14606" s="1"/>
  <c r="J43" i="14606" s="1"/>
  <c r="M46" i="14606"/>
  <c r="A46" i="14606" s="1"/>
  <c r="L47" i="14606"/>
  <c r="J41" i="14606"/>
  <c r="D44" i="14606"/>
  <c r="J42" i="14606"/>
  <c r="B45" i="14606"/>
  <c r="C45" i="14606" s="1"/>
  <c r="D45" i="14606" l="1"/>
  <c r="E45" i="14606" s="1"/>
  <c r="B46" i="14606"/>
  <c r="C46" i="14606" s="1"/>
  <c r="E44" i="14606"/>
  <c r="F44" i="14606" s="1"/>
  <c r="G44" i="14606" s="1"/>
  <c r="M47" i="14606"/>
  <c r="A47" i="14606" s="1"/>
  <c r="L48" i="14606"/>
  <c r="F45" i="14606" l="1"/>
  <c r="G45" i="14606" s="1"/>
  <c r="D46" i="14606"/>
  <c r="E46" i="14606" s="1"/>
  <c r="M48" i="14606"/>
  <c r="A48" i="14606" s="1"/>
  <c r="L49" i="14606"/>
  <c r="B47" i="14606"/>
  <c r="H44" i="14606"/>
  <c r="I44" i="14606" s="1"/>
  <c r="H45" i="14606" l="1"/>
  <c r="I45" i="14606" s="1"/>
  <c r="J45" i="14606" s="1"/>
  <c r="C47" i="14606"/>
  <c r="D47" i="14606" s="1"/>
  <c r="M49" i="14606"/>
  <c r="A49" i="14606" s="1"/>
  <c r="L50" i="14606"/>
  <c r="F46" i="14606"/>
  <c r="G46" i="14606" s="1"/>
  <c r="J44" i="14606"/>
  <c r="B48" i="14606"/>
  <c r="C48" i="14606" l="1"/>
  <c r="E47" i="14606"/>
  <c r="H46" i="14606"/>
  <c r="M50" i="14606"/>
  <c r="A50" i="14606" s="1"/>
  <c r="L51" i="14606"/>
  <c r="B49" i="14606"/>
  <c r="C49" i="14606" s="1"/>
  <c r="F47" i="14606"/>
  <c r="D48" i="14606" l="1"/>
  <c r="D49" i="14606"/>
  <c r="E49" i="14606" s="1"/>
  <c r="B50" i="14606"/>
  <c r="C50" i="14606" s="1"/>
  <c r="M51" i="14606"/>
  <c r="A51" i="14606" s="1"/>
  <c r="L52" i="14606"/>
  <c r="I46" i="14606"/>
  <c r="J46" i="14606" s="1"/>
  <c r="G47" i="14606"/>
  <c r="E48" i="14606" l="1"/>
  <c r="H47" i="14606"/>
  <c r="I47" i="14606" s="1"/>
  <c r="B51" i="14606"/>
  <c r="M52" i="14606"/>
  <c r="A52" i="14606" s="1"/>
  <c r="L53" i="14606"/>
  <c r="D50" i="14606"/>
  <c r="F49" i="14606"/>
  <c r="G49" i="14606" s="1"/>
  <c r="F48" i="14606" l="1"/>
  <c r="G48" i="14606" s="1"/>
  <c r="H48" i="14606" s="1"/>
  <c r="I48" i="14606" s="1"/>
  <c r="E50" i="14606"/>
  <c r="C51" i="14606"/>
  <c r="D51" i="14606" s="1"/>
  <c r="J47" i="14606"/>
  <c r="B52" i="14606"/>
  <c r="H49" i="14606"/>
  <c r="I49" i="14606" s="1"/>
  <c r="M53" i="14606"/>
  <c r="A53" i="14606" s="1"/>
  <c r="L54" i="14606"/>
  <c r="E51" i="14606" l="1"/>
  <c r="F51" i="14606" s="1"/>
  <c r="G51" i="14606" s="1"/>
  <c r="F50" i="14606"/>
  <c r="J48" i="14606"/>
  <c r="M54" i="14606"/>
  <c r="A54" i="14606" s="1"/>
  <c r="L55" i="14606"/>
  <c r="B53" i="14606"/>
  <c r="C52" i="14606"/>
  <c r="D52" i="14606" s="1"/>
  <c r="E52" i="14606" s="1"/>
  <c r="J49" i="14606"/>
  <c r="H51" i="14606" l="1"/>
  <c r="I51" i="14606" s="1"/>
  <c r="J51" i="14606" s="1"/>
  <c r="G50" i="14606"/>
  <c r="H50" i="14606" s="1"/>
  <c r="C53" i="14606"/>
  <c r="B54" i="14606"/>
  <c r="C54" i="14606" s="1"/>
  <c r="M55" i="14606"/>
  <c r="A55" i="14606" s="1"/>
  <c r="L56" i="14606"/>
  <c r="F52" i="14606"/>
  <c r="G52" i="14606" s="1"/>
  <c r="I50" i="14606" l="1"/>
  <c r="J50" i="14606" s="1"/>
  <c r="D53" i="14606"/>
  <c r="E53" i="14606" s="1"/>
  <c r="F53" i="14606" s="1"/>
  <c r="B55" i="14606"/>
  <c r="M56" i="14606"/>
  <c r="A56" i="14606" s="1"/>
  <c r="L57" i="14606"/>
  <c r="H52" i="14606"/>
  <c r="I52" i="14606" s="1"/>
  <c r="J52" i="14606" s="1"/>
  <c r="D54" i="14606"/>
  <c r="G53" i="14606" l="1"/>
  <c r="B56" i="14606"/>
  <c r="C56" i="14606" s="1"/>
  <c r="E54" i="14606"/>
  <c r="F54" i="14606" s="1"/>
  <c r="C55" i="14606"/>
  <c r="M57" i="14606"/>
  <c r="A57" i="14606" s="1"/>
  <c r="L58" i="14606"/>
  <c r="G54" i="14606" l="1"/>
  <c r="H54" i="14606" s="1"/>
  <c r="I54" i="14606" s="1"/>
  <c r="H53" i="14606"/>
  <c r="I53" i="14606" s="1"/>
  <c r="J53" i="14606" s="1"/>
  <c r="D56" i="14606"/>
  <c r="E56" i="14606" s="1"/>
  <c r="B57" i="14606"/>
  <c r="M58" i="14606"/>
  <c r="A58" i="14606" s="1"/>
  <c r="L59" i="14606"/>
  <c r="D55" i="14606"/>
  <c r="F56" i="14606" l="1"/>
  <c r="G56" i="14606" s="1"/>
  <c r="B58" i="14606"/>
  <c r="C58" i="14606" s="1"/>
  <c r="C57" i="14606"/>
  <c r="E55" i="14606"/>
  <c r="J54" i="14606"/>
  <c r="M59" i="14606"/>
  <c r="A59" i="14606" s="1"/>
  <c r="L60" i="14606"/>
  <c r="H56" i="14606" l="1"/>
  <c r="I56" i="14606" s="1"/>
  <c r="J56" i="14606" s="1"/>
  <c r="M60" i="14606"/>
  <c r="A60" i="14606" s="1"/>
  <c r="L61" i="14606"/>
  <c r="B59" i="14606"/>
  <c r="C59" i="14606" s="1"/>
  <c r="D58" i="14606"/>
  <c r="E58" i="14606" s="1"/>
  <c r="F55" i="14606"/>
  <c r="D57" i="14606"/>
  <c r="D59" i="14606" l="1"/>
  <c r="E59" i="14606" s="1"/>
  <c r="F59" i="14606" s="1"/>
  <c r="G55" i="14606"/>
  <c r="H55" i="14606" s="1"/>
  <c r="I55" i="14606" s="1"/>
  <c r="J55" i="14606" s="1"/>
  <c r="E57" i="14606"/>
  <c r="F57" i="14606" s="1"/>
  <c r="M61" i="14606"/>
  <c r="A61" i="14606" s="1"/>
  <c r="L62" i="14606"/>
  <c r="B60" i="14606"/>
  <c r="F58" i="14606"/>
  <c r="G57" i="14606" l="1"/>
  <c r="H57" i="14606" s="1"/>
  <c r="G58" i="14606"/>
  <c r="H58" i="14606" s="1"/>
  <c r="B61" i="14606"/>
  <c r="M62" i="14606"/>
  <c r="A62" i="14606" s="1"/>
  <c r="L63" i="14606"/>
  <c r="C60" i="14606"/>
  <c r="D60" i="14606" s="1"/>
  <c r="G59" i="14606"/>
  <c r="I58" i="14606" l="1"/>
  <c r="J58" i="14606" s="1"/>
  <c r="E60" i="14606"/>
  <c r="F60" i="14606" s="1"/>
  <c r="I57" i="14606"/>
  <c r="J57" i="14606" s="1"/>
  <c r="B62" i="14606"/>
  <c r="C62" i="14606" s="1"/>
  <c r="H59" i="14606"/>
  <c r="I59" i="14606" s="1"/>
  <c r="C61" i="14606"/>
  <c r="D61" i="14606" s="1"/>
  <c r="E61" i="14606" s="1"/>
  <c r="M63" i="14606"/>
  <c r="A63" i="14606" s="1"/>
  <c r="L64" i="14606"/>
  <c r="G60" i="14606" l="1"/>
  <c r="H60" i="14606" s="1"/>
  <c r="I60" i="14606" s="1"/>
  <c r="J60" i="14606" s="1"/>
  <c r="D62" i="14606"/>
  <c r="B63" i="14606"/>
  <c r="C63" i="14606" s="1"/>
  <c r="M64" i="14606"/>
  <c r="A64" i="14606" s="1"/>
  <c r="L65" i="14606"/>
  <c r="F61" i="14606"/>
  <c r="J59" i="14606"/>
  <c r="D63" i="14606" l="1"/>
  <c r="E63" i="14606" s="1"/>
  <c r="B64" i="14606"/>
  <c r="E62" i="14606"/>
  <c r="F62" i="14606" s="1"/>
  <c r="G61" i="14606"/>
  <c r="M65" i="14606"/>
  <c r="A65" i="14606" s="1"/>
  <c r="L66" i="14606"/>
  <c r="B65" i="14606" l="1"/>
  <c r="C65" i="14606" s="1"/>
  <c r="M66" i="14606"/>
  <c r="A66" i="14606" s="1"/>
  <c r="L67" i="14606"/>
  <c r="H61" i="14606"/>
  <c r="F63" i="14606"/>
  <c r="C64" i="14606"/>
  <c r="G62" i="14606"/>
  <c r="B66" i="14606" l="1"/>
  <c r="C66" i="14606" s="1"/>
  <c r="D66" i="14606" s="1"/>
  <c r="M67" i="14606"/>
  <c r="A67" i="14606" s="1"/>
  <c r="L68" i="14606"/>
  <c r="D64" i="14606"/>
  <c r="E64" i="14606" s="1"/>
  <c r="H62" i="14606"/>
  <c r="I61" i="14606"/>
  <c r="J61" i="14606" s="1"/>
  <c r="G63" i="14606"/>
  <c r="H63" i="14606" s="1"/>
  <c r="D65" i="14606"/>
  <c r="F64" i="14606" l="1"/>
  <c r="G64" i="14606" s="1"/>
  <c r="H64" i="14606" s="1"/>
  <c r="M68" i="14606"/>
  <c r="A68" i="14606" s="1"/>
  <c r="L69" i="14606"/>
  <c r="B67" i="14606"/>
  <c r="C67" i="14606" s="1"/>
  <c r="D67" i="14606" s="1"/>
  <c r="I63" i="14606"/>
  <c r="J63" i="14606" s="1"/>
  <c r="I62" i="14606"/>
  <c r="J62" i="14606" s="1"/>
  <c r="E65" i="14606"/>
  <c r="E66" i="14606"/>
  <c r="E67" i="14606" l="1"/>
  <c r="F67" i="14606" s="1"/>
  <c r="B68" i="14606"/>
  <c r="C68" i="14606" s="1"/>
  <c r="D68" i="14606" s="1"/>
  <c r="F65" i="14606"/>
  <c r="G65" i="14606" s="1"/>
  <c r="F66" i="14606"/>
  <c r="G66" i="14606" s="1"/>
  <c r="M69" i="14606"/>
  <c r="A69" i="14606" s="1"/>
  <c r="L70" i="14606"/>
  <c r="I64" i="14606"/>
  <c r="J64" i="14606" s="1"/>
  <c r="G67" i="14606" l="1"/>
  <c r="H67" i="14606" s="1"/>
  <c r="I67" i="14606" s="1"/>
  <c r="J67" i="14606" s="1"/>
  <c r="B69" i="14606"/>
  <c r="C69" i="14606" s="1"/>
  <c r="H65" i="14606"/>
  <c r="I65" i="14606" s="1"/>
  <c r="J65" i="14606" s="1"/>
  <c r="E68" i="14606"/>
  <c r="M70" i="14606"/>
  <c r="A70" i="14606" s="1"/>
  <c r="L71" i="14606"/>
  <c r="H66" i="14606"/>
  <c r="I66" i="14606" s="1"/>
  <c r="M71" i="14606" l="1"/>
  <c r="A71" i="14606" s="1"/>
  <c r="L72" i="14606"/>
  <c r="J66" i="14606"/>
  <c r="D69" i="14606"/>
  <c r="E69" i="14606" s="1"/>
  <c r="B70" i="14606"/>
  <c r="C70" i="14606" s="1"/>
  <c r="F68" i="14606"/>
  <c r="B71" i="14606" l="1"/>
  <c r="M72" i="14606"/>
  <c r="A72" i="14606" s="1"/>
  <c r="L73" i="14606"/>
  <c r="D70" i="14606"/>
  <c r="E70" i="14606" s="1"/>
  <c r="F70" i="14606" s="1"/>
  <c r="G68" i="14606"/>
  <c r="F69" i="14606"/>
  <c r="G69" i="14606" s="1"/>
  <c r="M73" i="14606" l="1"/>
  <c r="A73" i="14606" s="1"/>
  <c r="L74" i="14606"/>
  <c r="B72" i="14606"/>
  <c r="H69" i="14606"/>
  <c r="I69" i="14606" s="1"/>
  <c r="J69" i="14606" s="1"/>
  <c r="G70" i="14606"/>
  <c r="H70" i="14606" s="1"/>
  <c r="C71" i="14606"/>
  <c r="D71" i="14606" s="1"/>
  <c r="H68" i="14606"/>
  <c r="I68" i="14606" s="1"/>
  <c r="J68" i="14606" s="1"/>
  <c r="I70" i="14606" l="1"/>
  <c r="J70" i="14606" s="1"/>
  <c r="B73" i="14606"/>
  <c r="C73" i="14606" s="1"/>
  <c r="M74" i="14606"/>
  <c r="A74" i="14606" s="1"/>
  <c r="L75" i="14606"/>
  <c r="C72" i="14606"/>
  <c r="E71" i="14606"/>
  <c r="M75" i="14606" l="1"/>
  <c r="A75" i="14606" s="1"/>
  <c r="L76" i="14606"/>
  <c r="D73" i="14606"/>
  <c r="D72" i="14606"/>
  <c r="E72" i="14606" s="1"/>
  <c r="F71" i="14606"/>
  <c r="B74" i="14606"/>
  <c r="G71" i="14606" l="1"/>
  <c r="B75" i="14606"/>
  <c r="C75" i="14606" s="1"/>
  <c r="C74" i="14606"/>
  <c r="D74" i="14606" s="1"/>
  <c r="E73" i="14606"/>
  <c r="F72" i="14606"/>
  <c r="G72" i="14606" s="1"/>
  <c r="M76" i="14606"/>
  <c r="A76" i="14606" s="1"/>
  <c r="L77" i="14606"/>
  <c r="H71" i="14606" l="1"/>
  <c r="I71" i="14606" s="1"/>
  <c r="H72" i="14606"/>
  <c r="M77" i="14606"/>
  <c r="A77" i="14606" s="1"/>
  <c r="L78" i="14606"/>
  <c r="F73" i="14606"/>
  <c r="G73" i="14606" s="1"/>
  <c r="H73" i="14606" s="1"/>
  <c r="D75" i="14606"/>
  <c r="E74" i="14606"/>
  <c r="F74" i="14606" s="1"/>
  <c r="I72" i="14606"/>
  <c r="J72" i="14606" s="1"/>
  <c r="B76" i="14606"/>
  <c r="C76" i="14606" s="1"/>
  <c r="J71" i="14606" l="1"/>
  <c r="I73" i="14606"/>
  <c r="J73" i="14606" s="1"/>
  <c r="D76" i="14606"/>
  <c r="B77" i="14606"/>
  <c r="C77" i="14606" s="1"/>
  <c r="E75" i="14606"/>
  <c r="M78" i="14606"/>
  <c r="A78" i="14606" s="1"/>
  <c r="L79" i="14606"/>
  <c r="G74" i="14606"/>
  <c r="H74" i="14606" s="1"/>
  <c r="D77" i="14606" l="1"/>
  <c r="E77" i="14606" s="1"/>
  <c r="F77" i="14606" s="1"/>
  <c r="M79" i="14606"/>
  <c r="A79" i="14606" s="1"/>
  <c r="L80" i="14606"/>
  <c r="B78" i="14606"/>
  <c r="F75" i="14606"/>
  <c r="I74" i="14606"/>
  <c r="J74" i="14606" s="1"/>
  <c r="E76" i="14606"/>
  <c r="C78" i="14606" l="1"/>
  <c r="D78" i="14606" s="1"/>
  <c r="B79" i="14606"/>
  <c r="G75" i="14606"/>
  <c r="H75" i="14606" s="1"/>
  <c r="G77" i="14606"/>
  <c r="M80" i="14606"/>
  <c r="A80" i="14606" s="1"/>
  <c r="L81" i="14606"/>
  <c r="F76" i="14606"/>
  <c r="E78" i="14606" l="1"/>
  <c r="I75" i="14606"/>
  <c r="J75" i="14606" s="1"/>
  <c r="M81" i="14606"/>
  <c r="A81" i="14606" s="1"/>
  <c r="L82" i="14606"/>
  <c r="B80" i="14606"/>
  <c r="C80" i="14606" s="1"/>
  <c r="H77" i="14606"/>
  <c r="C79" i="14606"/>
  <c r="G76" i="14606"/>
  <c r="F78" i="14606" l="1"/>
  <c r="D80" i="14606"/>
  <c r="E80" i="14606" s="1"/>
  <c r="H76" i="14606"/>
  <c r="I76" i="14606" s="1"/>
  <c r="J76" i="14606" s="1"/>
  <c r="M82" i="14606"/>
  <c r="A82" i="14606" s="1"/>
  <c r="L83" i="14606"/>
  <c r="B81" i="14606"/>
  <c r="C81" i="14606" s="1"/>
  <c r="D79" i="14606"/>
  <c r="E79" i="14606" s="1"/>
  <c r="I77" i="14606"/>
  <c r="J77" i="14606" s="1"/>
  <c r="G78" i="14606" l="1"/>
  <c r="F80" i="14606"/>
  <c r="G80" i="14606" s="1"/>
  <c r="H80" i="14606" s="1"/>
  <c r="I80" i="14606" s="1"/>
  <c r="D81" i="14606"/>
  <c r="E81" i="14606" s="1"/>
  <c r="F81" i="14606" s="1"/>
  <c r="M83" i="14606"/>
  <c r="A83" i="14606" s="1"/>
  <c r="L84" i="14606"/>
  <c r="F79" i="14606"/>
  <c r="G79" i="14606" s="1"/>
  <c r="B82" i="14606"/>
  <c r="H78" i="14606" l="1"/>
  <c r="I78" i="14606" s="1"/>
  <c r="J78" i="14606" s="1"/>
  <c r="J80" i="14606"/>
  <c r="B83" i="14606"/>
  <c r="C83" i="14606" s="1"/>
  <c r="D83" i="14606" s="1"/>
  <c r="M84" i="14606"/>
  <c r="A84" i="14606" s="1"/>
  <c r="L85" i="14606"/>
  <c r="H79" i="14606"/>
  <c r="I79" i="14606" s="1"/>
  <c r="J79" i="14606" s="1"/>
  <c r="C82" i="14606"/>
  <c r="D82" i="14606" s="1"/>
  <c r="E82" i="14606" s="1"/>
  <c r="G81" i="14606"/>
  <c r="H81" i="14606" s="1"/>
  <c r="I81" i="14606" s="1"/>
  <c r="J81" i="14606" l="1"/>
  <c r="B84" i="14606"/>
  <c r="M85" i="14606"/>
  <c r="A85" i="14606" s="1"/>
  <c r="L86" i="14606"/>
  <c r="E83" i="14606"/>
  <c r="F83" i="14606" s="1"/>
  <c r="F82" i="14606"/>
  <c r="G83" i="14606" l="1"/>
  <c r="C84" i="14606"/>
  <c r="B85" i="14606"/>
  <c r="M86" i="14606"/>
  <c r="A86" i="14606" s="1"/>
  <c r="L87" i="14606"/>
  <c r="G82" i="14606"/>
  <c r="H83" i="14606" l="1"/>
  <c r="I83" i="14606" s="1"/>
  <c r="J83" i="14606" s="1"/>
  <c r="D84" i="14606"/>
  <c r="B86" i="14606"/>
  <c r="C86" i="14606" s="1"/>
  <c r="M87" i="14606"/>
  <c r="A87" i="14606" s="1"/>
  <c r="L88" i="14606"/>
  <c r="C85" i="14606"/>
  <c r="D85" i="14606" s="1"/>
  <c r="H82" i="14606"/>
  <c r="I82" i="14606" s="1"/>
  <c r="E84" i="14606" l="1"/>
  <c r="D86" i="14606"/>
  <c r="B87" i="14606"/>
  <c r="C87" i="14606" s="1"/>
  <c r="M88" i="14606"/>
  <c r="A88" i="14606" s="1"/>
  <c r="L89" i="14606"/>
  <c r="J82" i="14606"/>
  <c r="E85" i="14606"/>
  <c r="F84" i="14606" l="1"/>
  <c r="G84" i="14606" s="1"/>
  <c r="D87" i="14606"/>
  <c r="E87" i="14606" s="1"/>
  <c r="B88" i="14606"/>
  <c r="C88" i="14606" s="1"/>
  <c r="D88" i="14606" s="1"/>
  <c r="M89" i="14606"/>
  <c r="A89" i="14606" s="1"/>
  <c r="L90" i="14606"/>
  <c r="F85" i="14606"/>
  <c r="G85" i="14606" s="1"/>
  <c r="E86" i="14606"/>
  <c r="H85" i="14606" l="1"/>
  <c r="I85" i="14606" s="1"/>
  <c r="J85" i="14606" s="1"/>
  <c r="H84" i="14606"/>
  <c r="I84" i="14606" s="1"/>
  <c r="J84" i="14606" s="1"/>
  <c r="B89" i="14606"/>
  <c r="M90" i="14606"/>
  <c r="A90" i="14606" s="1"/>
  <c r="L91" i="14606"/>
  <c r="E88" i="14606"/>
  <c r="F87" i="14606"/>
  <c r="G87" i="14606" s="1"/>
  <c r="F86" i="14606"/>
  <c r="G86" i="14606" l="1"/>
  <c r="H86" i="14606" s="1"/>
  <c r="M91" i="14606"/>
  <c r="A91" i="14606" s="1"/>
  <c r="L92" i="14606"/>
  <c r="F88" i="14606"/>
  <c r="G88" i="14606" s="1"/>
  <c r="B90" i="14606"/>
  <c r="C90" i="14606" s="1"/>
  <c r="H87" i="14606"/>
  <c r="I87" i="14606" s="1"/>
  <c r="J87" i="14606" s="1"/>
  <c r="C89" i="14606"/>
  <c r="D89" i="14606" s="1"/>
  <c r="E89" i="14606" s="1"/>
  <c r="D90" i="14606" l="1"/>
  <c r="E90" i="14606" s="1"/>
  <c r="I86" i="14606"/>
  <c r="J86" i="14606" s="1"/>
  <c r="F89" i="14606"/>
  <c r="M92" i="14606"/>
  <c r="A92" i="14606" s="1"/>
  <c r="L93" i="14606"/>
  <c r="H88" i="14606"/>
  <c r="B91" i="14606"/>
  <c r="F90" i="14606" l="1"/>
  <c r="G90" i="14606" s="1"/>
  <c r="I88" i="14606"/>
  <c r="J88" i="14606" s="1"/>
  <c r="M93" i="14606"/>
  <c r="A93" i="14606" s="1"/>
  <c r="L94" i="14606"/>
  <c r="B92" i="14606"/>
  <c r="C91" i="14606"/>
  <c r="G89" i="14606"/>
  <c r="H89" i="14606" s="1"/>
  <c r="H90" i="14606" l="1"/>
  <c r="I90" i="14606" s="1"/>
  <c r="J90" i="14606" s="1"/>
  <c r="I89" i="14606"/>
  <c r="J89" i="14606" s="1"/>
  <c r="C92" i="14606"/>
  <c r="B93" i="14606"/>
  <c r="M94" i="14606"/>
  <c r="A94" i="14606" s="1"/>
  <c r="L95" i="14606"/>
  <c r="D91" i="14606"/>
  <c r="D92" i="14606" l="1"/>
  <c r="M95" i="14606"/>
  <c r="A95" i="14606" s="1"/>
  <c r="L96" i="14606"/>
  <c r="E91" i="14606"/>
  <c r="B94" i="14606"/>
  <c r="C94" i="14606" s="1"/>
  <c r="C93" i="14606"/>
  <c r="D93" i="14606" s="1"/>
  <c r="F91" i="14606" l="1"/>
  <c r="G91" i="14606" s="1"/>
  <c r="E92" i="14606"/>
  <c r="B95" i="14606"/>
  <c r="M96" i="14606"/>
  <c r="A96" i="14606" s="1"/>
  <c r="L97" i="14606"/>
  <c r="D94" i="14606"/>
  <c r="E93" i="14606"/>
  <c r="F93" i="14606" s="1"/>
  <c r="H91" i="14606" l="1"/>
  <c r="I91" i="14606" s="1"/>
  <c r="J91" i="14606" s="1"/>
  <c r="F92" i="14606"/>
  <c r="G92" i="14606" s="1"/>
  <c r="H92" i="14606" s="1"/>
  <c r="G93" i="14606"/>
  <c r="H93" i="14606" s="1"/>
  <c r="B96" i="14606"/>
  <c r="E94" i="14606"/>
  <c r="C95" i="14606"/>
  <c r="D95" i="14606" s="1"/>
  <c r="M97" i="14606"/>
  <c r="A97" i="14606" s="1"/>
  <c r="L98" i="14606"/>
  <c r="I93" i="14606" l="1"/>
  <c r="J93" i="14606" s="1"/>
  <c r="I92" i="14606"/>
  <c r="J92" i="14606" s="1"/>
  <c r="B97" i="14606"/>
  <c r="C97" i="14606" s="1"/>
  <c r="F94" i="14606"/>
  <c r="G94" i="14606" s="1"/>
  <c r="C96" i="14606"/>
  <c r="M98" i="14606"/>
  <c r="A98" i="14606" s="1"/>
  <c r="L99" i="14606"/>
  <c r="E95" i="14606"/>
  <c r="H94" i="14606" l="1"/>
  <c r="I94" i="14606" s="1"/>
  <c r="J94" i="14606" s="1"/>
  <c r="B98" i="14606"/>
  <c r="C98" i="14606" s="1"/>
  <c r="D97" i="14606"/>
  <c r="E97" i="14606" s="1"/>
  <c r="F95" i="14606"/>
  <c r="G95" i="14606" s="1"/>
  <c r="M99" i="14606"/>
  <c r="A99" i="14606" s="1"/>
  <c r="L100" i="14606"/>
  <c r="D96" i="14606"/>
  <c r="F97" i="14606" l="1"/>
  <c r="D98" i="14606"/>
  <c r="E98" i="14606" s="1"/>
  <c r="M100" i="14606"/>
  <c r="A100" i="14606" s="1"/>
  <c r="L101" i="14606"/>
  <c r="B99" i="14606"/>
  <c r="C99" i="14606" s="1"/>
  <c r="G97" i="14606"/>
  <c r="H95" i="14606"/>
  <c r="I95" i="14606" s="1"/>
  <c r="E96" i="14606"/>
  <c r="D99" i="14606" l="1"/>
  <c r="E99" i="14606" s="1"/>
  <c r="F99" i="14606" s="1"/>
  <c r="G99" i="14606" s="1"/>
  <c r="H99" i="14606" s="1"/>
  <c r="I99" i="14606" s="1"/>
  <c r="F98" i="14606"/>
  <c r="G98" i="14606" s="1"/>
  <c r="H98" i="14606" s="1"/>
  <c r="I98" i="14606" s="1"/>
  <c r="J98" i="14606" s="1"/>
  <c r="B100" i="14606"/>
  <c r="C100" i="14606" s="1"/>
  <c r="D100" i="14606" s="1"/>
  <c r="M101" i="14606"/>
  <c r="A101" i="14606" s="1"/>
  <c r="L102" i="14606"/>
  <c r="J95" i="14606"/>
  <c r="H97" i="14606"/>
  <c r="I97" i="14606" s="1"/>
  <c r="J97" i="14606" s="1"/>
  <c r="F96" i="14606"/>
  <c r="G96" i="14606" s="1"/>
  <c r="H96" i="14606" l="1"/>
  <c r="I96" i="14606" s="1"/>
  <c r="J96" i="14606" s="1"/>
  <c r="M102" i="14606"/>
  <c r="A102" i="14606" s="1"/>
  <c r="L103" i="14606"/>
  <c r="J99" i="14606"/>
  <c r="E100" i="14606"/>
  <c r="F100" i="14606" s="1"/>
  <c r="B101" i="14606"/>
  <c r="C101" i="14606" s="1"/>
  <c r="D101" i="14606" l="1"/>
  <c r="B102" i="14606"/>
  <c r="C102" i="14606" s="1"/>
  <c r="M103" i="14606"/>
  <c r="A103" i="14606" s="1"/>
  <c r="L104" i="14606"/>
  <c r="G100" i="14606"/>
  <c r="H100" i="14606" s="1"/>
  <c r="M104" i="14606" l="1"/>
  <c r="A104" i="14606" s="1"/>
  <c r="L105" i="14606"/>
  <c r="I100" i="14606"/>
  <c r="J100" i="14606" s="1"/>
  <c r="D102" i="14606"/>
  <c r="E101" i="14606"/>
  <c r="B103" i="14606"/>
  <c r="B104" i="14606" l="1"/>
  <c r="C104" i="14606" s="1"/>
  <c r="M105" i="14606"/>
  <c r="A105" i="14606" s="1"/>
  <c r="L106" i="14606"/>
  <c r="E102" i="14606"/>
  <c r="C103" i="14606"/>
  <c r="F101" i="14606"/>
  <c r="B105" i="14606" l="1"/>
  <c r="C105" i="14606" s="1"/>
  <c r="D105" i="14606" s="1"/>
  <c r="M106" i="14606"/>
  <c r="A106" i="14606" s="1"/>
  <c r="L107" i="14606"/>
  <c r="G101" i="14606"/>
  <c r="H101" i="14606" s="1"/>
  <c r="D104" i="14606"/>
  <c r="D103" i="14606"/>
  <c r="F102" i="14606"/>
  <c r="G102" i="14606" s="1"/>
  <c r="B106" i="14606" l="1"/>
  <c r="E103" i="14606"/>
  <c r="F103" i="14606" s="1"/>
  <c r="G103" i="14606" s="1"/>
  <c r="E105" i="14606"/>
  <c r="F105" i="14606" s="1"/>
  <c r="E104" i="14606"/>
  <c r="I101" i="14606"/>
  <c r="J101" i="14606" s="1"/>
  <c r="L108" i="14606"/>
  <c r="M107" i="14606"/>
  <c r="A107" i="14606" s="1"/>
  <c r="H102" i="14606"/>
  <c r="B107" i="14606" l="1"/>
  <c r="C107" i="14606" s="1"/>
  <c r="L109" i="14606"/>
  <c r="M108" i="14606"/>
  <c r="A108" i="14606" s="1"/>
  <c r="F104" i="14606"/>
  <c r="G104" i="14606" s="1"/>
  <c r="G105" i="14606"/>
  <c r="I102" i="14606"/>
  <c r="J102" i="14606" s="1"/>
  <c r="C106" i="14606"/>
  <c r="H103" i="14606"/>
  <c r="I103" i="14606" s="1"/>
  <c r="H104" i="14606" l="1"/>
  <c r="D107" i="14606"/>
  <c r="E107" i="14606" s="1"/>
  <c r="F107" i="14606" s="1"/>
  <c r="B108" i="14606"/>
  <c r="C108" i="14606" s="1"/>
  <c r="H105" i="14606"/>
  <c r="I105" i="14606" s="1"/>
  <c r="J103" i="14606"/>
  <c r="L110" i="14606"/>
  <c r="M109" i="14606"/>
  <c r="A109" i="14606" s="1"/>
  <c r="D106" i="14606"/>
  <c r="I104" i="14606" l="1"/>
  <c r="J104" i="14606" s="1"/>
  <c r="G107" i="14606"/>
  <c r="B109" i="14606"/>
  <c r="J105" i="14606"/>
  <c r="D108" i="14606"/>
  <c r="E106" i="14606"/>
  <c r="L111" i="14606"/>
  <c r="M110" i="14606"/>
  <c r="A110" i="14606" s="1"/>
  <c r="C109" i="14606" l="1"/>
  <c r="D109" i="14606" s="1"/>
  <c r="M111" i="14606"/>
  <c r="A111" i="14606" s="1"/>
  <c r="L112" i="14606"/>
  <c r="B110" i="14606"/>
  <c r="F106" i="14606"/>
  <c r="H107" i="14606"/>
  <c r="I107" i="14606" s="1"/>
  <c r="E108" i="14606"/>
  <c r="F108" i="14606" s="1"/>
  <c r="E109" i="14606" l="1"/>
  <c r="F109" i="14606" s="1"/>
  <c r="M112" i="14606"/>
  <c r="A112" i="14606" s="1"/>
  <c r="L113" i="14606"/>
  <c r="C110" i="14606"/>
  <c r="G108" i="14606"/>
  <c r="H108" i="14606" s="1"/>
  <c r="I108" i="14606" s="1"/>
  <c r="J107" i="14606"/>
  <c r="G106" i="14606"/>
  <c r="B111" i="14606"/>
  <c r="G109" i="14606" l="1"/>
  <c r="H109" i="14606" s="1"/>
  <c r="I109" i="14606" s="1"/>
  <c r="J109" i="14606" s="1"/>
  <c r="J108" i="14606"/>
  <c r="B112" i="14606"/>
  <c r="C112" i="14606" s="1"/>
  <c r="D112" i="14606" s="1"/>
  <c r="M113" i="14606"/>
  <c r="A113" i="14606" s="1"/>
  <c r="L114" i="14606"/>
  <c r="C111" i="14606"/>
  <c r="H106" i="14606"/>
  <c r="I106" i="14606" s="1"/>
  <c r="D110" i="14606"/>
  <c r="E110" i="14606" s="1"/>
  <c r="F110" i="14606" s="1"/>
  <c r="G110" i="14606" l="1"/>
  <c r="H110" i="14606" s="1"/>
  <c r="M114" i="14606"/>
  <c r="A114" i="14606" s="1"/>
  <c r="L115" i="14606"/>
  <c r="E112" i="14606"/>
  <c r="F112" i="14606" s="1"/>
  <c r="G112" i="14606" s="1"/>
  <c r="J106" i="14606"/>
  <c r="B113" i="14606"/>
  <c r="C113" i="14606" s="1"/>
  <c r="D111" i="14606"/>
  <c r="B114" i="14606" l="1"/>
  <c r="C114" i="14606" s="1"/>
  <c r="H112" i="14606"/>
  <c r="I112" i="14606" s="1"/>
  <c r="J112" i="14606" s="1"/>
  <c r="D113" i="14606"/>
  <c r="E113" i="14606" s="1"/>
  <c r="I110" i="14606"/>
  <c r="J110" i="14606" s="1"/>
  <c r="M115" i="14606"/>
  <c r="A115" i="14606" s="1"/>
  <c r="L116" i="14606"/>
  <c r="E111" i="14606"/>
  <c r="D114" i="14606" l="1"/>
  <c r="E114" i="14606" s="1"/>
  <c r="F114" i="14606" s="1"/>
  <c r="G114" i="14606" s="1"/>
  <c r="F111" i="14606"/>
  <c r="G111" i="14606" s="1"/>
  <c r="F113" i="14606"/>
  <c r="M116" i="14606"/>
  <c r="A116" i="14606" s="1"/>
  <c r="L117" i="14606"/>
  <c r="B115" i="14606"/>
  <c r="C115" i="14606" s="1"/>
  <c r="D115" i="14606" s="1"/>
  <c r="E115" i="14606" s="1"/>
  <c r="F115" i="14606" l="1"/>
  <c r="G115" i="14606" s="1"/>
  <c r="H111" i="14606"/>
  <c r="I111" i="14606" s="1"/>
  <c r="B116" i="14606"/>
  <c r="H114" i="14606"/>
  <c r="I114" i="14606" s="1"/>
  <c r="J114" i="14606" s="1"/>
  <c r="G113" i="14606"/>
  <c r="H113" i="14606" s="1"/>
  <c r="M117" i="14606"/>
  <c r="A117" i="14606" s="1"/>
  <c r="L118" i="14606"/>
  <c r="H115" i="14606" l="1"/>
  <c r="I115" i="14606" s="1"/>
  <c r="J115" i="14606" s="1"/>
  <c r="J111" i="14606"/>
  <c r="C116" i="14606"/>
  <c r="D116" i="14606" s="1"/>
  <c r="E116" i="14606" s="1"/>
  <c r="B117" i="14606"/>
  <c r="I113" i="14606"/>
  <c r="J113" i="14606" s="1"/>
  <c r="M118" i="14606"/>
  <c r="A118" i="14606" s="1"/>
  <c r="L119" i="14606"/>
  <c r="M119" i="14606" l="1"/>
  <c r="A119" i="14606" s="1"/>
  <c r="L120" i="14606"/>
  <c r="C117" i="14606"/>
  <c r="D117" i="14606" s="1"/>
  <c r="F116" i="14606"/>
  <c r="G116" i="14606" s="1"/>
  <c r="H116" i="14606" s="1"/>
  <c r="I116" i="14606" s="1"/>
  <c r="B118" i="14606"/>
  <c r="J116" i="14606" l="1"/>
  <c r="E117" i="14606"/>
  <c r="B119" i="14606"/>
  <c r="C119" i="14606" s="1"/>
  <c r="C118" i="14606"/>
  <c r="M120" i="14606"/>
  <c r="A120" i="14606" s="1"/>
  <c r="L121" i="14606"/>
  <c r="D118" i="14606" l="1"/>
  <c r="E118" i="14606" s="1"/>
  <c r="D119" i="14606"/>
  <c r="M121" i="14606"/>
  <c r="A121" i="14606" s="1"/>
  <c r="L122" i="14606"/>
  <c r="B120" i="14606"/>
  <c r="C120" i="14606" s="1"/>
  <c r="F117" i="14606"/>
  <c r="E119" i="14606" l="1"/>
  <c r="F119" i="14606" s="1"/>
  <c r="G119" i="14606" s="1"/>
  <c r="H119" i="14606" s="1"/>
  <c r="I119" i="14606" s="1"/>
  <c r="F118" i="14606"/>
  <c r="G118" i="14606" s="1"/>
  <c r="G117" i="14606"/>
  <c r="H117" i="14606" s="1"/>
  <c r="I117" i="14606" s="1"/>
  <c r="B121" i="14606"/>
  <c r="C121" i="14606" s="1"/>
  <c r="D120" i="14606"/>
  <c r="L123" i="14606"/>
  <c r="M122" i="14606"/>
  <c r="A122" i="14606" s="1"/>
  <c r="H118" i="14606" l="1"/>
  <c r="I118" i="14606" s="1"/>
  <c r="J118" i="14606" s="1"/>
  <c r="D121" i="14606"/>
  <c r="M123" i="14606"/>
  <c r="A123" i="14606" s="1"/>
  <c r="L124" i="14606"/>
  <c r="J117" i="14606"/>
  <c r="E120" i="14606"/>
  <c r="F120" i="14606" s="1"/>
  <c r="J119" i="14606"/>
  <c r="B122" i="14606"/>
  <c r="E121" i="14606" l="1"/>
  <c r="F121" i="14606" s="1"/>
  <c r="L125" i="14606"/>
  <c r="M124" i="14606"/>
  <c r="A124" i="14606" s="1"/>
  <c r="C122" i="14606"/>
  <c r="D122" i="14606" s="1"/>
  <c r="G120" i="14606"/>
  <c r="B123" i="14606"/>
  <c r="G121" i="14606" l="1"/>
  <c r="H121" i="14606" s="1"/>
  <c r="E122" i="14606"/>
  <c r="M125" i="14606"/>
  <c r="A125" i="14606" s="1"/>
  <c r="L126" i="14606"/>
  <c r="B124" i="14606"/>
  <c r="C124" i="14606" s="1"/>
  <c r="D124" i="14606" s="1"/>
  <c r="C123" i="14606"/>
  <c r="H120" i="14606"/>
  <c r="I120" i="14606" s="1"/>
  <c r="J120" i="14606" l="1"/>
  <c r="I121" i="14606"/>
  <c r="J121" i="14606" s="1"/>
  <c r="F122" i="14606"/>
  <c r="E124" i="14606"/>
  <c r="F124" i="14606" s="1"/>
  <c r="M126" i="14606"/>
  <c r="A126" i="14606" s="1"/>
  <c r="L127" i="14606"/>
  <c r="B125" i="14606"/>
  <c r="C125" i="14606" s="1"/>
  <c r="D123" i="14606"/>
  <c r="E123" i="14606" s="1"/>
  <c r="G122" i="14606" l="1"/>
  <c r="H122" i="14606" s="1"/>
  <c r="I122" i="14606" s="1"/>
  <c r="J122" i="14606" s="1"/>
  <c r="B126" i="14606"/>
  <c r="C126" i="14606" s="1"/>
  <c r="M127" i="14606"/>
  <c r="A127" i="14606" s="1"/>
  <c r="L128" i="14606"/>
  <c r="D125" i="14606"/>
  <c r="G124" i="14606"/>
  <c r="F123" i="14606"/>
  <c r="G123" i="14606" s="1"/>
  <c r="D126" i="14606" l="1"/>
  <c r="E126" i="14606" s="1"/>
  <c r="M128" i="14606"/>
  <c r="A128" i="14606" s="1"/>
  <c r="L129" i="14606"/>
  <c r="H123" i="14606"/>
  <c r="I123" i="14606" s="1"/>
  <c r="E125" i="14606"/>
  <c r="F125" i="14606" s="1"/>
  <c r="H124" i="14606"/>
  <c r="B127" i="14606"/>
  <c r="C127" i="14606" s="1"/>
  <c r="I124" i="14606" l="1"/>
  <c r="J124" i="14606" s="1"/>
  <c r="M129" i="14606"/>
  <c r="A129" i="14606" s="1"/>
  <c r="L130" i="14606"/>
  <c r="D127" i="14606"/>
  <c r="G125" i="14606"/>
  <c r="F126" i="14606"/>
  <c r="J123" i="14606"/>
  <c r="B128" i="14606"/>
  <c r="M130" i="14606" l="1"/>
  <c r="A130" i="14606" s="1"/>
  <c r="L131" i="14606"/>
  <c r="G126" i="14606"/>
  <c r="H126" i="14606" s="1"/>
  <c r="C128" i="14606"/>
  <c r="H125" i="14606"/>
  <c r="I125" i="14606" s="1"/>
  <c r="E127" i="14606"/>
  <c r="B129" i="14606"/>
  <c r="B130" i="14606" l="1"/>
  <c r="C130" i="14606" s="1"/>
  <c r="C129" i="14606"/>
  <c r="D129" i="14606" s="1"/>
  <c r="E129" i="14606" s="1"/>
  <c r="I126" i="14606"/>
  <c r="J126" i="14606" s="1"/>
  <c r="J125" i="14606"/>
  <c r="M131" i="14606"/>
  <c r="A131" i="14606" s="1"/>
  <c r="L132" i="14606"/>
  <c r="D128" i="14606"/>
  <c r="E128" i="14606" s="1"/>
  <c r="F127" i="14606"/>
  <c r="D130" i="14606" l="1"/>
  <c r="E130" i="14606" s="1"/>
  <c r="F130" i="14606" s="1"/>
  <c r="G130" i="14606" s="1"/>
  <c r="F128" i="14606"/>
  <c r="G128" i="14606" s="1"/>
  <c r="H128" i="14606" s="1"/>
  <c r="F129" i="14606"/>
  <c r="G129" i="14606" s="1"/>
  <c r="H129" i="14606" s="1"/>
  <c r="I129" i="14606" s="1"/>
  <c r="M132" i="14606"/>
  <c r="A132" i="14606" s="1"/>
  <c r="L133" i="14606"/>
  <c r="B131" i="14606"/>
  <c r="C131" i="14606" s="1"/>
  <c r="G127" i="14606"/>
  <c r="M133" i="14606" l="1"/>
  <c r="A133" i="14606" s="1"/>
  <c r="L134" i="14606"/>
  <c r="D131" i="14606"/>
  <c r="H130" i="14606"/>
  <c r="I130" i="14606" s="1"/>
  <c r="I128" i="14606"/>
  <c r="J128" i="14606" s="1"/>
  <c r="J129" i="14606"/>
  <c r="H127" i="14606"/>
  <c r="I127" i="14606" s="1"/>
  <c r="B132" i="14606"/>
  <c r="B133" i="14606" l="1"/>
  <c r="C132" i="14606"/>
  <c r="J130" i="14606"/>
  <c r="J127" i="14606"/>
  <c r="M134" i="14606"/>
  <c r="A134" i="14606" s="1"/>
  <c r="L135" i="14606"/>
  <c r="E131" i="14606"/>
  <c r="C133" i="14606" l="1"/>
  <c r="D133" i="14606" s="1"/>
  <c r="M135" i="14606"/>
  <c r="A135" i="14606" s="1"/>
  <c r="L136" i="14606"/>
  <c r="B134" i="14606"/>
  <c r="C134" i="14606" s="1"/>
  <c r="F131" i="14606"/>
  <c r="G131" i="14606" s="1"/>
  <c r="H131" i="14606" s="1"/>
  <c r="D132" i="14606"/>
  <c r="D134" i="14606" l="1"/>
  <c r="E134" i="14606" s="1"/>
  <c r="F134" i="14606" s="1"/>
  <c r="E133" i="14606"/>
  <c r="F133" i="14606" s="1"/>
  <c r="G133" i="14606" s="1"/>
  <c r="B135" i="14606"/>
  <c r="C135" i="14606" s="1"/>
  <c r="I131" i="14606"/>
  <c r="J131" i="14606" s="1"/>
  <c r="E132" i="14606"/>
  <c r="M136" i="14606"/>
  <c r="A136" i="14606" s="1"/>
  <c r="L137" i="14606"/>
  <c r="H133" i="14606" l="1"/>
  <c r="I133" i="14606" s="1"/>
  <c r="J133" i="14606" s="1"/>
  <c r="G134" i="14606"/>
  <c r="B136" i="14606"/>
  <c r="M137" i="14606"/>
  <c r="A137" i="14606" s="1"/>
  <c r="L138" i="14606"/>
  <c r="D135" i="14606"/>
  <c r="E135" i="14606" s="1"/>
  <c r="F132" i="14606"/>
  <c r="H134" i="14606" l="1"/>
  <c r="B137" i="14606"/>
  <c r="M138" i="14606"/>
  <c r="A138" i="14606" s="1"/>
  <c r="L139" i="14606"/>
  <c r="F135" i="14606"/>
  <c r="G135" i="14606" s="1"/>
  <c r="C136" i="14606"/>
  <c r="D136" i="14606" s="1"/>
  <c r="E136" i="14606" s="1"/>
  <c r="F136" i="14606" s="1"/>
  <c r="G132" i="14606"/>
  <c r="I134" i="14606" l="1"/>
  <c r="J134" i="14606" s="1"/>
  <c r="M139" i="14606"/>
  <c r="A139" i="14606" s="1"/>
  <c r="L140" i="14606"/>
  <c r="G136" i="14606"/>
  <c r="H136" i="14606" s="1"/>
  <c r="I136" i="14606" s="1"/>
  <c r="C137" i="14606"/>
  <c r="H135" i="14606"/>
  <c r="B138" i="14606"/>
  <c r="H132" i="14606"/>
  <c r="B139" i="14606" l="1"/>
  <c r="M140" i="14606"/>
  <c r="A140" i="14606" s="1"/>
  <c r="L141" i="14606"/>
  <c r="I132" i="14606"/>
  <c r="J132" i="14606" s="1"/>
  <c r="C138" i="14606"/>
  <c r="D138" i="14606" s="1"/>
  <c r="J136" i="14606"/>
  <c r="D137" i="14606"/>
  <c r="E137" i="14606" s="1"/>
  <c r="I135" i="14606"/>
  <c r="J135" i="14606" s="1"/>
  <c r="C139" i="14606" l="1"/>
  <c r="D139" i="14606" s="1"/>
  <c r="M141" i="14606"/>
  <c r="A141" i="14606" s="1"/>
  <c r="L142" i="14606"/>
  <c r="B140" i="14606"/>
  <c r="C140" i="14606" s="1"/>
  <c r="E138" i="14606"/>
  <c r="F138" i="14606" s="1"/>
  <c r="F137" i="14606"/>
  <c r="E139" i="14606" l="1"/>
  <c r="F139" i="14606" s="1"/>
  <c r="G138" i="14606"/>
  <c r="M142" i="14606"/>
  <c r="A142" i="14606" s="1"/>
  <c r="L143" i="14606"/>
  <c r="B141" i="14606"/>
  <c r="C141" i="14606" s="1"/>
  <c r="D140" i="14606"/>
  <c r="G137" i="14606"/>
  <c r="H137" i="14606" s="1"/>
  <c r="G139" i="14606" l="1"/>
  <c r="H139" i="14606" s="1"/>
  <c r="I137" i="14606"/>
  <c r="J137" i="14606" s="1"/>
  <c r="D141" i="14606"/>
  <c r="M143" i="14606"/>
  <c r="A143" i="14606" s="1"/>
  <c r="L144" i="14606"/>
  <c r="B142" i="14606"/>
  <c r="C142" i="14606" s="1"/>
  <c r="E140" i="14606"/>
  <c r="H138" i="14606"/>
  <c r="I138" i="14606" s="1"/>
  <c r="I139" i="14606" l="1"/>
  <c r="J139" i="14606" s="1"/>
  <c r="B143" i="14606"/>
  <c r="C143" i="14606" s="1"/>
  <c r="F140" i="14606"/>
  <c r="D142" i="14606"/>
  <c r="E141" i="14606"/>
  <c r="M144" i="14606"/>
  <c r="A144" i="14606" s="1"/>
  <c r="L145" i="14606"/>
  <c r="J138" i="14606"/>
  <c r="M145" i="14606" l="1"/>
  <c r="A145" i="14606" s="1"/>
  <c r="L146" i="14606"/>
  <c r="G140" i="14606"/>
  <c r="F141" i="14606"/>
  <c r="D143" i="14606"/>
  <c r="E142" i="14606"/>
  <c r="B144" i="14606"/>
  <c r="C144" i="14606" s="1"/>
  <c r="D144" i="14606" l="1"/>
  <c r="E144" i="14606" s="1"/>
  <c r="G141" i="14606"/>
  <c r="H141" i="14606" s="1"/>
  <c r="B145" i="14606"/>
  <c r="C145" i="14606" s="1"/>
  <c r="H140" i="14606"/>
  <c r="I140" i="14606" s="1"/>
  <c r="F142" i="14606"/>
  <c r="M146" i="14606"/>
  <c r="A146" i="14606" s="1"/>
  <c r="L147" i="14606"/>
  <c r="E143" i="14606"/>
  <c r="D145" i="14606" l="1"/>
  <c r="F144" i="14606"/>
  <c r="G144" i="14606" s="1"/>
  <c r="M147" i="14606"/>
  <c r="A147" i="14606" s="1"/>
  <c r="L148" i="14606"/>
  <c r="B146" i="14606"/>
  <c r="C146" i="14606" s="1"/>
  <c r="F143" i="14606"/>
  <c r="G142" i="14606"/>
  <c r="H142" i="14606" s="1"/>
  <c r="E145" i="14606"/>
  <c r="I141" i="14606"/>
  <c r="J141" i="14606" s="1"/>
  <c r="J140" i="14606"/>
  <c r="H144" i="14606" l="1"/>
  <c r="I144" i="14606" s="1"/>
  <c r="J144" i="14606" s="1"/>
  <c r="I142" i="14606"/>
  <c r="J142" i="14606" s="1"/>
  <c r="D146" i="14606"/>
  <c r="F145" i="14606"/>
  <c r="G143" i="14606"/>
  <c r="H143" i="14606" s="1"/>
  <c r="B147" i="14606"/>
  <c r="C147" i="14606" s="1"/>
  <c r="M148" i="14606"/>
  <c r="A148" i="14606" s="1"/>
  <c r="L149" i="14606"/>
  <c r="I143" i="14606" l="1"/>
  <c r="J143" i="14606" s="1"/>
  <c r="B148" i="14606"/>
  <c r="M149" i="14606"/>
  <c r="A149" i="14606" s="1"/>
  <c r="L150" i="14606"/>
  <c r="G145" i="14606"/>
  <c r="D147" i="14606"/>
  <c r="E147" i="14606" s="1"/>
  <c r="E146" i="14606"/>
  <c r="F146" i="14606" s="1"/>
  <c r="F147" i="14606" l="1"/>
  <c r="G147" i="14606" s="1"/>
  <c r="M150" i="14606"/>
  <c r="A150" i="14606" s="1"/>
  <c r="L151" i="14606"/>
  <c r="B149" i="14606"/>
  <c r="H145" i="14606"/>
  <c r="I145" i="14606" s="1"/>
  <c r="J145" i="14606" s="1"/>
  <c r="G146" i="14606"/>
  <c r="C148" i="14606"/>
  <c r="D148" i="14606" s="1"/>
  <c r="H147" i="14606" l="1"/>
  <c r="I147" i="14606" s="1"/>
  <c r="J147" i="14606" s="1"/>
  <c r="M151" i="14606"/>
  <c r="A151" i="14606" s="1"/>
  <c r="L152" i="14606"/>
  <c r="C149" i="14606"/>
  <c r="D149" i="14606" s="1"/>
  <c r="H146" i="14606"/>
  <c r="I146" i="14606" s="1"/>
  <c r="B150" i="14606"/>
  <c r="C150" i="14606" s="1"/>
  <c r="E148" i="14606"/>
  <c r="D150" i="14606" l="1"/>
  <c r="E150" i="14606" s="1"/>
  <c r="B151" i="14606"/>
  <c r="C151" i="14606" s="1"/>
  <c r="F148" i="14606"/>
  <c r="J146" i="14606"/>
  <c r="E149" i="14606"/>
  <c r="M152" i="14606"/>
  <c r="A152" i="14606" s="1"/>
  <c r="L153" i="14606"/>
  <c r="D151" i="14606" l="1"/>
  <c r="E151" i="14606" s="1"/>
  <c r="F151" i="14606" s="1"/>
  <c r="F150" i="14606"/>
  <c r="B152" i="14606"/>
  <c r="C152" i="14606" s="1"/>
  <c r="G148" i="14606"/>
  <c r="F149" i="14606"/>
  <c r="G149" i="14606" s="1"/>
  <c r="M153" i="14606"/>
  <c r="A153" i="14606" s="1"/>
  <c r="L154" i="14606"/>
  <c r="G150" i="14606" l="1"/>
  <c r="H150" i="14606" s="1"/>
  <c r="I150" i="14606" s="1"/>
  <c r="J150" i="14606" s="1"/>
  <c r="B153" i="14606"/>
  <c r="C153" i="14606" s="1"/>
  <c r="M154" i="14606"/>
  <c r="A154" i="14606" s="1"/>
  <c r="L155" i="14606"/>
  <c r="D152" i="14606"/>
  <c r="E152" i="14606" s="1"/>
  <c r="H148" i="14606"/>
  <c r="I148" i="14606" s="1"/>
  <c r="G151" i="14606"/>
  <c r="H149" i="14606"/>
  <c r="I149" i="14606" s="1"/>
  <c r="F152" i="14606" l="1"/>
  <c r="G152" i="14606" s="1"/>
  <c r="H152" i="14606" s="1"/>
  <c r="J149" i="14606"/>
  <c r="J148" i="14606"/>
  <c r="B154" i="14606"/>
  <c r="M155" i="14606"/>
  <c r="A155" i="14606" s="1"/>
  <c r="L156" i="14606"/>
  <c r="H151" i="14606"/>
  <c r="D153" i="14606"/>
  <c r="I151" i="14606" l="1"/>
  <c r="J151" i="14606" s="1"/>
  <c r="I152" i="14606"/>
  <c r="J152" i="14606" s="1"/>
  <c r="M156" i="14606"/>
  <c r="A156" i="14606" s="1"/>
  <c r="L157" i="14606"/>
  <c r="B155" i="14606"/>
  <c r="C155" i="14606" s="1"/>
  <c r="C154" i="14606"/>
  <c r="D154" i="14606" s="1"/>
  <c r="E153" i="14606"/>
  <c r="F153" i="14606" s="1"/>
  <c r="D155" i="14606" l="1"/>
  <c r="E155" i="14606" s="1"/>
  <c r="B156" i="14606"/>
  <c r="M157" i="14606"/>
  <c r="A157" i="14606" s="1"/>
  <c r="L158" i="14606"/>
  <c r="E154" i="14606"/>
  <c r="F154" i="14606" s="1"/>
  <c r="G153" i="14606"/>
  <c r="G154" i="14606" l="1"/>
  <c r="H154" i="14606" s="1"/>
  <c r="M158" i="14606"/>
  <c r="A158" i="14606" s="1"/>
  <c r="L159" i="14606"/>
  <c r="H153" i="14606"/>
  <c r="I153" i="14606" s="1"/>
  <c r="B157" i="14606"/>
  <c r="C157" i="14606" s="1"/>
  <c r="F155" i="14606"/>
  <c r="C156" i="14606"/>
  <c r="D156" i="14606" s="1"/>
  <c r="E156" i="14606" s="1"/>
  <c r="I154" i="14606" l="1"/>
  <c r="J154" i="14606" s="1"/>
  <c r="J153" i="14606"/>
  <c r="F156" i="14606"/>
  <c r="G156" i="14606" s="1"/>
  <c r="D157" i="14606"/>
  <c r="B158" i="14606"/>
  <c r="C158" i="14606" s="1"/>
  <c r="G155" i="14606"/>
  <c r="H155" i="14606" s="1"/>
  <c r="I155" i="14606" s="1"/>
  <c r="M159" i="14606"/>
  <c r="A159" i="14606" s="1"/>
  <c r="L160" i="14606"/>
  <c r="H156" i="14606" l="1"/>
  <c r="I156" i="14606" s="1"/>
  <c r="D158" i="14606"/>
  <c r="M160" i="14606"/>
  <c r="A160" i="14606" s="1"/>
  <c r="L161" i="14606"/>
  <c r="J155" i="14606"/>
  <c r="E157" i="14606"/>
  <c r="B159" i="14606"/>
  <c r="C159" i="14606" s="1"/>
  <c r="D159" i="14606" s="1"/>
  <c r="J156" i="14606" l="1"/>
  <c r="F157" i="14606"/>
  <c r="M161" i="14606"/>
  <c r="A161" i="14606" s="1"/>
  <c r="L162" i="14606"/>
  <c r="E159" i="14606"/>
  <c r="F159" i="14606" s="1"/>
  <c r="E158" i="14606"/>
  <c r="B160" i="14606"/>
  <c r="C160" i="14606" s="1"/>
  <c r="D160" i="14606" l="1"/>
  <c r="E160" i="14606" s="1"/>
  <c r="B161" i="14606"/>
  <c r="C161" i="14606" s="1"/>
  <c r="M162" i="14606"/>
  <c r="A162" i="14606" s="1"/>
  <c r="L163" i="14606"/>
  <c r="F158" i="14606"/>
  <c r="G158" i="14606" s="1"/>
  <c r="G157" i="14606"/>
  <c r="G159" i="14606"/>
  <c r="H159" i="14606" s="1"/>
  <c r="H158" i="14606" l="1"/>
  <c r="I158" i="14606" s="1"/>
  <c r="J158" i="14606" s="1"/>
  <c r="B162" i="14606"/>
  <c r="I159" i="14606"/>
  <c r="J159" i="14606" s="1"/>
  <c r="F160" i="14606"/>
  <c r="G160" i="14606" s="1"/>
  <c r="D161" i="14606"/>
  <c r="H157" i="14606"/>
  <c r="I157" i="14606" s="1"/>
  <c r="M163" i="14606"/>
  <c r="A163" i="14606" s="1"/>
  <c r="L164" i="14606"/>
  <c r="H160" i="14606" l="1"/>
  <c r="I160" i="14606" s="1"/>
  <c r="J160" i="14606" s="1"/>
  <c r="M164" i="14606"/>
  <c r="A164" i="14606" s="1"/>
  <c r="L165" i="14606"/>
  <c r="B163" i="14606"/>
  <c r="C163" i="14606" s="1"/>
  <c r="D163" i="14606" s="1"/>
  <c r="C162" i="14606"/>
  <c r="D162" i="14606" s="1"/>
  <c r="E162" i="14606" s="1"/>
  <c r="E161" i="14606"/>
  <c r="J157" i="14606"/>
  <c r="F162" i="14606" l="1"/>
  <c r="G162" i="14606" s="1"/>
  <c r="H162" i="14606" s="1"/>
  <c r="I162" i="14606" s="1"/>
  <c r="L166" i="14606"/>
  <c r="M165" i="14606"/>
  <c r="A165" i="14606" s="1"/>
  <c r="B164" i="14606"/>
  <c r="F161" i="14606"/>
  <c r="G161" i="14606" s="1"/>
  <c r="E163" i="14606"/>
  <c r="F163" i="14606" s="1"/>
  <c r="H161" i="14606" l="1"/>
  <c r="G163" i="14606"/>
  <c r="H163" i="14606" s="1"/>
  <c r="I163" i="14606" s="1"/>
  <c r="J163" i="14606" s="1"/>
  <c r="B165" i="14606"/>
  <c r="C165" i="14606" s="1"/>
  <c r="M166" i="14606"/>
  <c r="A166" i="14606" s="1"/>
  <c r="L167" i="14606"/>
  <c r="I161" i="14606"/>
  <c r="J161" i="14606" s="1"/>
  <c r="C164" i="14606"/>
  <c r="J162" i="14606"/>
  <c r="B166" i="14606" l="1"/>
  <c r="M167" i="14606"/>
  <c r="A167" i="14606" s="1"/>
  <c r="L168" i="14606"/>
  <c r="D165" i="14606"/>
  <c r="D164" i="14606"/>
  <c r="E164" i="14606" s="1"/>
  <c r="B167" i="14606" l="1"/>
  <c r="F164" i="14606"/>
  <c r="G164" i="14606" s="1"/>
  <c r="C166" i="14606"/>
  <c r="D166" i="14606" s="1"/>
  <c r="E166" i="14606" s="1"/>
  <c r="F166" i="14606" s="1"/>
  <c r="E165" i="14606"/>
  <c r="M168" i="14606"/>
  <c r="A168" i="14606" s="1"/>
  <c r="L169" i="14606"/>
  <c r="C167" i="14606" l="1"/>
  <c r="D167" i="14606" s="1"/>
  <c r="F165" i="14606"/>
  <c r="B168" i="14606"/>
  <c r="C168" i="14606" s="1"/>
  <c r="G166" i="14606"/>
  <c r="H166" i="14606" s="1"/>
  <c r="H164" i="14606"/>
  <c r="I164" i="14606" s="1"/>
  <c r="J164" i="14606" s="1"/>
  <c r="M169" i="14606"/>
  <c r="A169" i="14606" s="1"/>
  <c r="L170" i="14606"/>
  <c r="D168" i="14606" l="1"/>
  <c r="E167" i="14606"/>
  <c r="F167" i="14606" s="1"/>
  <c r="I166" i="14606"/>
  <c r="J166" i="14606" s="1"/>
  <c r="B169" i="14606"/>
  <c r="C169" i="14606" s="1"/>
  <c r="M170" i="14606"/>
  <c r="A170" i="14606" s="1"/>
  <c r="L171" i="14606"/>
  <c r="E168" i="14606"/>
  <c r="G165" i="14606"/>
  <c r="D169" i="14606" l="1"/>
  <c r="B170" i="14606"/>
  <c r="C170" i="14606" s="1"/>
  <c r="M171" i="14606"/>
  <c r="A171" i="14606" s="1"/>
  <c r="L172" i="14606"/>
  <c r="H165" i="14606"/>
  <c r="I165" i="14606" s="1"/>
  <c r="G167" i="14606"/>
  <c r="H167" i="14606" s="1"/>
  <c r="F168" i="14606"/>
  <c r="I167" i="14606" l="1"/>
  <c r="J167" i="14606" s="1"/>
  <c r="B171" i="14606"/>
  <c r="D170" i="14606"/>
  <c r="E170" i="14606" s="1"/>
  <c r="J165" i="14606"/>
  <c r="G168" i="14606"/>
  <c r="M172" i="14606"/>
  <c r="A172" i="14606" s="1"/>
  <c r="L173" i="14606"/>
  <c r="E169" i="14606"/>
  <c r="B172" i="14606" l="1"/>
  <c r="C172" i="14606" s="1"/>
  <c r="C171" i="14606"/>
  <c r="D171" i="14606" s="1"/>
  <c r="H168" i="14606"/>
  <c r="I168" i="14606" s="1"/>
  <c r="F169" i="14606"/>
  <c r="F170" i="14606"/>
  <c r="M173" i="14606"/>
  <c r="A173" i="14606" s="1"/>
  <c r="L174" i="14606"/>
  <c r="J168" i="14606" l="1"/>
  <c r="M174" i="14606"/>
  <c r="A174" i="14606" s="1"/>
  <c r="L175" i="14606"/>
  <c r="E171" i="14606"/>
  <c r="F171" i="14606" s="1"/>
  <c r="G171" i="14606" s="1"/>
  <c r="G169" i="14606"/>
  <c r="H169" i="14606" s="1"/>
  <c r="G170" i="14606"/>
  <c r="B173" i="14606"/>
  <c r="D172" i="14606"/>
  <c r="I169" i="14606" l="1"/>
  <c r="J169" i="14606" s="1"/>
  <c r="M175" i="14606"/>
  <c r="A175" i="14606" s="1"/>
  <c r="L176" i="14606"/>
  <c r="H170" i="14606"/>
  <c r="B174" i="14606"/>
  <c r="C174" i="14606" s="1"/>
  <c r="C173" i="14606"/>
  <c r="E172" i="14606"/>
  <c r="I170" i="14606"/>
  <c r="H171" i="14606"/>
  <c r="J170" i="14606" l="1"/>
  <c r="I171" i="14606"/>
  <c r="J171" i="14606" s="1"/>
  <c r="M176" i="14606"/>
  <c r="A176" i="14606" s="1"/>
  <c r="L177" i="14606"/>
  <c r="F172" i="14606"/>
  <c r="D174" i="14606"/>
  <c r="D173" i="14606"/>
  <c r="B175" i="14606"/>
  <c r="C175" i="14606" s="1"/>
  <c r="D175" i="14606" s="1"/>
  <c r="E175" i="14606" l="1"/>
  <c r="M177" i="14606"/>
  <c r="A177" i="14606" s="1"/>
  <c r="L178" i="14606"/>
  <c r="B176" i="14606"/>
  <c r="C176" i="14606" s="1"/>
  <c r="F175" i="14606"/>
  <c r="G175" i="14606" s="1"/>
  <c r="E174" i="14606"/>
  <c r="F174" i="14606" s="1"/>
  <c r="G172" i="14606"/>
  <c r="H172" i="14606" s="1"/>
  <c r="I172" i="14606" s="1"/>
  <c r="E173" i="14606"/>
  <c r="G174" i="14606" l="1"/>
  <c r="H174" i="14606" s="1"/>
  <c r="D176" i="14606"/>
  <c r="E176" i="14606" s="1"/>
  <c r="J172" i="14606"/>
  <c r="B177" i="14606"/>
  <c r="H175" i="14606"/>
  <c r="I175" i="14606" s="1"/>
  <c r="F173" i="14606"/>
  <c r="M178" i="14606"/>
  <c r="A178" i="14606" s="1"/>
  <c r="L179" i="14606"/>
  <c r="J175" i="14606" l="1"/>
  <c r="I174" i="14606"/>
  <c r="J174" i="14606" s="1"/>
  <c r="F176" i="14606"/>
  <c r="B178" i="14606"/>
  <c r="C178" i="14606" s="1"/>
  <c r="M179" i="14606"/>
  <c r="A179" i="14606" s="1"/>
  <c r="L180" i="14606"/>
  <c r="G173" i="14606"/>
  <c r="H173" i="14606" s="1"/>
  <c r="C177" i="14606"/>
  <c r="D178" i="14606" l="1"/>
  <c r="E178" i="14606" s="1"/>
  <c r="B179" i="14606"/>
  <c r="C179" i="14606" s="1"/>
  <c r="I173" i="14606"/>
  <c r="J173" i="14606" s="1"/>
  <c r="D177" i="14606"/>
  <c r="E177" i="14606" s="1"/>
  <c r="F177" i="14606" s="1"/>
  <c r="G176" i="14606"/>
  <c r="M180" i="14606"/>
  <c r="A180" i="14606" s="1"/>
  <c r="L181" i="14606"/>
  <c r="H176" i="14606" l="1"/>
  <c r="I176" i="14606" s="1"/>
  <c r="J176" i="14606" s="1"/>
  <c r="F178" i="14606"/>
  <c r="G178" i="14606" s="1"/>
  <c r="B180" i="14606"/>
  <c r="C180" i="14606" s="1"/>
  <c r="M181" i="14606"/>
  <c r="A181" i="14606" s="1"/>
  <c r="L182" i="14606"/>
  <c r="G177" i="14606"/>
  <c r="D179" i="14606"/>
  <c r="H178" i="14606" l="1"/>
  <c r="I178" i="14606" s="1"/>
  <c r="D180" i="14606"/>
  <c r="E180" i="14606" s="1"/>
  <c r="B181" i="14606"/>
  <c r="M182" i="14606"/>
  <c r="A182" i="14606" s="1"/>
  <c r="L183" i="14606"/>
  <c r="E179" i="14606"/>
  <c r="F179" i="14606" s="1"/>
  <c r="H177" i="14606"/>
  <c r="I177" i="14606" s="1"/>
  <c r="J178" i="14606" l="1"/>
  <c r="M183" i="14606"/>
  <c r="A183" i="14606" s="1"/>
  <c r="L184" i="14606"/>
  <c r="B182" i="14606"/>
  <c r="C182" i="14606" s="1"/>
  <c r="J177" i="14606"/>
  <c r="G179" i="14606"/>
  <c r="H179" i="14606" s="1"/>
  <c r="C181" i="14606"/>
  <c r="F180" i="14606"/>
  <c r="I179" i="14606" l="1"/>
  <c r="J179" i="14606" s="1"/>
  <c r="B183" i="14606"/>
  <c r="C183" i="14606" s="1"/>
  <c r="D181" i="14606"/>
  <c r="E181" i="14606" s="1"/>
  <c r="F181" i="14606" s="1"/>
  <c r="M184" i="14606"/>
  <c r="A184" i="14606" s="1"/>
  <c r="L185" i="14606"/>
  <c r="G180" i="14606"/>
  <c r="H180" i="14606" s="1"/>
  <c r="D182" i="14606"/>
  <c r="G181" i="14606" l="1"/>
  <c r="B184" i="14606"/>
  <c r="C184" i="14606" s="1"/>
  <c r="D183" i="14606"/>
  <c r="I180" i="14606"/>
  <c r="J180" i="14606" s="1"/>
  <c r="E182" i="14606"/>
  <c r="F182" i="14606" s="1"/>
  <c r="M185" i="14606"/>
  <c r="A185" i="14606" s="1"/>
  <c r="L186" i="14606"/>
  <c r="H181" i="14606"/>
  <c r="B185" i="14606" l="1"/>
  <c r="M186" i="14606"/>
  <c r="A186" i="14606" s="1"/>
  <c r="L187" i="14606"/>
  <c r="G182" i="14606"/>
  <c r="H182" i="14606" s="1"/>
  <c r="I182" i="14606" s="1"/>
  <c r="D184" i="14606"/>
  <c r="I181" i="14606"/>
  <c r="J181" i="14606" s="1"/>
  <c r="E183" i="14606"/>
  <c r="J182" i="14606" l="1"/>
  <c r="C185" i="14606"/>
  <c r="D185" i="14606" s="1"/>
  <c r="B186" i="14606"/>
  <c r="M187" i="14606"/>
  <c r="A187" i="14606" s="1"/>
  <c r="L188" i="14606"/>
  <c r="F183" i="14606"/>
  <c r="E184" i="14606"/>
  <c r="E185" i="14606" l="1"/>
  <c r="F185" i="14606" s="1"/>
  <c r="C186" i="14606"/>
  <c r="D186" i="14606" s="1"/>
  <c r="B187" i="14606"/>
  <c r="G183" i="14606"/>
  <c r="F184" i="14606"/>
  <c r="M188" i="14606"/>
  <c r="A188" i="14606" s="1"/>
  <c r="L189" i="14606"/>
  <c r="E186" i="14606" l="1"/>
  <c r="F186" i="14606" s="1"/>
  <c r="G186" i="14606" s="1"/>
  <c r="G185" i="14606"/>
  <c r="H185" i="14606" s="1"/>
  <c r="B188" i="14606"/>
  <c r="M189" i="14606"/>
  <c r="A189" i="14606" s="1"/>
  <c r="L190" i="14606"/>
  <c r="H183" i="14606"/>
  <c r="I183" i="14606" s="1"/>
  <c r="G184" i="14606"/>
  <c r="C187" i="14606"/>
  <c r="J183" i="14606" l="1"/>
  <c r="I185" i="14606"/>
  <c r="J185" i="14606" s="1"/>
  <c r="M190" i="14606"/>
  <c r="A190" i="14606" s="1"/>
  <c r="L191" i="14606"/>
  <c r="B189" i="14606"/>
  <c r="C189" i="14606" s="1"/>
  <c r="C188" i="14606"/>
  <c r="D188" i="14606" s="1"/>
  <c r="E188" i="14606" s="1"/>
  <c r="H184" i="14606"/>
  <c r="I184" i="14606" s="1"/>
  <c r="J184" i="14606" s="1"/>
  <c r="H186" i="14606"/>
  <c r="I186" i="14606" s="1"/>
  <c r="J186" i="14606" s="1"/>
  <c r="D187" i="14606"/>
  <c r="F188" i="14606" l="1"/>
  <c r="B190" i="14606"/>
  <c r="C190" i="14606" s="1"/>
  <c r="D189" i="14606"/>
  <c r="E187" i="14606"/>
  <c r="F187" i="14606" s="1"/>
  <c r="M191" i="14606"/>
  <c r="A191" i="14606" s="1"/>
  <c r="L192" i="14606"/>
  <c r="D190" i="14606" l="1"/>
  <c r="E190" i="14606" s="1"/>
  <c r="M192" i="14606"/>
  <c r="A192" i="14606" s="1"/>
  <c r="L193" i="14606"/>
  <c r="G187" i="14606"/>
  <c r="G188" i="14606"/>
  <c r="H188" i="14606" s="1"/>
  <c r="I188" i="14606" s="1"/>
  <c r="J188" i="14606" s="1"/>
  <c r="B191" i="14606"/>
  <c r="C191" i="14606" s="1"/>
  <c r="D191" i="14606" s="1"/>
  <c r="E189" i="14606"/>
  <c r="L194" i="14606" l="1"/>
  <c r="M193" i="14606"/>
  <c r="A193" i="14606" s="1"/>
  <c r="H187" i="14606"/>
  <c r="I187" i="14606" s="1"/>
  <c r="B192" i="14606"/>
  <c r="C192" i="14606" s="1"/>
  <c r="E191" i="14606"/>
  <c r="F190" i="14606"/>
  <c r="G190" i="14606" s="1"/>
  <c r="F189" i="14606"/>
  <c r="B193" i="14606" l="1"/>
  <c r="L195" i="14606"/>
  <c r="M194" i="14606"/>
  <c r="A194" i="14606" s="1"/>
  <c r="G189" i="14606"/>
  <c r="D192" i="14606"/>
  <c r="J187" i="14606"/>
  <c r="F191" i="14606"/>
  <c r="H190" i="14606"/>
  <c r="I190" i="14606" s="1"/>
  <c r="J190" i="14606" s="1"/>
  <c r="C193" i="14606" l="1"/>
  <c r="E192" i="14606"/>
  <c r="B194" i="14606"/>
  <c r="C194" i="14606" s="1"/>
  <c r="G191" i="14606"/>
  <c r="M195" i="14606"/>
  <c r="A195" i="14606" s="1"/>
  <c r="L196" i="14606"/>
  <c r="H189" i="14606"/>
  <c r="I189" i="14606" s="1"/>
  <c r="F192" i="14606" l="1"/>
  <c r="G192" i="14606" s="1"/>
  <c r="D193" i="14606"/>
  <c r="B195" i="14606"/>
  <c r="C195" i="14606" s="1"/>
  <c r="H191" i="14606"/>
  <c r="M196" i="14606"/>
  <c r="A196" i="14606" s="1"/>
  <c r="L197" i="14606"/>
  <c r="D194" i="14606"/>
  <c r="J189" i="14606"/>
  <c r="D195" i="14606" l="1"/>
  <c r="E195" i="14606" s="1"/>
  <c r="F195" i="14606" s="1"/>
  <c r="H192" i="14606"/>
  <c r="I192" i="14606" s="1"/>
  <c r="J192" i="14606" s="1"/>
  <c r="E193" i="14606"/>
  <c r="M197" i="14606"/>
  <c r="A197" i="14606" s="1"/>
  <c r="L198" i="14606"/>
  <c r="E194" i="14606"/>
  <c r="F194" i="14606" s="1"/>
  <c r="I191" i="14606"/>
  <c r="J191" i="14606" s="1"/>
  <c r="B196" i="14606"/>
  <c r="F193" i="14606" l="1"/>
  <c r="G193" i="14606" s="1"/>
  <c r="H193" i="14606" s="1"/>
  <c r="C196" i="14606"/>
  <c r="G195" i="14606"/>
  <c r="G194" i="14606"/>
  <c r="M198" i="14606"/>
  <c r="A198" i="14606" s="1"/>
  <c r="L199" i="14606"/>
  <c r="B197" i="14606"/>
  <c r="C197" i="14606" s="1"/>
  <c r="H194" i="14606" l="1"/>
  <c r="I194" i="14606" s="1"/>
  <c r="J194" i="14606" s="1"/>
  <c r="D196" i="14606"/>
  <c r="H195" i="14606"/>
  <c r="I193" i="14606"/>
  <c r="J193" i="14606" s="1"/>
  <c r="B198" i="14606"/>
  <c r="C198" i="14606" s="1"/>
  <c r="M199" i="14606"/>
  <c r="A199" i="14606" s="1"/>
  <c r="L200" i="14606"/>
  <c r="D197" i="14606"/>
  <c r="E197" i="14606" s="1"/>
  <c r="I195" i="14606" l="1"/>
  <c r="J195" i="14606" s="1"/>
  <c r="E196" i="14606"/>
  <c r="M200" i="14606"/>
  <c r="A200" i="14606" s="1"/>
  <c r="L201" i="14606"/>
  <c r="B199" i="14606"/>
  <c r="C199" i="14606" s="1"/>
  <c r="D198" i="14606"/>
  <c r="E198" i="14606" s="1"/>
  <c r="F197" i="14606"/>
  <c r="F196" i="14606" l="1"/>
  <c r="G197" i="14606"/>
  <c r="H197" i="14606" s="1"/>
  <c r="D199" i="14606"/>
  <c r="E199" i="14606" s="1"/>
  <c r="F199" i="14606" s="1"/>
  <c r="G199" i="14606" s="1"/>
  <c r="G196" i="14606"/>
  <c r="H196" i="14606" s="1"/>
  <c r="B200" i="14606"/>
  <c r="C200" i="14606" s="1"/>
  <c r="F198" i="14606"/>
  <c r="M201" i="14606"/>
  <c r="A201" i="14606" s="1"/>
  <c r="L202" i="14606"/>
  <c r="I196" i="14606" l="1"/>
  <c r="J196" i="14606" s="1"/>
  <c r="I197" i="14606"/>
  <c r="J197" i="14606" s="1"/>
  <c r="G198" i="14606"/>
  <c r="H198" i="14606" s="1"/>
  <c r="M202" i="14606"/>
  <c r="A202" i="14606" s="1"/>
  <c r="L203" i="14606"/>
  <c r="B201" i="14606"/>
  <c r="H199" i="14606"/>
  <c r="I199" i="14606" s="1"/>
  <c r="D200" i="14606"/>
  <c r="I198" i="14606" l="1"/>
  <c r="J198" i="14606" s="1"/>
  <c r="B202" i="14606"/>
  <c r="E200" i="14606"/>
  <c r="F200" i="14606" s="1"/>
  <c r="M203" i="14606"/>
  <c r="A203" i="14606" s="1"/>
  <c r="L204" i="14606"/>
  <c r="C201" i="14606"/>
  <c r="D201" i="14606" s="1"/>
  <c r="J199" i="14606"/>
  <c r="E201" i="14606" l="1"/>
  <c r="F201" i="14606" s="1"/>
  <c r="B203" i="14606"/>
  <c r="M204" i="14606"/>
  <c r="A204" i="14606" s="1"/>
  <c r="L205" i="14606"/>
  <c r="G200" i="14606"/>
  <c r="H200" i="14606" s="1"/>
  <c r="C202" i="14606"/>
  <c r="D202" i="14606" s="1"/>
  <c r="C203" i="14606" l="1"/>
  <c r="D203" i="14606" s="1"/>
  <c r="I200" i="14606"/>
  <c r="J200" i="14606" s="1"/>
  <c r="M205" i="14606"/>
  <c r="A205" i="14606" s="1"/>
  <c r="L206" i="14606"/>
  <c r="E202" i="14606"/>
  <c r="G201" i="14606"/>
  <c r="H201" i="14606" s="1"/>
  <c r="B204" i="14606"/>
  <c r="C204" i="14606" s="1"/>
  <c r="E203" i="14606" l="1"/>
  <c r="F203" i="14606" s="1"/>
  <c r="I201" i="14606"/>
  <c r="J201" i="14606" s="1"/>
  <c r="M206" i="14606"/>
  <c r="A206" i="14606" s="1"/>
  <c r="L207" i="14606"/>
  <c r="B205" i="14606"/>
  <c r="C205" i="14606" s="1"/>
  <c r="F202" i="14606"/>
  <c r="G202" i="14606" s="1"/>
  <c r="D204" i="14606"/>
  <c r="E204" i="14606" s="1"/>
  <c r="G203" i="14606" l="1"/>
  <c r="H203" i="14606" s="1"/>
  <c r="I203" i="14606" s="1"/>
  <c r="J203" i="14606" s="1"/>
  <c r="H202" i="14606"/>
  <c r="I202" i="14606" s="1"/>
  <c r="J202" i="14606" s="1"/>
  <c r="D205" i="14606"/>
  <c r="E205" i="14606" s="1"/>
  <c r="M207" i="14606"/>
  <c r="A207" i="14606" s="1"/>
  <c r="L208" i="14606"/>
  <c r="B206" i="14606"/>
  <c r="C206" i="14606" s="1"/>
  <c r="F204" i="14606"/>
  <c r="F205" i="14606" l="1"/>
  <c r="G205" i="14606" s="1"/>
  <c r="M208" i="14606"/>
  <c r="A208" i="14606" s="1"/>
  <c r="L209" i="14606"/>
  <c r="G204" i="14606"/>
  <c r="H204" i="14606" s="1"/>
  <c r="B207" i="14606"/>
  <c r="D206" i="14606"/>
  <c r="E206" i="14606" s="1"/>
  <c r="H205" i="14606" l="1"/>
  <c r="I205" i="14606" s="1"/>
  <c r="J205" i="14606" s="1"/>
  <c r="F206" i="14606"/>
  <c r="G206" i="14606" s="1"/>
  <c r="H206" i="14606" s="1"/>
  <c r="I206" i="14606" s="1"/>
  <c r="B208" i="14606"/>
  <c r="C208" i="14606" s="1"/>
  <c r="C207" i="14606"/>
  <c r="I204" i="14606"/>
  <c r="J204" i="14606" s="1"/>
  <c r="M209" i="14606"/>
  <c r="A209" i="14606" s="1"/>
  <c r="L210" i="14606"/>
  <c r="J206" i="14606" l="1"/>
  <c r="D208" i="14606"/>
  <c r="E208" i="14606" s="1"/>
  <c r="B209" i="14606"/>
  <c r="C209" i="14606" s="1"/>
  <c r="D207" i="14606"/>
  <c r="E207" i="14606" s="1"/>
  <c r="M210" i="14606"/>
  <c r="A210" i="14606" s="1"/>
  <c r="L211" i="14606"/>
  <c r="M211" i="14606" l="1"/>
  <c r="A211" i="14606" s="1"/>
  <c r="L212" i="14606"/>
  <c r="D209" i="14606"/>
  <c r="E209" i="14606" s="1"/>
  <c r="F208" i="14606"/>
  <c r="G208" i="14606" s="1"/>
  <c r="F207" i="14606"/>
  <c r="B210" i="14606"/>
  <c r="C210" i="14606" l="1"/>
  <c r="D210" i="14606" s="1"/>
  <c r="F209" i="14606"/>
  <c r="G209" i="14606" s="1"/>
  <c r="H209" i="14606" s="1"/>
  <c r="I209" i="14606" s="1"/>
  <c r="J209" i="14606" s="1"/>
  <c r="H208" i="14606"/>
  <c r="I208" i="14606" s="1"/>
  <c r="B211" i="14606"/>
  <c r="M212" i="14606"/>
  <c r="A212" i="14606" s="1"/>
  <c r="L213" i="14606"/>
  <c r="G207" i="14606"/>
  <c r="H207" i="14606" s="1"/>
  <c r="J208" i="14606" l="1"/>
  <c r="E210" i="14606"/>
  <c r="F210" i="14606" s="1"/>
  <c r="I207" i="14606"/>
  <c r="J207" i="14606" s="1"/>
  <c r="M213" i="14606"/>
  <c r="A213" i="14606" s="1"/>
  <c r="L214" i="14606"/>
  <c r="B212" i="14606"/>
  <c r="C212" i="14606" s="1"/>
  <c r="C211" i="14606"/>
  <c r="D211" i="14606" s="1"/>
  <c r="G210" i="14606" l="1"/>
  <c r="D212" i="14606"/>
  <c r="E212" i="14606" s="1"/>
  <c r="M214" i="14606"/>
  <c r="A214" i="14606" s="1"/>
  <c r="L215" i="14606"/>
  <c r="E211" i="14606"/>
  <c r="B213" i="14606"/>
  <c r="C213" i="14606" s="1"/>
  <c r="H210" i="14606" l="1"/>
  <c r="D213" i="14606"/>
  <c r="M215" i="14606"/>
  <c r="A215" i="14606" s="1"/>
  <c r="L216" i="14606"/>
  <c r="B214" i="14606"/>
  <c r="C214" i="14606" s="1"/>
  <c r="F212" i="14606"/>
  <c r="G212" i="14606" s="1"/>
  <c r="F211" i="14606"/>
  <c r="I210" i="14606" l="1"/>
  <c r="J210" i="14606" s="1"/>
  <c r="D214" i="14606"/>
  <c r="E214" i="14606" s="1"/>
  <c r="F214" i="14606" s="1"/>
  <c r="M216" i="14606"/>
  <c r="A216" i="14606" s="1"/>
  <c r="L217" i="14606"/>
  <c r="B215" i="14606"/>
  <c r="E213" i="14606"/>
  <c r="F213" i="14606" s="1"/>
  <c r="G213" i="14606" s="1"/>
  <c r="H212" i="14606"/>
  <c r="I212" i="14606" s="1"/>
  <c r="G211" i="14606"/>
  <c r="C215" i="14606" l="1"/>
  <c r="D215" i="14606" s="1"/>
  <c r="G214" i="14606"/>
  <c r="H214" i="14606" s="1"/>
  <c r="I214" i="14606" s="1"/>
  <c r="H213" i="14606"/>
  <c r="I213" i="14606" s="1"/>
  <c r="J213" i="14606" s="1"/>
  <c r="B216" i="14606"/>
  <c r="M217" i="14606"/>
  <c r="A217" i="14606" s="1"/>
  <c r="L218" i="14606"/>
  <c r="J212" i="14606"/>
  <c r="H211" i="14606"/>
  <c r="E215" i="14606" l="1"/>
  <c r="F215" i="14606" s="1"/>
  <c r="G215" i="14606" s="1"/>
  <c r="H215" i="14606" s="1"/>
  <c r="I215" i="14606" s="1"/>
  <c r="J215" i="14606" s="1"/>
  <c r="J214" i="14606"/>
  <c r="B217" i="14606"/>
  <c r="M218" i="14606"/>
  <c r="A218" i="14606" s="1"/>
  <c r="L219" i="14606"/>
  <c r="I211" i="14606"/>
  <c r="J211" i="14606" s="1"/>
  <c r="C216" i="14606"/>
  <c r="B218" i="14606" l="1"/>
  <c r="C218" i="14606" s="1"/>
  <c r="D216" i="14606"/>
  <c r="E216" i="14606" s="1"/>
  <c r="C217" i="14606"/>
  <c r="M219" i="14606"/>
  <c r="A219" i="14606" s="1"/>
  <c r="L220" i="14606"/>
  <c r="M220" i="14606" l="1"/>
  <c r="A220" i="14606" s="1"/>
  <c r="L221" i="14606"/>
  <c r="B219" i="14606"/>
  <c r="C219" i="14606" s="1"/>
  <c r="D217" i="14606"/>
  <c r="D218" i="14606"/>
  <c r="E218" i="14606" s="1"/>
  <c r="F216" i="14606"/>
  <c r="F218" i="14606" l="1"/>
  <c r="D219" i="14606"/>
  <c r="E219" i="14606" s="1"/>
  <c r="M221" i="14606"/>
  <c r="A221" i="14606" s="1"/>
  <c r="L222" i="14606"/>
  <c r="B220" i="14606"/>
  <c r="C220" i="14606" s="1"/>
  <c r="E217" i="14606"/>
  <c r="F217" i="14606" s="1"/>
  <c r="G217" i="14606" s="1"/>
  <c r="H217" i="14606" s="1"/>
  <c r="G216" i="14606"/>
  <c r="H216" i="14606" s="1"/>
  <c r="I217" i="14606" l="1"/>
  <c r="J217" i="14606" s="1"/>
  <c r="D220" i="14606"/>
  <c r="E220" i="14606" s="1"/>
  <c r="M222" i="14606"/>
  <c r="A222" i="14606" s="1"/>
  <c r="L223" i="14606"/>
  <c r="F219" i="14606"/>
  <c r="G218" i="14606"/>
  <c r="H218" i="14606" s="1"/>
  <c r="I216" i="14606"/>
  <c r="J216" i="14606" s="1"/>
  <c r="B221" i="14606"/>
  <c r="M223" i="14606" l="1"/>
  <c r="A223" i="14606" s="1"/>
  <c r="L224" i="14606"/>
  <c r="B222" i="14606"/>
  <c r="C221" i="14606"/>
  <c r="F220" i="14606"/>
  <c r="I218" i="14606"/>
  <c r="J218" i="14606" s="1"/>
  <c r="G219" i="14606"/>
  <c r="H219" i="14606" s="1"/>
  <c r="C222" i="14606" l="1"/>
  <c r="D222" i="14606" s="1"/>
  <c r="B223" i="14606"/>
  <c r="D221" i="14606"/>
  <c r="E221" i="14606" s="1"/>
  <c r="M224" i="14606"/>
  <c r="A224" i="14606" s="1"/>
  <c r="L225" i="14606"/>
  <c r="I219" i="14606"/>
  <c r="J219" i="14606" s="1"/>
  <c r="G220" i="14606"/>
  <c r="H220" i="14606" s="1"/>
  <c r="E222" i="14606" l="1"/>
  <c r="M225" i="14606"/>
  <c r="A225" i="14606" s="1"/>
  <c r="L226" i="14606"/>
  <c r="F221" i="14606"/>
  <c r="G221" i="14606" s="1"/>
  <c r="C223" i="14606"/>
  <c r="D223" i="14606" s="1"/>
  <c r="E223" i="14606" s="1"/>
  <c r="I220" i="14606"/>
  <c r="J220" i="14606" s="1"/>
  <c r="B224" i="14606"/>
  <c r="F222" i="14606" l="1"/>
  <c r="B225" i="14606"/>
  <c r="C225" i="14606" s="1"/>
  <c r="C224" i="14606"/>
  <c r="H221" i="14606"/>
  <c r="I221" i="14606" s="1"/>
  <c r="J221" i="14606" s="1"/>
  <c r="M226" i="14606"/>
  <c r="A226" i="14606" s="1"/>
  <c r="L227" i="14606"/>
  <c r="F223" i="14606"/>
  <c r="G222" i="14606" l="1"/>
  <c r="D225" i="14606"/>
  <c r="E225" i="14606" s="1"/>
  <c r="B226" i="14606"/>
  <c r="C226" i="14606" s="1"/>
  <c r="M227" i="14606"/>
  <c r="A227" i="14606" s="1"/>
  <c r="L228" i="14606"/>
  <c r="D224" i="14606"/>
  <c r="E224" i="14606" s="1"/>
  <c r="G223" i="14606"/>
  <c r="H223" i="14606" s="1"/>
  <c r="H222" i="14606" l="1"/>
  <c r="I222" i="14606" s="1"/>
  <c r="J222" i="14606" s="1"/>
  <c r="F225" i="14606"/>
  <c r="G225" i="14606" s="1"/>
  <c r="M228" i="14606"/>
  <c r="A228" i="14606" s="1"/>
  <c r="L229" i="14606"/>
  <c r="F224" i="14606"/>
  <c r="G224" i="14606" s="1"/>
  <c r="B227" i="14606"/>
  <c r="C227" i="14606" s="1"/>
  <c r="D226" i="14606"/>
  <c r="E226" i="14606" s="1"/>
  <c r="I223" i="14606"/>
  <c r="J223" i="14606" s="1"/>
  <c r="H225" i="14606" l="1"/>
  <c r="I225" i="14606" s="1"/>
  <c r="J225" i="14606" s="1"/>
  <c r="B228" i="14606"/>
  <c r="C228" i="14606" s="1"/>
  <c r="M229" i="14606"/>
  <c r="A229" i="14606" s="1"/>
  <c r="L230" i="14606"/>
  <c r="D227" i="14606"/>
  <c r="H224" i="14606"/>
  <c r="I224" i="14606" s="1"/>
  <c r="F226" i="14606"/>
  <c r="D228" i="14606" l="1"/>
  <c r="E228" i="14606" s="1"/>
  <c r="F228" i="14606" s="1"/>
  <c r="J224" i="14606"/>
  <c r="G226" i="14606"/>
  <c r="M230" i="14606"/>
  <c r="A230" i="14606" s="1"/>
  <c r="L231" i="14606"/>
  <c r="E227" i="14606"/>
  <c r="F227" i="14606" s="1"/>
  <c r="B229" i="14606"/>
  <c r="C229" i="14606" s="1"/>
  <c r="G227" i="14606" l="1"/>
  <c r="H227" i="14606" s="1"/>
  <c r="I227" i="14606" s="1"/>
  <c r="J227" i="14606" s="1"/>
  <c r="G228" i="14606"/>
  <c r="M231" i="14606"/>
  <c r="A231" i="14606" s="1"/>
  <c r="L232" i="14606"/>
  <c r="D229" i="14606"/>
  <c r="H226" i="14606"/>
  <c r="I226" i="14606" s="1"/>
  <c r="B230" i="14606"/>
  <c r="C230" i="14606" s="1"/>
  <c r="H228" i="14606" l="1"/>
  <c r="I228" i="14606" s="1"/>
  <c r="J228" i="14606" s="1"/>
  <c r="B231" i="14606"/>
  <c r="C231" i="14606" s="1"/>
  <c r="D231" i="14606" s="1"/>
  <c r="M232" i="14606"/>
  <c r="A232" i="14606" s="1"/>
  <c r="L233" i="14606"/>
  <c r="D230" i="14606"/>
  <c r="E229" i="14606"/>
  <c r="J226" i="14606"/>
  <c r="B232" i="14606" l="1"/>
  <c r="C232" i="14606" s="1"/>
  <c r="M233" i="14606"/>
  <c r="A233" i="14606" s="1"/>
  <c r="L234" i="14606"/>
  <c r="E230" i="14606"/>
  <c r="F230" i="14606" s="1"/>
  <c r="E231" i="14606"/>
  <c r="F231" i="14606" s="1"/>
  <c r="F229" i="14606"/>
  <c r="G230" i="14606" l="1"/>
  <c r="H230" i="14606" s="1"/>
  <c r="M234" i="14606"/>
  <c r="A234" i="14606" s="1"/>
  <c r="L235" i="14606"/>
  <c r="D232" i="14606"/>
  <c r="G231" i="14606"/>
  <c r="G229" i="14606"/>
  <c r="H229" i="14606" s="1"/>
  <c r="B233" i="14606"/>
  <c r="C233" i="14606" s="1"/>
  <c r="H231" i="14606" l="1"/>
  <c r="I231" i="14606" s="1"/>
  <c r="D233" i="14606"/>
  <c r="E233" i="14606" s="1"/>
  <c r="M235" i="14606"/>
  <c r="A235" i="14606" s="1"/>
  <c r="L236" i="14606"/>
  <c r="E232" i="14606"/>
  <c r="I229" i="14606"/>
  <c r="J229" i="14606" s="1"/>
  <c r="I230" i="14606"/>
  <c r="J230" i="14606" s="1"/>
  <c r="B234" i="14606"/>
  <c r="C234" i="14606" s="1"/>
  <c r="J231" i="14606" l="1"/>
  <c r="D234" i="14606"/>
  <c r="E234" i="14606" s="1"/>
  <c r="F234" i="14606" s="1"/>
  <c r="B235" i="14606"/>
  <c r="F232" i="14606"/>
  <c r="G232" i="14606" s="1"/>
  <c r="F233" i="14606"/>
  <c r="M236" i="14606"/>
  <c r="A236" i="14606" s="1"/>
  <c r="L237" i="14606"/>
  <c r="H232" i="14606" l="1"/>
  <c r="G234" i="14606"/>
  <c r="M237" i="14606"/>
  <c r="A237" i="14606" s="1"/>
  <c r="L238" i="14606"/>
  <c r="B236" i="14606"/>
  <c r="C236" i="14606" s="1"/>
  <c r="I232" i="14606"/>
  <c r="J232" i="14606" s="1"/>
  <c r="C235" i="14606"/>
  <c r="G233" i="14606"/>
  <c r="M238" i="14606" l="1"/>
  <c r="A238" i="14606" s="1"/>
  <c r="L239" i="14606"/>
  <c r="B237" i="14606"/>
  <c r="C237" i="14606" s="1"/>
  <c r="D235" i="14606"/>
  <c r="E235" i="14606" s="1"/>
  <c r="H233" i="14606"/>
  <c r="I233" i="14606" s="1"/>
  <c r="J233" i="14606" s="1"/>
  <c r="D236" i="14606"/>
  <c r="E236" i="14606" s="1"/>
  <c r="F236" i="14606" s="1"/>
  <c r="H234" i="14606"/>
  <c r="I234" i="14606" s="1"/>
  <c r="D237" i="14606" l="1"/>
  <c r="E237" i="14606" s="1"/>
  <c r="F237" i="14606" s="1"/>
  <c r="G237" i="14606" s="1"/>
  <c r="B238" i="14606"/>
  <c r="C238" i="14606" s="1"/>
  <c r="F235" i="14606"/>
  <c r="J234" i="14606"/>
  <c r="G236" i="14606"/>
  <c r="H236" i="14606" s="1"/>
  <c r="M239" i="14606"/>
  <c r="A239" i="14606" s="1"/>
  <c r="L240" i="14606"/>
  <c r="H237" i="14606" l="1"/>
  <c r="I237" i="14606" s="1"/>
  <c r="J237" i="14606" s="1"/>
  <c r="D238" i="14606"/>
  <c r="E238" i="14606" s="1"/>
  <c r="F238" i="14606" s="1"/>
  <c r="B239" i="14606"/>
  <c r="C239" i="14606" s="1"/>
  <c r="I236" i="14606"/>
  <c r="J236" i="14606" s="1"/>
  <c r="G235" i="14606"/>
  <c r="M240" i="14606"/>
  <c r="A240" i="14606" s="1"/>
  <c r="L241" i="14606"/>
  <c r="B240" i="14606" l="1"/>
  <c r="C240" i="14606" s="1"/>
  <c r="D239" i="14606"/>
  <c r="G238" i="14606"/>
  <c r="H235" i="14606"/>
  <c r="I235" i="14606" s="1"/>
  <c r="M241" i="14606"/>
  <c r="A241" i="14606" s="1"/>
  <c r="L242" i="14606"/>
  <c r="E239" i="14606" l="1"/>
  <c r="F239" i="14606" s="1"/>
  <c r="D240" i="14606"/>
  <c r="E240" i="14606" s="1"/>
  <c r="F240" i="14606" s="1"/>
  <c r="B241" i="14606"/>
  <c r="M242" i="14606"/>
  <c r="A242" i="14606" s="1"/>
  <c r="L243" i="14606"/>
  <c r="H238" i="14606"/>
  <c r="I238" i="14606" s="1"/>
  <c r="J238" i="14606" s="1"/>
  <c r="J235" i="14606"/>
  <c r="G239" i="14606" l="1"/>
  <c r="B242" i="14606"/>
  <c r="C242" i="14606" s="1"/>
  <c r="C241" i="14606"/>
  <c r="G240" i="14606"/>
  <c r="M243" i="14606"/>
  <c r="A243" i="14606" s="1"/>
  <c r="L244" i="14606"/>
  <c r="H239" i="14606" l="1"/>
  <c r="I239" i="14606" s="1"/>
  <c r="J239" i="14606" s="1"/>
  <c r="D242" i="14606"/>
  <c r="E242" i="14606" s="1"/>
  <c r="F242" i="14606" s="1"/>
  <c r="M244" i="14606"/>
  <c r="A244" i="14606" s="1"/>
  <c r="L245" i="14606"/>
  <c r="H240" i="14606"/>
  <c r="I240" i="14606" s="1"/>
  <c r="B243" i="14606"/>
  <c r="C243" i="14606" s="1"/>
  <c r="D241" i="14606"/>
  <c r="E241" i="14606" s="1"/>
  <c r="J240" i="14606" l="1"/>
  <c r="M245" i="14606"/>
  <c r="A245" i="14606" s="1"/>
  <c r="L246" i="14606"/>
  <c r="G244" i="14606"/>
  <c r="I244" i="14606"/>
  <c r="C244" i="14606"/>
  <c r="J244" i="14606"/>
  <c r="F244" i="14606"/>
  <c r="B244" i="14606"/>
  <c r="H244" i="14606"/>
  <c r="D244" i="14606"/>
  <c r="E244" i="14606"/>
  <c r="F241" i="14606"/>
  <c r="G241" i="14606" s="1"/>
  <c r="D243" i="14606"/>
  <c r="G242" i="14606"/>
  <c r="H242" i="14606" s="1"/>
  <c r="H241" i="14606" l="1"/>
  <c r="I241" i="14606" s="1"/>
  <c r="J241" i="14606" s="1"/>
  <c r="M246" i="14606"/>
  <c r="A246" i="14606" s="1"/>
  <c r="L247" i="14606"/>
  <c r="I245" i="14606"/>
  <c r="C245" i="14606"/>
  <c r="G245" i="14606"/>
  <c r="E245" i="14606"/>
  <c r="H245" i="14606"/>
  <c r="F245" i="14606"/>
  <c r="B245" i="14606"/>
  <c r="D245" i="14606"/>
  <c r="J245" i="14606"/>
  <c r="I242" i="14606"/>
  <c r="J242" i="14606" s="1"/>
  <c r="E243" i="14606"/>
  <c r="F243" i="14606" l="1"/>
  <c r="G243" i="14606" s="1"/>
  <c r="L248" i="14606"/>
  <c r="M247" i="14606"/>
  <c r="A247" i="14606" s="1"/>
  <c r="D246" i="14606"/>
  <c r="E246" i="14606"/>
  <c r="B246" i="14606"/>
  <c r="G246" i="14606"/>
  <c r="C246" i="14606"/>
  <c r="J246" i="14606"/>
  <c r="F246" i="14606"/>
  <c r="H246" i="14606"/>
  <c r="I246" i="14606"/>
  <c r="H243" i="14606" l="1"/>
  <c r="I243" i="14606" s="1"/>
  <c r="M248" i="14606"/>
  <c r="A248" i="14606" s="1"/>
  <c r="L249" i="14606"/>
  <c r="G247" i="14606"/>
  <c r="H247" i="14606"/>
  <c r="D247" i="14606"/>
  <c r="I247" i="14606"/>
  <c r="E247" i="14606"/>
  <c r="C247" i="14606"/>
  <c r="B247" i="14606"/>
  <c r="F247" i="14606"/>
  <c r="J247" i="14606"/>
  <c r="E248" i="14606" l="1"/>
  <c r="H248" i="14606"/>
  <c r="D248" i="14606"/>
  <c r="G248" i="14606"/>
  <c r="I248" i="14606"/>
  <c r="C248" i="14606"/>
  <c r="J248" i="14606"/>
  <c r="B248" i="14606"/>
  <c r="F248" i="14606"/>
  <c r="M249" i="14606"/>
  <c r="A249" i="14606" s="1"/>
  <c r="L250" i="14606"/>
  <c r="J243" i="14606"/>
  <c r="M250" i="14606" l="1"/>
  <c r="A250" i="14606" s="1"/>
  <c r="L251" i="14606"/>
  <c r="E249" i="14606"/>
  <c r="J249" i="14606"/>
  <c r="F249" i="14606"/>
  <c r="B249" i="14606"/>
  <c r="I249" i="14606"/>
  <c r="C249" i="14606"/>
  <c r="D249" i="14606"/>
  <c r="H249" i="14606"/>
  <c r="G249" i="14606"/>
  <c r="M251" i="14606" l="1"/>
  <c r="A251" i="14606" s="1"/>
  <c r="L252" i="14606"/>
  <c r="E250" i="14606"/>
  <c r="H250" i="14606"/>
  <c r="D250" i="14606"/>
  <c r="G250" i="14606"/>
  <c r="I250" i="14606"/>
  <c r="C250" i="14606"/>
  <c r="F250" i="14606"/>
  <c r="J250" i="14606"/>
  <c r="B250" i="14606"/>
  <c r="M252" i="14606" l="1"/>
  <c r="A252" i="14606" s="1"/>
  <c r="L253" i="14606"/>
  <c r="E251" i="14606"/>
  <c r="J251" i="14606"/>
  <c r="F251" i="14606"/>
  <c r="B251" i="14606"/>
  <c r="I251" i="14606"/>
  <c r="C251" i="14606"/>
  <c r="H251" i="14606"/>
  <c r="G251" i="14606"/>
  <c r="D251" i="14606"/>
  <c r="M253" i="14606" l="1"/>
  <c r="A253" i="14606" s="1"/>
  <c r="L254" i="14606"/>
  <c r="I252" i="14606"/>
  <c r="C252" i="14606"/>
  <c r="J252" i="14606"/>
  <c r="B252" i="14606"/>
  <c r="F252" i="14606"/>
  <c r="E252" i="14606"/>
  <c r="H252" i="14606"/>
  <c r="D252" i="14606"/>
  <c r="G252" i="14606"/>
  <c r="M254" i="14606" l="1"/>
  <c r="A254" i="14606" s="1"/>
  <c r="L255" i="14606"/>
  <c r="I253" i="14606"/>
  <c r="C253" i="14606"/>
  <c r="D253" i="14606"/>
  <c r="H253" i="14606"/>
  <c r="G253" i="14606"/>
  <c r="E253" i="14606"/>
  <c r="J253" i="14606"/>
  <c r="F253" i="14606"/>
  <c r="B253" i="14606"/>
  <c r="M255" i="14606" l="1"/>
  <c r="A255" i="14606" s="1"/>
  <c r="L256" i="14606"/>
  <c r="I254" i="14606"/>
  <c r="C254" i="14606"/>
  <c r="F254" i="14606"/>
  <c r="J254" i="14606"/>
  <c r="B254" i="14606"/>
  <c r="E254" i="14606"/>
  <c r="H254" i="14606"/>
  <c r="D254" i="14606"/>
  <c r="G254" i="14606"/>
  <c r="I255" i="14606" l="1"/>
  <c r="C255" i="14606"/>
  <c r="H255" i="14606"/>
  <c r="F255" i="14606"/>
  <c r="D255" i="14606"/>
  <c r="E255" i="14606"/>
  <c r="J255" i="14606"/>
  <c r="G255" i="14606"/>
  <c r="B255" i="14606"/>
  <c r="M256" i="14606"/>
  <c r="A256" i="14606" s="1"/>
  <c r="L257" i="14606"/>
  <c r="I256" i="14606" l="1"/>
  <c r="C256" i="14606"/>
  <c r="J256" i="14606"/>
  <c r="G256" i="14606"/>
  <c r="F256" i="14606"/>
  <c r="E256" i="14606"/>
  <c r="H256" i="14606"/>
  <c r="D256" i="14606"/>
  <c r="B256" i="14606"/>
  <c r="M257" i="14606"/>
  <c r="A257" i="14606" s="1"/>
  <c r="L258" i="14606"/>
  <c r="I257" i="14606" l="1"/>
  <c r="C257" i="14606"/>
  <c r="D257" i="14606"/>
  <c r="B257" i="14606"/>
  <c r="H257" i="14606"/>
  <c r="E257" i="14606"/>
  <c r="J257" i="14606"/>
  <c r="F257" i="14606"/>
  <c r="G257" i="14606"/>
  <c r="M258" i="14606"/>
  <c r="A258" i="14606" s="1"/>
  <c r="L259" i="14606"/>
  <c r="J258" i="14606" l="1"/>
  <c r="B258" i="14606"/>
  <c r="H258" i="14606"/>
  <c r="C258" i="14606"/>
  <c r="D258" i="14606"/>
  <c r="G258" i="14606"/>
  <c r="E258" i="14606"/>
  <c r="I258" i="14606"/>
  <c r="F258" i="14606"/>
  <c r="M259" i="14606"/>
  <c r="A259" i="14606" s="1"/>
  <c r="L260" i="14606"/>
  <c r="M260" i="14606" s="1"/>
  <c r="A260" i="14606" s="1"/>
  <c r="G259" i="14606" l="1"/>
  <c r="D259" i="14606"/>
  <c r="C259" i="14606"/>
  <c r="E259" i="14606"/>
  <c r="F259" i="14606"/>
  <c r="B259" i="14606"/>
  <c r="I259" i="14606"/>
  <c r="J259" i="14606"/>
  <c r="H259" i="14606"/>
  <c r="C260" i="14606"/>
  <c r="J260" i="14606"/>
  <c r="B260" i="14606"/>
  <c r="I260" i="14606"/>
  <c r="F260" i="14606"/>
  <c r="H260" i="14606"/>
  <c r="D260" i="14606"/>
  <c r="G260" i="14606"/>
  <c r="E260" i="14606"/>
  <c r="AB2" i="14607"/>
  <c r="H2" i="14607"/>
  <c r="G2" i="14607"/>
  <c r="F2" i="14607"/>
  <c r="D1" i="14607"/>
  <c r="C1" i="14607"/>
  <c r="BQ1" i="2"/>
  <c r="AK38" i="2" l="1"/>
  <c r="AK30" i="2"/>
  <c r="AK17" i="2"/>
  <c r="AK26" i="2"/>
  <c r="AK19" i="2"/>
  <c r="AK27" i="2"/>
  <c r="AK16" i="2"/>
  <c r="AK25" i="2"/>
  <c r="AK20" i="2"/>
  <c r="AK11" i="2"/>
  <c r="AK15" i="2"/>
  <c r="AK18" i="2"/>
  <c r="AK14" i="2"/>
  <c r="AK45" i="2"/>
  <c r="AK44" i="2"/>
  <c r="AK43" i="2"/>
  <c r="AK42" i="2"/>
  <c r="AK41" i="2"/>
  <c r="AK40" i="2"/>
  <c r="AK39" i="2"/>
  <c r="AK37" i="2"/>
  <c r="AK36" i="2"/>
  <c r="AK35" i="2"/>
  <c r="AK34" i="2"/>
  <c r="AK33" i="2"/>
  <c r="AK32" i="2"/>
  <c r="AK31" i="2"/>
  <c r="AK10" i="2"/>
  <c r="AK28" i="2"/>
  <c r="AK23" i="2"/>
  <c r="AK13" i="2"/>
  <c r="AK22" i="2"/>
  <c r="AK24" i="2"/>
  <c r="AK21" i="2"/>
  <c r="AK12" i="2"/>
  <c r="AK29" i="2"/>
  <c r="AK46" i="2"/>
  <c r="BQ2" i="2"/>
  <c r="BQ3" i="2" s="1"/>
  <c r="BQ4" i="2" s="1"/>
  <c r="BQ5" i="2" s="1"/>
  <c r="BQ6" i="2" s="1"/>
  <c r="BQ7" i="2" s="1"/>
  <c r="BQ8" i="2" s="1"/>
</calcChain>
</file>

<file path=xl/sharedStrings.xml><?xml version="1.0" encoding="utf-8"?>
<sst xmlns="http://schemas.openxmlformats.org/spreadsheetml/2006/main" count="696" uniqueCount="213">
  <si>
    <t>Name</t>
  </si>
  <si>
    <t>Age</t>
  </si>
  <si>
    <t>Lot #</t>
  </si>
  <si>
    <t>Coeff</t>
  </si>
  <si>
    <t>How</t>
  </si>
  <si>
    <t>LOAD</t>
  </si>
  <si>
    <t>Many?</t>
  </si>
  <si>
    <t>Plates</t>
  </si>
  <si>
    <t>on Bar</t>
  </si>
  <si>
    <t>Men</t>
  </si>
  <si>
    <t>Women</t>
  </si>
  <si>
    <t>Best Squat</t>
  </si>
  <si>
    <t>Bench 1</t>
  </si>
  <si>
    <t>Bench 2</t>
  </si>
  <si>
    <t>Bench 3</t>
  </si>
  <si>
    <t>Best Bench</t>
  </si>
  <si>
    <t>Sub Total</t>
  </si>
  <si>
    <t>Deadlift 1</t>
  </si>
  <si>
    <t>Deadlift 2</t>
  </si>
  <si>
    <t>Deadlift 3</t>
  </si>
  <si>
    <t>Deadlift 4</t>
  </si>
  <si>
    <t>Best Deadlift</t>
  </si>
  <si>
    <t xml:space="preserve"> Squat  1</t>
  </si>
  <si>
    <t xml:space="preserve"> Squat  2</t>
  </si>
  <si>
    <t xml:space="preserve"> Squat  3</t>
  </si>
  <si>
    <t xml:space="preserve"> Squat  4</t>
  </si>
  <si>
    <t>RH Sq</t>
  </si>
  <si>
    <t>RH BP</t>
  </si>
  <si>
    <t>Bench  4</t>
  </si>
  <si>
    <t>Div</t>
  </si>
  <si>
    <t>Pl-Div-WtCl</t>
  </si>
  <si>
    <t>Sort data</t>
  </si>
  <si>
    <t>A</t>
  </si>
  <si>
    <t>B</t>
  </si>
  <si>
    <t>C</t>
  </si>
  <si>
    <t>D</t>
  </si>
  <si>
    <t>sort #</t>
  </si>
  <si>
    <t>Team Pts</t>
  </si>
  <si>
    <t>lbs/kg</t>
  </si>
  <si>
    <t>Weight Classes (Kg)</t>
  </si>
  <si>
    <t>Copyright - Joe Marksteiner - 2005</t>
  </si>
  <si>
    <t>Wt Cls</t>
  </si>
  <si>
    <t>Pound</t>
  </si>
  <si>
    <t>Kilo</t>
  </si>
  <si>
    <t>Team</t>
  </si>
  <si>
    <t>It is copyrighted because I wouldn't want sombody else to sell it.</t>
  </si>
  <si>
    <t>In January 2002 we lost our 16 year old daughter - Liz Marksteiner - after a 16-month fight with cancer.</t>
  </si>
  <si>
    <t>When she was old enough she almost always found a way to help out - if she were here she'd be running this program.</t>
  </si>
  <si>
    <t>The ranch is a retreat for kids with cancer and it meant so much to her and us.</t>
  </si>
  <si>
    <t>Best of luck with the program.</t>
  </si>
  <si>
    <t>Sincerely</t>
  </si>
  <si>
    <t>Joe Marksteiner</t>
  </si>
  <si>
    <t>e-mail</t>
  </si>
  <si>
    <t>home</t>
  </si>
  <si>
    <t>steinmark@aol.com</t>
  </si>
  <si>
    <t>work</t>
  </si>
  <si>
    <t>joe.marksteiner@ae.ge.com</t>
  </si>
  <si>
    <t>phone</t>
  </si>
  <si>
    <t>513-755-6878</t>
  </si>
  <si>
    <t>513-552-2122</t>
  </si>
  <si>
    <t>cell</t>
  </si>
  <si>
    <t>Pounds</t>
  </si>
  <si>
    <t>Powerlifting (3 lift meet)</t>
  </si>
  <si>
    <t>Bench Press Only</t>
  </si>
  <si>
    <t>Squat Only</t>
  </si>
  <si>
    <t>Deadlift Only</t>
  </si>
  <si>
    <t>Push Pull (Bench &amp; Deadlift)</t>
  </si>
  <si>
    <t>Push Pull Total</t>
  </si>
  <si>
    <t>PL Total</t>
  </si>
  <si>
    <t>$BB$1:$BE$1</t>
  </si>
  <si>
    <t>$BB$1:$BM$1</t>
  </si>
  <si>
    <t>$BB$1:$BI$1</t>
  </si>
  <si>
    <t>Foster Age Multiples</t>
  </si>
  <si>
    <t>McCulloch Numbers</t>
  </si>
  <si>
    <t>513-477-0775</t>
  </si>
  <si>
    <t>Kilos</t>
  </si>
  <si>
    <t>Place</t>
  </si>
  <si>
    <t>Squat</t>
  </si>
  <si>
    <t>Bar plus Collars</t>
  </si>
  <si>
    <t>Platform Weight Set</t>
  </si>
  <si>
    <t>status</t>
  </si>
  <si>
    <t>SHW</t>
  </si>
  <si>
    <t>KG</t>
  </si>
  <si>
    <t>LB</t>
  </si>
  <si>
    <t>Weight Classes</t>
  </si>
  <si>
    <t>limit</t>
  </si>
  <si>
    <t>Divisions</t>
  </si>
  <si>
    <t>Abbrev</t>
  </si>
  <si>
    <t>Description</t>
  </si>
  <si>
    <t>Scoring</t>
  </si>
  <si>
    <t>Coeff Score</t>
  </si>
  <si>
    <t>Men-Wilks</t>
  </si>
  <si>
    <t>Women Wilks</t>
  </si>
  <si>
    <t>,5212</t>
  </si>
  <si>
    <t>Wilks Coeff</t>
  </si>
  <si>
    <t>Age  &amp; Coeff</t>
  </si>
  <si>
    <t>Division</t>
  </si>
  <si>
    <t>WtCls</t>
  </si>
  <si>
    <t>scoring value</t>
  </si>
  <si>
    <t>rank</t>
  </si>
  <si>
    <t>Place code</t>
  </si>
  <si>
    <t>Events</t>
  </si>
  <si>
    <t>Event check</t>
  </si>
  <si>
    <t>WtCls (Kg)</t>
  </si>
  <si>
    <t xml:space="preserve">  Bench 1</t>
  </si>
  <si>
    <t>Flt B</t>
  </si>
  <si>
    <t>Events Entered</t>
  </si>
  <si>
    <t>Flight</t>
  </si>
  <si>
    <t>Reset for New Contest</t>
  </si>
  <si>
    <t>Team Points</t>
  </si>
  <si>
    <t>Points</t>
  </si>
  <si>
    <t>valid score?</t>
  </si>
  <si>
    <t>M/F</t>
  </si>
  <si>
    <t>Bench 4</t>
  </si>
  <si>
    <t>Best Lifter Coeff</t>
  </si>
  <si>
    <t>Men's Coeff</t>
  </si>
  <si>
    <t>Women's Coeff</t>
  </si>
  <si>
    <t>Men G'brenner</t>
  </si>
  <si>
    <t>Women G'Brenner</t>
  </si>
  <si>
    <t>Women Malone</t>
  </si>
  <si>
    <t>Men Schwartz</t>
  </si>
  <si>
    <t>E</t>
  </si>
  <si>
    <t>F</t>
  </si>
  <si>
    <t>G</t>
  </si>
  <si>
    <t>H</t>
  </si>
  <si>
    <t>contest logo here</t>
  </si>
  <si>
    <t>This program is free.</t>
  </si>
  <si>
    <t>Anybody may use, copy or share it and it may be freely distributed.</t>
  </si>
  <si>
    <t>You can find them on the web at http://www.littlestar.org/</t>
  </si>
  <si>
    <t>All I ask, is if you use the program and you like it that you consider a contribution in my daughter's name to the Little Star Foundation.</t>
  </si>
  <si>
    <t>The summer before her death she spent a magical week at the foundation's Silver Lining Ranch in the Colorado mountains she loved.</t>
  </si>
  <si>
    <t>She grew up around powerlifting and though Liz never had any desire to lift, she was so proud of my wife and me when we were competing.</t>
  </si>
  <si>
    <t>Upper limit (lbs)</t>
  </si>
  <si>
    <t>------</t>
  </si>
  <si>
    <t>Pl code</t>
  </si>
  <si>
    <t>Tm Pts</t>
  </si>
  <si>
    <t>Div wt</t>
  </si>
  <si>
    <t>Div rank</t>
  </si>
  <si>
    <t>place</t>
  </si>
  <si>
    <t>Available</t>
  </si>
  <si>
    <t>Bar &amp; Collars</t>
  </si>
  <si>
    <t>Index</t>
  </si>
  <si>
    <t>Weight</t>
  </si>
  <si>
    <t>Wt w/o bar</t>
  </si>
  <si>
    <t>bwt</t>
  </si>
  <si>
    <t>bwt rank</t>
  </si>
  <si>
    <t>Results - Lbs &amp; Kgs?</t>
  </si>
  <si>
    <t>abs score</t>
  </si>
  <si>
    <t>Web Upload</t>
  </si>
  <si>
    <t>FTP site</t>
  </si>
  <si>
    <t>User Name</t>
  </si>
  <si>
    <t>Folder/File Name</t>
  </si>
  <si>
    <t>Website</t>
  </si>
  <si>
    <t>Men Reshel</t>
  </si>
  <si>
    <t>Women Reshel</t>
  </si>
  <si>
    <t>yes</t>
  </si>
  <si>
    <t>Glossbrenner</t>
  </si>
  <si>
    <t>Kg</t>
  </si>
  <si>
    <t>BWt (Kg)</t>
  </si>
  <si>
    <t>automatic</t>
  </si>
  <si>
    <t>Disable</t>
  </si>
  <si>
    <t>BarLoad Upload</t>
  </si>
  <si>
    <t>FTP Site</t>
  </si>
  <si>
    <t>Local Folder</t>
  </si>
  <si>
    <t>C:\wamp\www\BarLoad</t>
  </si>
  <si>
    <t>NextLifter_BarLoad</t>
  </si>
  <si>
    <t>C:\wamp\www\BarLoad\NextLifter_BarLoad.htm</t>
  </si>
  <si>
    <t>Sort-on</t>
  </si>
  <si>
    <t>Wt Cls:</t>
  </si>
  <si>
    <t>Flt A</t>
  </si>
  <si>
    <t>Contest Name</t>
  </si>
  <si>
    <t>Date</t>
  </si>
  <si>
    <t>BP</t>
  </si>
  <si>
    <t>DL</t>
  </si>
  <si>
    <t>S</t>
  </si>
  <si>
    <t>Enable</t>
  </si>
  <si>
    <t>pl</t>
  </si>
  <si>
    <t>EŞREF</t>
  </si>
  <si>
    <t>EREN</t>
  </si>
  <si>
    <t>NAMIK</t>
  </si>
  <si>
    <t>FALAA</t>
  </si>
  <si>
    <t>ASSSS</t>
  </si>
  <si>
    <t>M_OR_BUYUKLER</t>
  </si>
  <si>
    <t>M_OR_GENCLER</t>
  </si>
  <si>
    <t>M_OR_MASTERLAR</t>
  </si>
  <si>
    <t>Contest Name-Kg Results</t>
  </si>
  <si>
    <t>PL</t>
  </si>
  <si>
    <t>M_OR_JUN</t>
  </si>
  <si>
    <t>JUN</t>
  </si>
  <si>
    <t>Flt</t>
  </si>
  <si>
    <t>Upcoming Flights</t>
  </si>
  <si>
    <t>ETA Next Flight:</t>
  </si>
  <si>
    <t>AYBARS OĞUZCAN</t>
  </si>
  <si>
    <t>MUHAMMED ENES CEBECİ</t>
  </si>
  <si>
    <t>KEREM EFE TÜRKMEN</t>
  </si>
  <si>
    <t>ERDAL ŞİYAR ÇAKMAK</t>
  </si>
  <si>
    <t>SAMET CAN MADAN</t>
  </si>
  <si>
    <t>ULVİ  ER</t>
  </si>
  <si>
    <t>HAKTAN UĞUR KARA</t>
  </si>
  <si>
    <t>AHMET EROL</t>
  </si>
  <si>
    <t>DENİZ BERKE ÖZSOY</t>
  </si>
  <si>
    <t>TOLGA ASLANDERE</t>
  </si>
  <si>
    <t>GÖKTUĞ TAŞTEKİN</t>
  </si>
  <si>
    <t>HASAN AYDIN</t>
  </si>
  <si>
    <t>ALPEREN KAKÇI</t>
  </si>
  <si>
    <t>KADİR ÇAYIR</t>
  </si>
  <si>
    <t>MUHAMMET İMRAN ÖZER</t>
  </si>
  <si>
    <t>ERDEM YAVUZ</t>
  </si>
  <si>
    <t>ŞAHAN BEZEK</t>
  </si>
  <si>
    <t>ERKAN ÇAYIR</t>
  </si>
  <si>
    <t>CABİR HACI</t>
  </si>
  <si>
    <t>SEFA ÖZMEN</t>
  </si>
  <si>
    <t>Y27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</si>
</sst>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"/>
    <numFmt numFmtId="166" formatCode="0.000"/>
    <numFmt numFmtId="167" formatCode="0.00000000000"/>
    <numFmt numFmtId="168" formatCode="0.000000000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10"/>
      <color indexed="22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8"/>
      <color indexed="9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7"/>
      <color indexed="9"/>
      <name val="Arial"/>
      <family val="2"/>
    </font>
    <font>
      <sz val="10"/>
      <color indexed="55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28"/>
      <color indexed="9"/>
      <name val="Arial"/>
      <family val="2"/>
    </font>
    <font>
      <b/>
      <sz val="10"/>
      <color indexed="9"/>
      <name val="Arial"/>
      <family val="2"/>
    </font>
    <font>
      <b/>
      <sz val="20"/>
      <color indexed="9"/>
      <name val="Arial"/>
      <family val="2"/>
    </font>
    <font>
      <sz val="14"/>
      <color indexed="9"/>
      <name val="Arial"/>
      <family val="2"/>
    </font>
    <font>
      <b/>
      <u/>
      <sz val="20"/>
      <color indexed="9"/>
      <name val="Arial"/>
      <family val="2"/>
    </font>
    <font>
      <sz val="16"/>
      <color indexed="9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4"/>
      <color indexed="55"/>
      <name val="Arial"/>
      <family val="2"/>
    </font>
    <font>
      <sz val="22"/>
      <name val="Arial"/>
      <family val="2"/>
    </font>
    <font>
      <sz val="28"/>
      <name val="Arial"/>
      <family val="2"/>
    </font>
    <font>
      <sz val="5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name val="Arial"/>
      <family val="2"/>
    </font>
    <font>
      <sz val="10"/>
      <color rgb="FFFF0000"/>
      <name val="Arial"/>
      <family val="2"/>
    </font>
    <font>
      <b/>
      <sz val="28"/>
      <name val="Arial"/>
      <family val="2"/>
    </font>
    <font>
      <b/>
      <sz val="72"/>
      <name val="Arial"/>
      <family val="2"/>
    </font>
    <font>
      <sz val="72"/>
      <name val="Arial"/>
      <family val="2"/>
    </font>
    <font>
      <sz val="10"/>
      <color rgb="FF000000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8"/>
      <color rgb="FF000000"/>
      <name val="Arial"/>
      <family val="2"/>
      <charset val="162"/>
    </font>
    <font>
      <b/>
      <sz val="16"/>
      <color rgb="FFFF0000"/>
      <name val="Arial"/>
      <family val="2"/>
      <charset val="162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auto="1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6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7" fillId="0" borderId="0"/>
    <xf numFmtId="0" fontId="47" fillId="0" borderId="0" applyNumberFormat="0" applyFill="0" applyBorder="0" applyAlignment="0" applyProtection="0"/>
    <xf numFmtId="0" fontId="48" fillId="0" borderId="62" applyNumberFormat="0" applyFill="0" applyAlignment="0" applyProtection="0"/>
    <xf numFmtId="0" fontId="49" fillId="0" borderId="63" applyNumberFormat="0" applyFill="0" applyAlignment="0" applyProtection="0"/>
    <xf numFmtId="0" fontId="50" fillId="0" borderId="64" applyNumberFormat="0" applyFill="0" applyAlignment="0" applyProtection="0"/>
    <xf numFmtId="0" fontId="50" fillId="0" borderId="0" applyNumberFormat="0" applyFill="0" applyBorder="0" applyAlignment="0" applyProtection="0"/>
    <xf numFmtId="0" fontId="51" fillId="11" borderId="0" applyNumberFormat="0" applyBorder="0" applyAlignment="0" applyProtection="0"/>
    <xf numFmtId="0" fontId="52" fillId="12" borderId="0" applyNumberFormat="0" applyBorder="0" applyAlignment="0" applyProtection="0"/>
    <xf numFmtId="0" fontId="53" fillId="13" borderId="0" applyNumberFormat="0" applyBorder="0" applyAlignment="0" applyProtection="0"/>
    <xf numFmtId="0" fontId="54" fillId="14" borderId="65" applyNumberFormat="0" applyAlignment="0" applyProtection="0"/>
    <xf numFmtId="0" fontId="55" fillId="15" borderId="66" applyNumberFormat="0" applyAlignment="0" applyProtection="0"/>
    <xf numFmtId="0" fontId="56" fillId="15" borderId="65" applyNumberFormat="0" applyAlignment="0" applyProtection="0"/>
    <xf numFmtId="0" fontId="57" fillId="0" borderId="67" applyNumberFormat="0" applyFill="0" applyAlignment="0" applyProtection="0"/>
    <xf numFmtId="0" fontId="58" fillId="16" borderId="68" applyNumberFormat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70" applyNumberFormat="0" applyFill="0" applyAlignment="0" applyProtection="0"/>
    <xf numFmtId="0" fontId="6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2" fillId="21" borderId="0" applyNumberFormat="0" applyBorder="0" applyAlignment="0" applyProtection="0"/>
    <xf numFmtId="0" fontId="6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2" fillId="25" borderId="0" applyNumberFormat="0" applyBorder="0" applyAlignment="0" applyProtection="0"/>
    <xf numFmtId="0" fontId="6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2" fillId="29" borderId="0" applyNumberFormat="0" applyBorder="0" applyAlignment="0" applyProtection="0"/>
    <xf numFmtId="0" fontId="6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2" fillId="33" borderId="0" applyNumberFormat="0" applyBorder="0" applyAlignment="0" applyProtection="0"/>
    <xf numFmtId="0" fontId="62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2" fillId="37" borderId="0" applyNumberFormat="0" applyBorder="0" applyAlignment="0" applyProtection="0"/>
    <xf numFmtId="0" fontId="62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2" fillId="41" borderId="0" applyNumberFormat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17" borderId="69" applyNumberFormat="0" applyFont="0" applyAlignment="0" applyProtection="0"/>
    <xf numFmtId="0" fontId="6" fillId="0" borderId="0"/>
    <xf numFmtId="0" fontId="6" fillId="17" borderId="69" applyNumberFormat="0" applyFont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5" fillId="0" borderId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0" borderId="0"/>
    <xf numFmtId="0" fontId="5" fillId="17" borderId="69" applyNumberFormat="0" applyFont="0" applyAlignment="0" applyProtection="0"/>
    <xf numFmtId="0" fontId="5" fillId="0" borderId="0"/>
    <xf numFmtId="0" fontId="5" fillId="17" borderId="69" applyNumberFormat="0" applyFont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17" borderId="69" applyNumberFormat="0" applyFont="0" applyAlignment="0" applyProtection="0"/>
    <xf numFmtId="0" fontId="4" fillId="0" borderId="0"/>
    <xf numFmtId="0" fontId="4" fillId="17" borderId="69" applyNumberFormat="0" applyFont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0" borderId="0"/>
    <xf numFmtId="0" fontId="4" fillId="17" borderId="69" applyNumberFormat="0" applyFont="0" applyAlignment="0" applyProtection="0"/>
    <xf numFmtId="0" fontId="4" fillId="0" borderId="0"/>
    <xf numFmtId="0" fontId="4" fillId="17" borderId="69" applyNumberFormat="0" applyFont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17" borderId="69" applyNumberFormat="0" applyFont="0" applyAlignment="0" applyProtection="0"/>
    <xf numFmtId="0" fontId="3" fillId="0" borderId="0"/>
    <xf numFmtId="0" fontId="3" fillId="17" borderId="69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7" borderId="69" applyNumberFormat="0" applyFont="0" applyAlignment="0" applyProtection="0"/>
    <xf numFmtId="0" fontId="3" fillId="0" borderId="0"/>
    <xf numFmtId="0" fontId="3" fillId="17" borderId="69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7" borderId="69" applyNumberFormat="0" applyFont="0" applyAlignment="0" applyProtection="0"/>
    <xf numFmtId="0" fontId="3" fillId="0" borderId="0"/>
    <xf numFmtId="0" fontId="3" fillId="17" borderId="69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7" borderId="69" applyNumberFormat="0" applyFont="0" applyAlignment="0" applyProtection="0"/>
    <xf numFmtId="0" fontId="3" fillId="0" borderId="0"/>
    <xf numFmtId="0" fontId="3" fillId="17" borderId="69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</cellStyleXfs>
  <cellXfs count="4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167" fontId="8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right"/>
    </xf>
    <xf numFmtId="0" fontId="0" fillId="0" borderId="0" xfId="0" applyAlignment="1">
      <alignment horizontal="left"/>
    </xf>
    <xf numFmtId="0" fontId="10" fillId="0" borderId="0" xfId="1" applyAlignment="1" applyProtection="1"/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11" fillId="2" borderId="0" xfId="0" applyFont="1" applyFill="1" applyBorder="1" applyProtection="1"/>
    <xf numFmtId="0" fontId="9" fillId="2" borderId="7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6" xfId="0" applyBorder="1" applyAlignment="1" applyProtection="1">
      <alignment horizontal="center"/>
    </xf>
    <xf numFmtId="0" fontId="0" fillId="0" borderId="0" xfId="0" applyBorder="1" applyProtection="1"/>
    <xf numFmtId="0" fontId="0" fillId="0" borderId="6" xfId="0" applyBorder="1" applyProtection="1"/>
    <xf numFmtId="0" fontId="0" fillId="2" borderId="1" xfId="0" applyFill="1" applyBorder="1" applyProtection="1"/>
    <xf numFmtId="0" fontId="0" fillId="0" borderId="9" xfId="0" applyBorder="1" applyProtection="1"/>
    <xf numFmtId="0" fontId="9" fillId="2" borderId="10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0" fontId="9" fillId="2" borderId="11" xfId="0" applyFont="1" applyFill="1" applyBorder="1" applyAlignment="1" applyProtection="1">
      <alignment horizontal="center"/>
    </xf>
    <xf numFmtId="0" fontId="0" fillId="0" borderId="12" xfId="0" applyBorder="1" applyProtection="1"/>
    <xf numFmtId="0" fontId="0" fillId="2" borderId="10" xfId="0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left"/>
    </xf>
    <xf numFmtId="0" fontId="0" fillId="0" borderId="6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3" xfId="0" applyBorder="1" applyProtection="1"/>
    <xf numFmtId="0" fontId="23" fillId="2" borderId="0" xfId="0" applyFont="1" applyFill="1" applyBorder="1" applyAlignment="1" applyProtection="1">
      <alignment horizontal="center"/>
    </xf>
    <xf numFmtId="0" fontId="9" fillId="2" borderId="14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1" fillId="5" borderId="15" xfId="0" applyFont="1" applyFill="1" applyBorder="1" applyAlignment="1">
      <alignment horizontal="center" wrapText="1"/>
    </xf>
    <xf numFmtId="0" fontId="11" fillId="5" borderId="16" xfId="0" applyFont="1" applyFill="1" applyBorder="1" applyAlignment="1">
      <alignment horizontal="center" wrapText="1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Protection="1">
      <protection locked="0"/>
    </xf>
    <xf numFmtId="0" fontId="18" fillId="0" borderId="6" xfId="0" applyFont="1" applyBorder="1" applyAlignment="1" applyProtection="1">
      <alignment horizontal="center"/>
      <protection locked="0"/>
    </xf>
    <xf numFmtId="165" fontId="18" fillId="0" borderId="6" xfId="0" applyNumberFormat="1" applyFont="1" applyBorder="1" applyAlignment="1" applyProtection="1">
      <alignment horizontal="center"/>
      <protection locked="0"/>
    </xf>
    <xf numFmtId="166" fontId="18" fillId="0" borderId="6" xfId="0" applyNumberFormat="1" applyFont="1" applyBorder="1" applyAlignment="1" applyProtection="1">
      <alignment horizontal="center"/>
      <protection locked="0"/>
    </xf>
    <xf numFmtId="165" fontId="18" fillId="0" borderId="0" xfId="0" applyNumberFormat="1" applyFont="1" applyBorder="1" applyAlignment="1" applyProtection="1">
      <alignment horizontal="center"/>
      <protection locked="0"/>
    </xf>
    <xf numFmtId="164" fontId="18" fillId="0" borderId="0" xfId="0" applyNumberFormat="1" applyFont="1" applyBorder="1" applyAlignment="1" applyProtection="1">
      <alignment horizontal="center"/>
      <protection locked="0"/>
    </xf>
    <xf numFmtId="166" fontId="18" fillId="0" borderId="0" xfId="0" applyNumberFormat="1" applyFont="1" applyBorder="1" applyAlignment="1" applyProtection="1">
      <alignment horizontal="center"/>
      <protection locked="0"/>
    </xf>
    <xf numFmtId="164" fontId="18" fillId="0" borderId="6" xfId="0" applyNumberFormat="1" applyFont="1" applyBorder="1" applyAlignment="1" applyProtection="1">
      <alignment horizontal="center"/>
      <protection locked="0"/>
    </xf>
    <xf numFmtId="2" fontId="18" fillId="0" borderId="0" xfId="0" applyNumberFormat="1" applyFont="1" applyBorder="1" applyAlignment="1" applyProtection="1">
      <alignment horizontal="center"/>
      <protection locked="0"/>
    </xf>
    <xf numFmtId="2" fontId="18" fillId="0" borderId="6" xfId="0" applyNumberFormat="1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 shrinkToFit="1"/>
      <protection locked="0"/>
    </xf>
    <xf numFmtId="0" fontId="18" fillId="0" borderId="6" xfId="0" applyFont="1" applyBorder="1" applyAlignment="1" applyProtection="1">
      <alignment horizontal="center" shrinkToFit="1"/>
      <protection locked="0"/>
    </xf>
    <xf numFmtId="0" fontId="0" fillId="0" borderId="1" xfId="0" applyFill="1" applyBorder="1" applyAlignment="1">
      <alignment horizontal="center"/>
    </xf>
    <xf numFmtId="0" fontId="11" fillId="0" borderId="0" xfId="0" applyFont="1" applyBorder="1"/>
    <xf numFmtId="0" fontId="0" fillId="0" borderId="0" xfId="0" applyBorder="1"/>
    <xf numFmtId="0" fontId="0" fillId="0" borderId="10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9" fillId="0" borderId="0" xfId="0" applyFont="1" applyFill="1"/>
    <xf numFmtId="0" fontId="9" fillId="0" borderId="17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16" fillId="0" borderId="19" xfId="0" applyFont="1" applyBorder="1" applyAlignment="1" applyProtection="1">
      <alignment horizontal="center" vertical="center" shrinkToFit="1"/>
    </xf>
    <xf numFmtId="0" fontId="0" fillId="0" borderId="20" xfId="0" applyBorder="1" applyAlignment="1" applyProtection="1">
      <alignment horizontal="center"/>
    </xf>
    <xf numFmtId="164" fontId="24" fillId="0" borderId="18" xfId="0" applyNumberFormat="1" applyFont="1" applyFill="1" applyBorder="1" applyAlignment="1" applyProtection="1">
      <alignment vertical="center" shrinkToFit="1"/>
    </xf>
    <xf numFmtId="0" fontId="0" fillId="2" borderId="6" xfId="0" applyFill="1" applyBorder="1" applyProtection="1"/>
    <xf numFmtId="0" fontId="9" fillId="2" borderId="21" xfId="0" applyFont="1" applyFill="1" applyBorder="1" applyAlignment="1" applyProtection="1">
      <alignment horizontal="center" vertical="center" wrapText="1"/>
    </xf>
    <xf numFmtId="0" fontId="21" fillId="7" borderId="22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</xf>
    <xf numFmtId="0" fontId="9" fillId="2" borderId="24" xfId="0" applyFont="1" applyFill="1" applyBorder="1" applyAlignment="1" applyProtection="1">
      <alignment horizontal="center" vertical="center" wrapText="1"/>
    </xf>
    <xf numFmtId="0" fontId="9" fillId="2" borderId="25" xfId="0" applyFont="1" applyFill="1" applyBorder="1" applyAlignment="1" applyProtection="1">
      <alignment horizontal="center" vertical="center" wrapText="1"/>
    </xf>
    <xf numFmtId="0" fontId="15" fillId="2" borderId="25" xfId="0" applyFont="1" applyFill="1" applyBorder="1" applyAlignment="1" applyProtection="1">
      <alignment horizontal="center" vertical="center" wrapText="1"/>
    </xf>
    <xf numFmtId="0" fontId="9" fillId="2" borderId="25" xfId="0" applyFont="1" applyFill="1" applyBorder="1" applyAlignment="1" applyProtection="1">
      <alignment vertical="center" wrapText="1"/>
    </xf>
    <xf numFmtId="0" fontId="9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6" fillId="8" borderId="25" xfId="0" applyFont="1" applyFill="1" applyBorder="1" applyAlignment="1" applyProtection="1">
      <alignment horizontal="center" vertical="center" wrapText="1"/>
    </xf>
    <xf numFmtId="0" fontId="25" fillId="2" borderId="19" xfId="0" applyFont="1" applyFill="1" applyBorder="1" applyAlignment="1" applyProtection="1">
      <alignment horizontal="center" vertical="center" shrinkToFit="1"/>
      <protection locked="0"/>
    </xf>
    <xf numFmtId="1" fontId="0" fillId="0" borderId="6" xfId="0" applyNumberFormat="1" applyFill="1" applyBorder="1" applyAlignment="1" applyProtection="1">
      <alignment horizontal="center"/>
    </xf>
    <xf numFmtId="0" fontId="27" fillId="2" borderId="0" xfId="0" applyFont="1" applyFill="1" applyBorder="1" applyProtection="1"/>
    <xf numFmtId="0" fontId="27" fillId="2" borderId="0" xfId="0" applyFont="1" applyFill="1" applyBorder="1" applyAlignment="1" applyProtection="1">
      <alignment horizontal="center"/>
    </xf>
    <xf numFmtId="0" fontId="27" fillId="2" borderId="0" xfId="0" applyFont="1" applyFill="1" applyBorder="1" applyAlignment="1" applyProtection="1">
      <alignment horizontal="left"/>
    </xf>
    <xf numFmtId="0" fontId="21" fillId="8" borderId="25" xfId="0" applyFont="1" applyFill="1" applyBorder="1" applyAlignment="1" applyProtection="1">
      <alignment horizontal="center" vertical="center" wrapText="1"/>
      <protection locked="0"/>
    </xf>
    <xf numFmtId="2" fontId="18" fillId="0" borderId="6" xfId="0" applyNumberFormat="1" applyFont="1" applyBorder="1" applyAlignment="1" applyProtection="1">
      <alignment horizontal="center" shrinkToFit="1"/>
      <protection locked="0"/>
    </xf>
    <xf numFmtId="2" fontId="18" fillId="0" borderId="0" xfId="0" applyNumberFormat="1" applyFont="1" applyBorder="1" applyAlignment="1" applyProtection="1">
      <alignment horizontal="center" shrinkToFit="1"/>
      <protection locked="0"/>
    </xf>
    <xf numFmtId="0" fontId="0" fillId="2" borderId="0" xfId="0" applyFill="1" applyBorder="1" applyProtection="1"/>
    <xf numFmtId="0" fontId="9" fillId="2" borderId="22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/>
    </xf>
    <xf numFmtId="0" fontId="11" fillId="2" borderId="12" xfId="0" applyFont="1" applyFill="1" applyBorder="1" applyProtection="1"/>
    <xf numFmtId="0" fontId="18" fillId="2" borderId="12" xfId="0" applyFont="1" applyFill="1" applyBorder="1" applyAlignment="1" applyProtection="1">
      <alignment wrapText="1"/>
    </xf>
    <xf numFmtId="0" fontId="0" fillId="2" borderId="18" xfId="0" applyFill="1" applyBorder="1" applyProtection="1"/>
    <xf numFmtId="0" fontId="18" fillId="2" borderId="18" xfId="0" applyFont="1" applyFill="1" applyBorder="1" applyProtection="1"/>
    <xf numFmtId="0" fontId="18" fillId="2" borderId="0" xfId="0" applyFont="1" applyFill="1" applyBorder="1" applyAlignment="1" applyProtection="1">
      <alignment wrapText="1"/>
    </xf>
    <xf numFmtId="0" fontId="0" fillId="2" borderId="0" xfId="0" quotePrefix="1" applyFill="1" applyBorder="1" applyProtection="1"/>
    <xf numFmtId="0" fontId="0" fillId="0" borderId="0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 shrinkToFit="1"/>
      <protection locked="0"/>
    </xf>
    <xf numFmtId="0" fontId="11" fillId="0" borderId="6" xfId="0" applyFont="1" applyFill="1" applyBorder="1" applyAlignment="1" applyProtection="1">
      <alignment horizontal="center" shrinkToFit="1"/>
      <protection locked="0"/>
    </xf>
    <xf numFmtId="0" fontId="0" fillId="0" borderId="6" xfId="0" applyFill="1" applyBorder="1" applyAlignment="1" applyProtection="1">
      <alignment horizontal="center" shrinkToFit="1"/>
    </xf>
    <xf numFmtId="0" fontId="0" fillId="2" borderId="6" xfId="0" applyFill="1" applyBorder="1" applyAlignment="1" applyProtection="1">
      <alignment horizontal="center" shrinkToFit="1"/>
    </xf>
    <xf numFmtId="166" fontId="0" fillId="2" borderId="6" xfId="0" applyNumberFormat="1" applyFill="1" applyBorder="1" applyAlignment="1" applyProtection="1">
      <alignment horizontal="center" shrinkToFit="1"/>
    </xf>
    <xf numFmtId="0" fontId="0" fillId="0" borderId="27" xfId="0" applyBorder="1" applyAlignment="1" applyProtection="1">
      <alignment horizontal="center" shrinkToFit="1"/>
    </xf>
    <xf numFmtId="0" fontId="19" fillId="2" borderId="22" xfId="0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horizontal="center"/>
      <protection locked="0"/>
    </xf>
    <xf numFmtId="0" fontId="21" fillId="7" borderId="1" xfId="0" applyFont="1" applyFill="1" applyBorder="1" applyAlignment="1">
      <alignment horizontal="center" wrapText="1"/>
    </xf>
    <xf numFmtId="0" fontId="0" fillId="0" borderId="1" xfId="0" applyFill="1" applyBorder="1" applyAlignment="1" applyProtection="1">
      <alignment horizontal="center"/>
    </xf>
    <xf numFmtId="0" fontId="0" fillId="0" borderId="0" xfId="0" applyFill="1" applyProtection="1"/>
    <xf numFmtId="0" fontId="23" fillId="0" borderId="1" xfId="0" applyFont="1" applyBorder="1" applyAlignment="1">
      <alignment horizontal="center"/>
    </xf>
    <xf numFmtId="0" fontId="30" fillId="8" borderId="0" xfId="0" applyFont="1" applyFill="1" applyBorder="1" applyProtection="1">
      <protection locked="0"/>
    </xf>
    <xf numFmtId="0" fontId="30" fillId="8" borderId="0" xfId="0" applyFont="1" applyFill="1" applyBorder="1" applyAlignment="1" applyProtection="1">
      <alignment horizontal="center"/>
      <protection locked="0"/>
    </xf>
    <xf numFmtId="0" fontId="30" fillId="8" borderId="0" xfId="0" applyFont="1" applyFill="1" applyProtection="1">
      <protection locked="0"/>
    </xf>
    <xf numFmtId="0" fontId="30" fillId="8" borderId="0" xfId="0" applyFont="1" applyFill="1" applyAlignment="1" applyProtection="1">
      <alignment horizontal="center"/>
      <protection locked="0"/>
    </xf>
    <xf numFmtId="0" fontId="32" fillId="8" borderId="0" xfId="0" applyFont="1" applyFill="1" applyBorder="1" applyAlignment="1" applyProtection="1">
      <alignment horizontal="center" wrapText="1"/>
      <protection locked="0"/>
    </xf>
    <xf numFmtId="0" fontId="30" fillId="8" borderId="0" xfId="0" applyFont="1" applyFill="1" applyAlignment="1" applyProtection="1">
      <alignment horizontal="center" vertical="center" wrapText="1"/>
      <protection locked="0"/>
    </xf>
    <xf numFmtId="2" fontId="34" fillId="8" borderId="0" xfId="0" applyNumberFormat="1" applyFont="1" applyFill="1" applyAlignment="1" applyProtection="1">
      <alignment horizontal="center" vertical="center" wrapText="1"/>
    </xf>
    <xf numFmtId="0" fontId="34" fillId="8" borderId="0" xfId="0" applyFont="1" applyFill="1" applyAlignment="1" applyProtection="1">
      <alignment horizontal="center" vertical="center" wrapText="1"/>
      <protection locked="0"/>
    </xf>
    <xf numFmtId="2" fontId="30" fillId="8" borderId="0" xfId="0" applyNumberFormat="1" applyFont="1" applyFill="1" applyAlignment="1" applyProtection="1">
      <alignment horizontal="center"/>
      <protection locked="0"/>
    </xf>
    <xf numFmtId="0" fontId="33" fillId="8" borderId="0" xfId="0" applyFont="1" applyFill="1" applyAlignment="1" applyProtection="1">
      <alignment horizontal="left" vertical="center" wrapText="1"/>
    </xf>
    <xf numFmtId="0" fontId="30" fillId="8" borderId="0" xfId="0" applyFont="1" applyFill="1" applyAlignment="1" applyProtection="1">
      <alignment horizontal="center"/>
    </xf>
    <xf numFmtId="0" fontId="30" fillId="8" borderId="0" xfId="0" applyFont="1" applyFill="1" applyProtection="1"/>
    <xf numFmtId="0" fontId="34" fillId="8" borderId="0" xfId="0" applyFont="1" applyFill="1" applyBorder="1" applyAlignment="1" applyProtection="1">
      <alignment horizontal="center" vertical="center" wrapText="1"/>
      <protection locked="0"/>
    </xf>
    <xf numFmtId="0" fontId="36" fillId="8" borderId="0" xfId="0" applyFont="1" applyFill="1" applyAlignment="1" applyProtection="1">
      <alignment horizontal="center" vertical="center" wrapText="1"/>
    </xf>
    <xf numFmtId="0" fontId="36" fillId="8" borderId="0" xfId="0" applyFont="1" applyFill="1" applyAlignment="1" applyProtection="1">
      <alignment horizontal="left" vertical="center" wrapText="1"/>
    </xf>
    <xf numFmtId="0" fontId="34" fillId="8" borderId="0" xfId="0" applyFont="1" applyFill="1" applyAlignment="1" applyProtection="1">
      <alignment horizontal="center" vertical="center" wrapText="1"/>
    </xf>
    <xf numFmtId="0" fontId="30" fillId="8" borderId="0" xfId="0" applyFont="1" applyFill="1" applyAlignment="1" applyProtection="1">
      <alignment horizontal="left" vertical="center"/>
      <protection locked="0"/>
    </xf>
    <xf numFmtId="0" fontId="36" fillId="8" borderId="0" xfId="0" applyFont="1" applyFill="1" applyAlignment="1" applyProtection="1">
      <alignment horizontal="center" vertical="center" wrapText="1"/>
      <protection locked="0"/>
    </xf>
    <xf numFmtId="0" fontId="36" fillId="8" borderId="0" xfId="0" applyFont="1" applyFill="1" applyAlignment="1" applyProtection="1">
      <alignment horizontal="left" vertical="center" wrapText="1"/>
      <protection locked="0"/>
    </xf>
    <xf numFmtId="2" fontId="34" fillId="8" borderId="0" xfId="0" applyNumberFormat="1" applyFont="1" applyFill="1" applyAlignment="1" applyProtection="1">
      <alignment horizontal="center" vertical="center" wrapText="1"/>
      <protection locked="0"/>
    </xf>
    <xf numFmtId="0" fontId="30" fillId="8" borderId="0" xfId="0" applyFont="1" applyFill="1" applyBorder="1" applyAlignment="1" applyProtection="1">
      <alignment horizontal="center" vertical="center" wrapText="1"/>
      <protection locked="0"/>
    </xf>
    <xf numFmtId="15" fontId="13" fillId="0" borderId="23" xfId="0" applyNumberFormat="1" applyFont="1" applyBorder="1" applyAlignment="1" applyProtection="1">
      <alignment horizontal="center" shrinkToFit="1"/>
      <protection locked="0"/>
    </xf>
    <xf numFmtId="0" fontId="19" fillId="0" borderId="0" xfId="0" applyFont="1" applyFill="1" applyBorder="1" applyAlignment="1" applyProtection="1">
      <alignment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28" xfId="0" applyFont="1" applyFill="1" applyBorder="1" applyAlignment="1" applyProtection="1">
      <alignment horizontal="center" vertical="center" shrinkToFit="1"/>
    </xf>
    <xf numFmtId="0" fontId="19" fillId="0" borderId="28" xfId="0" applyFont="1" applyFill="1" applyBorder="1" applyAlignment="1" applyProtection="1">
      <alignment horizontal="center" vertical="center" wrapText="1"/>
    </xf>
    <xf numFmtId="165" fontId="19" fillId="0" borderId="28" xfId="0" applyNumberFormat="1" applyFont="1" applyFill="1" applyBorder="1" applyAlignment="1" applyProtection="1">
      <alignment horizontal="center" vertical="center" wrapText="1"/>
    </xf>
    <xf numFmtId="164" fontId="19" fillId="0" borderId="28" xfId="0" applyNumberFormat="1" applyFont="1" applyFill="1" applyBorder="1" applyAlignment="1" applyProtection="1">
      <alignment horizontal="center" vertical="center" wrapText="1"/>
    </xf>
    <xf numFmtId="2" fontId="19" fillId="0" borderId="28" xfId="0" applyNumberFormat="1" applyFont="1" applyFill="1" applyBorder="1" applyAlignment="1" applyProtection="1">
      <alignment horizontal="center" vertical="center" wrapText="1"/>
    </xf>
    <xf numFmtId="166" fontId="19" fillId="0" borderId="28" xfId="0" applyNumberFormat="1" applyFont="1" applyFill="1" applyBorder="1" applyAlignment="1" applyProtection="1">
      <alignment horizontal="center" vertical="center" wrapText="1"/>
    </xf>
    <xf numFmtId="0" fontId="23" fillId="0" borderId="6" xfId="0" applyFont="1" applyFill="1" applyBorder="1" applyAlignment="1" applyProtection="1">
      <alignment horizontal="center"/>
    </xf>
    <xf numFmtId="0" fontId="37" fillId="2" borderId="0" xfId="0" applyFont="1" applyFill="1" applyBorder="1" applyProtection="1"/>
    <xf numFmtId="0" fontId="37" fillId="0" borderId="0" xfId="0" applyFont="1" applyBorder="1" applyProtection="1"/>
    <xf numFmtId="0" fontId="38" fillId="2" borderId="22" xfId="0" applyFont="1" applyFill="1" applyBorder="1" applyAlignment="1" applyProtection="1">
      <alignment horizontal="center" vertical="center" wrapText="1"/>
    </xf>
    <xf numFmtId="0" fontId="37" fillId="0" borderId="6" xfId="0" applyFont="1" applyBorder="1" applyAlignment="1" applyProtection="1">
      <alignment horizontal="center"/>
    </xf>
    <xf numFmtId="0" fontId="37" fillId="0" borderId="1" xfId="0" applyFont="1" applyBorder="1" applyProtection="1"/>
    <xf numFmtId="168" fontId="14" fillId="2" borderId="0" xfId="0" applyNumberFormat="1" applyFont="1" applyFill="1" applyBorder="1" applyAlignment="1" applyProtection="1">
      <alignment horizontal="center"/>
    </xf>
    <xf numFmtId="168" fontId="0" fillId="0" borderId="0" xfId="0" applyNumberFormat="1" applyBorder="1" applyAlignment="1" applyProtection="1">
      <alignment horizontal="center"/>
    </xf>
    <xf numFmtId="168" fontId="9" fillId="2" borderId="22" xfId="0" applyNumberFormat="1" applyFont="1" applyFill="1" applyBorder="1" applyAlignment="1" applyProtection="1">
      <alignment horizontal="center" vertical="center" wrapText="1"/>
    </xf>
    <xf numFmtId="168" fontId="0" fillId="0" borderId="1" xfId="0" applyNumberFormat="1" applyBorder="1" applyAlignment="1" applyProtection="1">
      <alignment horizontal="center"/>
    </xf>
    <xf numFmtId="166" fontId="9" fillId="2" borderId="2" xfId="0" applyNumberFormat="1" applyFont="1" applyFill="1" applyBorder="1" applyAlignment="1">
      <alignment horizontal="center" vertical="center"/>
    </xf>
    <xf numFmtId="166" fontId="0" fillId="0" borderId="0" xfId="0" applyNumberFormat="1" applyFill="1"/>
    <xf numFmtId="166" fontId="9" fillId="2" borderId="3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wrapText="1"/>
    </xf>
    <xf numFmtId="165" fontId="39" fillId="0" borderId="0" xfId="0" applyNumberFormat="1" applyFont="1" applyFill="1" applyAlignment="1">
      <alignment horizontal="center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26" xfId="0" applyNumberFormat="1" applyFill="1" applyBorder="1" applyAlignment="1" applyProtection="1">
      <alignment horizontal="center"/>
      <protection locked="0"/>
    </xf>
    <xf numFmtId="0" fontId="35" fillId="8" borderId="0" xfId="0" applyNumberFormat="1" applyFont="1" applyFill="1" applyAlignment="1" applyProtection="1">
      <alignment horizontal="center" vertical="center" shrinkToFit="1"/>
      <protection locked="0"/>
    </xf>
    <xf numFmtId="0" fontId="18" fillId="0" borderId="6" xfId="0" applyFont="1" applyBorder="1" applyAlignment="1" applyProtection="1">
      <alignment horizontal="center" shrinkToFit="1"/>
    </xf>
    <xf numFmtId="1" fontId="0" fillId="0" borderId="6" xfId="0" applyNumberFormat="1" applyBorder="1" applyAlignment="1" applyProtection="1">
      <alignment horizontal="center"/>
    </xf>
    <xf numFmtId="164" fontId="42" fillId="0" borderId="1" xfId="2" applyNumberFormat="1" applyFont="1" applyBorder="1" applyAlignment="1">
      <alignment horizontal="center" wrapText="1"/>
    </xf>
    <xf numFmtId="0" fontId="40" fillId="2" borderId="1" xfId="2" applyFont="1" applyFill="1" applyBorder="1" applyAlignment="1" applyProtection="1">
      <alignment horizontal="center" wrapText="1"/>
      <protection locked="0"/>
    </xf>
    <xf numFmtId="0" fontId="40" fillId="0" borderId="1" xfId="2" applyFont="1" applyFill="1" applyBorder="1" applyAlignment="1" applyProtection="1">
      <alignment horizontal="center" wrapText="1"/>
      <protection locked="0"/>
    </xf>
    <xf numFmtId="0" fontId="41" fillId="0" borderId="0" xfId="2" applyAlignment="1">
      <alignment horizontal="center" wrapText="1"/>
    </xf>
    <xf numFmtId="0" fontId="41" fillId="0" borderId="0" xfId="2" applyAlignment="1">
      <alignment wrapText="1"/>
    </xf>
    <xf numFmtId="164" fontId="42" fillId="0" borderId="1" xfId="2" applyNumberFormat="1" applyFont="1" applyBorder="1" applyAlignment="1" applyProtection="1">
      <alignment horizontal="center"/>
      <protection locked="0"/>
    </xf>
    <xf numFmtId="0" fontId="40" fillId="2" borderId="1" xfId="2" applyFont="1" applyFill="1" applyBorder="1" applyAlignment="1">
      <alignment horizontal="center"/>
    </xf>
    <xf numFmtId="0" fontId="40" fillId="0" borderId="1" xfId="2" applyFont="1" applyFill="1" applyBorder="1" applyAlignment="1">
      <alignment horizontal="center"/>
    </xf>
    <xf numFmtId="0" fontId="40" fillId="0" borderId="1" xfId="2" applyFont="1" applyFill="1" applyBorder="1" applyAlignment="1" applyProtection="1">
      <alignment horizontal="center"/>
      <protection locked="0"/>
    </xf>
    <xf numFmtId="0" fontId="41" fillId="0" borderId="0" xfId="2" applyAlignment="1">
      <alignment horizontal="center"/>
    </xf>
    <xf numFmtId="0" fontId="41" fillId="0" borderId="0" xfId="2"/>
    <xf numFmtId="164" fontId="42" fillId="0" borderId="1" xfId="2" applyNumberFormat="1" applyFont="1" applyBorder="1" applyAlignment="1">
      <alignment horizontal="center"/>
    </xf>
    <xf numFmtId="0" fontId="23" fillId="0" borderId="0" xfId="2" applyFont="1" applyAlignment="1">
      <alignment horizontal="center"/>
    </xf>
    <xf numFmtId="0" fontId="8" fillId="2" borderId="0" xfId="2" applyFont="1" applyFill="1"/>
    <xf numFmtId="0" fontId="8" fillId="0" borderId="0" xfId="2" applyFont="1" applyFill="1"/>
    <xf numFmtId="0" fontId="9" fillId="2" borderId="1" xfId="0" applyFont="1" applyFill="1" applyBorder="1" applyAlignment="1" applyProtection="1">
      <alignment wrapText="1"/>
    </xf>
    <xf numFmtId="0" fontId="9" fillId="2" borderId="29" xfId="0" applyFont="1" applyFill="1" applyBorder="1" applyAlignment="1" applyProtection="1">
      <alignment wrapText="1"/>
    </xf>
    <xf numFmtId="0" fontId="9" fillId="2" borderId="1" xfId="0" applyFont="1" applyFill="1" applyBorder="1" applyAlignment="1" applyProtection="1">
      <alignment horizontal="center" wrapText="1"/>
      <protection locked="0"/>
    </xf>
    <xf numFmtId="166" fontId="0" fillId="0" borderId="6" xfId="0" applyNumberFormat="1" applyFill="1" applyBorder="1" applyAlignment="1" applyProtection="1">
      <alignment horizontal="center"/>
    </xf>
    <xf numFmtId="0" fontId="43" fillId="8" borderId="0" xfId="0" applyFont="1" applyFill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shrinkToFit="1"/>
      <protection locked="0"/>
    </xf>
    <xf numFmtId="49" fontId="14" fillId="2" borderId="0" xfId="0" applyNumberFormat="1" applyFont="1" applyFill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Border="1" applyAlignment="1" applyProtection="1">
      <alignment horizontal="center"/>
    </xf>
    <xf numFmtId="49" fontId="9" fillId="2" borderId="25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ill="1" applyBorder="1" applyAlignment="1" applyProtection="1">
      <alignment horizontal="center" shrinkToFit="1"/>
      <protection locked="0"/>
    </xf>
    <xf numFmtId="49" fontId="0" fillId="0" borderId="1" xfId="0" applyNumberFormat="1" applyBorder="1" applyAlignment="1" applyProtection="1">
      <alignment horizontal="center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ill="1" applyAlignment="1"/>
    <xf numFmtId="0" fontId="10" fillId="0" borderId="0" xfId="1" applyFill="1" applyBorder="1" applyAlignment="1" applyProtection="1"/>
    <xf numFmtId="0" fontId="0" fillId="0" borderId="0" xfId="0" applyFill="1" applyBorder="1" applyAlignment="1">
      <alignment horizontal="center"/>
    </xf>
    <xf numFmtId="0" fontId="25" fillId="2" borderId="33" xfId="0" applyFont="1" applyFill="1" applyBorder="1" applyAlignment="1" applyProtection="1">
      <alignment horizontal="center" vertical="center" shrinkToFit="1"/>
    </xf>
    <xf numFmtId="0" fontId="0" fillId="0" borderId="60" xfId="0" applyBorder="1" applyAlignment="1" applyProtection="1">
      <alignment horizontal="center"/>
    </xf>
    <xf numFmtId="164" fontId="24" fillId="0" borderId="0" xfId="0" applyNumberFormat="1" applyFont="1" applyFill="1" applyBorder="1" applyAlignment="1" applyProtection="1">
      <alignment vertical="center" shrinkToFit="1"/>
    </xf>
    <xf numFmtId="0" fontId="0" fillId="0" borderId="38" xfId="0" applyBorder="1" applyAlignment="1" applyProtection="1">
      <alignment horizontal="center"/>
    </xf>
    <xf numFmtId="0" fontId="0" fillId="0" borderId="48" xfId="0" applyBorder="1" applyAlignment="1" applyProtection="1">
      <alignment horizontal="center"/>
    </xf>
    <xf numFmtId="0" fontId="16" fillId="0" borderId="23" xfId="0" applyFont="1" applyBorder="1" applyAlignment="1" applyProtection="1">
      <alignment horizontal="center" vertical="center" shrinkToFit="1"/>
    </xf>
    <xf numFmtId="164" fontId="24" fillId="0" borderId="8" xfId="0" applyNumberFormat="1" applyFont="1" applyFill="1" applyBorder="1" applyAlignment="1" applyProtection="1">
      <alignment vertical="center" shrinkToFit="1"/>
    </xf>
    <xf numFmtId="164" fontId="24" fillId="0" borderId="39" xfId="0" applyNumberFormat="1" applyFont="1" applyFill="1" applyBorder="1" applyAlignment="1" applyProtection="1">
      <alignment vertical="center" shrinkToFit="1"/>
    </xf>
    <xf numFmtId="164" fontId="24" fillId="0" borderId="19" xfId="0" applyNumberFormat="1" applyFont="1" applyFill="1" applyBorder="1" applyAlignment="1" applyProtection="1">
      <alignment vertical="center" shrinkToFit="1"/>
    </xf>
    <xf numFmtId="0" fontId="0" fillId="0" borderId="58" xfId="0" applyBorder="1"/>
    <xf numFmtId="165" fontId="18" fillId="0" borderId="0" xfId="0" applyNumberFormat="1" applyFont="1" applyFill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0" fontId="46" fillId="0" borderId="0" xfId="0" applyFont="1" applyBorder="1" applyAlignment="1">
      <alignment vertical="center"/>
    </xf>
    <xf numFmtId="0" fontId="46" fillId="0" borderId="7" xfId="0" applyFont="1" applyBorder="1" applyAlignment="1">
      <alignment vertical="center"/>
    </xf>
    <xf numFmtId="2" fontId="0" fillId="0" borderId="0" xfId="0" applyNumberFormat="1" applyBorder="1" applyAlignment="1" applyProtection="1">
      <alignment horizontal="left"/>
    </xf>
    <xf numFmtId="21" fontId="0" fillId="0" borderId="0" xfId="0" applyNumberFormat="1" applyBorder="1" applyAlignment="1" applyProtection="1">
      <alignment horizontal="left"/>
    </xf>
    <xf numFmtId="21" fontId="0" fillId="0" borderId="0" xfId="0" applyNumberFormat="1" applyBorder="1" applyAlignment="1" applyProtection="1">
      <alignment horizontal="left"/>
    </xf>
    <xf numFmtId="0" fontId="0" fillId="0" borderId="0" xfId="0" applyFill="1" applyAlignment="1">
      <alignment horizontal="center"/>
    </xf>
    <xf numFmtId="0" fontId="9" fillId="2" borderId="1" xfId="46" applyFont="1" applyFill="1" applyBorder="1" applyAlignment="1">
      <alignment horizontal="center"/>
    </xf>
    <xf numFmtId="0" fontId="9" fillId="2" borderId="2" xfId="46" applyFont="1" applyFill="1" applyBorder="1" applyAlignment="1">
      <alignment horizontal="center"/>
    </xf>
    <xf numFmtId="0" fontId="9" fillId="2" borderId="3" xfId="46" applyFont="1" applyFill="1" applyBorder="1" applyAlignment="1">
      <alignment horizontal="center"/>
    </xf>
    <xf numFmtId="0" fontId="8" fillId="2" borderId="1" xfId="46" applyFill="1" applyBorder="1" applyAlignment="1">
      <alignment horizontal="center"/>
    </xf>
    <xf numFmtId="0" fontId="8" fillId="0" borderId="1" xfId="46" applyFill="1" applyBorder="1" applyAlignment="1" applyProtection="1">
      <alignment horizontal="center"/>
      <protection locked="0"/>
    </xf>
    <xf numFmtId="0" fontId="8" fillId="0" borderId="1" xfId="46" applyFont="1" applyFill="1" applyBorder="1" applyAlignment="1" applyProtection="1">
      <alignment horizontal="center"/>
      <protection locked="0"/>
    </xf>
    <xf numFmtId="0" fontId="8" fillId="0" borderId="0" xfId="46" applyFont="1" applyProtection="1">
      <protection locked="0"/>
    </xf>
    <xf numFmtId="0" fontId="0" fillId="0" borderId="61" xfId="0" applyBorder="1"/>
    <xf numFmtId="0" fontId="8" fillId="0" borderId="0" xfId="0" applyFont="1" applyProtection="1"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3" xfId="105" applyFill="1" applyBorder="1" applyAlignment="1" applyProtection="1">
      <alignment horizontal="left"/>
      <protection locked="0"/>
    </xf>
    <xf numFmtId="0" fontId="64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2" borderId="3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8" fillId="0" borderId="0" xfId="0" quotePrefix="1" applyFont="1" applyFill="1"/>
    <xf numFmtId="0" fontId="8" fillId="0" borderId="0" xfId="0" applyFont="1" applyFill="1"/>
    <xf numFmtId="0" fontId="63" fillId="0" borderId="0" xfId="46" applyFont="1" applyBorder="1" applyAlignment="1">
      <alignment horizontal="left" vertical="top"/>
    </xf>
    <xf numFmtId="0" fontId="8" fillId="42" borderId="1" xfId="0" applyNumberFormat="1" applyFont="1" applyFill="1" applyBorder="1" applyAlignment="1">
      <alignment horizontal="left"/>
    </xf>
    <xf numFmtId="49" fontId="8" fillId="42" borderId="1" xfId="0" applyNumberFormat="1" applyFont="1" applyFill="1" applyBorder="1" applyAlignment="1">
      <alignment horizontal="left"/>
    </xf>
    <xf numFmtId="0" fontId="8" fillId="42" borderId="1" xfId="0" applyNumberFormat="1" applyFont="1" applyFill="1" applyBorder="1" applyAlignment="1">
      <alignment horizontal="right"/>
    </xf>
    <xf numFmtId="0" fontId="8" fillId="42" borderId="1" xfId="0" applyNumberFormat="1" applyFont="1" applyFill="1" applyBorder="1" applyAlignment="1"/>
    <xf numFmtId="49" fontId="8" fillId="42" borderId="1" xfId="0" applyNumberFormat="1" applyFont="1" applyFill="1" applyBorder="1" applyAlignment="1">
      <alignment horizontal="center"/>
    </xf>
    <xf numFmtId="49" fontId="0" fillId="42" borderId="1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49" fontId="69" fillId="42" borderId="1" xfId="0" applyNumberFormat="1" applyFont="1" applyFill="1" applyBorder="1" applyAlignment="1">
      <alignment horizontal="left"/>
    </xf>
    <xf numFmtId="49" fontId="69" fillId="42" borderId="1" xfId="0" applyNumberFormat="1" applyFont="1" applyFill="1" applyBorder="1" applyAlignment="1">
      <alignment horizontal="center"/>
    </xf>
    <xf numFmtId="0" fontId="69" fillId="0" borderId="2" xfId="0" applyNumberFormat="1" applyFont="1" applyFill="1" applyBorder="1" applyAlignment="1" applyProtection="1">
      <alignment horizontal="center"/>
      <protection locked="0"/>
    </xf>
    <xf numFmtId="0" fontId="69" fillId="0" borderId="3" xfId="0" applyNumberFormat="1" applyFont="1" applyFill="1" applyBorder="1" applyAlignment="1" applyProtection="1">
      <alignment horizontal="center"/>
      <protection locked="0"/>
    </xf>
    <xf numFmtId="0" fontId="69" fillId="0" borderId="2" xfId="0" applyFont="1" applyFill="1" applyBorder="1" applyAlignment="1" applyProtection="1">
      <alignment horizontal="left"/>
      <protection locked="0"/>
    </xf>
    <xf numFmtId="0" fontId="69" fillId="0" borderId="10" xfId="0" applyFont="1" applyFill="1" applyBorder="1" applyAlignment="1" applyProtection="1">
      <alignment horizontal="left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9" fillId="2" borderId="25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 shrinkToFit="1"/>
    </xf>
    <xf numFmtId="0" fontId="16" fillId="0" borderId="0" xfId="0" applyFont="1" applyAlignment="1">
      <alignment horizontal="center" vertical="center" wrapText="1" shrinkToFit="1"/>
    </xf>
    <xf numFmtId="0" fontId="21" fillId="8" borderId="25" xfId="0" applyFont="1" applyFill="1" applyBorder="1" applyAlignment="1" applyProtection="1">
      <alignment horizontal="center" vertical="center" wrapText="1" shrinkToFit="1"/>
      <protection locked="0"/>
    </xf>
    <xf numFmtId="0" fontId="9" fillId="2" borderId="25" xfId="0" applyFon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center" wrapText="1" shrinkToFit="1"/>
    </xf>
    <xf numFmtId="15" fontId="16" fillId="0" borderId="0" xfId="0" applyNumberFormat="1" applyFont="1" applyAlignment="1">
      <alignment horizontal="left" vertical="center"/>
    </xf>
    <xf numFmtId="0" fontId="6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4" fillId="0" borderId="0" xfId="0" applyFont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64" fillId="0" borderId="0" xfId="0" applyFont="1" applyAlignment="1">
      <alignment horizontal="center" wrapText="1" shrinkToFit="1"/>
    </xf>
    <xf numFmtId="0" fontId="8" fillId="0" borderId="0" xfId="0" applyFont="1" applyAlignment="1">
      <alignment horizontal="center" wrapText="1" shrinkToFit="1"/>
    </xf>
    <xf numFmtId="0" fontId="69" fillId="0" borderId="1" xfId="0" applyFont="1" applyFill="1" applyBorder="1" applyAlignment="1" applyProtection="1">
      <alignment horizontal="center"/>
      <protection locked="0"/>
    </xf>
    <xf numFmtId="0" fontId="69" fillId="0" borderId="0" xfId="0" applyFont="1" applyBorder="1" applyAlignment="1">
      <alignment horizontal="left"/>
    </xf>
    <xf numFmtId="0" fontId="70" fillId="0" borderId="0" xfId="0" applyFont="1" applyFill="1" applyAlignment="1">
      <alignment horizontal="center"/>
    </xf>
    <xf numFmtId="0" fontId="70" fillId="0" borderId="1" xfId="0" applyFont="1" applyFill="1" applyBorder="1" applyAlignment="1">
      <alignment horizontal="center"/>
    </xf>
    <xf numFmtId="0" fontId="11" fillId="9" borderId="6" xfId="0" applyFont="1" applyFill="1" applyBorder="1" applyAlignment="1" applyProtection="1">
      <alignment horizontal="center" shrinkToFit="1"/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15" fontId="28" fillId="2" borderId="8" xfId="46" applyNumberFormat="1" applyFont="1" applyFill="1" applyBorder="1" applyAlignment="1">
      <alignment horizontal="center" vertical="center" shrinkToFit="1"/>
    </xf>
    <xf numFmtId="0" fontId="28" fillId="2" borderId="39" xfId="46" applyFont="1" applyFill="1" applyBorder="1" applyAlignment="1">
      <alignment horizontal="center" vertical="center" shrinkToFit="1"/>
    </xf>
    <xf numFmtId="0" fontId="28" fillId="2" borderId="19" xfId="46" applyFont="1" applyFill="1" applyBorder="1" applyAlignment="1">
      <alignment horizontal="center" vertical="center" shrinkToFit="1"/>
    </xf>
    <xf numFmtId="0" fontId="20" fillId="2" borderId="31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0" fillId="2" borderId="40" xfId="0" applyFont="1" applyFill="1" applyBorder="1" applyAlignment="1" applyProtection="1">
      <alignment horizontal="center" vertical="center"/>
      <protection locked="0"/>
    </xf>
    <xf numFmtId="0" fontId="20" fillId="2" borderId="41" xfId="0" applyFont="1" applyFill="1" applyBorder="1" applyAlignment="1" applyProtection="1">
      <alignment horizontal="center" vertical="center"/>
      <protection locked="0"/>
    </xf>
    <xf numFmtId="0" fontId="22" fillId="8" borderId="46" xfId="0" applyFont="1" applyFill="1" applyBorder="1" applyAlignment="1" applyProtection="1">
      <alignment horizontal="center" vertical="center" shrinkToFit="1"/>
      <protection locked="0"/>
    </xf>
    <xf numFmtId="0" fontId="22" fillId="8" borderId="47" xfId="0" applyFont="1" applyFill="1" applyBorder="1" applyAlignment="1" applyProtection="1">
      <alignment horizontal="center" vertical="center" shrinkToFit="1"/>
      <protection locked="0"/>
    </xf>
    <xf numFmtId="0" fontId="22" fillId="8" borderId="48" xfId="0" applyFont="1" applyFill="1" applyBorder="1" applyAlignment="1" applyProtection="1">
      <alignment horizontal="center" vertical="center" shrinkToFit="1"/>
      <protection locked="0"/>
    </xf>
    <xf numFmtId="0" fontId="22" fillId="8" borderId="30" xfId="0" applyFont="1" applyFill="1" applyBorder="1" applyAlignment="1" applyProtection="1">
      <alignment horizontal="center" vertical="center" shrinkToFit="1"/>
      <protection locked="0"/>
    </xf>
    <xf numFmtId="0" fontId="22" fillId="8" borderId="7" xfId="0" applyFont="1" applyFill="1" applyBorder="1" applyAlignment="1" applyProtection="1">
      <alignment horizontal="center" vertical="center" shrinkToFit="1"/>
      <protection locked="0"/>
    </xf>
    <xf numFmtId="0" fontId="22" fillId="8" borderId="38" xfId="0" applyFont="1" applyFill="1" applyBorder="1" applyAlignment="1" applyProtection="1">
      <alignment horizontal="center" vertical="center" shrinkToFit="1"/>
      <protection locked="0"/>
    </xf>
    <xf numFmtId="0" fontId="24" fillId="2" borderId="31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/>
    </xf>
    <xf numFmtId="0" fontId="29" fillId="2" borderId="30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38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 shrinkToFit="1"/>
    </xf>
    <xf numFmtId="0" fontId="28" fillId="2" borderId="19" xfId="0" applyFont="1" applyFill="1" applyBorder="1" applyAlignment="1">
      <alignment horizontal="center" vertical="center" shrinkToFit="1"/>
    </xf>
    <xf numFmtId="0" fontId="17" fillId="2" borderId="3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25" fillId="2" borderId="31" xfId="0" applyFont="1" applyFill="1" applyBorder="1" applyAlignment="1">
      <alignment horizontal="center" vertical="center"/>
    </xf>
    <xf numFmtId="0" fontId="25" fillId="2" borderId="32" xfId="0" applyFont="1" applyFill="1" applyBorder="1" applyAlignment="1">
      <alignment horizontal="center" vertical="center"/>
    </xf>
    <xf numFmtId="0" fontId="25" fillId="2" borderId="33" xfId="0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horizontal="center" vertical="center"/>
    </xf>
    <xf numFmtId="0" fontId="28" fillId="2" borderId="8" xfId="0" applyFont="1" applyFill="1" applyBorder="1" applyAlignment="1" applyProtection="1">
      <alignment horizontal="center" vertical="center" shrinkToFit="1"/>
      <protection locked="0"/>
    </xf>
    <xf numFmtId="0" fontId="28" fillId="2" borderId="39" xfId="0" applyFont="1" applyFill="1" applyBorder="1" applyAlignment="1" applyProtection="1">
      <alignment horizontal="center" vertical="center" shrinkToFit="1"/>
      <protection locked="0"/>
    </xf>
    <xf numFmtId="0" fontId="28" fillId="2" borderId="19" xfId="0" applyFont="1" applyFill="1" applyBorder="1" applyAlignment="1" applyProtection="1">
      <alignment horizontal="center" vertical="center" shrinkToFit="1"/>
      <protection locked="0"/>
    </xf>
    <xf numFmtId="0" fontId="22" fillId="8" borderId="42" xfId="0" applyFont="1" applyFill="1" applyBorder="1" applyAlignment="1">
      <alignment horizontal="center" vertical="center"/>
    </xf>
    <xf numFmtId="0" fontId="22" fillId="8" borderId="20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22" fillId="8" borderId="43" xfId="0" applyFont="1" applyFill="1" applyBorder="1" applyAlignment="1" applyProtection="1">
      <alignment horizontal="center" vertical="center"/>
      <protection locked="0"/>
    </xf>
    <xf numFmtId="0" fontId="22" fillId="8" borderId="0" xfId="0" applyFont="1" applyFill="1" applyBorder="1" applyAlignment="1" applyProtection="1">
      <alignment horizontal="center" vertical="center"/>
      <protection locked="0"/>
    </xf>
    <xf numFmtId="0" fontId="22" fillId="8" borderId="44" xfId="0" applyFont="1" applyFill="1" applyBorder="1" applyAlignment="1" applyProtection="1">
      <alignment horizontal="center" vertical="center"/>
      <protection locked="0"/>
    </xf>
    <xf numFmtId="0" fontId="22" fillId="8" borderId="30" xfId="0" applyFont="1" applyFill="1" applyBorder="1" applyAlignment="1" applyProtection="1">
      <alignment horizontal="center" vertical="center"/>
      <protection locked="0"/>
    </xf>
    <xf numFmtId="0" fontId="22" fillId="8" borderId="7" xfId="0" applyFont="1" applyFill="1" applyBorder="1" applyAlignment="1" applyProtection="1">
      <alignment horizontal="center" vertical="center"/>
      <protection locked="0"/>
    </xf>
    <xf numFmtId="0" fontId="22" fillId="8" borderId="38" xfId="0" applyFont="1" applyFill="1" applyBorder="1" applyAlignment="1" applyProtection="1">
      <alignment horizontal="center" vertical="center"/>
      <protection locked="0"/>
    </xf>
    <xf numFmtId="0" fontId="20" fillId="2" borderId="30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8" fillId="2" borderId="8" xfId="44" applyFont="1" applyFill="1" applyBorder="1" applyAlignment="1" applyProtection="1">
      <alignment horizontal="center" vertical="center" shrinkToFit="1"/>
      <protection locked="0"/>
    </xf>
    <xf numFmtId="0" fontId="28" fillId="2" borderId="39" xfId="44" applyFont="1" applyFill="1" applyBorder="1" applyAlignment="1" applyProtection="1">
      <alignment horizontal="center" vertical="center" shrinkToFit="1"/>
      <protection locked="0"/>
    </xf>
    <xf numFmtId="0" fontId="28" fillId="2" borderId="19" xfId="44" applyFont="1" applyFill="1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textRotation="90" shrinkToFit="1"/>
    </xf>
    <xf numFmtId="0" fontId="0" fillId="0" borderId="0" xfId="0" applyAlignment="1" applyProtection="1">
      <alignment horizontal="center" textRotation="90" shrinkToFit="1"/>
    </xf>
    <xf numFmtId="164" fontId="16" fillId="9" borderId="8" xfId="0" applyNumberFormat="1" applyFont="1" applyFill="1" applyBorder="1" applyAlignment="1" applyProtection="1">
      <alignment horizontal="center" vertical="center"/>
    </xf>
    <xf numFmtId="164" fontId="16" fillId="9" borderId="39" xfId="0" applyNumberFormat="1" applyFont="1" applyFill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horizontal="center" vertical="center" shrinkToFit="1"/>
      <protection locked="0"/>
    </xf>
    <xf numFmtId="0" fontId="16" fillId="0" borderId="33" xfId="0" applyFont="1" applyBorder="1" applyAlignment="1" applyProtection="1">
      <alignment horizontal="center" vertical="center" shrinkToFit="1"/>
      <protection locked="0"/>
    </xf>
    <xf numFmtId="0" fontId="16" fillId="0" borderId="59" xfId="0" applyFont="1" applyBorder="1" applyAlignment="1" applyProtection="1">
      <alignment horizontal="center" vertical="center" shrinkToFit="1"/>
    </xf>
    <xf numFmtId="0" fontId="16" fillId="0" borderId="42" xfId="0" applyFont="1" applyBorder="1" applyAlignment="1" applyProtection="1">
      <alignment horizontal="center" vertical="center" shrinkToFit="1"/>
    </xf>
    <xf numFmtId="0" fontId="45" fillId="0" borderId="8" xfId="0" applyFont="1" applyBorder="1" applyAlignment="1" applyProtection="1">
      <alignment horizontal="center" vertical="center" shrinkToFit="1"/>
      <protection locked="0"/>
    </xf>
    <xf numFmtId="0" fontId="45" fillId="0" borderId="39" xfId="0" applyFont="1" applyBorder="1" applyAlignment="1" applyProtection="1">
      <alignment horizontal="center" vertical="center" shrinkToFit="1"/>
      <protection locked="0"/>
    </xf>
    <xf numFmtId="0" fontId="45" fillId="0" borderId="19" xfId="0" applyFont="1" applyBorder="1" applyAlignment="1" applyProtection="1">
      <alignment horizontal="center" vertical="center" shrinkToFit="1"/>
      <protection locked="0"/>
    </xf>
    <xf numFmtId="164" fontId="21" fillId="10" borderId="39" xfId="0" applyNumberFormat="1" applyFont="1" applyFill="1" applyBorder="1" applyAlignment="1" applyProtection="1">
      <alignment horizontal="center" vertical="center" shrinkToFit="1"/>
      <protection locked="0"/>
    </xf>
    <xf numFmtId="0" fontId="17" fillId="6" borderId="21" xfId="0" applyFont="1" applyFill="1" applyBorder="1" applyAlignment="1" applyProtection="1">
      <alignment horizontal="center" vertical="center" shrinkToFit="1"/>
    </xf>
    <xf numFmtId="0" fontId="17" fillId="6" borderId="55" xfId="0" applyFont="1" applyFill="1" applyBorder="1" applyAlignment="1" applyProtection="1">
      <alignment horizontal="center" vertical="center" shrinkToFit="1"/>
    </xf>
    <xf numFmtId="0" fontId="44" fillId="0" borderId="8" xfId="0" applyFont="1" applyBorder="1" applyAlignment="1" applyProtection="1">
      <alignment horizontal="center" vertical="center" shrinkToFit="1"/>
    </xf>
    <xf numFmtId="0" fontId="44" fillId="0" borderId="19" xfId="0" applyFont="1" applyBorder="1" applyAlignment="1" applyProtection="1">
      <alignment horizontal="center" vertical="center" shrinkToFit="1"/>
    </xf>
    <xf numFmtId="164" fontId="16" fillId="9" borderId="32" xfId="0" applyNumberFormat="1" applyFont="1" applyFill="1" applyBorder="1" applyAlignment="1" applyProtection="1">
      <alignment horizontal="center" vertical="center"/>
    </xf>
    <xf numFmtId="0" fontId="17" fillId="6" borderId="25" xfId="0" applyFont="1" applyFill="1" applyBorder="1" applyAlignment="1" applyProtection="1">
      <alignment horizontal="center" vertical="center" shrinkToFit="1"/>
    </xf>
    <xf numFmtId="164" fontId="66" fillId="0" borderId="58" xfId="0" applyNumberFormat="1" applyFont="1" applyBorder="1" applyAlignment="1">
      <alignment horizontal="right" vertical="center"/>
    </xf>
    <xf numFmtId="164" fontId="66" fillId="0" borderId="0" xfId="0" applyNumberFormat="1" applyFont="1" applyBorder="1" applyAlignment="1">
      <alignment horizontal="right" vertical="center"/>
    </xf>
    <xf numFmtId="164" fontId="66" fillId="0" borderId="27" xfId="0" applyNumberFormat="1" applyFont="1" applyBorder="1" applyAlignment="1">
      <alignment horizontal="right" vertical="center"/>
    </xf>
    <xf numFmtId="164" fontId="66" fillId="0" borderId="7" xfId="0" applyNumberFormat="1" applyFont="1" applyBorder="1" applyAlignment="1">
      <alignment horizontal="right" vertical="center"/>
    </xf>
    <xf numFmtId="0" fontId="67" fillId="0" borderId="0" xfId="0" applyFont="1" applyBorder="1" applyAlignment="1">
      <alignment horizontal="left" vertical="center"/>
    </xf>
    <xf numFmtId="0" fontId="67" fillId="0" borderId="61" xfId="0" applyFont="1" applyBorder="1" applyAlignment="1">
      <alignment horizontal="left" vertical="center"/>
    </xf>
    <xf numFmtId="0" fontId="67" fillId="0" borderId="7" xfId="0" applyFont="1" applyBorder="1" applyAlignment="1">
      <alignment horizontal="left" vertical="center"/>
    </xf>
    <xf numFmtId="0" fontId="67" fillId="0" borderId="9" xfId="0" applyFont="1" applyBorder="1" applyAlignment="1">
      <alignment horizontal="left" vertical="center"/>
    </xf>
    <xf numFmtId="0" fontId="66" fillId="0" borderId="11" xfId="0" applyFont="1" applyBorder="1" applyAlignment="1">
      <alignment horizontal="left" vertical="center"/>
    </xf>
    <xf numFmtId="0" fontId="66" fillId="0" borderId="47" xfId="0" applyFont="1" applyBorder="1" applyAlignment="1">
      <alignment horizontal="left" vertical="center"/>
    </xf>
    <xf numFmtId="0" fontId="66" fillId="0" borderId="71" xfId="0" applyFont="1" applyBorder="1" applyAlignment="1">
      <alignment horizontal="left" vertical="center"/>
    </xf>
    <xf numFmtId="0" fontId="66" fillId="0" borderId="58" xfId="0" applyFont="1" applyBorder="1" applyAlignment="1">
      <alignment horizontal="left" vertical="center"/>
    </xf>
    <xf numFmtId="0" fontId="66" fillId="0" borderId="0" xfId="0" applyFont="1" applyBorder="1" applyAlignment="1">
      <alignment horizontal="left" vertical="center"/>
    </xf>
    <xf numFmtId="0" fontId="66" fillId="0" borderId="61" xfId="0" applyFont="1" applyBorder="1" applyAlignment="1">
      <alignment horizontal="left" vertical="center"/>
    </xf>
    <xf numFmtId="0" fontId="65" fillId="0" borderId="58" xfId="0" applyFont="1" applyBorder="1" applyAlignment="1">
      <alignment horizontal="left" vertical="center"/>
    </xf>
    <xf numFmtId="0" fontId="65" fillId="0" borderId="0" xfId="0" applyFont="1" applyBorder="1" applyAlignment="1">
      <alignment horizontal="left" vertical="center"/>
    </xf>
    <xf numFmtId="0" fontId="65" fillId="0" borderId="0" xfId="0" applyFont="1" applyBorder="1" applyAlignment="1">
      <alignment horizontal="right" vertical="center"/>
    </xf>
    <xf numFmtId="0" fontId="65" fillId="0" borderId="61" xfId="0" applyFont="1" applyBorder="1" applyAlignment="1">
      <alignment horizontal="right" vertical="center"/>
    </xf>
    <xf numFmtId="0" fontId="66" fillId="0" borderId="58" xfId="0" applyFont="1" applyBorder="1" applyAlignment="1">
      <alignment horizontal="right" vertical="center"/>
    </xf>
    <xf numFmtId="0" fontId="66" fillId="0" borderId="0" xfId="0" applyFont="1" applyBorder="1" applyAlignment="1">
      <alignment horizontal="right" vertical="center"/>
    </xf>
    <xf numFmtId="0" fontId="63" fillId="0" borderId="58" xfId="46" applyFont="1" applyBorder="1" applyAlignment="1">
      <alignment horizontal="left" vertical="top"/>
    </xf>
    <xf numFmtId="0" fontId="63" fillId="0" borderId="0" xfId="46" applyFont="1" applyBorder="1" applyAlignment="1">
      <alignment horizontal="left" vertical="top"/>
    </xf>
    <xf numFmtId="0" fontId="65" fillId="0" borderId="0" xfId="0" applyFont="1" applyBorder="1" applyAlignment="1">
      <alignment horizontal="center" vertical="center"/>
    </xf>
    <xf numFmtId="0" fontId="71" fillId="0" borderId="0" xfId="0" applyFont="1" applyFill="1" applyAlignment="1">
      <alignment horizontal="center"/>
    </xf>
    <xf numFmtId="0" fontId="72" fillId="0" borderId="0" xfId="0" applyFont="1" applyFill="1" applyAlignment="1">
      <alignment horizontal="right"/>
    </xf>
    <xf numFmtId="21" fontId="72" fillId="0" borderId="0" xfId="0" applyNumberFormat="1" applyFont="1" applyFill="1" applyAlignment="1">
      <alignment horizontal="left"/>
    </xf>
    <xf numFmtId="0" fontId="9" fillId="0" borderId="56" xfId="0" applyFont="1" applyFill="1" applyBorder="1" applyAlignment="1">
      <alignment horizontal="center" wrapText="1"/>
    </xf>
    <xf numFmtId="0" fontId="9" fillId="0" borderId="57" xfId="0" applyFont="1" applyFill="1" applyBorder="1" applyAlignment="1">
      <alignment horizontal="center" wrapText="1"/>
    </xf>
    <xf numFmtId="0" fontId="0" fillId="0" borderId="18" xfId="0" applyBorder="1" applyAlignment="1">
      <alignment horizontal="center" vertical="center" textRotation="90" wrapText="1"/>
    </xf>
    <xf numFmtId="0" fontId="0" fillId="0" borderId="58" xfId="0" applyBorder="1" applyAlignment="1">
      <alignment horizontal="center" vertical="center" textRotation="90" wrapText="1"/>
    </xf>
    <xf numFmtId="0" fontId="13" fillId="0" borderId="8" xfId="0" applyFont="1" applyBorder="1" applyAlignment="1" applyProtection="1">
      <alignment horizontal="center" shrinkToFit="1"/>
      <protection locked="0"/>
    </xf>
    <xf numFmtId="0" fontId="13" fillId="0" borderId="39" xfId="0" applyFont="1" applyBorder="1" applyAlignment="1" applyProtection="1">
      <alignment horizontal="center" shrinkToFit="1"/>
      <protection locked="0"/>
    </xf>
    <xf numFmtId="0" fontId="13" fillId="0" borderId="19" xfId="0" applyFont="1" applyBorder="1" applyAlignment="1" applyProtection="1">
      <alignment horizontal="center" shrinkToFit="1"/>
      <protection locked="0"/>
    </xf>
    <xf numFmtId="0" fontId="35" fillId="8" borderId="0" xfId="0" applyFont="1" applyFill="1" applyAlignment="1" applyProtection="1">
      <alignment horizontal="center" vertical="center"/>
      <protection locked="0"/>
    </xf>
    <xf numFmtId="0" fontId="35" fillId="8" borderId="0" xfId="0" applyFont="1" applyFill="1" applyAlignment="1" applyProtection="1">
      <alignment horizontal="center" vertical="center" wrapText="1"/>
      <protection locked="0"/>
    </xf>
    <xf numFmtId="0" fontId="31" fillId="8" borderId="0" xfId="0" applyFont="1" applyFill="1" applyAlignment="1" applyProtection="1">
      <alignment horizontal="center" vertical="center" shrinkToFit="1"/>
      <protection locked="0"/>
    </xf>
    <xf numFmtId="0" fontId="0" fillId="0" borderId="0" xfId="0" applyAlignment="1">
      <alignment horizontal="left"/>
    </xf>
  </cellXfs>
  <cellStyles count="996">
    <cellStyle name="%20 - Vurgu1" xfId="21" builtinId="30" customBuiltin="1"/>
    <cellStyle name="%20 - Vurgu2" xfId="25" builtinId="34" customBuiltin="1"/>
    <cellStyle name="%20 - Vurgu3" xfId="29" builtinId="38" customBuiltin="1"/>
    <cellStyle name="%20 - Vurgu4" xfId="33" builtinId="42" customBuiltin="1"/>
    <cellStyle name="%20 - Vurgu5" xfId="37" builtinId="46" customBuiltin="1"/>
    <cellStyle name="%20 - Vurgu6" xfId="41" builtinId="50" customBuiltin="1"/>
    <cellStyle name="%40 - Vurgu1" xfId="22" builtinId="31" customBuiltin="1"/>
    <cellStyle name="%40 - Vurgu2" xfId="26" builtinId="35" customBuiltin="1"/>
    <cellStyle name="%40 - Vurgu3" xfId="30" builtinId="39" customBuiltin="1"/>
    <cellStyle name="%40 - Vurgu4" xfId="34" builtinId="43" customBuiltin="1"/>
    <cellStyle name="%40 - Vurgu5" xfId="38" builtinId="47" customBuiltin="1"/>
    <cellStyle name="%40 - Vurgu6" xfId="42" builtinId="51" customBuiltin="1"/>
    <cellStyle name="%60 - Vurgu1" xfId="23" builtinId="32" customBuiltin="1"/>
    <cellStyle name="%60 - Vurgu2" xfId="27" builtinId="36" customBuiltin="1"/>
    <cellStyle name="%60 - Vurgu3" xfId="31" builtinId="40" customBuiltin="1"/>
    <cellStyle name="%60 - Vurgu4" xfId="35" builtinId="44" customBuiltin="1"/>
    <cellStyle name="%60 - Vurgu5" xfId="39" builtinId="48" customBuiltin="1"/>
    <cellStyle name="%60 - Vurgu6" xfId="43" builtinId="52" customBuiltin="1"/>
    <cellStyle name="20% - Accent1 2" xfId="51" xr:uid="{00000000-0005-0000-0000-000012000000}"/>
    <cellStyle name="20% - Accent1 2 2" xfId="80" xr:uid="{00000000-0005-0000-0000-000013000000}"/>
    <cellStyle name="20% - Accent1 2 2 2" xfId="141" xr:uid="{00000000-0005-0000-0000-000014000000}"/>
    <cellStyle name="20% - Accent1 2 2 2 2" xfId="262" xr:uid="{00000000-0005-0000-0000-000015000000}"/>
    <cellStyle name="20% - Accent1 2 2 2 2 2" xfId="503" xr:uid="{00000000-0005-0000-0000-000016000000}"/>
    <cellStyle name="20% - Accent1 2 2 2 2 2 2" xfId="984" xr:uid="{00000000-0005-0000-0000-000017000000}"/>
    <cellStyle name="20% - Accent1 2 2 2 2 3" xfId="744" xr:uid="{00000000-0005-0000-0000-000018000000}"/>
    <cellStyle name="20% - Accent1 2 2 2 3" xfId="383" xr:uid="{00000000-0005-0000-0000-000019000000}"/>
    <cellStyle name="20% - Accent1 2 2 2 3 2" xfId="864" xr:uid="{00000000-0005-0000-0000-00001A000000}"/>
    <cellStyle name="20% - Accent1 2 2 2 4" xfId="624" xr:uid="{00000000-0005-0000-0000-00001B000000}"/>
    <cellStyle name="20% - Accent1 2 2 3" xfId="202" xr:uid="{00000000-0005-0000-0000-00001C000000}"/>
    <cellStyle name="20% - Accent1 2 2 3 2" xfId="443" xr:uid="{00000000-0005-0000-0000-00001D000000}"/>
    <cellStyle name="20% - Accent1 2 2 3 2 2" xfId="924" xr:uid="{00000000-0005-0000-0000-00001E000000}"/>
    <cellStyle name="20% - Accent1 2 2 3 3" xfId="684" xr:uid="{00000000-0005-0000-0000-00001F000000}"/>
    <cellStyle name="20% - Accent1 2 2 4" xfId="323" xr:uid="{00000000-0005-0000-0000-000020000000}"/>
    <cellStyle name="20% - Accent1 2 2 4 2" xfId="804" xr:uid="{00000000-0005-0000-0000-000021000000}"/>
    <cellStyle name="20% - Accent1 2 2 5" xfId="564" xr:uid="{00000000-0005-0000-0000-000022000000}"/>
    <cellStyle name="20% - Accent1 2 3" xfId="112" xr:uid="{00000000-0005-0000-0000-000023000000}"/>
    <cellStyle name="20% - Accent1 2 3 2" xfId="233" xr:uid="{00000000-0005-0000-0000-000024000000}"/>
    <cellStyle name="20% - Accent1 2 3 2 2" xfId="474" xr:uid="{00000000-0005-0000-0000-000025000000}"/>
    <cellStyle name="20% - Accent1 2 3 2 2 2" xfId="955" xr:uid="{00000000-0005-0000-0000-000026000000}"/>
    <cellStyle name="20% - Accent1 2 3 2 3" xfId="715" xr:uid="{00000000-0005-0000-0000-000027000000}"/>
    <cellStyle name="20% - Accent1 2 3 3" xfId="354" xr:uid="{00000000-0005-0000-0000-000028000000}"/>
    <cellStyle name="20% - Accent1 2 3 3 2" xfId="835" xr:uid="{00000000-0005-0000-0000-000029000000}"/>
    <cellStyle name="20% - Accent1 2 3 4" xfId="595" xr:uid="{00000000-0005-0000-0000-00002A000000}"/>
    <cellStyle name="20% - Accent1 2 4" xfId="173" xr:uid="{00000000-0005-0000-0000-00002B000000}"/>
    <cellStyle name="20% - Accent1 2 4 2" xfId="414" xr:uid="{00000000-0005-0000-0000-00002C000000}"/>
    <cellStyle name="20% - Accent1 2 4 2 2" xfId="895" xr:uid="{00000000-0005-0000-0000-00002D000000}"/>
    <cellStyle name="20% - Accent1 2 4 3" xfId="655" xr:uid="{00000000-0005-0000-0000-00002E000000}"/>
    <cellStyle name="20% - Accent1 2 5" xfId="294" xr:uid="{00000000-0005-0000-0000-00002F000000}"/>
    <cellStyle name="20% - Accent1 2 5 2" xfId="775" xr:uid="{00000000-0005-0000-0000-000030000000}"/>
    <cellStyle name="20% - Accent1 2 6" xfId="535" xr:uid="{00000000-0005-0000-0000-000031000000}"/>
    <cellStyle name="20% - Accent1 3" xfId="64" xr:uid="{00000000-0005-0000-0000-000032000000}"/>
    <cellStyle name="20% - Accent1 3 2" xfId="125" xr:uid="{00000000-0005-0000-0000-000033000000}"/>
    <cellStyle name="20% - Accent1 3 2 2" xfId="246" xr:uid="{00000000-0005-0000-0000-000034000000}"/>
    <cellStyle name="20% - Accent1 3 2 2 2" xfId="487" xr:uid="{00000000-0005-0000-0000-000035000000}"/>
    <cellStyle name="20% - Accent1 3 2 2 2 2" xfId="968" xr:uid="{00000000-0005-0000-0000-000036000000}"/>
    <cellStyle name="20% - Accent1 3 2 2 3" xfId="728" xr:uid="{00000000-0005-0000-0000-000037000000}"/>
    <cellStyle name="20% - Accent1 3 2 3" xfId="367" xr:uid="{00000000-0005-0000-0000-000038000000}"/>
    <cellStyle name="20% - Accent1 3 2 3 2" xfId="848" xr:uid="{00000000-0005-0000-0000-000039000000}"/>
    <cellStyle name="20% - Accent1 3 2 4" xfId="608" xr:uid="{00000000-0005-0000-0000-00003A000000}"/>
    <cellStyle name="20% - Accent1 3 3" xfId="186" xr:uid="{00000000-0005-0000-0000-00003B000000}"/>
    <cellStyle name="20% - Accent1 3 3 2" xfId="427" xr:uid="{00000000-0005-0000-0000-00003C000000}"/>
    <cellStyle name="20% - Accent1 3 3 2 2" xfId="908" xr:uid="{00000000-0005-0000-0000-00003D000000}"/>
    <cellStyle name="20% - Accent1 3 3 3" xfId="668" xr:uid="{00000000-0005-0000-0000-00003E000000}"/>
    <cellStyle name="20% - Accent1 3 4" xfId="307" xr:uid="{00000000-0005-0000-0000-00003F000000}"/>
    <cellStyle name="20% - Accent1 3 4 2" xfId="788" xr:uid="{00000000-0005-0000-0000-000040000000}"/>
    <cellStyle name="20% - Accent1 3 5" xfId="548" xr:uid="{00000000-0005-0000-0000-000041000000}"/>
    <cellStyle name="20% - Accent1 4" xfId="93" xr:uid="{00000000-0005-0000-0000-000042000000}"/>
    <cellStyle name="20% - Accent1 4 2" xfId="215" xr:uid="{00000000-0005-0000-0000-000043000000}"/>
    <cellStyle name="20% - Accent1 4 2 2" xfId="456" xr:uid="{00000000-0005-0000-0000-000044000000}"/>
    <cellStyle name="20% - Accent1 4 2 2 2" xfId="937" xr:uid="{00000000-0005-0000-0000-000045000000}"/>
    <cellStyle name="20% - Accent1 4 2 3" xfId="697" xr:uid="{00000000-0005-0000-0000-000046000000}"/>
    <cellStyle name="20% - Accent1 4 3" xfId="336" xr:uid="{00000000-0005-0000-0000-000047000000}"/>
    <cellStyle name="20% - Accent1 4 3 2" xfId="817" xr:uid="{00000000-0005-0000-0000-000048000000}"/>
    <cellStyle name="20% - Accent1 4 4" xfId="577" xr:uid="{00000000-0005-0000-0000-000049000000}"/>
    <cellStyle name="20% - Accent1 5" xfId="154" xr:uid="{00000000-0005-0000-0000-00004A000000}"/>
    <cellStyle name="20% - Accent1 5 2" xfId="396" xr:uid="{00000000-0005-0000-0000-00004B000000}"/>
    <cellStyle name="20% - Accent1 5 2 2" xfId="877" xr:uid="{00000000-0005-0000-0000-00004C000000}"/>
    <cellStyle name="20% - Accent1 5 3" xfId="637" xr:uid="{00000000-0005-0000-0000-00004D000000}"/>
    <cellStyle name="20% - Accent1 6" xfId="275" xr:uid="{00000000-0005-0000-0000-00004E000000}"/>
    <cellStyle name="20% - Accent1 6 2" xfId="757" xr:uid="{00000000-0005-0000-0000-00004F000000}"/>
    <cellStyle name="20% - Accent1 7" xfId="516" xr:uid="{00000000-0005-0000-0000-000050000000}"/>
    <cellStyle name="20% - Accent2 2" xfId="53" xr:uid="{00000000-0005-0000-0000-000051000000}"/>
    <cellStyle name="20% - Accent2 2 2" xfId="82" xr:uid="{00000000-0005-0000-0000-000052000000}"/>
    <cellStyle name="20% - Accent2 2 2 2" xfId="143" xr:uid="{00000000-0005-0000-0000-000053000000}"/>
    <cellStyle name="20% - Accent2 2 2 2 2" xfId="264" xr:uid="{00000000-0005-0000-0000-000054000000}"/>
    <cellStyle name="20% - Accent2 2 2 2 2 2" xfId="505" xr:uid="{00000000-0005-0000-0000-000055000000}"/>
    <cellStyle name="20% - Accent2 2 2 2 2 2 2" xfId="986" xr:uid="{00000000-0005-0000-0000-000056000000}"/>
    <cellStyle name="20% - Accent2 2 2 2 2 3" xfId="746" xr:uid="{00000000-0005-0000-0000-000057000000}"/>
    <cellStyle name="20% - Accent2 2 2 2 3" xfId="385" xr:uid="{00000000-0005-0000-0000-000058000000}"/>
    <cellStyle name="20% - Accent2 2 2 2 3 2" xfId="866" xr:uid="{00000000-0005-0000-0000-000059000000}"/>
    <cellStyle name="20% - Accent2 2 2 2 4" xfId="626" xr:uid="{00000000-0005-0000-0000-00005A000000}"/>
    <cellStyle name="20% - Accent2 2 2 3" xfId="204" xr:uid="{00000000-0005-0000-0000-00005B000000}"/>
    <cellStyle name="20% - Accent2 2 2 3 2" xfId="445" xr:uid="{00000000-0005-0000-0000-00005C000000}"/>
    <cellStyle name="20% - Accent2 2 2 3 2 2" xfId="926" xr:uid="{00000000-0005-0000-0000-00005D000000}"/>
    <cellStyle name="20% - Accent2 2 2 3 3" xfId="686" xr:uid="{00000000-0005-0000-0000-00005E000000}"/>
    <cellStyle name="20% - Accent2 2 2 4" xfId="325" xr:uid="{00000000-0005-0000-0000-00005F000000}"/>
    <cellStyle name="20% - Accent2 2 2 4 2" xfId="806" xr:uid="{00000000-0005-0000-0000-000060000000}"/>
    <cellStyle name="20% - Accent2 2 2 5" xfId="566" xr:uid="{00000000-0005-0000-0000-000061000000}"/>
    <cellStyle name="20% - Accent2 2 3" xfId="114" xr:uid="{00000000-0005-0000-0000-000062000000}"/>
    <cellStyle name="20% - Accent2 2 3 2" xfId="235" xr:uid="{00000000-0005-0000-0000-000063000000}"/>
    <cellStyle name="20% - Accent2 2 3 2 2" xfId="476" xr:uid="{00000000-0005-0000-0000-000064000000}"/>
    <cellStyle name="20% - Accent2 2 3 2 2 2" xfId="957" xr:uid="{00000000-0005-0000-0000-000065000000}"/>
    <cellStyle name="20% - Accent2 2 3 2 3" xfId="717" xr:uid="{00000000-0005-0000-0000-000066000000}"/>
    <cellStyle name="20% - Accent2 2 3 3" xfId="356" xr:uid="{00000000-0005-0000-0000-000067000000}"/>
    <cellStyle name="20% - Accent2 2 3 3 2" xfId="837" xr:uid="{00000000-0005-0000-0000-000068000000}"/>
    <cellStyle name="20% - Accent2 2 3 4" xfId="597" xr:uid="{00000000-0005-0000-0000-000069000000}"/>
    <cellStyle name="20% - Accent2 2 4" xfId="175" xr:uid="{00000000-0005-0000-0000-00006A000000}"/>
    <cellStyle name="20% - Accent2 2 4 2" xfId="416" xr:uid="{00000000-0005-0000-0000-00006B000000}"/>
    <cellStyle name="20% - Accent2 2 4 2 2" xfId="897" xr:uid="{00000000-0005-0000-0000-00006C000000}"/>
    <cellStyle name="20% - Accent2 2 4 3" xfId="657" xr:uid="{00000000-0005-0000-0000-00006D000000}"/>
    <cellStyle name="20% - Accent2 2 5" xfId="296" xr:uid="{00000000-0005-0000-0000-00006E000000}"/>
    <cellStyle name="20% - Accent2 2 5 2" xfId="777" xr:uid="{00000000-0005-0000-0000-00006F000000}"/>
    <cellStyle name="20% - Accent2 2 6" xfId="537" xr:uid="{00000000-0005-0000-0000-000070000000}"/>
    <cellStyle name="20% - Accent2 3" xfId="66" xr:uid="{00000000-0005-0000-0000-000071000000}"/>
    <cellStyle name="20% - Accent2 3 2" xfId="127" xr:uid="{00000000-0005-0000-0000-000072000000}"/>
    <cellStyle name="20% - Accent2 3 2 2" xfId="248" xr:uid="{00000000-0005-0000-0000-000073000000}"/>
    <cellStyle name="20% - Accent2 3 2 2 2" xfId="489" xr:uid="{00000000-0005-0000-0000-000074000000}"/>
    <cellStyle name="20% - Accent2 3 2 2 2 2" xfId="970" xr:uid="{00000000-0005-0000-0000-000075000000}"/>
    <cellStyle name="20% - Accent2 3 2 2 3" xfId="730" xr:uid="{00000000-0005-0000-0000-000076000000}"/>
    <cellStyle name="20% - Accent2 3 2 3" xfId="369" xr:uid="{00000000-0005-0000-0000-000077000000}"/>
    <cellStyle name="20% - Accent2 3 2 3 2" xfId="850" xr:uid="{00000000-0005-0000-0000-000078000000}"/>
    <cellStyle name="20% - Accent2 3 2 4" xfId="610" xr:uid="{00000000-0005-0000-0000-000079000000}"/>
    <cellStyle name="20% - Accent2 3 3" xfId="188" xr:uid="{00000000-0005-0000-0000-00007A000000}"/>
    <cellStyle name="20% - Accent2 3 3 2" xfId="429" xr:uid="{00000000-0005-0000-0000-00007B000000}"/>
    <cellStyle name="20% - Accent2 3 3 2 2" xfId="910" xr:uid="{00000000-0005-0000-0000-00007C000000}"/>
    <cellStyle name="20% - Accent2 3 3 3" xfId="670" xr:uid="{00000000-0005-0000-0000-00007D000000}"/>
    <cellStyle name="20% - Accent2 3 4" xfId="309" xr:uid="{00000000-0005-0000-0000-00007E000000}"/>
    <cellStyle name="20% - Accent2 3 4 2" xfId="790" xr:uid="{00000000-0005-0000-0000-00007F000000}"/>
    <cellStyle name="20% - Accent2 3 5" xfId="550" xr:uid="{00000000-0005-0000-0000-000080000000}"/>
    <cellStyle name="20% - Accent2 4" xfId="95" xr:uid="{00000000-0005-0000-0000-000081000000}"/>
    <cellStyle name="20% - Accent2 4 2" xfId="217" xr:uid="{00000000-0005-0000-0000-000082000000}"/>
    <cellStyle name="20% - Accent2 4 2 2" xfId="458" xr:uid="{00000000-0005-0000-0000-000083000000}"/>
    <cellStyle name="20% - Accent2 4 2 2 2" xfId="939" xr:uid="{00000000-0005-0000-0000-000084000000}"/>
    <cellStyle name="20% - Accent2 4 2 3" xfId="699" xr:uid="{00000000-0005-0000-0000-000085000000}"/>
    <cellStyle name="20% - Accent2 4 3" xfId="338" xr:uid="{00000000-0005-0000-0000-000086000000}"/>
    <cellStyle name="20% - Accent2 4 3 2" xfId="819" xr:uid="{00000000-0005-0000-0000-000087000000}"/>
    <cellStyle name="20% - Accent2 4 4" xfId="579" xr:uid="{00000000-0005-0000-0000-000088000000}"/>
    <cellStyle name="20% - Accent2 5" xfId="156" xr:uid="{00000000-0005-0000-0000-000089000000}"/>
    <cellStyle name="20% - Accent2 5 2" xfId="398" xr:uid="{00000000-0005-0000-0000-00008A000000}"/>
    <cellStyle name="20% - Accent2 5 2 2" xfId="879" xr:uid="{00000000-0005-0000-0000-00008B000000}"/>
    <cellStyle name="20% - Accent2 5 3" xfId="639" xr:uid="{00000000-0005-0000-0000-00008C000000}"/>
    <cellStyle name="20% - Accent2 6" xfId="277" xr:uid="{00000000-0005-0000-0000-00008D000000}"/>
    <cellStyle name="20% - Accent2 6 2" xfId="759" xr:uid="{00000000-0005-0000-0000-00008E000000}"/>
    <cellStyle name="20% - Accent2 7" xfId="518" xr:uid="{00000000-0005-0000-0000-00008F000000}"/>
    <cellStyle name="20% - Accent3 2" xfId="55" xr:uid="{00000000-0005-0000-0000-000090000000}"/>
    <cellStyle name="20% - Accent3 2 2" xfId="84" xr:uid="{00000000-0005-0000-0000-000091000000}"/>
    <cellStyle name="20% - Accent3 2 2 2" xfId="145" xr:uid="{00000000-0005-0000-0000-000092000000}"/>
    <cellStyle name="20% - Accent3 2 2 2 2" xfId="266" xr:uid="{00000000-0005-0000-0000-000093000000}"/>
    <cellStyle name="20% - Accent3 2 2 2 2 2" xfId="507" xr:uid="{00000000-0005-0000-0000-000094000000}"/>
    <cellStyle name="20% - Accent3 2 2 2 2 2 2" xfId="988" xr:uid="{00000000-0005-0000-0000-000095000000}"/>
    <cellStyle name="20% - Accent3 2 2 2 2 3" xfId="748" xr:uid="{00000000-0005-0000-0000-000096000000}"/>
    <cellStyle name="20% - Accent3 2 2 2 3" xfId="387" xr:uid="{00000000-0005-0000-0000-000097000000}"/>
    <cellStyle name="20% - Accent3 2 2 2 3 2" xfId="868" xr:uid="{00000000-0005-0000-0000-000098000000}"/>
    <cellStyle name="20% - Accent3 2 2 2 4" xfId="628" xr:uid="{00000000-0005-0000-0000-000099000000}"/>
    <cellStyle name="20% - Accent3 2 2 3" xfId="206" xr:uid="{00000000-0005-0000-0000-00009A000000}"/>
    <cellStyle name="20% - Accent3 2 2 3 2" xfId="447" xr:uid="{00000000-0005-0000-0000-00009B000000}"/>
    <cellStyle name="20% - Accent3 2 2 3 2 2" xfId="928" xr:uid="{00000000-0005-0000-0000-00009C000000}"/>
    <cellStyle name="20% - Accent3 2 2 3 3" xfId="688" xr:uid="{00000000-0005-0000-0000-00009D000000}"/>
    <cellStyle name="20% - Accent3 2 2 4" xfId="327" xr:uid="{00000000-0005-0000-0000-00009E000000}"/>
    <cellStyle name="20% - Accent3 2 2 4 2" xfId="808" xr:uid="{00000000-0005-0000-0000-00009F000000}"/>
    <cellStyle name="20% - Accent3 2 2 5" xfId="568" xr:uid="{00000000-0005-0000-0000-0000A0000000}"/>
    <cellStyle name="20% - Accent3 2 3" xfId="116" xr:uid="{00000000-0005-0000-0000-0000A1000000}"/>
    <cellStyle name="20% - Accent3 2 3 2" xfId="237" xr:uid="{00000000-0005-0000-0000-0000A2000000}"/>
    <cellStyle name="20% - Accent3 2 3 2 2" xfId="478" xr:uid="{00000000-0005-0000-0000-0000A3000000}"/>
    <cellStyle name="20% - Accent3 2 3 2 2 2" xfId="959" xr:uid="{00000000-0005-0000-0000-0000A4000000}"/>
    <cellStyle name="20% - Accent3 2 3 2 3" xfId="719" xr:uid="{00000000-0005-0000-0000-0000A5000000}"/>
    <cellStyle name="20% - Accent3 2 3 3" xfId="358" xr:uid="{00000000-0005-0000-0000-0000A6000000}"/>
    <cellStyle name="20% - Accent3 2 3 3 2" xfId="839" xr:uid="{00000000-0005-0000-0000-0000A7000000}"/>
    <cellStyle name="20% - Accent3 2 3 4" xfId="599" xr:uid="{00000000-0005-0000-0000-0000A8000000}"/>
    <cellStyle name="20% - Accent3 2 4" xfId="177" xr:uid="{00000000-0005-0000-0000-0000A9000000}"/>
    <cellStyle name="20% - Accent3 2 4 2" xfId="418" xr:uid="{00000000-0005-0000-0000-0000AA000000}"/>
    <cellStyle name="20% - Accent3 2 4 2 2" xfId="899" xr:uid="{00000000-0005-0000-0000-0000AB000000}"/>
    <cellStyle name="20% - Accent3 2 4 3" xfId="659" xr:uid="{00000000-0005-0000-0000-0000AC000000}"/>
    <cellStyle name="20% - Accent3 2 5" xfId="298" xr:uid="{00000000-0005-0000-0000-0000AD000000}"/>
    <cellStyle name="20% - Accent3 2 5 2" xfId="779" xr:uid="{00000000-0005-0000-0000-0000AE000000}"/>
    <cellStyle name="20% - Accent3 2 6" xfId="539" xr:uid="{00000000-0005-0000-0000-0000AF000000}"/>
    <cellStyle name="20% - Accent3 3" xfId="68" xr:uid="{00000000-0005-0000-0000-0000B0000000}"/>
    <cellStyle name="20% - Accent3 3 2" xfId="129" xr:uid="{00000000-0005-0000-0000-0000B1000000}"/>
    <cellStyle name="20% - Accent3 3 2 2" xfId="250" xr:uid="{00000000-0005-0000-0000-0000B2000000}"/>
    <cellStyle name="20% - Accent3 3 2 2 2" xfId="491" xr:uid="{00000000-0005-0000-0000-0000B3000000}"/>
    <cellStyle name="20% - Accent3 3 2 2 2 2" xfId="972" xr:uid="{00000000-0005-0000-0000-0000B4000000}"/>
    <cellStyle name="20% - Accent3 3 2 2 3" xfId="732" xr:uid="{00000000-0005-0000-0000-0000B5000000}"/>
    <cellStyle name="20% - Accent3 3 2 3" xfId="371" xr:uid="{00000000-0005-0000-0000-0000B6000000}"/>
    <cellStyle name="20% - Accent3 3 2 3 2" xfId="852" xr:uid="{00000000-0005-0000-0000-0000B7000000}"/>
    <cellStyle name="20% - Accent3 3 2 4" xfId="612" xr:uid="{00000000-0005-0000-0000-0000B8000000}"/>
    <cellStyle name="20% - Accent3 3 3" xfId="190" xr:uid="{00000000-0005-0000-0000-0000B9000000}"/>
    <cellStyle name="20% - Accent3 3 3 2" xfId="431" xr:uid="{00000000-0005-0000-0000-0000BA000000}"/>
    <cellStyle name="20% - Accent3 3 3 2 2" xfId="912" xr:uid="{00000000-0005-0000-0000-0000BB000000}"/>
    <cellStyle name="20% - Accent3 3 3 3" xfId="672" xr:uid="{00000000-0005-0000-0000-0000BC000000}"/>
    <cellStyle name="20% - Accent3 3 4" xfId="311" xr:uid="{00000000-0005-0000-0000-0000BD000000}"/>
    <cellStyle name="20% - Accent3 3 4 2" xfId="792" xr:uid="{00000000-0005-0000-0000-0000BE000000}"/>
    <cellStyle name="20% - Accent3 3 5" xfId="552" xr:uid="{00000000-0005-0000-0000-0000BF000000}"/>
    <cellStyle name="20% - Accent3 4" xfId="97" xr:uid="{00000000-0005-0000-0000-0000C0000000}"/>
    <cellStyle name="20% - Accent3 4 2" xfId="219" xr:uid="{00000000-0005-0000-0000-0000C1000000}"/>
    <cellStyle name="20% - Accent3 4 2 2" xfId="460" xr:uid="{00000000-0005-0000-0000-0000C2000000}"/>
    <cellStyle name="20% - Accent3 4 2 2 2" xfId="941" xr:uid="{00000000-0005-0000-0000-0000C3000000}"/>
    <cellStyle name="20% - Accent3 4 2 3" xfId="701" xr:uid="{00000000-0005-0000-0000-0000C4000000}"/>
    <cellStyle name="20% - Accent3 4 3" xfId="340" xr:uid="{00000000-0005-0000-0000-0000C5000000}"/>
    <cellStyle name="20% - Accent3 4 3 2" xfId="821" xr:uid="{00000000-0005-0000-0000-0000C6000000}"/>
    <cellStyle name="20% - Accent3 4 4" xfId="581" xr:uid="{00000000-0005-0000-0000-0000C7000000}"/>
    <cellStyle name="20% - Accent3 5" xfId="158" xr:uid="{00000000-0005-0000-0000-0000C8000000}"/>
    <cellStyle name="20% - Accent3 5 2" xfId="400" xr:uid="{00000000-0005-0000-0000-0000C9000000}"/>
    <cellStyle name="20% - Accent3 5 2 2" xfId="881" xr:uid="{00000000-0005-0000-0000-0000CA000000}"/>
    <cellStyle name="20% - Accent3 5 3" xfId="641" xr:uid="{00000000-0005-0000-0000-0000CB000000}"/>
    <cellStyle name="20% - Accent3 6" xfId="279" xr:uid="{00000000-0005-0000-0000-0000CC000000}"/>
    <cellStyle name="20% - Accent3 6 2" xfId="761" xr:uid="{00000000-0005-0000-0000-0000CD000000}"/>
    <cellStyle name="20% - Accent3 7" xfId="520" xr:uid="{00000000-0005-0000-0000-0000CE000000}"/>
    <cellStyle name="20% - Accent4 2" xfId="57" xr:uid="{00000000-0005-0000-0000-0000CF000000}"/>
    <cellStyle name="20% - Accent4 2 2" xfId="86" xr:uid="{00000000-0005-0000-0000-0000D0000000}"/>
    <cellStyle name="20% - Accent4 2 2 2" xfId="147" xr:uid="{00000000-0005-0000-0000-0000D1000000}"/>
    <cellStyle name="20% - Accent4 2 2 2 2" xfId="268" xr:uid="{00000000-0005-0000-0000-0000D2000000}"/>
    <cellStyle name="20% - Accent4 2 2 2 2 2" xfId="509" xr:uid="{00000000-0005-0000-0000-0000D3000000}"/>
    <cellStyle name="20% - Accent4 2 2 2 2 2 2" xfId="990" xr:uid="{00000000-0005-0000-0000-0000D4000000}"/>
    <cellStyle name="20% - Accent4 2 2 2 2 3" xfId="750" xr:uid="{00000000-0005-0000-0000-0000D5000000}"/>
    <cellStyle name="20% - Accent4 2 2 2 3" xfId="389" xr:uid="{00000000-0005-0000-0000-0000D6000000}"/>
    <cellStyle name="20% - Accent4 2 2 2 3 2" xfId="870" xr:uid="{00000000-0005-0000-0000-0000D7000000}"/>
    <cellStyle name="20% - Accent4 2 2 2 4" xfId="630" xr:uid="{00000000-0005-0000-0000-0000D8000000}"/>
    <cellStyle name="20% - Accent4 2 2 3" xfId="208" xr:uid="{00000000-0005-0000-0000-0000D9000000}"/>
    <cellStyle name="20% - Accent4 2 2 3 2" xfId="449" xr:uid="{00000000-0005-0000-0000-0000DA000000}"/>
    <cellStyle name="20% - Accent4 2 2 3 2 2" xfId="930" xr:uid="{00000000-0005-0000-0000-0000DB000000}"/>
    <cellStyle name="20% - Accent4 2 2 3 3" xfId="690" xr:uid="{00000000-0005-0000-0000-0000DC000000}"/>
    <cellStyle name="20% - Accent4 2 2 4" xfId="329" xr:uid="{00000000-0005-0000-0000-0000DD000000}"/>
    <cellStyle name="20% - Accent4 2 2 4 2" xfId="810" xr:uid="{00000000-0005-0000-0000-0000DE000000}"/>
    <cellStyle name="20% - Accent4 2 2 5" xfId="570" xr:uid="{00000000-0005-0000-0000-0000DF000000}"/>
    <cellStyle name="20% - Accent4 2 3" xfId="118" xr:uid="{00000000-0005-0000-0000-0000E0000000}"/>
    <cellStyle name="20% - Accent4 2 3 2" xfId="239" xr:uid="{00000000-0005-0000-0000-0000E1000000}"/>
    <cellStyle name="20% - Accent4 2 3 2 2" xfId="480" xr:uid="{00000000-0005-0000-0000-0000E2000000}"/>
    <cellStyle name="20% - Accent4 2 3 2 2 2" xfId="961" xr:uid="{00000000-0005-0000-0000-0000E3000000}"/>
    <cellStyle name="20% - Accent4 2 3 2 3" xfId="721" xr:uid="{00000000-0005-0000-0000-0000E4000000}"/>
    <cellStyle name="20% - Accent4 2 3 3" xfId="360" xr:uid="{00000000-0005-0000-0000-0000E5000000}"/>
    <cellStyle name="20% - Accent4 2 3 3 2" xfId="841" xr:uid="{00000000-0005-0000-0000-0000E6000000}"/>
    <cellStyle name="20% - Accent4 2 3 4" xfId="601" xr:uid="{00000000-0005-0000-0000-0000E7000000}"/>
    <cellStyle name="20% - Accent4 2 4" xfId="179" xr:uid="{00000000-0005-0000-0000-0000E8000000}"/>
    <cellStyle name="20% - Accent4 2 4 2" xfId="420" xr:uid="{00000000-0005-0000-0000-0000E9000000}"/>
    <cellStyle name="20% - Accent4 2 4 2 2" xfId="901" xr:uid="{00000000-0005-0000-0000-0000EA000000}"/>
    <cellStyle name="20% - Accent4 2 4 3" xfId="661" xr:uid="{00000000-0005-0000-0000-0000EB000000}"/>
    <cellStyle name="20% - Accent4 2 5" xfId="300" xr:uid="{00000000-0005-0000-0000-0000EC000000}"/>
    <cellStyle name="20% - Accent4 2 5 2" xfId="781" xr:uid="{00000000-0005-0000-0000-0000ED000000}"/>
    <cellStyle name="20% - Accent4 2 6" xfId="541" xr:uid="{00000000-0005-0000-0000-0000EE000000}"/>
    <cellStyle name="20% - Accent4 3" xfId="70" xr:uid="{00000000-0005-0000-0000-0000EF000000}"/>
    <cellStyle name="20% - Accent4 3 2" xfId="131" xr:uid="{00000000-0005-0000-0000-0000F0000000}"/>
    <cellStyle name="20% - Accent4 3 2 2" xfId="252" xr:uid="{00000000-0005-0000-0000-0000F1000000}"/>
    <cellStyle name="20% - Accent4 3 2 2 2" xfId="493" xr:uid="{00000000-0005-0000-0000-0000F2000000}"/>
    <cellStyle name="20% - Accent4 3 2 2 2 2" xfId="974" xr:uid="{00000000-0005-0000-0000-0000F3000000}"/>
    <cellStyle name="20% - Accent4 3 2 2 3" xfId="734" xr:uid="{00000000-0005-0000-0000-0000F4000000}"/>
    <cellStyle name="20% - Accent4 3 2 3" xfId="373" xr:uid="{00000000-0005-0000-0000-0000F5000000}"/>
    <cellStyle name="20% - Accent4 3 2 3 2" xfId="854" xr:uid="{00000000-0005-0000-0000-0000F6000000}"/>
    <cellStyle name="20% - Accent4 3 2 4" xfId="614" xr:uid="{00000000-0005-0000-0000-0000F7000000}"/>
    <cellStyle name="20% - Accent4 3 3" xfId="192" xr:uid="{00000000-0005-0000-0000-0000F8000000}"/>
    <cellStyle name="20% - Accent4 3 3 2" xfId="433" xr:uid="{00000000-0005-0000-0000-0000F9000000}"/>
    <cellStyle name="20% - Accent4 3 3 2 2" xfId="914" xr:uid="{00000000-0005-0000-0000-0000FA000000}"/>
    <cellStyle name="20% - Accent4 3 3 3" xfId="674" xr:uid="{00000000-0005-0000-0000-0000FB000000}"/>
    <cellStyle name="20% - Accent4 3 4" xfId="313" xr:uid="{00000000-0005-0000-0000-0000FC000000}"/>
    <cellStyle name="20% - Accent4 3 4 2" xfId="794" xr:uid="{00000000-0005-0000-0000-0000FD000000}"/>
    <cellStyle name="20% - Accent4 3 5" xfId="554" xr:uid="{00000000-0005-0000-0000-0000FE000000}"/>
    <cellStyle name="20% - Accent4 4" xfId="99" xr:uid="{00000000-0005-0000-0000-0000FF000000}"/>
    <cellStyle name="20% - Accent4 4 2" xfId="221" xr:uid="{00000000-0005-0000-0000-000000010000}"/>
    <cellStyle name="20% - Accent4 4 2 2" xfId="462" xr:uid="{00000000-0005-0000-0000-000001010000}"/>
    <cellStyle name="20% - Accent4 4 2 2 2" xfId="943" xr:uid="{00000000-0005-0000-0000-000002010000}"/>
    <cellStyle name="20% - Accent4 4 2 3" xfId="703" xr:uid="{00000000-0005-0000-0000-000003010000}"/>
    <cellStyle name="20% - Accent4 4 3" xfId="342" xr:uid="{00000000-0005-0000-0000-000004010000}"/>
    <cellStyle name="20% - Accent4 4 3 2" xfId="823" xr:uid="{00000000-0005-0000-0000-000005010000}"/>
    <cellStyle name="20% - Accent4 4 4" xfId="583" xr:uid="{00000000-0005-0000-0000-000006010000}"/>
    <cellStyle name="20% - Accent4 5" xfId="160" xr:uid="{00000000-0005-0000-0000-000007010000}"/>
    <cellStyle name="20% - Accent4 5 2" xfId="402" xr:uid="{00000000-0005-0000-0000-000008010000}"/>
    <cellStyle name="20% - Accent4 5 2 2" xfId="883" xr:uid="{00000000-0005-0000-0000-000009010000}"/>
    <cellStyle name="20% - Accent4 5 3" xfId="643" xr:uid="{00000000-0005-0000-0000-00000A010000}"/>
    <cellStyle name="20% - Accent4 6" xfId="281" xr:uid="{00000000-0005-0000-0000-00000B010000}"/>
    <cellStyle name="20% - Accent4 6 2" xfId="763" xr:uid="{00000000-0005-0000-0000-00000C010000}"/>
    <cellStyle name="20% - Accent4 7" xfId="522" xr:uid="{00000000-0005-0000-0000-00000D010000}"/>
    <cellStyle name="20% - Accent5 2" xfId="59" xr:uid="{00000000-0005-0000-0000-00000E010000}"/>
    <cellStyle name="20% - Accent5 2 2" xfId="88" xr:uid="{00000000-0005-0000-0000-00000F010000}"/>
    <cellStyle name="20% - Accent5 2 2 2" xfId="149" xr:uid="{00000000-0005-0000-0000-000010010000}"/>
    <cellStyle name="20% - Accent5 2 2 2 2" xfId="270" xr:uid="{00000000-0005-0000-0000-000011010000}"/>
    <cellStyle name="20% - Accent5 2 2 2 2 2" xfId="511" xr:uid="{00000000-0005-0000-0000-000012010000}"/>
    <cellStyle name="20% - Accent5 2 2 2 2 2 2" xfId="992" xr:uid="{00000000-0005-0000-0000-000013010000}"/>
    <cellStyle name="20% - Accent5 2 2 2 2 3" xfId="752" xr:uid="{00000000-0005-0000-0000-000014010000}"/>
    <cellStyle name="20% - Accent5 2 2 2 3" xfId="391" xr:uid="{00000000-0005-0000-0000-000015010000}"/>
    <cellStyle name="20% - Accent5 2 2 2 3 2" xfId="872" xr:uid="{00000000-0005-0000-0000-000016010000}"/>
    <cellStyle name="20% - Accent5 2 2 2 4" xfId="632" xr:uid="{00000000-0005-0000-0000-000017010000}"/>
    <cellStyle name="20% - Accent5 2 2 3" xfId="210" xr:uid="{00000000-0005-0000-0000-000018010000}"/>
    <cellStyle name="20% - Accent5 2 2 3 2" xfId="451" xr:uid="{00000000-0005-0000-0000-000019010000}"/>
    <cellStyle name="20% - Accent5 2 2 3 2 2" xfId="932" xr:uid="{00000000-0005-0000-0000-00001A010000}"/>
    <cellStyle name="20% - Accent5 2 2 3 3" xfId="692" xr:uid="{00000000-0005-0000-0000-00001B010000}"/>
    <cellStyle name="20% - Accent5 2 2 4" xfId="331" xr:uid="{00000000-0005-0000-0000-00001C010000}"/>
    <cellStyle name="20% - Accent5 2 2 4 2" xfId="812" xr:uid="{00000000-0005-0000-0000-00001D010000}"/>
    <cellStyle name="20% - Accent5 2 2 5" xfId="572" xr:uid="{00000000-0005-0000-0000-00001E010000}"/>
    <cellStyle name="20% - Accent5 2 3" xfId="120" xr:uid="{00000000-0005-0000-0000-00001F010000}"/>
    <cellStyle name="20% - Accent5 2 3 2" xfId="241" xr:uid="{00000000-0005-0000-0000-000020010000}"/>
    <cellStyle name="20% - Accent5 2 3 2 2" xfId="482" xr:uid="{00000000-0005-0000-0000-000021010000}"/>
    <cellStyle name="20% - Accent5 2 3 2 2 2" xfId="963" xr:uid="{00000000-0005-0000-0000-000022010000}"/>
    <cellStyle name="20% - Accent5 2 3 2 3" xfId="723" xr:uid="{00000000-0005-0000-0000-000023010000}"/>
    <cellStyle name="20% - Accent5 2 3 3" xfId="362" xr:uid="{00000000-0005-0000-0000-000024010000}"/>
    <cellStyle name="20% - Accent5 2 3 3 2" xfId="843" xr:uid="{00000000-0005-0000-0000-000025010000}"/>
    <cellStyle name="20% - Accent5 2 3 4" xfId="603" xr:uid="{00000000-0005-0000-0000-000026010000}"/>
    <cellStyle name="20% - Accent5 2 4" xfId="181" xr:uid="{00000000-0005-0000-0000-000027010000}"/>
    <cellStyle name="20% - Accent5 2 4 2" xfId="422" xr:uid="{00000000-0005-0000-0000-000028010000}"/>
    <cellStyle name="20% - Accent5 2 4 2 2" xfId="903" xr:uid="{00000000-0005-0000-0000-000029010000}"/>
    <cellStyle name="20% - Accent5 2 4 3" xfId="663" xr:uid="{00000000-0005-0000-0000-00002A010000}"/>
    <cellStyle name="20% - Accent5 2 5" xfId="302" xr:uid="{00000000-0005-0000-0000-00002B010000}"/>
    <cellStyle name="20% - Accent5 2 5 2" xfId="783" xr:uid="{00000000-0005-0000-0000-00002C010000}"/>
    <cellStyle name="20% - Accent5 2 6" xfId="543" xr:uid="{00000000-0005-0000-0000-00002D010000}"/>
    <cellStyle name="20% - Accent5 3" xfId="72" xr:uid="{00000000-0005-0000-0000-00002E010000}"/>
    <cellStyle name="20% - Accent5 3 2" xfId="133" xr:uid="{00000000-0005-0000-0000-00002F010000}"/>
    <cellStyle name="20% - Accent5 3 2 2" xfId="254" xr:uid="{00000000-0005-0000-0000-000030010000}"/>
    <cellStyle name="20% - Accent5 3 2 2 2" xfId="495" xr:uid="{00000000-0005-0000-0000-000031010000}"/>
    <cellStyle name="20% - Accent5 3 2 2 2 2" xfId="976" xr:uid="{00000000-0005-0000-0000-000032010000}"/>
    <cellStyle name="20% - Accent5 3 2 2 3" xfId="736" xr:uid="{00000000-0005-0000-0000-000033010000}"/>
    <cellStyle name="20% - Accent5 3 2 3" xfId="375" xr:uid="{00000000-0005-0000-0000-000034010000}"/>
    <cellStyle name="20% - Accent5 3 2 3 2" xfId="856" xr:uid="{00000000-0005-0000-0000-000035010000}"/>
    <cellStyle name="20% - Accent5 3 2 4" xfId="616" xr:uid="{00000000-0005-0000-0000-000036010000}"/>
    <cellStyle name="20% - Accent5 3 3" xfId="194" xr:uid="{00000000-0005-0000-0000-000037010000}"/>
    <cellStyle name="20% - Accent5 3 3 2" xfId="435" xr:uid="{00000000-0005-0000-0000-000038010000}"/>
    <cellStyle name="20% - Accent5 3 3 2 2" xfId="916" xr:uid="{00000000-0005-0000-0000-000039010000}"/>
    <cellStyle name="20% - Accent5 3 3 3" xfId="676" xr:uid="{00000000-0005-0000-0000-00003A010000}"/>
    <cellStyle name="20% - Accent5 3 4" xfId="315" xr:uid="{00000000-0005-0000-0000-00003B010000}"/>
    <cellStyle name="20% - Accent5 3 4 2" xfId="796" xr:uid="{00000000-0005-0000-0000-00003C010000}"/>
    <cellStyle name="20% - Accent5 3 5" xfId="556" xr:uid="{00000000-0005-0000-0000-00003D010000}"/>
    <cellStyle name="20% - Accent5 4" xfId="101" xr:uid="{00000000-0005-0000-0000-00003E010000}"/>
    <cellStyle name="20% - Accent5 4 2" xfId="223" xr:uid="{00000000-0005-0000-0000-00003F010000}"/>
    <cellStyle name="20% - Accent5 4 2 2" xfId="464" xr:uid="{00000000-0005-0000-0000-000040010000}"/>
    <cellStyle name="20% - Accent5 4 2 2 2" xfId="945" xr:uid="{00000000-0005-0000-0000-000041010000}"/>
    <cellStyle name="20% - Accent5 4 2 3" xfId="705" xr:uid="{00000000-0005-0000-0000-000042010000}"/>
    <cellStyle name="20% - Accent5 4 3" xfId="344" xr:uid="{00000000-0005-0000-0000-000043010000}"/>
    <cellStyle name="20% - Accent5 4 3 2" xfId="825" xr:uid="{00000000-0005-0000-0000-000044010000}"/>
    <cellStyle name="20% - Accent5 4 4" xfId="585" xr:uid="{00000000-0005-0000-0000-000045010000}"/>
    <cellStyle name="20% - Accent5 5" xfId="162" xr:uid="{00000000-0005-0000-0000-000046010000}"/>
    <cellStyle name="20% - Accent5 5 2" xfId="404" xr:uid="{00000000-0005-0000-0000-000047010000}"/>
    <cellStyle name="20% - Accent5 5 2 2" xfId="885" xr:uid="{00000000-0005-0000-0000-000048010000}"/>
    <cellStyle name="20% - Accent5 5 3" xfId="645" xr:uid="{00000000-0005-0000-0000-000049010000}"/>
    <cellStyle name="20% - Accent5 6" xfId="283" xr:uid="{00000000-0005-0000-0000-00004A010000}"/>
    <cellStyle name="20% - Accent5 6 2" xfId="765" xr:uid="{00000000-0005-0000-0000-00004B010000}"/>
    <cellStyle name="20% - Accent5 7" xfId="524" xr:uid="{00000000-0005-0000-0000-00004C010000}"/>
    <cellStyle name="20% - Accent6 2" xfId="61" xr:uid="{00000000-0005-0000-0000-00004D010000}"/>
    <cellStyle name="20% - Accent6 2 2" xfId="90" xr:uid="{00000000-0005-0000-0000-00004E010000}"/>
    <cellStyle name="20% - Accent6 2 2 2" xfId="151" xr:uid="{00000000-0005-0000-0000-00004F010000}"/>
    <cellStyle name="20% - Accent6 2 2 2 2" xfId="272" xr:uid="{00000000-0005-0000-0000-000050010000}"/>
    <cellStyle name="20% - Accent6 2 2 2 2 2" xfId="513" xr:uid="{00000000-0005-0000-0000-000051010000}"/>
    <cellStyle name="20% - Accent6 2 2 2 2 2 2" xfId="994" xr:uid="{00000000-0005-0000-0000-000052010000}"/>
    <cellStyle name="20% - Accent6 2 2 2 2 3" xfId="754" xr:uid="{00000000-0005-0000-0000-000053010000}"/>
    <cellStyle name="20% - Accent6 2 2 2 3" xfId="393" xr:uid="{00000000-0005-0000-0000-000054010000}"/>
    <cellStyle name="20% - Accent6 2 2 2 3 2" xfId="874" xr:uid="{00000000-0005-0000-0000-000055010000}"/>
    <cellStyle name="20% - Accent6 2 2 2 4" xfId="634" xr:uid="{00000000-0005-0000-0000-000056010000}"/>
    <cellStyle name="20% - Accent6 2 2 3" xfId="212" xr:uid="{00000000-0005-0000-0000-000057010000}"/>
    <cellStyle name="20% - Accent6 2 2 3 2" xfId="453" xr:uid="{00000000-0005-0000-0000-000058010000}"/>
    <cellStyle name="20% - Accent6 2 2 3 2 2" xfId="934" xr:uid="{00000000-0005-0000-0000-000059010000}"/>
    <cellStyle name="20% - Accent6 2 2 3 3" xfId="694" xr:uid="{00000000-0005-0000-0000-00005A010000}"/>
    <cellStyle name="20% - Accent6 2 2 4" xfId="333" xr:uid="{00000000-0005-0000-0000-00005B010000}"/>
    <cellStyle name="20% - Accent6 2 2 4 2" xfId="814" xr:uid="{00000000-0005-0000-0000-00005C010000}"/>
    <cellStyle name="20% - Accent6 2 2 5" xfId="574" xr:uid="{00000000-0005-0000-0000-00005D010000}"/>
    <cellStyle name="20% - Accent6 2 3" xfId="122" xr:uid="{00000000-0005-0000-0000-00005E010000}"/>
    <cellStyle name="20% - Accent6 2 3 2" xfId="243" xr:uid="{00000000-0005-0000-0000-00005F010000}"/>
    <cellStyle name="20% - Accent6 2 3 2 2" xfId="484" xr:uid="{00000000-0005-0000-0000-000060010000}"/>
    <cellStyle name="20% - Accent6 2 3 2 2 2" xfId="965" xr:uid="{00000000-0005-0000-0000-000061010000}"/>
    <cellStyle name="20% - Accent6 2 3 2 3" xfId="725" xr:uid="{00000000-0005-0000-0000-000062010000}"/>
    <cellStyle name="20% - Accent6 2 3 3" xfId="364" xr:uid="{00000000-0005-0000-0000-000063010000}"/>
    <cellStyle name="20% - Accent6 2 3 3 2" xfId="845" xr:uid="{00000000-0005-0000-0000-000064010000}"/>
    <cellStyle name="20% - Accent6 2 3 4" xfId="605" xr:uid="{00000000-0005-0000-0000-000065010000}"/>
    <cellStyle name="20% - Accent6 2 4" xfId="183" xr:uid="{00000000-0005-0000-0000-000066010000}"/>
    <cellStyle name="20% - Accent6 2 4 2" xfId="424" xr:uid="{00000000-0005-0000-0000-000067010000}"/>
    <cellStyle name="20% - Accent6 2 4 2 2" xfId="905" xr:uid="{00000000-0005-0000-0000-000068010000}"/>
    <cellStyle name="20% - Accent6 2 4 3" xfId="665" xr:uid="{00000000-0005-0000-0000-000069010000}"/>
    <cellStyle name="20% - Accent6 2 5" xfId="304" xr:uid="{00000000-0005-0000-0000-00006A010000}"/>
    <cellStyle name="20% - Accent6 2 5 2" xfId="785" xr:uid="{00000000-0005-0000-0000-00006B010000}"/>
    <cellStyle name="20% - Accent6 2 6" xfId="545" xr:uid="{00000000-0005-0000-0000-00006C010000}"/>
    <cellStyle name="20% - Accent6 3" xfId="74" xr:uid="{00000000-0005-0000-0000-00006D010000}"/>
    <cellStyle name="20% - Accent6 3 2" xfId="135" xr:uid="{00000000-0005-0000-0000-00006E010000}"/>
    <cellStyle name="20% - Accent6 3 2 2" xfId="256" xr:uid="{00000000-0005-0000-0000-00006F010000}"/>
    <cellStyle name="20% - Accent6 3 2 2 2" xfId="497" xr:uid="{00000000-0005-0000-0000-000070010000}"/>
    <cellStyle name="20% - Accent6 3 2 2 2 2" xfId="978" xr:uid="{00000000-0005-0000-0000-000071010000}"/>
    <cellStyle name="20% - Accent6 3 2 2 3" xfId="738" xr:uid="{00000000-0005-0000-0000-000072010000}"/>
    <cellStyle name="20% - Accent6 3 2 3" xfId="377" xr:uid="{00000000-0005-0000-0000-000073010000}"/>
    <cellStyle name="20% - Accent6 3 2 3 2" xfId="858" xr:uid="{00000000-0005-0000-0000-000074010000}"/>
    <cellStyle name="20% - Accent6 3 2 4" xfId="618" xr:uid="{00000000-0005-0000-0000-000075010000}"/>
    <cellStyle name="20% - Accent6 3 3" xfId="196" xr:uid="{00000000-0005-0000-0000-000076010000}"/>
    <cellStyle name="20% - Accent6 3 3 2" xfId="437" xr:uid="{00000000-0005-0000-0000-000077010000}"/>
    <cellStyle name="20% - Accent6 3 3 2 2" xfId="918" xr:uid="{00000000-0005-0000-0000-000078010000}"/>
    <cellStyle name="20% - Accent6 3 3 3" xfId="678" xr:uid="{00000000-0005-0000-0000-000079010000}"/>
    <cellStyle name="20% - Accent6 3 4" xfId="317" xr:uid="{00000000-0005-0000-0000-00007A010000}"/>
    <cellStyle name="20% - Accent6 3 4 2" xfId="798" xr:uid="{00000000-0005-0000-0000-00007B010000}"/>
    <cellStyle name="20% - Accent6 3 5" xfId="558" xr:uid="{00000000-0005-0000-0000-00007C010000}"/>
    <cellStyle name="20% - Accent6 4" xfId="103" xr:uid="{00000000-0005-0000-0000-00007D010000}"/>
    <cellStyle name="20% - Accent6 4 2" xfId="225" xr:uid="{00000000-0005-0000-0000-00007E010000}"/>
    <cellStyle name="20% - Accent6 4 2 2" xfId="466" xr:uid="{00000000-0005-0000-0000-00007F010000}"/>
    <cellStyle name="20% - Accent6 4 2 2 2" xfId="947" xr:uid="{00000000-0005-0000-0000-000080010000}"/>
    <cellStyle name="20% - Accent6 4 2 3" xfId="707" xr:uid="{00000000-0005-0000-0000-000081010000}"/>
    <cellStyle name="20% - Accent6 4 3" xfId="346" xr:uid="{00000000-0005-0000-0000-000082010000}"/>
    <cellStyle name="20% - Accent6 4 3 2" xfId="827" xr:uid="{00000000-0005-0000-0000-000083010000}"/>
    <cellStyle name="20% - Accent6 4 4" xfId="587" xr:uid="{00000000-0005-0000-0000-000084010000}"/>
    <cellStyle name="20% - Accent6 5" xfId="164" xr:uid="{00000000-0005-0000-0000-000085010000}"/>
    <cellStyle name="20% - Accent6 5 2" xfId="406" xr:uid="{00000000-0005-0000-0000-000086010000}"/>
    <cellStyle name="20% - Accent6 5 2 2" xfId="887" xr:uid="{00000000-0005-0000-0000-000087010000}"/>
    <cellStyle name="20% - Accent6 5 3" xfId="647" xr:uid="{00000000-0005-0000-0000-000088010000}"/>
    <cellStyle name="20% - Accent6 6" xfId="285" xr:uid="{00000000-0005-0000-0000-000089010000}"/>
    <cellStyle name="20% - Accent6 6 2" xfId="767" xr:uid="{00000000-0005-0000-0000-00008A010000}"/>
    <cellStyle name="20% - Accent6 7" xfId="526" xr:uid="{00000000-0005-0000-0000-00008B010000}"/>
    <cellStyle name="40% - Accent1 2" xfId="52" xr:uid="{00000000-0005-0000-0000-00008C010000}"/>
    <cellStyle name="40% - Accent1 2 2" xfId="81" xr:uid="{00000000-0005-0000-0000-00008D010000}"/>
    <cellStyle name="40% - Accent1 2 2 2" xfId="142" xr:uid="{00000000-0005-0000-0000-00008E010000}"/>
    <cellStyle name="40% - Accent1 2 2 2 2" xfId="263" xr:uid="{00000000-0005-0000-0000-00008F010000}"/>
    <cellStyle name="40% - Accent1 2 2 2 2 2" xfId="504" xr:uid="{00000000-0005-0000-0000-000090010000}"/>
    <cellStyle name="40% - Accent1 2 2 2 2 2 2" xfId="985" xr:uid="{00000000-0005-0000-0000-000091010000}"/>
    <cellStyle name="40% - Accent1 2 2 2 2 3" xfId="745" xr:uid="{00000000-0005-0000-0000-000092010000}"/>
    <cellStyle name="40% - Accent1 2 2 2 3" xfId="384" xr:uid="{00000000-0005-0000-0000-000093010000}"/>
    <cellStyle name="40% - Accent1 2 2 2 3 2" xfId="865" xr:uid="{00000000-0005-0000-0000-000094010000}"/>
    <cellStyle name="40% - Accent1 2 2 2 4" xfId="625" xr:uid="{00000000-0005-0000-0000-000095010000}"/>
    <cellStyle name="40% - Accent1 2 2 3" xfId="203" xr:uid="{00000000-0005-0000-0000-000096010000}"/>
    <cellStyle name="40% - Accent1 2 2 3 2" xfId="444" xr:uid="{00000000-0005-0000-0000-000097010000}"/>
    <cellStyle name="40% - Accent1 2 2 3 2 2" xfId="925" xr:uid="{00000000-0005-0000-0000-000098010000}"/>
    <cellStyle name="40% - Accent1 2 2 3 3" xfId="685" xr:uid="{00000000-0005-0000-0000-000099010000}"/>
    <cellStyle name="40% - Accent1 2 2 4" xfId="324" xr:uid="{00000000-0005-0000-0000-00009A010000}"/>
    <cellStyle name="40% - Accent1 2 2 4 2" xfId="805" xr:uid="{00000000-0005-0000-0000-00009B010000}"/>
    <cellStyle name="40% - Accent1 2 2 5" xfId="565" xr:uid="{00000000-0005-0000-0000-00009C010000}"/>
    <cellStyle name="40% - Accent1 2 3" xfId="113" xr:uid="{00000000-0005-0000-0000-00009D010000}"/>
    <cellStyle name="40% - Accent1 2 3 2" xfId="234" xr:uid="{00000000-0005-0000-0000-00009E010000}"/>
    <cellStyle name="40% - Accent1 2 3 2 2" xfId="475" xr:uid="{00000000-0005-0000-0000-00009F010000}"/>
    <cellStyle name="40% - Accent1 2 3 2 2 2" xfId="956" xr:uid="{00000000-0005-0000-0000-0000A0010000}"/>
    <cellStyle name="40% - Accent1 2 3 2 3" xfId="716" xr:uid="{00000000-0005-0000-0000-0000A1010000}"/>
    <cellStyle name="40% - Accent1 2 3 3" xfId="355" xr:uid="{00000000-0005-0000-0000-0000A2010000}"/>
    <cellStyle name="40% - Accent1 2 3 3 2" xfId="836" xr:uid="{00000000-0005-0000-0000-0000A3010000}"/>
    <cellStyle name="40% - Accent1 2 3 4" xfId="596" xr:uid="{00000000-0005-0000-0000-0000A4010000}"/>
    <cellStyle name="40% - Accent1 2 4" xfId="174" xr:uid="{00000000-0005-0000-0000-0000A5010000}"/>
    <cellStyle name="40% - Accent1 2 4 2" xfId="415" xr:uid="{00000000-0005-0000-0000-0000A6010000}"/>
    <cellStyle name="40% - Accent1 2 4 2 2" xfId="896" xr:uid="{00000000-0005-0000-0000-0000A7010000}"/>
    <cellStyle name="40% - Accent1 2 4 3" xfId="656" xr:uid="{00000000-0005-0000-0000-0000A8010000}"/>
    <cellStyle name="40% - Accent1 2 5" xfId="295" xr:uid="{00000000-0005-0000-0000-0000A9010000}"/>
    <cellStyle name="40% - Accent1 2 5 2" xfId="776" xr:uid="{00000000-0005-0000-0000-0000AA010000}"/>
    <cellStyle name="40% - Accent1 2 6" xfId="536" xr:uid="{00000000-0005-0000-0000-0000AB010000}"/>
    <cellStyle name="40% - Accent1 3" xfId="65" xr:uid="{00000000-0005-0000-0000-0000AC010000}"/>
    <cellStyle name="40% - Accent1 3 2" xfId="126" xr:uid="{00000000-0005-0000-0000-0000AD010000}"/>
    <cellStyle name="40% - Accent1 3 2 2" xfId="247" xr:uid="{00000000-0005-0000-0000-0000AE010000}"/>
    <cellStyle name="40% - Accent1 3 2 2 2" xfId="488" xr:uid="{00000000-0005-0000-0000-0000AF010000}"/>
    <cellStyle name="40% - Accent1 3 2 2 2 2" xfId="969" xr:uid="{00000000-0005-0000-0000-0000B0010000}"/>
    <cellStyle name="40% - Accent1 3 2 2 3" xfId="729" xr:uid="{00000000-0005-0000-0000-0000B1010000}"/>
    <cellStyle name="40% - Accent1 3 2 3" xfId="368" xr:uid="{00000000-0005-0000-0000-0000B2010000}"/>
    <cellStyle name="40% - Accent1 3 2 3 2" xfId="849" xr:uid="{00000000-0005-0000-0000-0000B3010000}"/>
    <cellStyle name="40% - Accent1 3 2 4" xfId="609" xr:uid="{00000000-0005-0000-0000-0000B4010000}"/>
    <cellStyle name="40% - Accent1 3 3" xfId="187" xr:uid="{00000000-0005-0000-0000-0000B5010000}"/>
    <cellStyle name="40% - Accent1 3 3 2" xfId="428" xr:uid="{00000000-0005-0000-0000-0000B6010000}"/>
    <cellStyle name="40% - Accent1 3 3 2 2" xfId="909" xr:uid="{00000000-0005-0000-0000-0000B7010000}"/>
    <cellStyle name="40% - Accent1 3 3 3" xfId="669" xr:uid="{00000000-0005-0000-0000-0000B8010000}"/>
    <cellStyle name="40% - Accent1 3 4" xfId="308" xr:uid="{00000000-0005-0000-0000-0000B9010000}"/>
    <cellStyle name="40% - Accent1 3 4 2" xfId="789" xr:uid="{00000000-0005-0000-0000-0000BA010000}"/>
    <cellStyle name="40% - Accent1 3 5" xfId="549" xr:uid="{00000000-0005-0000-0000-0000BB010000}"/>
    <cellStyle name="40% - Accent1 4" xfId="94" xr:uid="{00000000-0005-0000-0000-0000BC010000}"/>
    <cellStyle name="40% - Accent1 4 2" xfId="216" xr:uid="{00000000-0005-0000-0000-0000BD010000}"/>
    <cellStyle name="40% - Accent1 4 2 2" xfId="457" xr:uid="{00000000-0005-0000-0000-0000BE010000}"/>
    <cellStyle name="40% - Accent1 4 2 2 2" xfId="938" xr:uid="{00000000-0005-0000-0000-0000BF010000}"/>
    <cellStyle name="40% - Accent1 4 2 3" xfId="698" xr:uid="{00000000-0005-0000-0000-0000C0010000}"/>
    <cellStyle name="40% - Accent1 4 3" xfId="337" xr:uid="{00000000-0005-0000-0000-0000C1010000}"/>
    <cellStyle name="40% - Accent1 4 3 2" xfId="818" xr:uid="{00000000-0005-0000-0000-0000C2010000}"/>
    <cellStyle name="40% - Accent1 4 4" xfId="578" xr:uid="{00000000-0005-0000-0000-0000C3010000}"/>
    <cellStyle name="40% - Accent1 5" xfId="155" xr:uid="{00000000-0005-0000-0000-0000C4010000}"/>
    <cellStyle name="40% - Accent1 5 2" xfId="397" xr:uid="{00000000-0005-0000-0000-0000C5010000}"/>
    <cellStyle name="40% - Accent1 5 2 2" xfId="878" xr:uid="{00000000-0005-0000-0000-0000C6010000}"/>
    <cellStyle name="40% - Accent1 5 3" xfId="638" xr:uid="{00000000-0005-0000-0000-0000C7010000}"/>
    <cellStyle name="40% - Accent1 6" xfId="276" xr:uid="{00000000-0005-0000-0000-0000C8010000}"/>
    <cellStyle name="40% - Accent1 6 2" xfId="758" xr:uid="{00000000-0005-0000-0000-0000C9010000}"/>
    <cellStyle name="40% - Accent1 7" xfId="517" xr:uid="{00000000-0005-0000-0000-0000CA010000}"/>
    <cellStyle name="40% - Accent2 2" xfId="54" xr:uid="{00000000-0005-0000-0000-0000CB010000}"/>
    <cellStyle name="40% - Accent2 2 2" xfId="83" xr:uid="{00000000-0005-0000-0000-0000CC010000}"/>
    <cellStyle name="40% - Accent2 2 2 2" xfId="144" xr:uid="{00000000-0005-0000-0000-0000CD010000}"/>
    <cellStyle name="40% - Accent2 2 2 2 2" xfId="265" xr:uid="{00000000-0005-0000-0000-0000CE010000}"/>
    <cellStyle name="40% - Accent2 2 2 2 2 2" xfId="506" xr:uid="{00000000-0005-0000-0000-0000CF010000}"/>
    <cellStyle name="40% - Accent2 2 2 2 2 2 2" xfId="987" xr:uid="{00000000-0005-0000-0000-0000D0010000}"/>
    <cellStyle name="40% - Accent2 2 2 2 2 3" xfId="747" xr:uid="{00000000-0005-0000-0000-0000D1010000}"/>
    <cellStyle name="40% - Accent2 2 2 2 3" xfId="386" xr:uid="{00000000-0005-0000-0000-0000D2010000}"/>
    <cellStyle name="40% - Accent2 2 2 2 3 2" xfId="867" xr:uid="{00000000-0005-0000-0000-0000D3010000}"/>
    <cellStyle name="40% - Accent2 2 2 2 4" xfId="627" xr:uid="{00000000-0005-0000-0000-0000D4010000}"/>
    <cellStyle name="40% - Accent2 2 2 3" xfId="205" xr:uid="{00000000-0005-0000-0000-0000D5010000}"/>
    <cellStyle name="40% - Accent2 2 2 3 2" xfId="446" xr:uid="{00000000-0005-0000-0000-0000D6010000}"/>
    <cellStyle name="40% - Accent2 2 2 3 2 2" xfId="927" xr:uid="{00000000-0005-0000-0000-0000D7010000}"/>
    <cellStyle name="40% - Accent2 2 2 3 3" xfId="687" xr:uid="{00000000-0005-0000-0000-0000D8010000}"/>
    <cellStyle name="40% - Accent2 2 2 4" xfId="326" xr:uid="{00000000-0005-0000-0000-0000D9010000}"/>
    <cellStyle name="40% - Accent2 2 2 4 2" xfId="807" xr:uid="{00000000-0005-0000-0000-0000DA010000}"/>
    <cellStyle name="40% - Accent2 2 2 5" xfId="567" xr:uid="{00000000-0005-0000-0000-0000DB010000}"/>
    <cellStyle name="40% - Accent2 2 3" xfId="115" xr:uid="{00000000-0005-0000-0000-0000DC010000}"/>
    <cellStyle name="40% - Accent2 2 3 2" xfId="236" xr:uid="{00000000-0005-0000-0000-0000DD010000}"/>
    <cellStyle name="40% - Accent2 2 3 2 2" xfId="477" xr:uid="{00000000-0005-0000-0000-0000DE010000}"/>
    <cellStyle name="40% - Accent2 2 3 2 2 2" xfId="958" xr:uid="{00000000-0005-0000-0000-0000DF010000}"/>
    <cellStyle name="40% - Accent2 2 3 2 3" xfId="718" xr:uid="{00000000-0005-0000-0000-0000E0010000}"/>
    <cellStyle name="40% - Accent2 2 3 3" xfId="357" xr:uid="{00000000-0005-0000-0000-0000E1010000}"/>
    <cellStyle name="40% - Accent2 2 3 3 2" xfId="838" xr:uid="{00000000-0005-0000-0000-0000E2010000}"/>
    <cellStyle name="40% - Accent2 2 3 4" xfId="598" xr:uid="{00000000-0005-0000-0000-0000E3010000}"/>
    <cellStyle name="40% - Accent2 2 4" xfId="176" xr:uid="{00000000-0005-0000-0000-0000E4010000}"/>
    <cellStyle name="40% - Accent2 2 4 2" xfId="417" xr:uid="{00000000-0005-0000-0000-0000E5010000}"/>
    <cellStyle name="40% - Accent2 2 4 2 2" xfId="898" xr:uid="{00000000-0005-0000-0000-0000E6010000}"/>
    <cellStyle name="40% - Accent2 2 4 3" xfId="658" xr:uid="{00000000-0005-0000-0000-0000E7010000}"/>
    <cellStyle name="40% - Accent2 2 5" xfId="297" xr:uid="{00000000-0005-0000-0000-0000E8010000}"/>
    <cellStyle name="40% - Accent2 2 5 2" xfId="778" xr:uid="{00000000-0005-0000-0000-0000E9010000}"/>
    <cellStyle name="40% - Accent2 2 6" xfId="538" xr:uid="{00000000-0005-0000-0000-0000EA010000}"/>
    <cellStyle name="40% - Accent2 3" xfId="67" xr:uid="{00000000-0005-0000-0000-0000EB010000}"/>
    <cellStyle name="40% - Accent2 3 2" xfId="128" xr:uid="{00000000-0005-0000-0000-0000EC010000}"/>
    <cellStyle name="40% - Accent2 3 2 2" xfId="249" xr:uid="{00000000-0005-0000-0000-0000ED010000}"/>
    <cellStyle name="40% - Accent2 3 2 2 2" xfId="490" xr:uid="{00000000-0005-0000-0000-0000EE010000}"/>
    <cellStyle name="40% - Accent2 3 2 2 2 2" xfId="971" xr:uid="{00000000-0005-0000-0000-0000EF010000}"/>
    <cellStyle name="40% - Accent2 3 2 2 3" xfId="731" xr:uid="{00000000-0005-0000-0000-0000F0010000}"/>
    <cellStyle name="40% - Accent2 3 2 3" xfId="370" xr:uid="{00000000-0005-0000-0000-0000F1010000}"/>
    <cellStyle name="40% - Accent2 3 2 3 2" xfId="851" xr:uid="{00000000-0005-0000-0000-0000F2010000}"/>
    <cellStyle name="40% - Accent2 3 2 4" xfId="611" xr:uid="{00000000-0005-0000-0000-0000F3010000}"/>
    <cellStyle name="40% - Accent2 3 3" xfId="189" xr:uid="{00000000-0005-0000-0000-0000F4010000}"/>
    <cellStyle name="40% - Accent2 3 3 2" xfId="430" xr:uid="{00000000-0005-0000-0000-0000F5010000}"/>
    <cellStyle name="40% - Accent2 3 3 2 2" xfId="911" xr:uid="{00000000-0005-0000-0000-0000F6010000}"/>
    <cellStyle name="40% - Accent2 3 3 3" xfId="671" xr:uid="{00000000-0005-0000-0000-0000F7010000}"/>
    <cellStyle name="40% - Accent2 3 4" xfId="310" xr:uid="{00000000-0005-0000-0000-0000F8010000}"/>
    <cellStyle name="40% - Accent2 3 4 2" xfId="791" xr:uid="{00000000-0005-0000-0000-0000F9010000}"/>
    <cellStyle name="40% - Accent2 3 5" xfId="551" xr:uid="{00000000-0005-0000-0000-0000FA010000}"/>
    <cellStyle name="40% - Accent2 4" xfId="96" xr:uid="{00000000-0005-0000-0000-0000FB010000}"/>
    <cellStyle name="40% - Accent2 4 2" xfId="218" xr:uid="{00000000-0005-0000-0000-0000FC010000}"/>
    <cellStyle name="40% - Accent2 4 2 2" xfId="459" xr:uid="{00000000-0005-0000-0000-0000FD010000}"/>
    <cellStyle name="40% - Accent2 4 2 2 2" xfId="940" xr:uid="{00000000-0005-0000-0000-0000FE010000}"/>
    <cellStyle name="40% - Accent2 4 2 3" xfId="700" xr:uid="{00000000-0005-0000-0000-0000FF010000}"/>
    <cellStyle name="40% - Accent2 4 3" xfId="339" xr:uid="{00000000-0005-0000-0000-000000020000}"/>
    <cellStyle name="40% - Accent2 4 3 2" xfId="820" xr:uid="{00000000-0005-0000-0000-000001020000}"/>
    <cellStyle name="40% - Accent2 4 4" xfId="580" xr:uid="{00000000-0005-0000-0000-000002020000}"/>
    <cellStyle name="40% - Accent2 5" xfId="157" xr:uid="{00000000-0005-0000-0000-000003020000}"/>
    <cellStyle name="40% - Accent2 5 2" xfId="399" xr:uid="{00000000-0005-0000-0000-000004020000}"/>
    <cellStyle name="40% - Accent2 5 2 2" xfId="880" xr:uid="{00000000-0005-0000-0000-000005020000}"/>
    <cellStyle name="40% - Accent2 5 3" xfId="640" xr:uid="{00000000-0005-0000-0000-000006020000}"/>
    <cellStyle name="40% - Accent2 6" xfId="278" xr:uid="{00000000-0005-0000-0000-000007020000}"/>
    <cellStyle name="40% - Accent2 6 2" xfId="760" xr:uid="{00000000-0005-0000-0000-000008020000}"/>
    <cellStyle name="40% - Accent2 7" xfId="519" xr:uid="{00000000-0005-0000-0000-000009020000}"/>
    <cellStyle name="40% - Accent3 2" xfId="56" xr:uid="{00000000-0005-0000-0000-00000A020000}"/>
    <cellStyle name="40% - Accent3 2 2" xfId="85" xr:uid="{00000000-0005-0000-0000-00000B020000}"/>
    <cellStyle name="40% - Accent3 2 2 2" xfId="146" xr:uid="{00000000-0005-0000-0000-00000C020000}"/>
    <cellStyle name="40% - Accent3 2 2 2 2" xfId="267" xr:uid="{00000000-0005-0000-0000-00000D020000}"/>
    <cellStyle name="40% - Accent3 2 2 2 2 2" xfId="508" xr:uid="{00000000-0005-0000-0000-00000E020000}"/>
    <cellStyle name="40% - Accent3 2 2 2 2 2 2" xfId="989" xr:uid="{00000000-0005-0000-0000-00000F020000}"/>
    <cellStyle name="40% - Accent3 2 2 2 2 3" xfId="749" xr:uid="{00000000-0005-0000-0000-000010020000}"/>
    <cellStyle name="40% - Accent3 2 2 2 3" xfId="388" xr:uid="{00000000-0005-0000-0000-000011020000}"/>
    <cellStyle name="40% - Accent3 2 2 2 3 2" xfId="869" xr:uid="{00000000-0005-0000-0000-000012020000}"/>
    <cellStyle name="40% - Accent3 2 2 2 4" xfId="629" xr:uid="{00000000-0005-0000-0000-000013020000}"/>
    <cellStyle name="40% - Accent3 2 2 3" xfId="207" xr:uid="{00000000-0005-0000-0000-000014020000}"/>
    <cellStyle name="40% - Accent3 2 2 3 2" xfId="448" xr:uid="{00000000-0005-0000-0000-000015020000}"/>
    <cellStyle name="40% - Accent3 2 2 3 2 2" xfId="929" xr:uid="{00000000-0005-0000-0000-000016020000}"/>
    <cellStyle name="40% - Accent3 2 2 3 3" xfId="689" xr:uid="{00000000-0005-0000-0000-000017020000}"/>
    <cellStyle name="40% - Accent3 2 2 4" xfId="328" xr:uid="{00000000-0005-0000-0000-000018020000}"/>
    <cellStyle name="40% - Accent3 2 2 4 2" xfId="809" xr:uid="{00000000-0005-0000-0000-000019020000}"/>
    <cellStyle name="40% - Accent3 2 2 5" xfId="569" xr:uid="{00000000-0005-0000-0000-00001A020000}"/>
    <cellStyle name="40% - Accent3 2 3" xfId="117" xr:uid="{00000000-0005-0000-0000-00001B020000}"/>
    <cellStyle name="40% - Accent3 2 3 2" xfId="238" xr:uid="{00000000-0005-0000-0000-00001C020000}"/>
    <cellStyle name="40% - Accent3 2 3 2 2" xfId="479" xr:uid="{00000000-0005-0000-0000-00001D020000}"/>
    <cellStyle name="40% - Accent3 2 3 2 2 2" xfId="960" xr:uid="{00000000-0005-0000-0000-00001E020000}"/>
    <cellStyle name="40% - Accent3 2 3 2 3" xfId="720" xr:uid="{00000000-0005-0000-0000-00001F020000}"/>
    <cellStyle name="40% - Accent3 2 3 3" xfId="359" xr:uid="{00000000-0005-0000-0000-000020020000}"/>
    <cellStyle name="40% - Accent3 2 3 3 2" xfId="840" xr:uid="{00000000-0005-0000-0000-000021020000}"/>
    <cellStyle name="40% - Accent3 2 3 4" xfId="600" xr:uid="{00000000-0005-0000-0000-000022020000}"/>
    <cellStyle name="40% - Accent3 2 4" xfId="178" xr:uid="{00000000-0005-0000-0000-000023020000}"/>
    <cellStyle name="40% - Accent3 2 4 2" xfId="419" xr:uid="{00000000-0005-0000-0000-000024020000}"/>
    <cellStyle name="40% - Accent3 2 4 2 2" xfId="900" xr:uid="{00000000-0005-0000-0000-000025020000}"/>
    <cellStyle name="40% - Accent3 2 4 3" xfId="660" xr:uid="{00000000-0005-0000-0000-000026020000}"/>
    <cellStyle name="40% - Accent3 2 5" xfId="299" xr:uid="{00000000-0005-0000-0000-000027020000}"/>
    <cellStyle name="40% - Accent3 2 5 2" xfId="780" xr:uid="{00000000-0005-0000-0000-000028020000}"/>
    <cellStyle name="40% - Accent3 2 6" xfId="540" xr:uid="{00000000-0005-0000-0000-000029020000}"/>
    <cellStyle name="40% - Accent3 3" xfId="69" xr:uid="{00000000-0005-0000-0000-00002A020000}"/>
    <cellStyle name="40% - Accent3 3 2" xfId="130" xr:uid="{00000000-0005-0000-0000-00002B020000}"/>
    <cellStyle name="40% - Accent3 3 2 2" xfId="251" xr:uid="{00000000-0005-0000-0000-00002C020000}"/>
    <cellStyle name="40% - Accent3 3 2 2 2" xfId="492" xr:uid="{00000000-0005-0000-0000-00002D020000}"/>
    <cellStyle name="40% - Accent3 3 2 2 2 2" xfId="973" xr:uid="{00000000-0005-0000-0000-00002E020000}"/>
    <cellStyle name="40% - Accent3 3 2 2 3" xfId="733" xr:uid="{00000000-0005-0000-0000-00002F020000}"/>
    <cellStyle name="40% - Accent3 3 2 3" xfId="372" xr:uid="{00000000-0005-0000-0000-000030020000}"/>
    <cellStyle name="40% - Accent3 3 2 3 2" xfId="853" xr:uid="{00000000-0005-0000-0000-000031020000}"/>
    <cellStyle name="40% - Accent3 3 2 4" xfId="613" xr:uid="{00000000-0005-0000-0000-000032020000}"/>
    <cellStyle name="40% - Accent3 3 3" xfId="191" xr:uid="{00000000-0005-0000-0000-000033020000}"/>
    <cellStyle name="40% - Accent3 3 3 2" xfId="432" xr:uid="{00000000-0005-0000-0000-000034020000}"/>
    <cellStyle name="40% - Accent3 3 3 2 2" xfId="913" xr:uid="{00000000-0005-0000-0000-000035020000}"/>
    <cellStyle name="40% - Accent3 3 3 3" xfId="673" xr:uid="{00000000-0005-0000-0000-000036020000}"/>
    <cellStyle name="40% - Accent3 3 4" xfId="312" xr:uid="{00000000-0005-0000-0000-000037020000}"/>
    <cellStyle name="40% - Accent3 3 4 2" xfId="793" xr:uid="{00000000-0005-0000-0000-000038020000}"/>
    <cellStyle name="40% - Accent3 3 5" xfId="553" xr:uid="{00000000-0005-0000-0000-000039020000}"/>
    <cellStyle name="40% - Accent3 4" xfId="98" xr:uid="{00000000-0005-0000-0000-00003A020000}"/>
    <cellStyle name="40% - Accent3 4 2" xfId="220" xr:uid="{00000000-0005-0000-0000-00003B020000}"/>
    <cellStyle name="40% - Accent3 4 2 2" xfId="461" xr:uid="{00000000-0005-0000-0000-00003C020000}"/>
    <cellStyle name="40% - Accent3 4 2 2 2" xfId="942" xr:uid="{00000000-0005-0000-0000-00003D020000}"/>
    <cellStyle name="40% - Accent3 4 2 3" xfId="702" xr:uid="{00000000-0005-0000-0000-00003E020000}"/>
    <cellStyle name="40% - Accent3 4 3" xfId="341" xr:uid="{00000000-0005-0000-0000-00003F020000}"/>
    <cellStyle name="40% - Accent3 4 3 2" xfId="822" xr:uid="{00000000-0005-0000-0000-000040020000}"/>
    <cellStyle name="40% - Accent3 4 4" xfId="582" xr:uid="{00000000-0005-0000-0000-000041020000}"/>
    <cellStyle name="40% - Accent3 5" xfId="159" xr:uid="{00000000-0005-0000-0000-000042020000}"/>
    <cellStyle name="40% - Accent3 5 2" xfId="401" xr:uid="{00000000-0005-0000-0000-000043020000}"/>
    <cellStyle name="40% - Accent3 5 2 2" xfId="882" xr:uid="{00000000-0005-0000-0000-000044020000}"/>
    <cellStyle name="40% - Accent3 5 3" xfId="642" xr:uid="{00000000-0005-0000-0000-000045020000}"/>
    <cellStyle name="40% - Accent3 6" xfId="280" xr:uid="{00000000-0005-0000-0000-000046020000}"/>
    <cellStyle name="40% - Accent3 6 2" xfId="762" xr:uid="{00000000-0005-0000-0000-000047020000}"/>
    <cellStyle name="40% - Accent3 7" xfId="521" xr:uid="{00000000-0005-0000-0000-000048020000}"/>
    <cellStyle name="40% - Accent4 2" xfId="58" xr:uid="{00000000-0005-0000-0000-000049020000}"/>
    <cellStyle name="40% - Accent4 2 2" xfId="87" xr:uid="{00000000-0005-0000-0000-00004A020000}"/>
    <cellStyle name="40% - Accent4 2 2 2" xfId="148" xr:uid="{00000000-0005-0000-0000-00004B020000}"/>
    <cellStyle name="40% - Accent4 2 2 2 2" xfId="269" xr:uid="{00000000-0005-0000-0000-00004C020000}"/>
    <cellStyle name="40% - Accent4 2 2 2 2 2" xfId="510" xr:uid="{00000000-0005-0000-0000-00004D020000}"/>
    <cellStyle name="40% - Accent4 2 2 2 2 2 2" xfId="991" xr:uid="{00000000-0005-0000-0000-00004E020000}"/>
    <cellStyle name="40% - Accent4 2 2 2 2 3" xfId="751" xr:uid="{00000000-0005-0000-0000-00004F020000}"/>
    <cellStyle name="40% - Accent4 2 2 2 3" xfId="390" xr:uid="{00000000-0005-0000-0000-000050020000}"/>
    <cellStyle name="40% - Accent4 2 2 2 3 2" xfId="871" xr:uid="{00000000-0005-0000-0000-000051020000}"/>
    <cellStyle name="40% - Accent4 2 2 2 4" xfId="631" xr:uid="{00000000-0005-0000-0000-000052020000}"/>
    <cellStyle name="40% - Accent4 2 2 3" xfId="209" xr:uid="{00000000-0005-0000-0000-000053020000}"/>
    <cellStyle name="40% - Accent4 2 2 3 2" xfId="450" xr:uid="{00000000-0005-0000-0000-000054020000}"/>
    <cellStyle name="40% - Accent4 2 2 3 2 2" xfId="931" xr:uid="{00000000-0005-0000-0000-000055020000}"/>
    <cellStyle name="40% - Accent4 2 2 3 3" xfId="691" xr:uid="{00000000-0005-0000-0000-000056020000}"/>
    <cellStyle name="40% - Accent4 2 2 4" xfId="330" xr:uid="{00000000-0005-0000-0000-000057020000}"/>
    <cellStyle name="40% - Accent4 2 2 4 2" xfId="811" xr:uid="{00000000-0005-0000-0000-000058020000}"/>
    <cellStyle name="40% - Accent4 2 2 5" xfId="571" xr:uid="{00000000-0005-0000-0000-000059020000}"/>
    <cellStyle name="40% - Accent4 2 3" xfId="119" xr:uid="{00000000-0005-0000-0000-00005A020000}"/>
    <cellStyle name="40% - Accent4 2 3 2" xfId="240" xr:uid="{00000000-0005-0000-0000-00005B020000}"/>
    <cellStyle name="40% - Accent4 2 3 2 2" xfId="481" xr:uid="{00000000-0005-0000-0000-00005C020000}"/>
    <cellStyle name="40% - Accent4 2 3 2 2 2" xfId="962" xr:uid="{00000000-0005-0000-0000-00005D020000}"/>
    <cellStyle name="40% - Accent4 2 3 2 3" xfId="722" xr:uid="{00000000-0005-0000-0000-00005E020000}"/>
    <cellStyle name="40% - Accent4 2 3 3" xfId="361" xr:uid="{00000000-0005-0000-0000-00005F020000}"/>
    <cellStyle name="40% - Accent4 2 3 3 2" xfId="842" xr:uid="{00000000-0005-0000-0000-000060020000}"/>
    <cellStyle name="40% - Accent4 2 3 4" xfId="602" xr:uid="{00000000-0005-0000-0000-000061020000}"/>
    <cellStyle name="40% - Accent4 2 4" xfId="180" xr:uid="{00000000-0005-0000-0000-000062020000}"/>
    <cellStyle name="40% - Accent4 2 4 2" xfId="421" xr:uid="{00000000-0005-0000-0000-000063020000}"/>
    <cellStyle name="40% - Accent4 2 4 2 2" xfId="902" xr:uid="{00000000-0005-0000-0000-000064020000}"/>
    <cellStyle name="40% - Accent4 2 4 3" xfId="662" xr:uid="{00000000-0005-0000-0000-000065020000}"/>
    <cellStyle name="40% - Accent4 2 5" xfId="301" xr:uid="{00000000-0005-0000-0000-000066020000}"/>
    <cellStyle name="40% - Accent4 2 5 2" xfId="782" xr:uid="{00000000-0005-0000-0000-000067020000}"/>
    <cellStyle name="40% - Accent4 2 6" xfId="542" xr:uid="{00000000-0005-0000-0000-000068020000}"/>
    <cellStyle name="40% - Accent4 3" xfId="71" xr:uid="{00000000-0005-0000-0000-000069020000}"/>
    <cellStyle name="40% - Accent4 3 2" xfId="132" xr:uid="{00000000-0005-0000-0000-00006A020000}"/>
    <cellStyle name="40% - Accent4 3 2 2" xfId="253" xr:uid="{00000000-0005-0000-0000-00006B020000}"/>
    <cellStyle name="40% - Accent4 3 2 2 2" xfId="494" xr:uid="{00000000-0005-0000-0000-00006C020000}"/>
    <cellStyle name="40% - Accent4 3 2 2 2 2" xfId="975" xr:uid="{00000000-0005-0000-0000-00006D020000}"/>
    <cellStyle name="40% - Accent4 3 2 2 3" xfId="735" xr:uid="{00000000-0005-0000-0000-00006E020000}"/>
    <cellStyle name="40% - Accent4 3 2 3" xfId="374" xr:uid="{00000000-0005-0000-0000-00006F020000}"/>
    <cellStyle name="40% - Accent4 3 2 3 2" xfId="855" xr:uid="{00000000-0005-0000-0000-000070020000}"/>
    <cellStyle name="40% - Accent4 3 2 4" xfId="615" xr:uid="{00000000-0005-0000-0000-000071020000}"/>
    <cellStyle name="40% - Accent4 3 3" xfId="193" xr:uid="{00000000-0005-0000-0000-000072020000}"/>
    <cellStyle name="40% - Accent4 3 3 2" xfId="434" xr:uid="{00000000-0005-0000-0000-000073020000}"/>
    <cellStyle name="40% - Accent4 3 3 2 2" xfId="915" xr:uid="{00000000-0005-0000-0000-000074020000}"/>
    <cellStyle name="40% - Accent4 3 3 3" xfId="675" xr:uid="{00000000-0005-0000-0000-000075020000}"/>
    <cellStyle name="40% - Accent4 3 4" xfId="314" xr:uid="{00000000-0005-0000-0000-000076020000}"/>
    <cellStyle name="40% - Accent4 3 4 2" xfId="795" xr:uid="{00000000-0005-0000-0000-000077020000}"/>
    <cellStyle name="40% - Accent4 3 5" xfId="555" xr:uid="{00000000-0005-0000-0000-000078020000}"/>
    <cellStyle name="40% - Accent4 4" xfId="100" xr:uid="{00000000-0005-0000-0000-000079020000}"/>
    <cellStyle name="40% - Accent4 4 2" xfId="222" xr:uid="{00000000-0005-0000-0000-00007A020000}"/>
    <cellStyle name="40% - Accent4 4 2 2" xfId="463" xr:uid="{00000000-0005-0000-0000-00007B020000}"/>
    <cellStyle name="40% - Accent4 4 2 2 2" xfId="944" xr:uid="{00000000-0005-0000-0000-00007C020000}"/>
    <cellStyle name="40% - Accent4 4 2 3" xfId="704" xr:uid="{00000000-0005-0000-0000-00007D020000}"/>
    <cellStyle name="40% - Accent4 4 3" xfId="343" xr:uid="{00000000-0005-0000-0000-00007E020000}"/>
    <cellStyle name="40% - Accent4 4 3 2" xfId="824" xr:uid="{00000000-0005-0000-0000-00007F020000}"/>
    <cellStyle name="40% - Accent4 4 4" xfId="584" xr:uid="{00000000-0005-0000-0000-000080020000}"/>
    <cellStyle name="40% - Accent4 5" xfId="161" xr:uid="{00000000-0005-0000-0000-000081020000}"/>
    <cellStyle name="40% - Accent4 5 2" xfId="403" xr:uid="{00000000-0005-0000-0000-000082020000}"/>
    <cellStyle name="40% - Accent4 5 2 2" xfId="884" xr:uid="{00000000-0005-0000-0000-000083020000}"/>
    <cellStyle name="40% - Accent4 5 3" xfId="644" xr:uid="{00000000-0005-0000-0000-000084020000}"/>
    <cellStyle name="40% - Accent4 6" xfId="282" xr:uid="{00000000-0005-0000-0000-000085020000}"/>
    <cellStyle name="40% - Accent4 6 2" xfId="764" xr:uid="{00000000-0005-0000-0000-000086020000}"/>
    <cellStyle name="40% - Accent4 7" xfId="523" xr:uid="{00000000-0005-0000-0000-000087020000}"/>
    <cellStyle name="40% - Accent5 2" xfId="60" xr:uid="{00000000-0005-0000-0000-000088020000}"/>
    <cellStyle name="40% - Accent5 2 2" xfId="89" xr:uid="{00000000-0005-0000-0000-000089020000}"/>
    <cellStyle name="40% - Accent5 2 2 2" xfId="150" xr:uid="{00000000-0005-0000-0000-00008A020000}"/>
    <cellStyle name="40% - Accent5 2 2 2 2" xfId="271" xr:uid="{00000000-0005-0000-0000-00008B020000}"/>
    <cellStyle name="40% - Accent5 2 2 2 2 2" xfId="512" xr:uid="{00000000-0005-0000-0000-00008C020000}"/>
    <cellStyle name="40% - Accent5 2 2 2 2 2 2" xfId="993" xr:uid="{00000000-0005-0000-0000-00008D020000}"/>
    <cellStyle name="40% - Accent5 2 2 2 2 3" xfId="753" xr:uid="{00000000-0005-0000-0000-00008E020000}"/>
    <cellStyle name="40% - Accent5 2 2 2 3" xfId="392" xr:uid="{00000000-0005-0000-0000-00008F020000}"/>
    <cellStyle name="40% - Accent5 2 2 2 3 2" xfId="873" xr:uid="{00000000-0005-0000-0000-000090020000}"/>
    <cellStyle name="40% - Accent5 2 2 2 4" xfId="633" xr:uid="{00000000-0005-0000-0000-000091020000}"/>
    <cellStyle name="40% - Accent5 2 2 3" xfId="211" xr:uid="{00000000-0005-0000-0000-000092020000}"/>
    <cellStyle name="40% - Accent5 2 2 3 2" xfId="452" xr:uid="{00000000-0005-0000-0000-000093020000}"/>
    <cellStyle name="40% - Accent5 2 2 3 2 2" xfId="933" xr:uid="{00000000-0005-0000-0000-000094020000}"/>
    <cellStyle name="40% - Accent5 2 2 3 3" xfId="693" xr:uid="{00000000-0005-0000-0000-000095020000}"/>
    <cellStyle name="40% - Accent5 2 2 4" xfId="332" xr:uid="{00000000-0005-0000-0000-000096020000}"/>
    <cellStyle name="40% - Accent5 2 2 4 2" xfId="813" xr:uid="{00000000-0005-0000-0000-000097020000}"/>
    <cellStyle name="40% - Accent5 2 2 5" xfId="573" xr:uid="{00000000-0005-0000-0000-000098020000}"/>
    <cellStyle name="40% - Accent5 2 3" xfId="121" xr:uid="{00000000-0005-0000-0000-000099020000}"/>
    <cellStyle name="40% - Accent5 2 3 2" xfId="242" xr:uid="{00000000-0005-0000-0000-00009A020000}"/>
    <cellStyle name="40% - Accent5 2 3 2 2" xfId="483" xr:uid="{00000000-0005-0000-0000-00009B020000}"/>
    <cellStyle name="40% - Accent5 2 3 2 2 2" xfId="964" xr:uid="{00000000-0005-0000-0000-00009C020000}"/>
    <cellStyle name="40% - Accent5 2 3 2 3" xfId="724" xr:uid="{00000000-0005-0000-0000-00009D020000}"/>
    <cellStyle name="40% - Accent5 2 3 3" xfId="363" xr:uid="{00000000-0005-0000-0000-00009E020000}"/>
    <cellStyle name="40% - Accent5 2 3 3 2" xfId="844" xr:uid="{00000000-0005-0000-0000-00009F020000}"/>
    <cellStyle name="40% - Accent5 2 3 4" xfId="604" xr:uid="{00000000-0005-0000-0000-0000A0020000}"/>
    <cellStyle name="40% - Accent5 2 4" xfId="182" xr:uid="{00000000-0005-0000-0000-0000A1020000}"/>
    <cellStyle name="40% - Accent5 2 4 2" xfId="423" xr:uid="{00000000-0005-0000-0000-0000A2020000}"/>
    <cellStyle name="40% - Accent5 2 4 2 2" xfId="904" xr:uid="{00000000-0005-0000-0000-0000A3020000}"/>
    <cellStyle name="40% - Accent5 2 4 3" xfId="664" xr:uid="{00000000-0005-0000-0000-0000A4020000}"/>
    <cellStyle name="40% - Accent5 2 5" xfId="303" xr:uid="{00000000-0005-0000-0000-0000A5020000}"/>
    <cellStyle name="40% - Accent5 2 5 2" xfId="784" xr:uid="{00000000-0005-0000-0000-0000A6020000}"/>
    <cellStyle name="40% - Accent5 2 6" xfId="544" xr:uid="{00000000-0005-0000-0000-0000A7020000}"/>
    <cellStyle name="40% - Accent5 3" xfId="73" xr:uid="{00000000-0005-0000-0000-0000A8020000}"/>
    <cellStyle name="40% - Accent5 3 2" xfId="134" xr:uid="{00000000-0005-0000-0000-0000A9020000}"/>
    <cellStyle name="40% - Accent5 3 2 2" xfId="255" xr:uid="{00000000-0005-0000-0000-0000AA020000}"/>
    <cellStyle name="40% - Accent5 3 2 2 2" xfId="496" xr:uid="{00000000-0005-0000-0000-0000AB020000}"/>
    <cellStyle name="40% - Accent5 3 2 2 2 2" xfId="977" xr:uid="{00000000-0005-0000-0000-0000AC020000}"/>
    <cellStyle name="40% - Accent5 3 2 2 3" xfId="737" xr:uid="{00000000-0005-0000-0000-0000AD020000}"/>
    <cellStyle name="40% - Accent5 3 2 3" xfId="376" xr:uid="{00000000-0005-0000-0000-0000AE020000}"/>
    <cellStyle name="40% - Accent5 3 2 3 2" xfId="857" xr:uid="{00000000-0005-0000-0000-0000AF020000}"/>
    <cellStyle name="40% - Accent5 3 2 4" xfId="617" xr:uid="{00000000-0005-0000-0000-0000B0020000}"/>
    <cellStyle name="40% - Accent5 3 3" xfId="195" xr:uid="{00000000-0005-0000-0000-0000B1020000}"/>
    <cellStyle name="40% - Accent5 3 3 2" xfId="436" xr:uid="{00000000-0005-0000-0000-0000B2020000}"/>
    <cellStyle name="40% - Accent5 3 3 2 2" xfId="917" xr:uid="{00000000-0005-0000-0000-0000B3020000}"/>
    <cellStyle name="40% - Accent5 3 3 3" xfId="677" xr:uid="{00000000-0005-0000-0000-0000B4020000}"/>
    <cellStyle name="40% - Accent5 3 4" xfId="316" xr:uid="{00000000-0005-0000-0000-0000B5020000}"/>
    <cellStyle name="40% - Accent5 3 4 2" xfId="797" xr:uid="{00000000-0005-0000-0000-0000B6020000}"/>
    <cellStyle name="40% - Accent5 3 5" xfId="557" xr:uid="{00000000-0005-0000-0000-0000B7020000}"/>
    <cellStyle name="40% - Accent5 4" xfId="102" xr:uid="{00000000-0005-0000-0000-0000B8020000}"/>
    <cellStyle name="40% - Accent5 4 2" xfId="224" xr:uid="{00000000-0005-0000-0000-0000B9020000}"/>
    <cellStyle name="40% - Accent5 4 2 2" xfId="465" xr:uid="{00000000-0005-0000-0000-0000BA020000}"/>
    <cellStyle name="40% - Accent5 4 2 2 2" xfId="946" xr:uid="{00000000-0005-0000-0000-0000BB020000}"/>
    <cellStyle name="40% - Accent5 4 2 3" xfId="706" xr:uid="{00000000-0005-0000-0000-0000BC020000}"/>
    <cellStyle name="40% - Accent5 4 3" xfId="345" xr:uid="{00000000-0005-0000-0000-0000BD020000}"/>
    <cellStyle name="40% - Accent5 4 3 2" xfId="826" xr:uid="{00000000-0005-0000-0000-0000BE020000}"/>
    <cellStyle name="40% - Accent5 4 4" xfId="586" xr:uid="{00000000-0005-0000-0000-0000BF020000}"/>
    <cellStyle name="40% - Accent5 5" xfId="163" xr:uid="{00000000-0005-0000-0000-0000C0020000}"/>
    <cellStyle name="40% - Accent5 5 2" xfId="405" xr:uid="{00000000-0005-0000-0000-0000C1020000}"/>
    <cellStyle name="40% - Accent5 5 2 2" xfId="886" xr:uid="{00000000-0005-0000-0000-0000C2020000}"/>
    <cellStyle name="40% - Accent5 5 3" xfId="646" xr:uid="{00000000-0005-0000-0000-0000C3020000}"/>
    <cellStyle name="40% - Accent5 6" xfId="284" xr:uid="{00000000-0005-0000-0000-0000C4020000}"/>
    <cellStyle name="40% - Accent5 6 2" xfId="766" xr:uid="{00000000-0005-0000-0000-0000C5020000}"/>
    <cellStyle name="40% - Accent5 7" xfId="525" xr:uid="{00000000-0005-0000-0000-0000C6020000}"/>
    <cellStyle name="40% - Accent6 2" xfId="62" xr:uid="{00000000-0005-0000-0000-0000C7020000}"/>
    <cellStyle name="40% - Accent6 2 2" xfId="91" xr:uid="{00000000-0005-0000-0000-0000C8020000}"/>
    <cellStyle name="40% - Accent6 2 2 2" xfId="152" xr:uid="{00000000-0005-0000-0000-0000C9020000}"/>
    <cellStyle name="40% - Accent6 2 2 2 2" xfId="273" xr:uid="{00000000-0005-0000-0000-0000CA020000}"/>
    <cellStyle name="40% - Accent6 2 2 2 2 2" xfId="514" xr:uid="{00000000-0005-0000-0000-0000CB020000}"/>
    <cellStyle name="40% - Accent6 2 2 2 2 2 2" xfId="995" xr:uid="{00000000-0005-0000-0000-0000CC020000}"/>
    <cellStyle name="40% - Accent6 2 2 2 2 3" xfId="755" xr:uid="{00000000-0005-0000-0000-0000CD020000}"/>
    <cellStyle name="40% - Accent6 2 2 2 3" xfId="394" xr:uid="{00000000-0005-0000-0000-0000CE020000}"/>
    <cellStyle name="40% - Accent6 2 2 2 3 2" xfId="875" xr:uid="{00000000-0005-0000-0000-0000CF020000}"/>
    <cellStyle name="40% - Accent6 2 2 2 4" xfId="635" xr:uid="{00000000-0005-0000-0000-0000D0020000}"/>
    <cellStyle name="40% - Accent6 2 2 3" xfId="213" xr:uid="{00000000-0005-0000-0000-0000D1020000}"/>
    <cellStyle name="40% - Accent6 2 2 3 2" xfId="454" xr:uid="{00000000-0005-0000-0000-0000D2020000}"/>
    <cellStyle name="40% - Accent6 2 2 3 2 2" xfId="935" xr:uid="{00000000-0005-0000-0000-0000D3020000}"/>
    <cellStyle name="40% - Accent6 2 2 3 3" xfId="695" xr:uid="{00000000-0005-0000-0000-0000D4020000}"/>
    <cellStyle name="40% - Accent6 2 2 4" xfId="334" xr:uid="{00000000-0005-0000-0000-0000D5020000}"/>
    <cellStyle name="40% - Accent6 2 2 4 2" xfId="815" xr:uid="{00000000-0005-0000-0000-0000D6020000}"/>
    <cellStyle name="40% - Accent6 2 2 5" xfId="575" xr:uid="{00000000-0005-0000-0000-0000D7020000}"/>
    <cellStyle name="40% - Accent6 2 3" xfId="123" xr:uid="{00000000-0005-0000-0000-0000D8020000}"/>
    <cellStyle name="40% - Accent6 2 3 2" xfId="244" xr:uid="{00000000-0005-0000-0000-0000D9020000}"/>
    <cellStyle name="40% - Accent6 2 3 2 2" xfId="485" xr:uid="{00000000-0005-0000-0000-0000DA020000}"/>
    <cellStyle name="40% - Accent6 2 3 2 2 2" xfId="966" xr:uid="{00000000-0005-0000-0000-0000DB020000}"/>
    <cellStyle name="40% - Accent6 2 3 2 3" xfId="726" xr:uid="{00000000-0005-0000-0000-0000DC020000}"/>
    <cellStyle name="40% - Accent6 2 3 3" xfId="365" xr:uid="{00000000-0005-0000-0000-0000DD020000}"/>
    <cellStyle name="40% - Accent6 2 3 3 2" xfId="846" xr:uid="{00000000-0005-0000-0000-0000DE020000}"/>
    <cellStyle name="40% - Accent6 2 3 4" xfId="606" xr:uid="{00000000-0005-0000-0000-0000DF020000}"/>
    <cellStyle name="40% - Accent6 2 4" xfId="184" xr:uid="{00000000-0005-0000-0000-0000E0020000}"/>
    <cellStyle name="40% - Accent6 2 4 2" xfId="425" xr:uid="{00000000-0005-0000-0000-0000E1020000}"/>
    <cellStyle name="40% - Accent6 2 4 2 2" xfId="906" xr:uid="{00000000-0005-0000-0000-0000E2020000}"/>
    <cellStyle name="40% - Accent6 2 4 3" xfId="666" xr:uid="{00000000-0005-0000-0000-0000E3020000}"/>
    <cellStyle name="40% - Accent6 2 5" xfId="305" xr:uid="{00000000-0005-0000-0000-0000E4020000}"/>
    <cellStyle name="40% - Accent6 2 5 2" xfId="786" xr:uid="{00000000-0005-0000-0000-0000E5020000}"/>
    <cellStyle name="40% - Accent6 2 6" xfId="546" xr:uid="{00000000-0005-0000-0000-0000E6020000}"/>
    <cellStyle name="40% - Accent6 3" xfId="75" xr:uid="{00000000-0005-0000-0000-0000E7020000}"/>
    <cellStyle name="40% - Accent6 3 2" xfId="136" xr:uid="{00000000-0005-0000-0000-0000E8020000}"/>
    <cellStyle name="40% - Accent6 3 2 2" xfId="257" xr:uid="{00000000-0005-0000-0000-0000E9020000}"/>
    <cellStyle name="40% - Accent6 3 2 2 2" xfId="498" xr:uid="{00000000-0005-0000-0000-0000EA020000}"/>
    <cellStyle name="40% - Accent6 3 2 2 2 2" xfId="979" xr:uid="{00000000-0005-0000-0000-0000EB020000}"/>
    <cellStyle name="40% - Accent6 3 2 2 3" xfId="739" xr:uid="{00000000-0005-0000-0000-0000EC020000}"/>
    <cellStyle name="40% - Accent6 3 2 3" xfId="378" xr:uid="{00000000-0005-0000-0000-0000ED020000}"/>
    <cellStyle name="40% - Accent6 3 2 3 2" xfId="859" xr:uid="{00000000-0005-0000-0000-0000EE020000}"/>
    <cellStyle name="40% - Accent6 3 2 4" xfId="619" xr:uid="{00000000-0005-0000-0000-0000EF020000}"/>
    <cellStyle name="40% - Accent6 3 3" xfId="197" xr:uid="{00000000-0005-0000-0000-0000F0020000}"/>
    <cellStyle name="40% - Accent6 3 3 2" xfId="438" xr:uid="{00000000-0005-0000-0000-0000F1020000}"/>
    <cellStyle name="40% - Accent6 3 3 2 2" xfId="919" xr:uid="{00000000-0005-0000-0000-0000F2020000}"/>
    <cellStyle name="40% - Accent6 3 3 3" xfId="679" xr:uid="{00000000-0005-0000-0000-0000F3020000}"/>
    <cellStyle name="40% - Accent6 3 4" xfId="318" xr:uid="{00000000-0005-0000-0000-0000F4020000}"/>
    <cellStyle name="40% - Accent6 3 4 2" xfId="799" xr:uid="{00000000-0005-0000-0000-0000F5020000}"/>
    <cellStyle name="40% - Accent6 3 5" xfId="559" xr:uid="{00000000-0005-0000-0000-0000F6020000}"/>
    <cellStyle name="40% - Accent6 4" xfId="104" xr:uid="{00000000-0005-0000-0000-0000F7020000}"/>
    <cellStyle name="40% - Accent6 4 2" xfId="226" xr:uid="{00000000-0005-0000-0000-0000F8020000}"/>
    <cellStyle name="40% - Accent6 4 2 2" xfId="467" xr:uid="{00000000-0005-0000-0000-0000F9020000}"/>
    <cellStyle name="40% - Accent6 4 2 2 2" xfId="948" xr:uid="{00000000-0005-0000-0000-0000FA020000}"/>
    <cellStyle name="40% - Accent6 4 2 3" xfId="708" xr:uid="{00000000-0005-0000-0000-0000FB020000}"/>
    <cellStyle name="40% - Accent6 4 3" xfId="347" xr:uid="{00000000-0005-0000-0000-0000FC020000}"/>
    <cellStyle name="40% - Accent6 4 3 2" xfId="828" xr:uid="{00000000-0005-0000-0000-0000FD020000}"/>
    <cellStyle name="40% - Accent6 4 4" xfId="588" xr:uid="{00000000-0005-0000-0000-0000FE020000}"/>
    <cellStyle name="40% - Accent6 5" xfId="165" xr:uid="{00000000-0005-0000-0000-0000FF020000}"/>
    <cellStyle name="40% - Accent6 5 2" xfId="407" xr:uid="{00000000-0005-0000-0000-000000030000}"/>
    <cellStyle name="40% - Accent6 5 2 2" xfId="888" xr:uid="{00000000-0005-0000-0000-000001030000}"/>
    <cellStyle name="40% - Accent6 5 3" xfId="648" xr:uid="{00000000-0005-0000-0000-000002030000}"/>
    <cellStyle name="40% - Accent6 6" xfId="286" xr:uid="{00000000-0005-0000-0000-000003030000}"/>
    <cellStyle name="40% - Accent6 6 2" xfId="768" xr:uid="{00000000-0005-0000-0000-000004030000}"/>
    <cellStyle name="40% - Accent6 7" xfId="527" xr:uid="{00000000-0005-0000-0000-000005030000}"/>
    <cellStyle name="Açıklama Metni" xfId="18" builtinId="53" customBuiltin="1"/>
    <cellStyle name="Ana Başlık" xfId="4" builtinId="15" customBuiltin="1"/>
    <cellStyle name="Bağlı Hücre" xfId="15" builtinId="24" customBuiltin="1"/>
    <cellStyle name="Başlık 1" xfId="5" builtinId="16" customBuiltin="1"/>
    <cellStyle name="Başlık 2" xfId="6" builtinId="17" customBuiltin="1"/>
    <cellStyle name="Başlık 3" xfId="7" builtinId="18" customBuiltin="1"/>
    <cellStyle name="Başlık 4" xfId="8" builtinId="19" customBuiltin="1"/>
    <cellStyle name="Çıkış" xfId="13" builtinId="21" customBuiltin="1"/>
    <cellStyle name="Giriş" xfId="12" builtinId="20" customBuiltin="1"/>
    <cellStyle name="Hesaplama" xfId="14" builtinId="22" customBuiltin="1"/>
    <cellStyle name="İşaretli Hücre" xfId="16" builtinId="23" customBuiltin="1"/>
    <cellStyle name="İyi" xfId="9" builtinId="26" customBuiltin="1"/>
    <cellStyle name="Köprü" xfId="1" builtinId="8"/>
    <cellStyle name="Kötü" xfId="10" builtinId="27" customBuiltin="1"/>
    <cellStyle name="Normal" xfId="0" builtinId="0"/>
    <cellStyle name="Normal 10" xfId="287" xr:uid="{00000000-0005-0000-0000-000015030000}"/>
    <cellStyle name="Normal 11" xfId="274" xr:uid="{00000000-0005-0000-0000-000016030000}"/>
    <cellStyle name="Normal 11 2" xfId="756" xr:uid="{00000000-0005-0000-0000-000017030000}"/>
    <cellStyle name="Normal 12" xfId="528" xr:uid="{00000000-0005-0000-0000-000018030000}"/>
    <cellStyle name="Normal 13" xfId="515" xr:uid="{00000000-0005-0000-0000-000019030000}"/>
    <cellStyle name="Normal 2" xfId="46" xr:uid="{00000000-0005-0000-0000-00001A030000}"/>
    <cellStyle name="Normal 3" xfId="47" xr:uid="{00000000-0005-0000-0000-00001B030000}"/>
    <cellStyle name="Normal 3 2" xfId="3" xr:uid="{00000000-0005-0000-0000-00001C030000}"/>
    <cellStyle name="Normal 3 2 2" xfId="45" xr:uid="{00000000-0005-0000-0000-00001D030000}"/>
    <cellStyle name="Normal 3 2 2 2" xfId="107" xr:uid="{00000000-0005-0000-0000-00001E030000}"/>
    <cellStyle name="Normal 3 2 2 2 2" xfId="228" xr:uid="{00000000-0005-0000-0000-00001F030000}"/>
    <cellStyle name="Normal 3 2 2 2 2 2" xfId="469" xr:uid="{00000000-0005-0000-0000-000020030000}"/>
    <cellStyle name="Normal 3 2 2 2 2 2 2" xfId="950" xr:uid="{00000000-0005-0000-0000-000021030000}"/>
    <cellStyle name="Normal 3 2 2 2 2 3" xfId="710" xr:uid="{00000000-0005-0000-0000-000022030000}"/>
    <cellStyle name="Normal 3 2 2 2 3" xfId="349" xr:uid="{00000000-0005-0000-0000-000023030000}"/>
    <cellStyle name="Normal 3 2 2 2 3 2" xfId="830" xr:uid="{00000000-0005-0000-0000-000024030000}"/>
    <cellStyle name="Normal 3 2 2 2 4" xfId="590" xr:uid="{00000000-0005-0000-0000-000025030000}"/>
    <cellStyle name="Normal 3 2 2 3" xfId="168" xr:uid="{00000000-0005-0000-0000-000026030000}"/>
    <cellStyle name="Normal 3 2 2 3 2" xfId="409" xr:uid="{00000000-0005-0000-0000-000027030000}"/>
    <cellStyle name="Normal 3 2 2 3 2 2" xfId="890" xr:uid="{00000000-0005-0000-0000-000028030000}"/>
    <cellStyle name="Normal 3 2 2 3 3" xfId="650" xr:uid="{00000000-0005-0000-0000-000029030000}"/>
    <cellStyle name="Normal 3 2 2 4" xfId="289" xr:uid="{00000000-0005-0000-0000-00002A030000}"/>
    <cellStyle name="Normal 3 2 2 4 2" xfId="770" xr:uid="{00000000-0005-0000-0000-00002B030000}"/>
    <cellStyle name="Normal 3 2 2 5" xfId="530" xr:uid="{00000000-0005-0000-0000-00002C030000}"/>
    <cellStyle name="Normal 3 2 3" xfId="63" xr:uid="{00000000-0005-0000-0000-00002D030000}"/>
    <cellStyle name="Normal 3 2 3 2" xfId="124" xr:uid="{00000000-0005-0000-0000-00002E030000}"/>
    <cellStyle name="Normal 3 2 3 2 2" xfId="245" xr:uid="{00000000-0005-0000-0000-00002F030000}"/>
    <cellStyle name="Normal 3 2 3 2 2 2" xfId="486" xr:uid="{00000000-0005-0000-0000-000030030000}"/>
    <cellStyle name="Normal 3 2 3 2 2 2 2" xfId="967" xr:uid="{00000000-0005-0000-0000-000031030000}"/>
    <cellStyle name="Normal 3 2 3 2 2 3" xfId="727" xr:uid="{00000000-0005-0000-0000-000032030000}"/>
    <cellStyle name="Normal 3 2 3 2 3" xfId="366" xr:uid="{00000000-0005-0000-0000-000033030000}"/>
    <cellStyle name="Normal 3 2 3 2 3 2" xfId="847" xr:uid="{00000000-0005-0000-0000-000034030000}"/>
    <cellStyle name="Normal 3 2 3 2 4" xfId="607" xr:uid="{00000000-0005-0000-0000-000035030000}"/>
    <cellStyle name="Normal 3 2 3 3" xfId="185" xr:uid="{00000000-0005-0000-0000-000036030000}"/>
    <cellStyle name="Normal 3 2 3 3 2" xfId="426" xr:uid="{00000000-0005-0000-0000-000037030000}"/>
    <cellStyle name="Normal 3 2 3 3 2 2" xfId="907" xr:uid="{00000000-0005-0000-0000-000038030000}"/>
    <cellStyle name="Normal 3 2 3 3 3" xfId="667" xr:uid="{00000000-0005-0000-0000-000039030000}"/>
    <cellStyle name="Normal 3 2 3 4" xfId="306" xr:uid="{00000000-0005-0000-0000-00003A030000}"/>
    <cellStyle name="Normal 3 2 3 4 2" xfId="787" xr:uid="{00000000-0005-0000-0000-00003B030000}"/>
    <cellStyle name="Normal 3 2 3 5" xfId="547" xr:uid="{00000000-0005-0000-0000-00003C030000}"/>
    <cellStyle name="Normal 3 2 4" xfId="106" xr:uid="{00000000-0005-0000-0000-00003D030000}"/>
    <cellStyle name="Normal 3 2 4 2" xfId="227" xr:uid="{00000000-0005-0000-0000-00003E030000}"/>
    <cellStyle name="Normal 3 2 4 2 2" xfId="468" xr:uid="{00000000-0005-0000-0000-00003F030000}"/>
    <cellStyle name="Normal 3 2 4 2 2 2" xfId="949" xr:uid="{00000000-0005-0000-0000-000040030000}"/>
    <cellStyle name="Normal 3 2 4 2 3" xfId="709" xr:uid="{00000000-0005-0000-0000-000041030000}"/>
    <cellStyle name="Normal 3 2 4 3" xfId="348" xr:uid="{00000000-0005-0000-0000-000042030000}"/>
    <cellStyle name="Normal 3 2 4 3 2" xfId="829" xr:uid="{00000000-0005-0000-0000-000043030000}"/>
    <cellStyle name="Normal 3 2 4 4" xfId="589" xr:uid="{00000000-0005-0000-0000-000044030000}"/>
    <cellStyle name="Normal 3 2 5" xfId="167" xr:uid="{00000000-0005-0000-0000-000045030000}"/>
    <cellStyle name="Normal 3 2 5 2" xfId="408" xr:uid="{00000000-0005-0000-0000-000046030000}"/>
    <cellStyle name="Normal 3 2 5 2 2" xfId="889" xr:uid="{00000000-0005-0000-0000-000047030000}"/>
    <cellStyle name="Normal 3 2 5 3" xfId="649" xr:uid="{00000000-0005-0000-0000-000048030000}"/>
    <cellStyle name="Normal 3 2 6" xfId="288" xr:uid="{00000000-0005-0000-0000-000049030000}"/>
    <cellStyle name="Normal 3 2 6 2" xfId="769" xr:uid="{00000000-0005-0000-0000-00004A030000}"/>
    <cellStyle name="Normal 3 2 7" xfId="529" xr:uid="{00000000-0005-0000-0000-00004B030000}"/>
    <cellStyle name="Normal 3 3" xfId="76" xr:uid="{00000000-0005-0000-0000-00004C030000}"/>
    <cellStyle name="Normal 3 3 2" xfId="137" xr:uid="{00000000-0005-0000-0000-00004D030000}"/>
    <cellStyle name="Normal 3 3 2 2" xfId="258" xr:uid="{00000000-0005-0000-0000-00004E030000}"/>
    <cellStyle name="Normal 3 3 2 2 2" xfId="499" xr:uid="{00000000-0005-0000-0000-00004F030000}"/>
    <cellStyle name="Normal 3 3 2 2 2 2" xfId="980" xr:uid="{00000000-0005-0000-0000-000050030000}"/>
    <cellStyle name="Normal 3 3 2 2 3" xfId="740" xr:uid="{00000000-0005-0000-0000-000051030000}"/>
    <cellStyle name="Normal 3 3 2 3" xfId="379" xr:uid="{00000000-0005-0000-0000-000052030000}"/>
    <cellStyle name="Normal 3 3 2 3 2" xfId="860" xr:uid="{00000000-0005-0000-0000-000053030000}"/>
    <cellStyle name="Normal 3 3 2 4" xfId="620" xr:uid="{00000000-0005-0000-0000-000054030000}"/>
    <cellStyle name="Normal 3 3 3" xfId="198" xr:uid="{00000000-0005-0000-0000-000055030000}"/>
    <cellStyle name="Normal 3 3 3 2" xfId="439" xr:uid="{00000000-0005-0000-0000-000056030000}"/>
    <cellStyle name="Normal 3 3 3 2 2" xfId="920" xr:uid="{00000000-0005-0000-0000-000057030000}"/>
    <cellStyle name="Normal 3 3 3 3" xfId="680" xr:uid="{00000000-0005-0000-0000-000058030000}"/>
    <cellStyle name="Normal 3 3 4" xfId="319" xr:uid="{00000000-0005-0000-0000-000059030000}"/>
    <cellStyle name="Normal 3 3 4 2" xfId="800" xr:uid="{00000000-0005-0000-0000-00005A030000}"/>
    <cellStyle name="Normal 3 3 5" xfId="560" xr:uid="{00000000-0005-0000-0000-00005B030000}"/>
    <cellStyle name="Normal 3 4" xfId="108" xr:uid="{00000000-0005-0000-0000-00005C030000}"/>
    <cellStyle name="Normal 3 4 2" xfId="229" xr:uid="{00000000-0005-0000-0000-00005D030000}"/>
    <cellStyle name="Normal 3 4 2 2" xfId="470" xr:uid="{00000000-0005-0000-0000-00005E030000}"/>
    <cellStyle name="Normal 3 4 2 2 2" xfId="951" xr:uid="{00000000-0005-0000-0000-00005F030000}"/>
    <cellStyle name="Normal 3 4 2 3" xfId="711" xr:uid="{00000000-0005-0000-0000-000060030000}"/>
    <cellStyle name="Normal 3 4 3" xfId="350" xr:uid="{00000000-0005-0000-0000-000061030000}"/>
    <cellStyle name="Normal 3 4 3 2" xfId="831" xr:uid="{00000000-0005-0000-0000-000062030000}"/>
    <cellStyle name="Normal 3 4 4" xfId="591" xr:uid="{00000000-0005-0000-0000-000063030000}"/>
    <cellStyle name="Normal 3 5" xfId="169" xr:uid="{00000000-0005-0000-0000-000064030000}"/>
    <cellStyle name="Normal 3 5 2" xfId="410" xr:uid="{00000000-0005-0000-0000-000065030000}"/>
    <cellStyle name="Normal 3 5 2 2" xfId="891" xr:uid="{00000000-0005-0000-0000-000066030000}"/>
    <cellStyle name="Normal 3 5 3" xfId="651" xr:uid="{00000000-0005-0000-0000-000067030000}"/>
    <cellStyle name="Normal 3 6" xfId="290" xr:uid="{00000000-0005-0000-0000-000068030000}"/>
    <cellStyle name="Normal 3 6 2" xfId="771" xr:uid="{00000000-0005-0000-0000-000069030000}"/>
    <cellStyle name="Normal 3 7" xfId="531" xr:uid="{00000000-0005-0000-0000-00006A030000}"/>
    <cellStyle name="Normal 4" xfId="49" xr:uid="{00000000-0005-0000-0000-00006B030000}"/>
    <cellStyle name="Normal 4 2" xfId="78" xr:uid="{00000000-0005-0000-0000-00006C030000}"/>
    <cellStyle name="Normal 4 2 2" xfId="139" xr:uid="{00000000-0005-0000-0000-00006D030000}"/>
    <cellStyle name="Normal 4 2 2 2" xfId="260" xr:uid="{00000000-0005-0000-0000-00006E030000}"/>
    <cellStyle name="Normal 4 2 2 2 2" xfId="501" xr:uid="{00000000-0005-0000-0000-00006F030000}"/>
    <cellStyle name="Normal 4 2 2 2 2 2" xfId="982" xr:uid="{00000000-0005-0000-0000-000070030000}"/>
    <cellStyle name="Normal 4 2 2 2 3" xfId="742" xr:uid="{00000000-0005-0000-0000-000071030000}"/>
    <cellStyle name="Normal 4 2 2 3" xfId="381" xr:uid="{00000000-0005-0000-0000-000072030000}"/>
    <cellStyle name="Normal 4 2 2 3 2" xfId="862" xr:uid="{00000000-0005-0000-0000-000073030000}"/>
    <cellStyle name="Normal 4 2 2 4" xfId="622" xr:uid="{00000000-0005-0000-0000-000074030000}"/>
    <cellStyle name="Normal 4 2 3" xfId="200" xr:uid="{00000000-0005-0000-0000-000075030000}"/>
    <cellStyle name="Normal 4 2 3 2" xfId="441" xr:uid="{00000000-0005-0000-0000-000076030000}"/>
    <cellStyle name="Normal 4 2 3 2 2" xfId="922" xr:uid="{00000000-0005-0000-0000-000077030000}"/>
    <cellStyle name="Normal 4 2 3 3" xfId="682" xr:uid="{00000000-0005-0000-0000-000078030000}"/>
    <cellStyle name="Normal 4 2 4" xfId="321" xr:uid="{00000000-0005-0000-0000-000079030000}"/>
    <cellStyle name="Normal 4 2 4 2" xfId="802" xr:uid="{00000000-0005-0000-0000-00007A030000}"/>
    <cellStyle name="Normal 4 2 5" xfId="562" xr:uid="{00000000-0005-0000-0000-00007B030000}"/>
    <cellStyle name="Normal 4 3" xfId="110" xr:uid="{00000000-0005-0000-0000-00007C030000}"/>
    <cellStyle name="Normal 4 3 2" xfId="231" xr:uid="{00000000-0005-0000-0000-00007D030000}"/>
    <cellStyle name="Normal 4 3 2 2" xfId="472" xr:uid="{00000000-0005-0000-0000-00007E030000}"/>
    <cellStyle name="Normal 4 3 2 2 2" xfId="953" xr:uid="{00000000-0005-0000-0000-00007F030000}"/>
    <cellStyle name="Normal 4 3 2 3" xfId="713" xr:uid="{00000000-0005-0000-0000-000080030000}"/>
    <cellStyle name="Normal 4 3 3" xfId="352" xr:uid="{00000000-0005-0000-0000-000081030000}"/>
    <cellStyle name="Normal 4 3 3 2" xfId="833" xr:uid="{00000000-0005-0000-0000-000082030000}"/>
    <cellStyle name="Normal 4 3 4" xfId="593" xr:uid="{00000000-0005-0000-0000-000083030000}"/>
    <cellStyle name="Normal 4 4" xfId="171" xr:uid="{00000000-0005-0000-0000-000084030000}"/>
    <cellStyle name="Normal 4 4 2" xfId="412" xr:uid="{00000000-0005-0000-0000-000085030000}"/>
    <cellStyle name="Normal 4 4 2 2" xfId="893" xr:uid="{00000000-0005-0000-0000-000086030000}"/>
    <cellStyle name="Normal 4 4 3" xfId="653" xr:uid="{00000000-0005-0000-0000-000087030000}"/>
    <cellStyle name="Normal 4 5" xfId="292" xr:uid="{00000000-0005-0000-0000-000088030000}"/>
    <cellStyle name="Normal 4 5 2" xfId="773" xr:uid="{00000000-0005-0000-0000-000089030000}"/>
    <cellStyle name="Normal 4 6" xfId="533" xr:uid="{00000000-0005-0000-0000-00008A030000}"/>
    <cellStyle name="Normal 5" xfId="44" xr:uid="{00000000-0005-0000-0000-00008B030000}"/>
    <cellStyle name="Normal 6" xfId="105" xr:uid="{00000000-0005-0000-0000-00008C030000}"/>
    <cellStyle name="Normal 7" xfId="92" xr:uid="{00000000-0005-0000-0000-00008D030000}"/>
    <cellStyle name="Normal 7 2" xfId="214" xr:uid="{00000000-0005-0000-0000-00008E030000}"/>
    <cellStyle name="Normal 7 2 2" xfId="455" xr:uid="{00000000-0005-0000-0000-00008F030000}"/>
    <cellStyle name="Normal 7 2 2 2" xfId="936" xr:uid="{00000000-0005-0000-0000-000090030000}"/>
    <cellStyle name="Normal 7 2 3" xfId="696" xr:uid="{00000000-0005-0000-0000-000091030000}"/>
    <cellStyle name="Normal 7 3" xfId="335" xr:uid="{00000000-0005-0000-0000-000092030000}"/>
    <cellStyle name="Normal 7 3 2" xfId="816" xr:uid="{00000000-0005-0000-0000-000093030000}"/>
    <cellStyle name="Normal 7 4" xfId="576" xr:uid="{00000000-0005-0000-0000-000094030000}"/>
    <cellStyle name="Normal 8" xfId="166" xr:uid="{00000000-0005-0000-0000-000095030000}"/>
    <cellStyle name="Normal 9" xfId="153" xr:uid="{00000000-0005-0000-0000-000096030000}"/>
    <cellStyle name="Normal 9 2" xfId="395" xr:uid="{00000000-0005-0000-0000-000097030000}"/>
    <cellStyle name="Normal 9 2 2" xfId="876" xr:uid="{00000000-0005-0000-0000-000098030000}"/>
    <cellStyle name="Normal 9 3" xfId="636" xr:uid="{00000000-0005-0000-0000-000099030000}"/>
    <cellStyle name="Normal_BarLoader" xfId="2" xr:uid="{00000000-0005-0000-0000-00009A030000}"/>
    <cellStyle name="Note 2" xfId="48" xr:uid="{00000000-0005-0000-0000-00009B030000}"/>
    <cellStyle name="Note 2 2" xfId="77" xr:uid="{00000000-0005-0000-0000-00009C030000}"/>
    <cellStyle name="Note 2 2 2" xfId="138" xr:uid="{00000000-0005-0000-0000-00009D030000}"/>
    <cellStyle name="Note 2 2 2 2" xfId="259" xr:uid="{00000000-0005-0000-0000-00009E030000}"/>
    <cellStyle name="Note 2 2 2 2 2" xfId="500" xr:uid="{00000000-0005-0000-0000-00009F030000}"/>
    <cellStyle name="Note 2 2 2 2 2 2" xfId="981" xr:uid="{00000000-0005-0000-0000-0000A0030000}"/>
    <cellStyle name="Note 2 2 2 2 3" xfId="741" xr:uid="{00000000-0005-0000-0000-0000A1030000}"/>
    <cellStyle name="Note 2 2 2 3" xfId="380" xr:uid="{00000000-0005-0000-0000-0000A2030000}"/>
    <cellStyle name="Note 2 2 2 3 2" xfId="861" xr:uid="{00000000-0005-0000-0000-0000A3030000}"/>
    <cellStyle name="Note 2 2 2 4" xfId="621" xr:uid="{00000000-0005-0000-0000-0000A4030000}"/>
    <cellStyle name="Note 2 2 3" xfId="199" xr:uid="{00000000-0005-0000-0000-0000A5030000}"/>
    <cellStyle name="Note 2 2 3 2" xfId="440" xr:uid="{00000000-0005-0000-0000-0000A6030000}"/>
    <cellStyle name="Note 2 2 3 2 2" xfId="921" xr:uid="{00000000-0005-0000-0000-0000A7030000}"/>
    <cellStyle name="Note 2 2 3 3" xfId="681" xr:uid="{00000000-0005-0000-0000-0000A8030000}"/>
    <cellStyle name="Note 2 2 4" xfId="320" xr:uid="{00000000-0005-0000-0000-0000A9030000}"/>
    <cellStyle name="Note 2 2 4 2" xfId="801" xr:uid="{00000000-0005-0000-0000-0000AA030000}"/>
    <cellStyle name="Note 2 2 5" xfId="561" xr:uid="{00000000-0005-0000-0000-0000AB030000}"/>
    <cellStyle name="Note 2 3" xfId="109" xr:uid="{00000000-0005-0000-0000-0000AC030000}"/>
    <cellStyle name="Note 2 3 2" xfId="230" xr:uid="{00000000-0005-0000-0000-0000AD030000}"/>
    <cellStyle name="Note 2 3 2 2" xfId="471" xr:uid="{00000000-0005-0000-0000-0000AE030000}"/>
    <cellStyle name="Note 2 3 2 2 2" xfId="952" xr:uid="{00000000-0005-0000-0000-0000AF030000}"/>
    <cellStyle name="Note 2 3 2 3" xfId="712" xr:uid="{00000000-0005-0000-0000-0000B0030000}"/>
    <cellStyle name="Note 2 3 3" xfId="351" xr:uid="{00000000-0005-0000-0000-0000B1030000}"/>
    <cellStyle name="Note 2 3 3 2" xfId="832" xr:uid="{00000000-0005-0000-0000-0000B2030000}"/>
    <cellStyle name="Note 2 3 4" xfId="592" xr:uid="{00000000-0005-0000-0000-0000B3030000}"/>
    <cellStyle name="Note 2 4" xfId="170" xr:uid="{00000000-0005-0000-0000-0000B4030000}"/>
    <cellStyle name="Note 2 4 2" xfId="411" xr:uid="{00000000-0005-0000-0000-0000B5030000}"/>
    <cellStyle name="Note 2 4 2 2" xfId="892" xr:uid="{00000000-0005-0000-0000-0000B6030000}"/>
    <cellStyle name="Note 2 4 3" xfId="652" xr:uid="{00000000-0005-0000-0000-0000B7030000}"/>
    <cellStyle name="Note 2 5" xfId="291" xr:uid="{00000000-0005-0000-0000-0000B8030000}"/>
    <cellStyle name="Note 2 5 2" xfId="772" xr:uid="{00000000-0005-0000-0000-0000B9030000}"/>
    <cellStyle name="Note 2 6" xfId="532" xr:uid="{00000000-0005-0000-0000-0000BA030000}"/>
    <cellStyle name="Note 3" xfId="50" xr:uid="{00000000-0005-0000-0000-0000BB030000}"/>
    <cellStyle name="Note 3 2" xfId="79" xr:uid="{00000000-0005-0000-0000-0000BC030000}"/>
    <cellStyle name="Note 3 2 2" xfId="140" xr:uid="{00000000-0005-0000-0000-0000BD030000}"/>
    <cellStyle name="Note 3 2 2 2" xfId="261" xr:uid="{00000000-0005-0000-0000-0000BE030000}"/>
    <cellStyle name="Note 3 2 2 2 2" xfId="502" xr:uid="{00000000-0005-0000-0000-0000BF030000}"/>
    <cellStyle name="Note 3 2 2 2 2 2" xfId="983" xr:uid="{00000000-0005-0000-0000-0000C0030000}"/>
    <cellStyle name="Note 3 2 2 2 3" xfId="743" xr:uid="{00000000-0005-0000-0000-0000C1030000}"/>
    <cellStyle name="Note 3 2 2 3" xfId="382" xr:uid="{00000000-0005-0000-0000-0000C2030000}"/>
    <cellStyle name="Note 3 2 2 3 2" xfId="863" xr:uid="{00000000-0005-0000-0000-0000C3030000}"/>
    <cellStyle name="Note 3 2 2 4" xfId="623" xr:uid="{00000000-0005-0000-0000-0000C4030000}"/>
    <cellStyle name="Note 3 2 3" xfId="201" xr:uid="{00000000-0005-0000-0000-0000C5030000}"/>
    <cellStyle name="Note 3 2 3 2" xfId="442" xr:uid="{00000000-0005-0000-0000-0000C6030000}"/>
    <cellStyle name="Note 3 2 3 2 2" xfId="923" xr:uid="{00000000-0005-0000-0000-0000C7030000}"/>
    <cellStyle name="Note 3 2 3 3" xfId="683" xr:uid="{00000000-0005-0000-0000-0000C8030000}"/>
    <cellStyle name="Note 3 2 4" xfId="322" xr:uid="{00000000-0005-0000-0000-0000C9030000}"/>
    <cellStyle name="Note 3 2 4 2" xfId="803" xr:uid="{00000000-0005-0000-0000-0000CA030000}"/>
    <cellStyle name="Note 3 2 5" xfId="563" xr:uid="{00000000-0005-0000-0000-0000CB030000}"/>
    <cellStyle name="Note 3 3" xfId="111" xr:uid="{00000000-0005-0000-0000-0000CC030000}"/>
    <cellStyle name="Note 3 3 2" xfId="232" xr:uid="{00000000-0005-0000-0000-0000CD030000}"/>
    <cellStyle name="Note 3 3 2 2" xfId="473" xr:uid="{00000000-0005-0000-0000-0000CE030000}"/>
    <cellStyle name="Note 3 3 2 2 2" xfId="954" xr:uid="{00000000-0005-0000-0000-0000CF030000}"/>
    <cellStyle name="Note 3 3 2 3" xfId="714" xr:uid="{00000000-0005-0000-0000-0000D0030000}"/>
    <cellStyle name="Note 3 3 3" xfId="353" xr:uid="{00000000-0005-0000-0000-0000D1030000}"/>
    <cellStyle name="Note 3 3 3 2" xfId="834" xr:uid="{00000000-0005-0000-0000-0000D2030000}"/>
    <cellStyle name="Note 3 3 4" xfId="594" xr:uid="{00000000-0005-0000-0000-0000D3030000}"/>
    <cellStyle name="Note 3 4" xfId="172" xr:uid="{00000000-0005-0000-0000-0000D4030000}"/>
    <cellStyle name="Note 3 4 2" xfId="413" xr:uid="{00000000-0005-0000-0000-0000D5030000}"/>
    <cellStyle name="Note 3 4 2 2" xfId="894" xr:uid="{00000000-0005-0000-0000-0000D6030000}"/>
    <cellStyle name="Note 3 4 3" xfId="654" xr:uid="{00000000-0005-0000-0000-0000D7030000}"/>
    <cellStyle name="Note 3 5" xfId="293" xr:uid="{00000000-0005-0000-0000-0000D8030000}"/>
    <cellStyle name="Note 3 5 2" xfId="774" xr:uid="{00000000-0005-0000-0000-0000D9030000}"/>
    <cellStyle name="Note 3 6" xfId="534" xr:uid="{00000000-0005-0000-0000-0000DA030000}"/>
    <cellStyle name="Nötr" xfId="11" builtinId="28" customBuiltin="1"/>
    <cellStyle name="Toplam" xfId="19" builtinId="25" customBuiltin="1"/>
    <cellStyle name="Uyarı Metni" xfId="17" builtinId="11" customBuiltin="1"/>
    <cellStyle name="Vurgu1" xfId="20" builtinId="29" customBuiltin="1"/>
    <cellStyle name="Vurgu2" xfId="24" builtinId="33" customBuiltin="1"/>
    <cellStyle name="Vurgu3" xfId="28" builtinId="37" customBuiltin="1"/>
    <cellStyle name="Vurgu4" xfId="32" builtinId="41" customBuiltin="1"/>
    <cellStyle name="Vurgu5" xfId="36" builtinId="45" customBuiltin="1"/>
    <cellStyle name="Vurgu6" xfId="40" builtinId="49" customBuiltin="1"/>
  </cellStyles>
  <dxfs count="138"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ont>
        <strike/>
        <condense val="0"/>
        <extend val="0"/>
      </font>
      <fill>
        <patternFill patternType="none">
          <bgColor indexed="65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11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41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emf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emf"/><Relationship Id="rId15" Type="http://schemas.openxmlformats.org/officeDocument/2006/relationships/image" Target="../media/image15.jpeg"/><Relationship Id="rId23" Type="http://schemas.openxmlformats.org/officeDocument/2006/relationships/image" Target="../media/image23.emf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jpeg"/><Relationship Id="rId22" Type="http://schemas.openxmlformats.org/officeDocument/2006/relationships/image" Target="../media/image22.emf"/></Relationships>
</file>

<file path=xl/charts/_rels/char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emf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jpeg"/><Relationship Id="rId5" Type="http://schemas.openxmlformats.org/officeDocument/2006/relationships/image" Target="../media/image5.emf"/><Relationship Id="rId15" Type="http://schemas.openxmlformats.org/officeDocument/2006/relationships/image" Target="../media/image15.jpeg"/><Relationship Id="rId23" Type="http://schemas.openxmlformats.org/officeDocument/2006/relationships/image" Target="../media/image23.emf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jpeg"/><Relationship Id="rId22" Type="http://schemas.openxmlformats.org/officeDocument/2006/relationships/image" Target="../media/image22.e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6952028426643E-2"/>
          <c:y val="4.8192550941851743E-2"/>
          <c:w val="0.86732025657671752"/>
          <c:h val="0.90249817133514043"/>
        </c:manualLayout>
      </c:layout>
      <c:barChart>
        <c:barDir val="bar"/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E-4779-B40D-EF3B294D667B}"/>
            </c:ext>
          </c:extLst>
        </c:ser>
        <c:ser>
          <c:idx val="1"/>
          <c:order val="1"/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FE-4779-B40D-EF3B294D667B}"/>
            </c:ext>
          </c:extLst>
        </c:ser>
        <c:ser>
          <c:idx val="2"/>
          <c:order val="2"/>
          <c:spPr>
            <a:blipFill dpi="0" rotWithShape="0">
              <a:blip xmlns:r="http://schemas.openxmlformats.org/officeDocument/2006/relationships" r:embed="rId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FE-4779-B40D-EF3B294D667B}"/>
            </c:ext>
          </c:extLst>
        </c:ser>
        <c:ser>
          <c:idx val="3"/>
          <c:order val="3"/>
          <c:spPr>
            <a:blipFill dpi="0" rotWithShape="0">
              <a:blip xmlns:r="http://schemas.openxmlformats.org/officeDocument/2006/relationships" r:embed="rId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E-4779-B40D-EF3B294D667B}"/>
            </c:ext>
          </c:extLst>
        </c:ser>
        <c:ser>
          <c:idx val="4"/>
          <c:order val="4"/>
          <c:spPr>
            <a:blipFill dpi="0" rotWithShape="0">
              <a:blip xmlns:r="http://schemas.openxmlformats.org/officeDocument/2006/relationships" r:embed="rId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FE-4779-B40D-EF3B294D667B}"/>
            </c:ext>
          </c:extLst>
        </c:ser>
        <c:ser>
          <c:idx val="5"/>
          <c:order val="5"/>
          <c:spPr>
            <a:blipFill dpi="0" rotWithShape="0">
              <a:blip xmlns:r="http://schemas.openxmlformats.org/officeDocument/2006/relationships" r:embed="rId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FE-4779-B40D-EF3B294D667B}"/>
            </c:ext>
          </c:extLst>
        </c:ser>
        <c:ser>
          <c:idx val="6"/>
          <c:order val="6"/>
          <c:spPr>
            <a:blipFill dpi="0" rotWithShape="0">
              <a:blip xmlns:r="http://schemas.openxmlformats.org/officeDocument/2006/relationships" r:embed="rId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FE-4779-B40D-EF3B294D667B}"/>
            </c:ext>
          </c:extLst>
        </c:ser>
        <c:ser>
          <c:idx val="7"/>
          <c:order val="7"/>
          <c:spPr>
            <a:blipFill dpi="0" rotWithShape="0">
              <a:blip xmlns:r="http://schemas.openxmlformats.org/officeDocument/2006/relationships" r:embed="rId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E-4779-B40D-EF3B294D667B}"/>
            </c:ext>
          </c:extLst>
        </c:ser>
        <c:ser>
          <c:idx val="8"/>
          <c:order val="8"/>
          <c:spPr>
            <a:blipFill dpi="0" rotWithShape="0">
              <a:blip xmlns:r="http://schemas.openxmlformats.org/officeDocument/2006/relationships" r:embed="rId9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FE-4779-B40D-EF3B294D667B}"/>
            </c:ext>
          </c:extLst>
        </c:ser>
        <c:ser>
          <c:idx val="10"/>
          <c:order val="9"/>
          <c:spPr>
            <a:blipFill dpi="0" rotWithShape="0">
              <a:blip xmlns:r="http://schemas.openxmlformats.org/officeDocument/2006/relationships" r:embed="rId1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CFE-4779-B40D-EF3B294D667B}"/>
            </c:ext>
          </c:extLst>
        </c:ser>
        <c:ser>
          <c:idx val="9"/>
          <c:order val="10"/>
          <c:spPr>
            <a:blipFill dpi="0" rotWithShape="0">
              <a:blip xmlns:r="http://schemas.openxmlformats.org/officeDocument/2006/relationships" r:embed="rId1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CFE-4779-B40D-EF3B294D667B}"/>
            </c:ext>
          </c:extLst>
        </c:ser>
        <c:ser>
          <c:idx val="12"/>
          <c:order val="11"/>
          <c:spPr>
            <a:blipFill dpi="0" rotWithShape="0">
              <a:blip xmlns:r="http://schemas.openxmlformats.org/officeDocument/2006/relationships" r:embed="rId1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CFE-4779-B40D-EF3B294D667B}"/>
            </c:ext>
          </c:extLst>
        </c:ser>
        <c:ser>
          <c:idx val="13"/>
          <c:order val="12"/>
          <c:spPr>
            <a:blipFill dpi="0" rotWithShape="0">
              <a:blip xmlns:r="http://schemas.openxmlformats.org/officeDocument/2006/relationships" r:embed="rId1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CFE-4779-B40D-EF3B294D667B}"/>
            </c:ext>
          </c:extLst>
        </c:ser>
        <c:ser>
          <c:idx val="14"/>
          <c:order val="13"/>
          <c:spPr>
            <a:blipFill dpi="0" rotWithShape="0">
              <a:blip xmlns:r="http://schemas.openxmlformats.org/officeDocument/2006/relationships" r:embed="rId1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CFE-4779-B40D-EF3B294D667B}"/>
            </c:ext>
          </c:extLst>
        </c:ser>
        <c:ser>
          <c:idx val="15"/>
          <c:order val="14"/>
          <c:spPr>
            <a:blipFill dpi="0" rotWithShape="0">
              <a:blip xmlns:r="http://schemas.openxmlformats.org/officeDocument/2006/relationships" r:embed="rId1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CFE-4779-B40D-EF3B294D667B}"/>
            </c:ext>
          </c:extLst>
        </c:ser>
        <c:ser>
          <c:idx val="16"/>
          <c:order val="15"/>
          <c:spPr>
            <a:blipFill dpi="0" rotWithShape="0">
              <a:blip xmlns:r="http://schemas.openxmlformats.org/officeDocument/2006/relationships" r:embed="rId1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CFE-4779-B40D-EF3B294D667B}"/>
            </c:ext>
          </c:extLst>
        </c:ser>
        <c:ser>
          <c:idx val="17"/>
          <c:order val="16"/>
          <c:spPr>
            <a:blipFill dpi="0" rotWithShape="0">
              <a:blip xmlns:r="http://schemas.openxmlformats.org/officeDocument/2006/relationships" r:embed="rId1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CFE-4779-B40D-EF3B294D667B}"/>
            </c:ext>
          </c:extLst>
        </c:ser>
        <c:ser>
          <c:idx val="18"/>
          <c:order val="17"/>
          <c:spPr>
            <a:blipFill dpi="0" rotWithShape="0">
              <a:blip xmlns:r="http://schemas.openxmlformats.org/officeDocument/2006/relationships" r:embed="rId1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CFE-4779-B40D-EF3B294D667B}"/>
            </c:ext>
          </c:extLst>
        </c:ser>
        <c:ser>
          <c:idx val="19"/>
          <c:order val="18"/>
          <c:spPr>
            <a:blipFill dpi="0" rotWithShape="0">
              <a:blip xmlns:r="http://schemas.openxmlformats.org/officeDocument/2006/relationships" r:embed="rId19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CFE-4779-B40D-EF3B294D667B}"/>
            </c:ext>
          </c:extLst>
        </c:ser>
        <c:ser>
          <c:idx val="20"/>
          <c:order val="19"/>
          <c:spPr>
            <a:blipFill dpi="0" rotWithShape="0">
              <a:blip xmlns:r="http://schemas.openxmlformats.org/officeDocument/2006/relationships" r:embed="rId2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CFE-4779-B40D-EF3B294D667B}"/>
            </c:ext>
          </c:extLst>
        </c:ser>
        <c:ser>
          <c:idx val="21"/>
          <c:order val="20"/>
          <c:spPr>
            <a:blipFill dpi="0" rotWithShape="0">
              <a:blip xmlns:r="http://schemas.openxmlformats.org/officeDocument/2006/relationships" r:embed="rId2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CFE-4779-B40D-EF3B294D667B}"/>
            </c:ext>
          </c:extLst>
        </c:ser>
        <c:ser>
          <c:idx val="22"/>
          <c:order val="21"/>
          <c:spPr>
            <a:blipFill dpi="0" rotWithShape="0">
              <a:blip xmlns:r="http://schemas.openxmlformats.org/officeDocument/2006/relationships" r:embed="rId2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CFE-4779-B40D-EF3B294D667B}"/>
            </c:ext>
          </c:extLst>
        </c:ser>
        <c:ser>
          <c:idx val="11"/>
          <c:order val="22"/>
          <c:spPr>
            <a:blipFill dpi="0" rotWithShape="0">
              <a:blip xmlns:r="http://schemas.openxmlformats.org/officeDocument/2006/relationships" r:embed="rId2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Setup!#REF!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6-4CFE-4779-B40D-EF3B294D6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1534592"/>
        <c:axId val="171536384"/>
      </c:barChart>
      <c:catAx>
        <c:axId val="171534592"/>
        <c:scaling>
          <c:orientation val="minMax"/>
        </c:scaling>
        <c:delete val="1"/>
        <c:axPos val="l"/>
        <c:majorTickMark val="out"/>
        <c:minorTickMark val="none"/>
        <c:tickLblPos val="none"/>
        <c:crossAx val="171536384"/>
        <c:crosses val="autoZero"/>
        <c:auto val="1"/>
        <c:lblAlgn val="ctr"/>
        <c:lblOffset val="100"/>
        <c:noMultiLvlLbl val="0"/>
      </c:catAx>
      <c:valAx>
        <c:axId val="171536384"/>
        <c:scaling>
          <c:orientation val="minMax"/>
          <c:max val="12"/>
        </c:scaling>
        <c:delete val="1"/>
        <c:axPos val="b"/>
        <c:numFmt formatCode="General" sourceLinked="1"/>
        <c:majorTickMark val="out"/>
        <c:minorTickMark val="none"/>
        <c:tickLblPos val="none"/>
        <c:crossAx val="171534592"/>
        <c:crosses val="autoZero"/>
        <c:crossBetween val="between"/>
      </c:valAx>
      <c:spPr>
        <a:blipFill dpi="0" rotWithShape="0">
          <a:blip xmlns:r="http://schemas.openxmlformats.org/officeDocument/2006/relationships" r:embed="rId24"/>
          <a:srcRect/>
          <a:stretch>
            <a:fillRect/>
          </a:stretch>
        </a:blip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9609918444098E-2"/>
          <c:y val="2.093064762250561E-2"/>
          <c:w val="0.8318342712857526"/>
          <c:h val="0.89156888756849961"/>
        </c:manualLayout>
      </c:layout>
      <c:barChart>
        <c:barDir val="bar"/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7-4ADC-91F7-12719631283F}"/>
            </c:ext>
          </c:extLst>
        </c:ser>
        <c:ser>
          <c:idx val="1"/>
          <c:order val="1"/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67-4ADC-91F7-12719631283F}"/>
            </c:ext>
          </c:extLst>
        </c:ser>
        <c:ser>
          <c:idx val="2"/>
          <c:order val="2"/>
          <c:spPr>
            <a:blipFill dpi="0" rotWithShape="0">
              <a:blip xmlns:r="http://schemas.openxmlformats.org/officeDocument/2006/relationships" r:embed="rId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67-4ADC-91F7-12719631283F}"/>
            </c:ext>
          </c:extLst>
        </c:ser>
        <c:ser>
          <c:idx val="3"/>
          <c:order val="3"/>
          <c:spPr>
            <a:blipFill dpi="0" rotWithShape="0">
              <a:blip xmlns:r="http://schemas.openxmlformats.org/officeDocument/2006/relationships" r:embed="rId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67-4ADC-91F7-12719631283F}"/>
            </c:ext>
          </c:extLst>
        </c:ser>
        <c:ser>
          <c:idx val="4"/>
          <c:order val="4"/>
          <c:spPr>
            <a:blipFill dpi="0" rotWithShape="0">
              <a:blip xmlns:r="http://schemas.openxmlformats.org/officeDocument/2006/relationships" r:embed="rId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67-4ADC-91F7-12719631283F}"/>
            </c:ext>
          </c:extLst>
        </c:ser>
        <c:ser>
          <c:idx val="5"/>
          <c:order val="5"/>
          <c:spPr>
            <a:blipFill dpi="0" rotWithShape="0">
              <a:blip xmlns:r="http://schemas.openxmlformats.org/officeDocument/2006/relationships" r:embed="rId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67-4ADC-91F7-12719631283F}"/>
            </c:ext>
          </c:extLst>
        </c:ser>
        <c:ser>
          <c:idx val="6"/>
          <c:order val="6"/>
          <c:spPr>
            <a:blipFill dpi="0" rotWithShape="0">
              <a:blip xmlns:r="http://schemas.openxmlformats.org/officeDocument/2006/relationships" r:embed="rId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67-4ADC-91F7-12719631283F}"/>
            </c:ext>
          </c:extLst>
        </c:ser>
        <c:ser>
          <c:idx val="7"/>
          <c:order val="7"/>
          <c:spPr>
            <a:blipFill dpi="0" rotWithShape="0">
              <a:blip xmlns:r="http://schemas.openxmlformats.org/officeDocument/2006/relationships" r:embed="rId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67-4ADC-91F7-12719631283F}"/>
            </c:ext>
          </c:extLst>
        </c:ser>
        <c:ser>
          <c:idx val="8"/>
          <c:order val="8"/>
          <c:spPr>
            <a:blipFill dpi="0" rotWithShape="0">
              <a:blip xmlns:r="http://schemas.openxmlformats.org/officeDocument/2006/relationships" r:embed="rId9"/>
              <a:srcRect/>
              <a:stretch>
                <a:fillRect/>
              </a:stretch>
            </a:blipFill>
            <a:ln w="25400">
              <a:noFill/>
            </a:ln>
            <a:effectLst/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67-4ADC-91F7-12719631283F}"/>
            </c:ext>
          </c:extLst>
        </c:ser>
        <c:ser>
          <c:idx val="10"/>
          <c:order val="9"/>
          <c:spPr>
            <a:blipFill dpi="0" rotWithShape="0">
              <a:blip xmlns:r="http://schemas.openxmlformats.org/officeDocument/2006/relationships" r:embed="rId1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67-4ADC-91F7-12719631283F}"/>
            </c:ext>
          </c:extLst>
        </c:ser>
        <c:ser>
          <c:idx val="9"/>
          <c:order val="10"/>
          <c:spPr>
            <a:blipFill dpi="0" rotWithShape="0">
              <a:blip xmlns:r="http://schemas.openxmlformats.org/officeDocument/2006/relationships" r:embed="rId1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67-4ADC-91F7-12719631283F}"/>
            </c:ext>
          </c:extLst>
        </c:ser>
        <c:ser>
          <c:idx val="12"/>
          <c:order val="11"/>
          <c:spPr>
            <a:blipFill dpi="0" rotWithShape="0">
              <a:blip xmlns:r="http://schemas.openxmlformats.org/officeDocument/2006/relationships" r:embed="rId1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67-4ADC-91F7-12719631283F}"/>
            </c:ext>
          </c:extLst>
        </c:ser>
        <c:ser>
          <c:idx val="13"/>
          <c:order val="12"/>
          <c:spPr>
            <a:blipFill dpi="0" rotWithShape="0">
              <a:blip xmlns:r="http://schemas.openxmlformats.org/officeDocument/2006/relationships" r:embed="rId1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F67-4ADC-91F7-12719631283F}"/>
            </c:ext>
          </c:extLst>
        </c:ser>
        <c:ser>
          <c:idx val="14"/>
          <c:order val="13"/>
          <c:spPr>
            <a:blipFill dpi="0" rotWithShape="0">
              <a:blip xmlns:r="http://schemas.openxmlformats.org/officeDocument/2006/relationships" r:embed="rId1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67-4ADC-91F7-12719631283F}"/>
            </c:ext>
          </c:extLst>
        </c:ser>
        <c:ser>
          <c:idx val="15"/>
          <c:order val="14"/>
          <c:spPr>
            <a:blipFill dpi="0" rotWithShape="0">
              <a:blip xmlns:r="http://schemas.openxmlformats.org/officeDocument/2006/relationships" r:embed="rId1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67-4ADC-91F7-12719631283F}"/>
            </c:ext>
          </c:extLst>
        </c:ser>
        <c:ser>
          <c:idx val="16"/>
          <c:order val="15"/>
          <c:spPr>
            <a:blipFill dpi="0" rotWithShape="0">
              <a:blip xmlns:r="http://schemas.openxmlformats.org/officeDocument/2006/relationships" r:embed="rId1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67-4ADC-91F7-12719631283F}"/>
            </c:ext>
          </c:extLst>
        </c:ser>
        <c:ser>
          <c:idx val="17"/>
          <c:order val="16"/>
          <c:spPr>
            <a:blipFill dpi="0" rotWithShape="0">
              <a:blip xmlns:r="http://schemas.openxmlformats.org/officeDocument/2006/relationships" r:embed="rId1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67-4ADC-91F7-12719631283F}"/>
            </c:ext>
          </c:extLst>
        </c:ser>
        <c:ser>
          <c:idx val="18"/>
          <c:order val="17"/>
          <c:spPr>
            <a:blipFill dpi="0" rotWithShape="0">
              <a:blip xmlns:r="http://schemas.openxmlformats.org/officeDocument/2006/relationships" r:embed="rId1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F67-4ADC-91F7-12719631283F}"/>
            </c:ext>
          </c:extLst>
        </c:ser>
        <c:ser>
          <c:idx val="19"/>
          <c:order val="18"/>
          <c:spPr>
            <a:blipFill dpi="0" rotWithShape="0">
              <a:blip xmlns:r="http://schemas.openxmlformats.org/officeDocument/2006/relationships" r:embed="rId19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F67-4ADC-91F7-12719631283F}"/>
            </c:ext>
          </c:extLst>
        </c:ser>
        <c:ser>
          <c:idx val="20"/>
          <c:order val="19"/>
          <c:spPr>
            <a:blipFill dpi="0" rotWithShape="0">
              <a:blip xmlns:r="http://schemas.openxmlformats.org/officeDocument/2006/relationships" r:embed="rId2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F67-4ADC-91F7-12719631283F}"/>
            </c:ext>
          </c:extLst>
        </c:ser>
        <c:ser>
          <c:idx val="21"/>
          <c:order val="20"/>
          <c:spPr>
            <a:blipFill dpi="0" rotWithShape="0">
              <a:blip xmlns:r="http://schemas.openxmlformats.org/officeDocument/2006/relationships" r:embed="rId2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F67-4ADC-91F7-12719631283F}"/>
            </c:ext>
          </c:extLst>
        </c:ser>
        <c:ser>
          <c:idx val="22"/>
          <c:order val="21"/>
          <c:spPr>
            <a:blipFill dpi="0" rotWithShape="0">
              <a:blip xmlns:r="http://schemas.openxmlformats.org/officeDocument/2006/relationships" r:embed="rId2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F67-4ADC-91F7-12719631283F}"/>
            </c:ext>
          </c:extLst>
        </c:ser>
        <c:ser>
          <c:idx val="11"/>
          <c:order val="22"/>
          <c:spPr>
            <a:blipFill>
              <a:blip xmlns:r="http://schemas.openxmlformats.org/officeDocument/2006/relationships" r:embed="rId23"/>
              <a:stretch>
                <a:fillRect/>
              </a:stretch>
            </a:blipFill>
            <a:ln w="0">
              <a:noFill/>
            </a:ln>
            <a:effectLst/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Setup!#REF!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6-2F67-4ADC-91F7-127196312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5864064"/>
        <c:axId val="175878144"/>
      </c:barChart>
      <c:catAx>
        <c:axId val="175864064"/>
        <c:scaling>
          <c:orientation val="minMax"/>
        </c:scaling>
        <c:delete val="1"/>
        <c:axPos val="l"/>
        <c:majorTickMark val="out"/>
        <c:minorTickMark val="none"/>
        <c:tickLblPos val="none"/>
        <c:crossAx val="175878144"/>
        <c:crosses val="autoZero"/>
        <c:auto val="1"/>
        <c:lblAlgn val="ctr"/>
        <c:lblOffset val="100"/>
        <c:noMultiLvlLbl val="0"/>
      </c:catAx>
      <c:valAx>
        <c:axId val="175878144"/>
        <c:scaling>
          <c:orientation val="minMax"/>
          <c:max val="12"/>
        </c:scaling>
        <c:delete val="1"/>
        <c:axPos val="b"/>
        <c:numFmt formatCode="General" sourceLinked="1"/>
        <c:majorTickMark val="out"/>
        <c:minorTickMark val="none"/>
        <c:tickLblPos val="none"/>
        <c:crossAx val="175864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  <a:effectLst/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27</xdr:row>
      <xdr:rowOff>28575</xdr:rowOff>
    </xdr:from>
    <xdr:to>
      <xdr:col>6</xdr:col>
      <xdr:colOff>476250</xdr:colOff>
      <xdr:row>28</xdr:row>
      <xdr:rowOff>133350</xdr:rowOff>
    </xdr:to>
    <xdr:sp macro="Reset" textlink="">
      <xdr:nvSpPr>
        <xdr:cNvPr id="27747" name="Rectangle 16">
          <a:extLst>
            <a:ext uri="{FF2B5EF4-FFF2-40B4-BE49-F238E27FC236}">
              <a16:creationId xmlns:a16="http://schemas.microsoft.com/office/drawing/2014/main" id="{00000000-0008-0000-0000-0000636C0000}"/>
            </a:ext>
          </a:extLst>
        </xdr:cNvPr>
        <xdr:cNvSpPr>
          <a:spLocks noChangeArrowheads="1"/>
        </xdr:cNvSpPr>
      </xdr:nvSpPr>
      <xdr:spPr bwMode="auto">
        <a:xfrm>
          <a:off x="723900" y="4686300"/>
          <a:ext cx="2076450" cy="266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57150</xdr:rowOff>
    </xdr:from>
    <xdr:to>
      <xdr:col>2</xdr:col>
      <xdr:colOff>1609725</xdr:colOff>
      <xdr:row>0</xdr:row>
      <xdr:rowOff>409575</xdr:rowOff>
    </xdr:to>
    <xdr:sp macro="[0]!WeighIn" textlink="">
      <xdr:nvSpPr>
        <xdr:cNvPr id="24578" name="Rectangle 2">
          <a:extLst>
            <a:ext uri="{FF2B5EF4-FFF2-40B4-BE49-F238E27FC236}">
              <a16:creationId xmlns:a16="http://schemas.microsoft.com/office/drawing/2014/main" id="{00000000-0008-0000-0100-000002600000}"/>
            </a:ext>
          </a:extLst>
        </xdr:cNvPr>
        <xdr:cNvSpPr>
          <a:spLocks noChangeArrowheads="1"/>
        </xdr:cNvSpPr>
      </xdr:nvSpPr>
      <xdr:spPr bwMode="auto">
        <a:xfrm>
          <a:off x="1152525" y="57150"/>
          <a:ext cx="1543050" cy="352425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Click here to copy Weigh-in data to Lifting sheet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38100</xdr:rowOff>
    </xdr:from>
    <xdr:to>
      <xdr:col>9</xdr:col>
      <xdr:colOff>0</xdr:colOff>
      <xdr:row>7</xdr:row>
      <xdr:rowOff>447675</xdr:rowOff>
    </xdr:to>
    <xdr:sp macro="[0]!Bench1" textlink="">
      <xdr:nvSpPr>
        <xdr:cNvPr id="57510" name="Rectangle 9">
          <a:extLst>
            <a:ext uri="{FF2B5EF4-FFF2-40B4-BE49-F238E27FC236}">
              <a16:creationId xmlns:a16="http://schemas.microsoft.com/office/drawing/2014/main" id="{00000000-0008-0000-0300-0000A6E00000}"/>
            </a:ext>
          </a:extLst>
        </xdr:cNvPr>
        <xdr:cNvSpPr>
          <a:spLocks noChangeArrowheads="1"/>
        </xdr:cNvSpPr>
      </xdr:nvSpPr>
      <xdr:spPr bwMode="auto">
        <a:xfrm>
          <a:off x="3905250" y="1619250"/>
          <a:ext cx="0" cy="323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</xdr:row>
      <xdr:rowOff>28575</xdr:rowOff>
    </xdr:from>
    <xdr:to>
      <xdr:col>9</xdr:col>
      <xdr:colOff>0</xdr:colOff>
      <xdr:row>7</xdr:row>
      <xdr:rowOff>447675</xdr:rowOff>
    </xdr:to>
    <xdr:sp macro="[0]!Bench2" textlink="">
      <xdr:nvSpPr>
        <xdr:cNvPr id="57511" name="Rectangle 10">
          <a:extLst>
            <a:ext uri="{FF2B5EF4-FFF2-40B4-BE49-F238E27FC236}">
              <a16:creationId xmlns:a16="http://schemas.microsoft.com/office/drawing/2014/main" id="{00000000-0008-0000-0300-0000A7E00000}"/>
            </a:ext>
          </a:extLst>
        </xdr:cNvPr>
        <xdr:cNvSpPr>
          <a:spLocks noChangeArrowheads="1"/>
        </xdr:cNvSpPr>
      </xdr:nvSpPr>
      <xdr:spPr bwMode="auto">
        <a:xfrm>
          <a:off x="3905250" y="1609725"/>
          <a:ext cx="0" cy="333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</xdr:row>
      <xdr:rowOff>28575</xdr:rowOff>
    </xdr:from>
    <xdr:to>
      <xdr:col>9</xdr:col>
      <xdr:colOff>0</xdr:colOff>
      <xdr:row>7</xdr:row>
      <xdr:rowOff>447675</xdr:rowOff>
    </xdr:to>
    <xdr:sp macro="[0]!Bench3" textlink="">
      <xdr:nvSpPr>
        <xdr:cNvPr id="57512" name="Rectangle 11">
          <a:extLst>
            <a:ext uri="{FF2B5EF4-FFF2-40B4-BE49-F238E27FC236}">
              <a16:creationId xmlns:a16="http://schemas.microsoft.com/office/drawing/2014/main" id="{00000000-0008-0000-0300-0000A8E00000}"/>
            </a:ext>
          </a:extLst>
        </xdr:cNvPr>
        <xdr:cNvSpPr>
          <a:spLocks noChangeArrowheads="1"/>
        </xdr:cNvSpPr>
      </xdr:nvSpPr>
      <xdr:spPr bwMode="auto">
        <a:xfrm>
          <a:off x="3905250" y="1609725"/>
          <a:ext cx="0" cy="333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</xdr:row>
      <xdr:rowOff>38100</xdr:rowOff>
    </xdr:from>
    <xdr:to>
      <xdr:col>9</xdr:col>
      <xdr:colOff>0</xdr:colOff>
      <xdr:row>7</xdr:row>
      <xdr:rowOff>447675</xdr:rowOff>
    </xdr:to>
    <xdr:sp macro="[0]!Bench4" textlink="">
      <xdr:nvSpPr>
        <xdr:cNvPr id="57513" name="Rectangle 12">
          <a:extLst>
            <a:ext uri="{FF2B5EF4-FFF2-40B4-BE49-F238E27FC236}">
              <a16:creationId xmlns:a16="http://schemas.microsoft.com/office/drawing/2014/main" id="{00000000-0008-0000-0300-0000A9E00000}"/>
            </a:ext>
          </a:extLst>
        </xdr:cNvPr>
        <xdr:cNvSpPr>
          <a:spLocks noChangeArrowheads="1"/>
        </xdr:cNvSpPr>
      </xdr:nvSpPr>
      <xdr:spPr bwMode="auto">
        <a:xfrm>
          <a:off x="3905250" y="1619250"/>
          <a:ext cx="0" cy="323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</xdr:colOff>
      <xdr:row>2</xdr:row>
      <xdr:rowOff>9525</xdr:rowOff>
    </xdr:from>
    <xdr:to>
      <xdr:col>8</xdr:col>
      <xdr:colOff>295275</xdr:colOff>
      <xdr:row>3</xdr:row>
      <xdr:rowOff>0</xdr:rowOff>
    </xdr:to>
    <xdr:sp macro="[0]!Good" textlink="">
      <xdr:nvSpPr>
        <xdr:cNvPr id="1121" name="Rectangle 97">
          <a:extLst>
            <a:ext uri="{FF2B5EF4-FFF2-40B4-BE49-F238E27FC236}">
              <a16:creationId xmlns:a16="http://schemas.microsoft.com/office/drawing/2014/main" id="{00000000-0008-0000-0300-000061040000}"/>
            </a:ext>
          </a:extLst>
        </xdr:cNvPr>
        <xdr:cNvSpPr>
          <a:spLocks noChangeArrowheads="1"/>
        </xdr:cNvSpPr>
      </xdr:nvSpPr>
      <xdr:spPr bwMode="auto">
        <a:xfrm>
          <a:off x="3095625" y="409575"/>
          <a:ext cx="800100" cy="31432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Good</a:t>
          </a:r>
        </a:p>
      </xdr:txBody>
    </xdr:sp>
    <xdr:clientData/>
  </xdr:twoCellAnchor>
  <xdr:twoCellAnchor>
    <xdr:from>
      <xdr:col>7</xdr:col>
      <xdr:colOff>9525</xdr:colOff>
      <xdr:row>2</xdr:row>
      <xdr:rowOff>314325</xdr:rowOff>
    </xdr:from>
    <xdr:to>
      <xdr:col>8</xdr:col>
      <xdr:colOff>295275</xdr:colOff>
      <xdr:row>3</xdr:row>
      <xdr:rowOff>314325</xdr:rowOff>
    </xdr:to>
    <xdr:sp macro="[0]!NoLift" textlink="">
      <xdr:nvSpPr>
        <xdr:cNvPr id="1122" name="Rectangle 98">
          <a:extLst>
            <a:ext uri="{FF2B5EF4-FFF2-40B4-BE49-F238E27FC236}">
              <a16:creationId xmlns:a16="http://schemas.microsoft.com/office/drawing/2014/main" id="{00000000-0008-0000-0300-000062040000}"/>
            </a:ext>
          </a:extLst>
        </xdr:cNvPr>
        <xdr:cNvSpPr>
          <a:spLocks noChangeArrowheads="1"/>
        </xdr:cNvSpPr>
      </xdr:nvSpPr>
      <xdr:spPr bwMode="auto">
        <a:xfrm>
          <a:off x="3095625" y="714375"/>
          <a:ext cx="800100" cy="323850"/>
        </a:xfrm>
        <a:prstGeom prst="rect">
          <a:avLst/>
        </a:prstGeom>
        <a:solidFill>
          <a:srgbClr val="FF0000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u="none" strike="sngStrike" baseline="0">
              <a:solidFill>
                <a:srgbClr val="FFFFFF"/>
              </a:solidFill>
              <a:latin typeface="Arial"/>
              <a:cs typeface="Arial"/>
            </a:rPr>
            <a:t>No Lift</a:t>
          </a:r>
        </a:p>
      </xdr:txBody>
    </xdr:sp>
    <xdr:clientData/>
  </xdr:twoCellAnchor>
  <xdr:twoCellAnchor>
    <xdr:from>
      <xdr:col>2</xdr:col>
      <xdr:colOff>133350</xdr:colOff>
      <xdr:row>4</xdr:row>
      <xdr:rowOff>19051</xdr:rowOff>
    </xdr:from>
    <xdr:to>
      <xdr:col>2</xdr:col>
      <xdr:colOff>876300</xdr:colOff>
      <xdr:row>4</xdr:row>
      <xdr:rowOff>228601</xdr:rowOff>
    </xdr:to>
    <xdr:sp macro="[0]!Results" textlink="">
      <xdr:nvSpPr>
        <xdr:cNvPr id="1172" name="Rectangle 148">
          <a:extLst>
            <a:ext uri="{FF2B5EF4-FFF2-40B4-BE49-F238E27FC236}">
              <a16:creationId xmlns:a16="http://schemas.microsoft.com/office/drawing/2014/main" id="{00000000-0008-0000-0300-000094040000}"/>
            </a:ext>
          </a:extLst>
        </xdr:cNvPr>
        <xdr:cNvSpPr>
          <a:spLocks noChangeArrowheads="1"/>
        </xdr:cNvSpPr>
      </xdr:nvSpPr>
      <xdr:spPr bwMode="auto">
        <a:xfrm>
          <a:off x="371475" y="1066801"/>
          <a:ext cx="742950" cy="209550"/>
        </a:xfrm>
        <a:prstGeom prst="rect">
          <a:avLst/>
        </a:prstGeom>
        <a:solidFill>
          <a:srgbClr val="C0C0C0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PrintSheet </a:t>
          </a:r>
        </a:p>
      </xdr:txBody>
    </xdr:sp>
    <xdr:clientData/>
  </xdr:twoCellAnchor>
  <xdr:twoCellAnchor>
    <xdr:from>
      <xdr:col>2</xdr:col>
      <xdr:colOff>1104899</xdr:colOff>
      <xdr:row>4</xdr:row>
      <xdr:rowOff>19049</xdr:rowOff>
    </xdr:from>
    <xdr:to>
      <xdr:col>4</xdr:col>
      <xdr:colOff>142874</xdr:colOff>
      <xdr:row>4</xdr:row>
      <xdr:rowOff>238124</xdr:rowOff>
    </xdr:to>
    <xdr:sp macro="[0]!FullResults" textlink="">
      <xdr:nvSpPr>
        <xdr:cNvPr id="2024" name="Rectangle 182">
          <a:extLst>
            <a:ext uri="{FF2B5EF4-FFF2-40B4-BE49-F238E27FC236}">
              <a16:creationId xmlns:a16="http://schemas.microsoft.com/office/drawing/2014/main" id="{00000000-0008-0000-0300-0000E8070000}"/>
            </a:ext>
          </a:extLst>
        </xdr:cNvPr>
        <xdr:cNvSpPr>
          <a:spLocks noChangeArrowheads="1"/>
        </xdr:cNvSpPr>
      </xdr:nvSpPr>
      <xdr:spPr bwMode="auto">
        <a:xfrm>
          <a:off x="1343024" y="1066799"/>
          <a:ext cx="676275" cy="219075"/>
        </a:xfrm>
        <a:prstGeom prst="rect">
          <a:avLst/>
        </a:prstGeom>
        <a:solidFill>
          <a:srgbClr val="C0C0C0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29</xdr:col>
      <xdr:colOff>165100</xdr:colOff>
      <xdr:row>5</xdr:row>
      <xdr:rowOff>217714</xdr:rowOff>
    </xdr:to>
    <xdr:graphicFrame macro="">
      <xdr:nvGraphicFramePr>
        <xdr:cNvPr id="57518" name="Chart 302">
          <a:extLst>
            <a:ext uri="{FF2B5EF4-FFF2-40B4-BE49-F238E27FC236}">
              <a16:creationId xmlns:a16="http://schemas.microsoft.com/office/drawing/2014/main" id="{00000000-0008-0000-0300-0000AEE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[0]!NextLifter" textlink="">
      <xdr:nvSpPr>
        <xdr:cNvPr id="1653" name="Rectangle 629">
          <a:extLst>
            <a:ext uri="{FF2B5EF4-FFF2-40B4-BE49-F238E27FC236}">
              <a16:creationId xmlns:a16="http://schemas.microsoft.com/office/drawing/2014/main" id="{00000000-0008-0000-0300-000075060000}"/>
            </a:ext>
          </a:extLst>
        </xdr:cNvPr>
        <xdr:cNvSpPr>
          <a:spLocks noChangeArrowheads="1"/>
        </xdr:cNvSpPr>
      </xdr:nvSpPr>
      <xdr:spPr bwMode="auto">
        <a:xfrm>
          <a:off x="3086100" y="1047750"/>
          <a:ext cx="819150" cy="2667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Next Lifter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5</xdr:row>
          <xdr:rowOff>38100</xdr:rowOff>
        </xdr:from>
        <xdr:to>
          <xdr:col>2</xdr:col>
          <xdr:colOff>1038225</xdr:colOff>
          <xdr:row>5</xdr:row>
          <xdr:rowOff>238125</xdr:rowOff>
        </xdr:to>
        <xdr:sp macro="" textlink="">
          <xdr:nvSpPr>
            <xdr:cNvPr id="3168" name="Button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3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tr-T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 Flights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238125</xdr:colOff>
          <xdr:row>5</xdr:row>
          <xdr:rowOff>38100</xdr:rowOff>
        </xdr:from>
        <xdr:to>
          <xdr:col>7</xdr:col>
          <xdr:colOff>400050</xdr:colOff>
          <xdr:row>5</xdr:row>
          <xdr:rowOff>219075</xdr:rowOff>
        </xdr:to>
        <xdr:sp macro="" textlink="">
          <xdr:nvSpPr>
            <xdr:cNvPr id="3172" name="Button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3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tr-T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 BarLoad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538474</xdr:colOff>
      <xdr:row>7</xdr:row>
      <xdr:rowOff>54429</xdr:rowOff>
    </xdr:from>
    <xdr:to>
      <xdr:col>15</xdr:col>
      <xdr:colOff>30318</xdr:colOff>
      <xdr:row>15</xdr:row>
      <xdr:rowOff>0</xdr:rowOff>
    </xdr:to>
    <xdr:graphicFrame macro="">
      <xdr:nvGraphicFramePr>
        <xdr:cNvPr id="3" name="Chart 30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Powerlifting/Michigan%20APF/Meets/2018%20Michigan%20State/2018_State_L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mailto:joe.marksteiner@ae.ge.com" TargetMode="External"/><Relationship Id="rId1" Type="http://schemas.openxmlformats.org/officeDocument/2006/relationships/hyperlink" Target="mailto:steinmark@aol.com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C1:BF246"/>
  <sheetViews>
    <sheetView topLeftCell="B1" zoomScaleNormal="100" workbookViewId="0">
      <selection activeCell="P16" sqref="P16"/>
    </sheetView>
  </sheetViews>
  <sheetFormatPr defaultColWidth="9.140625" defaultRowHeight="12.75" x14ac:dyDescent="0.2"/>
  <cols>
    <col min="1" max="1" width="3.42578125" style="7" customWidth="1"/>
    <col min="2" max="2" width="1.85546875" style="7" customWidth="1"/>
    <col min="3" max="3" width="8.5703125" style="8" customWidth="1"/>
    <col min="4" max="4" width="7.85546875" style="8" customWidth="1"/>
    <col min="5" max="5" width="8" style="8" customWidth="1"/>
    <col min="6" max="6" width="8.5703125" style="7" customWidth="1"/>
    <col min="7" max="7" width="7.85546875" style="7" customWidth="1"/>
    <col min="8" max="8" width="8" style="7" customWidth="1"/>
    <col min="9" max="9" width="1.85546875" style="7" customWidth="1"/>
    <col min="10" max="10" width="9.140625" style="8" hidden="1" customWidth="1"/>
    <col min="11" max="11" width="9.140625" style="76"/>
    <col min="12" max="12" width="9.140625" style="7" hidden="1" customWidth="1"/>
    <col min="13" max="13" width="9.140625" style="169"/>
    <col min="14" max="14" width="2" style="7" customWidth="1"/>
    <col min="15" max="15" width="18" style="8" customWidth="1"/>
    <col min="16" max="16" width="44.85546875" style="7" customWidth="1"/>
    <col min="17" max="17" width="8.7109375" style="7" customWidth="1"/>
    <col min="18" max="18" width="2" style="7" customWidth="1"/>
    <col min="19" max="19" width="8.7109375" style="7" customWidth="1"/>
    <col min="20" max="20" width="8.5703125" style="7" customWidth="1"/>
    <col min="21" max="23" width="9.140625" style="7"/>
    <col min="24" max="24" width="0" style="7" hidden="1" customWidth="1"/>
    <col min="25" max="28" width="9.140625" style="7"/>
    <col min="29" max="29" width="3.42578125" style="7" customWidth="1"/>
    <col min="30" max="32" width="9.140625" style="7" hidden="1" customWidth="1"/>
    <col min="33" max="16384" width="9.140625" style="7"/>
  </cols>
  <sheetData>
    <row r="1" spans="3:58" ht="13.5" thickBot="1" x14ac:dyDescent="0.25">
      <c r="L1" s="7" t="str">
        <f>IF(K6="BWt (Lb)",CONCATENATE("DATA!F14:F28"),CONCATENATE("DATA!E14:E28"))</f>
        <v>DATA!E14:E28</v>
      </c>
      <c r="BB1" s="7" t="s">
        <v>62</v>
      </c>
      <c r="BC1" s="7" t="s">
        <v>63</v>
      </c>
      <c r="BD1" s="7" t="s">
        <v>64</v>
      </c>
      <c r="BE1" s="7" t="s">
        <v>65</v>
      </c>
      <c r="BF1" s="7" t="s">
        <v>66</v>
      </c>
    </row>
    <row r="2" spans="3:58" ht="28.5" customHeight="1" thickBot="1" x14ac:dyDescent="0.25">
      <c r="C2" s="375" t="s">
        <v>170</v>
      </c>
      <c r="D2" s="376"/>
      <c r="E2" s="376"/>
      <c r="F2" s="376"/>
      <c r="G2" s="376"/>
      <c r="H2" s="377"/>
      <c r="K2" s="312" t="s">
        <v>171</v>
      </c>
      <c r="L2" s="313"/>
      <c r="M2" s="314"/>
      <c r="O2" s="356" t="s">
        <v>62</v>
      </c>
      <c r="P2" s="357"/>
      <c r="Q2" s="358"/>
      <c r="S2" s="341" t="s">
        <v>109</v>
      </c>
      <c r="T2" s="342"/>
      <c r="X2" s="7" t="s">
        <v>162</v>
      </c>
    </row>
    <row r="3" spans="3:58" ht="13.5" thickBot="1" x14ac:dyDescent="0.25">
      <c r="X3" s="7" t="s">
        <v>163</v>
      </c>
      <c r="AD3" s="257" t="s">
        <v>174</v>
      </c>
      <c r="AE3" s="258">
        <f>$G$22</f>
        <v>30</v>
      </c>
      <c r="AF3" s="7">
        <f>$D$22</f>
        <v>65</v>
      </c>
    </row>
    <row r="4" spans="3:58" ht="13.5" customHeight="1" x14ac:dyDescent="0.2">
      <c r="C4" s="350" t="s">
        <v>79</v>
      </c>
      <c r="D4" s="351"/>
      <c r="E4" s="351"/>
      <c r="F4" s="351"/>
      <c r="G4" s="373"/>
      <c r="H4" s="359" t="s">
        <v>157</v>
      </c>
      <c r="K4" s="315" t="s">
        <v>84</v>
      </c>
      <c r="L4" s="316"/>
      <c r="M4" s="317"/>
      <c r="O4" s="350" t="s">
        <v>86</v>
      </c>
      <c r="P4" s="351"/>
      <c r="Q4" s="352"/>
      <c r="S4" s="343" t="s">
        <v>76</v>
      </c>
      <c r="T4" s="345" t="s">
        <v>110</v>
      </c>
      <c r="AD4" s="257" t="s">
        <v>33</v>
      </c>
      <c r="AE4" s="258">
        <f>$G$23</f>
        <v>22.5</v>
      </c>
      <c r="AF4" s="7">
        <f>$D$23</f>
        <v>55</v>
      </c>
    </row>
    <row r="5" spans="3:58" ht="13.5" customHeight="1" x14ac:dyDescent="0.2">
      <c r="C5" s="353"/>
      <c r="D5" s="354"/>
      <c r="E5" s="354"/>
      <c r="F5" s="354"/>
      <c r="G5" s="374"/>
      <c r="H5" s="360"/>
      <c r="K5" s="370"/>
      <c r="L5" s="371"/>
      <c r="M5" s="372"/>
      <c r="O5" s="353"/>
      <c r="P5" s="354"/>
      <c r="Q5" s="355"/>
      <c r="S5" s="344"/>
      <c r="T5" s="346"/>
      <c r="AD5" s="257" t="s">
        <v>35</v>
      </c>
      <c r="AE5" s="258">
        <f>$G$24</f>
        <v>25</v>
      </c>
      <c r="AF5" s="7">
        <f>$D$24</f>
        <v>55</v>
      </c>
    </row>
    <row r="6" spans="3:58" ht="13.5" customHeight="1" x14ac:dyDescent="0.2">
      <c r="C6" s="305" t="s">
        <v>61</v>
      </c>
      <c r="D6" s="306"/>
      <c r="E6" s="306"/>
      <c r="F6" s="306" t="s">
        <v>75</v>
      </c>
      <c r="G6" s="306"/>
      <c r="H6" s="361"/>
      <c r="K6" s="364" t="s">
        <v>158</v>
      </c>
      <c r="L6" s="365"/>
      <c r="M6" s="366"/>
      <c r="O6" s="234" t="s">
        <v>87</v>
      </c>
      <c r="P6" s="233" t="s">
        <v>88</v>
      </c>
      <c r="Q6" s="235" t="s">
        <v>89</v>
      </c>
      <c r="S6" s="78">
        <v>1</v>
      </c>
      <c r="T6" s="122">
        <v>3</v>
      </c>
    </row>
    <row r="7" spans="3:58" x14ac:dyDescent="0.2">
      <c r="C7" s="68" t="str">
        <f>LEFT(TRIM(Lifting!B3),1)</f>
        <v>D</v>
      </c>
      <c r="D7" s="6">
        <f ca="1">ABS(Lifting!D3)</f>
        <v>0</v>
      </c>
      <c r="E7" s="6"/>
      <c r="F7" s="6"/>
      <c r="G7" s="6">
        <f ca="1">ABS(Lifting!D3)</f>
        <v>0</v>
      </c>
      <c r="H7" s="10"/>
      <c r="I7" s="8"/>
      <c r="K7" s="367"/>
      <c r="L7" s="368"/>
      <c r="M7" s="369"/>
      <c r="O7" s="272" t="s">
        <v>187</v>
      </c>
      <c r="P7" s="273" t="s">
        <v>188</v>
      </c>
      <c r="Q7" s="249">
        <v>1</v>
      </c>
      <c r="S7" s="78"/>
      <c r="T7" s="122">
        <v>2</v>
      </c>
    </row>
    <row r="8" spans="3:58" ht="12.75" customHeight="1" x14ac:dyDescent="0.2">
      <c r="C8" s="9" t="s">
        <v>4</v>
      </c>
      <c r="D8" s="6" t="s">
        <v>42</v>
      </c>
      <c r="E8" s="6" t="s">
        <v>5</v>
      </c>
      <c r="F8" s="6" t="s">
        <v>4</v>
      </c>
      <c r="G8" s="6" t="s">
        <v>43</v>
      </c>
      <c r="H8" s="10" t="s">
        <v>5</v>
      </c>
      <c r="J8" s="8" t="s">
        <v>85</v>
      </c>
      <c r="K8" s="168" t="s">
        <v>9</v>
      </c>
      <c r="L8" s="77"/>
      <c r="M8" s="170" t="s">
        <v>10</v>
      </c>
      <c r="O8" s="272"/>
      <c r="P8" s="273"/>
      <c r="Q8" s="249">
        <v>1</v>
      </c>
      <c r="S8" s="78"/>
      <c r="T8" s="122">
        <v>1</v>
      </c>
    </row>
    <row r="9" spans="3:58" ht="12.75" customHeight="1" x14ac:dyDescent="0.2">
      <c r="C9" s="9" t="s">
        <v>6</v>
      </c>
      <c r="D9" s="6" t="s">
        <v>7</v>
      </c>
      <c r="E9" s="6" t="s">
        <v>8</v>
      </c>
      <c r="F9" s="6" t="s">
        <v>6</v>
      </c>
      <c r="G9" s="6" t="s">
        <v>7</v>
      </c>
      <c r="H9" s="10" t="s">
        <v>8</v>
      </c>
      <c r="I9" s="8"/>
      <c r="J9" s="172">
        <v>10</v>
      </c>
      <c r="K9" s="173">
        <v>59</v>
      </c>
      <c r="L9" s="222">
        <v>10</v>
      </c>
      <c r="M9" s="175">
        <v>47</v>
      </c>
      <c r="O9" s="272"/>
      <c r="P9" s="273"/>
      <c r="Q9" s="249">
        <v>1</v>
      </c>
      <c r="S9" s="78"/>
      <c r="T9" s="122">
        <v>0</v>
      </c>
    </row>
    <row r="10" spans="3:58" x14ac:dyDescent="0.2">
      <c r="C10" s="11">
        <v>0</v>
      </c>
      <c r="D10" s="6">
        <v>110</v>
      </c>
      <c r="E10" s="6">
        <f ca="1">IF(OR(D7=0,H4="Kg"),0,MIN(INT(($D$7-VLOOKUP($C$7,$AD$3:$AF$5,3,FALSE))/(2*D10)),C10/2))</f>
        <v>0</v>
      </c>
      <c r="F10" s="237">
        <v>0</v>
      </c>
      <c r="G10" s="236">
        <v>50</v>
      </c>
      <c r="H10" s="251">
        <f ca="1">IF(OR(G7=0,H4="Lb"),0,MIN(INT(($G$7-VLOOKUP($C$7,$AD$3:$AF$5,2,FALSE))/(2*G10)),F10/2))</f>
        <v>0</v>
      </c>
      <c r="I10" s="8"/>
      <c r="J10" s="172">
        <f>IF(K9="SHW",1000,IF(K10="",J9+1,IF(ISERROR(VLOOKUP(K9,DATA!$F$32:$G$59,2,FALSE)),K9,VLOOKUP(K9,DATA!$F$32:$G$59,2,FALSE))+0.0001))</f>
        <v>59.000100000000003</v>
      </c>
      <c r="K10" s="173">
        <v>66</v>
      </c>
      <c r="L10" s="222">
        <v>44.000100000000003</v>
      </c>
      <c r="M10" s="175">
        <v>52</v>
      </c>
      <c r="O10" s="272"/>
      <c r="P10" s="273"/>
      <c r="Q10" s="249">
        <v>1</v>
      </c>
      <c r="S10" s="78"/>
      <c r="T10" s="122">
        <v>0</v>
      </c>
    </row>
    <row r="11" spans="3:58" x14ac:dyDescent="0.2">
      <c r="C11" s="11">
        <v>8</v>
      </c>
      <c r="D11" s="6">
        <v>100</v>
      </c>
      <c r="E11" s="6">
        <f ca="1">IF(OR(D7=0,H4="Kg"),0,MIN(INT(($D$7-VLOOKUP($C$7,$AD$3:$AF$5,3,FALSE)-2*E10*D10)/(2*D11)),C11/2))</f>
        <v>0</v>
      </c>
      <c r="F11" s="237">
        <v>0</v>
      </c>
      <c r="G11" s="236">
        <v>45</v>
      </c>
      <c r="H11" s="251">
        <f ca="1">IF(OR(G7=0,H4="Lb"),0,MIN(INT(($G$7-VLOOKUP($C$7,$AD$3:$AF$5,2,FALSE)-2*H10*G10)/(2*G11)),F11/2))</f>
        <v>0</v>
      </c>
      <c r="I11" s="8"/>
      <c r="J11" s="172">
        <f>IF(K10="SHW",1000,IF(K11="",J10+1,IF(ISERROR(VLOOKUP(K10,DATA!$F$32:$G$59,2,FALSE)),K10,VLOOKUP(K10,DATA!$F$32:$G$59,2,FALSE))+0.001))</f>
        <v>66.001000000000005</v>
      </c>
      <c r="K11" s="270">
        <v>74</v>
      </c>
      <c r="L11" s="222">
        <v>48.000999999999998</v>
      </c>
      <c r="M11" s="175">
        <v>57</v>
      </c>
      <c r="O11" s="272"/>
      <c r="P11" s="273"/>
      <c r="Q11" s="249"/>
      <c r="S11" s="78"/>
      <c r="T11" s="122">
        <v>0</v>
      </c>
    </row>
    <row r="12" spans="3:58" x14ac:dyDescent="0.2">
      <c r="C12" s="11">
        <v>0</v>
      </c>
      <c r="D12" s="6">
        <v>50</v>
      </c>
      <c r="E12" s="6">
        <f ca="1">IF(OR(D7=0,H4="Kg"),0,MIN(INT(($D$7-VLOOKUP($C$7,$AD$3:$AF$5,3,FALSE)-2*E10*D10-2*E11*D11)/(2*D12)),C12/2))</f>
        <v>0</v>
      </c>
      <c r="F12" s="237">
        <v>20</v>
      </c>
      <c r="G12" s="236">
        <v>25</v>
      </c>
      <c r="H12" s="251">
        <f ca="1">IF(OR(G7=0,H4="Lb"),0,MIN(INT(($G$7-VLOOKUP($C$7,$AD$3:$AF$5,2,FALSE)-2*H10*G10-2*H11*G11)/(2*G12)),F12/2))</f>
        <v>0</v>
      </c>
      <c r="I12" s="8"/>
      <c r="J12" s="172">
        <f>IF(K11="SHW",1000,IF(K12="",J11+1,IF(ISERROR(VLOOKUP(K11,DATA!$F$32:$G$59,2,FALSE)),K11,VLOOKUP(K11,DATA!$F$32:$G$59,2,FALSE))+0.001))</f>
        <v>74.001000000000005</v>
      </c>
      <c r="K12" s="270">
        <v>83</v>
      </c>
      <c r="L12" s="222">
        <v>52.000999999999998</v>
      </c>
      <c r="M12" s="175">
        <v>63</v>
      </c>
      <c r="O12" s="272"/>
      <c r="P12" s="273"/>
      <c r="Q12" s="249"/>
      <c r="S12" s="78"/>
      <c r="T12" s="122">
        <v>0</v>
      </c>
    </row>
    <row r="13" spans="3:58" x14ac:dyDescent="0.2">
      <c r="C13" s="11">
        <v>10</v>
      </c>
      <c r="D13" s="6">
        <v>45</v>
      </c>
      <c r="E13" s="6">
        <f ca="1">IF(OR(D7=0,H4="Kg"),0,MIN(INT(($D$7-VLOOKUP($C$7,$AD$3:$AF$5,3,FALSE)-2*E10*D10-2*E11*D11-2*E12*D12)/(2*D13)),C13/2))</f>
        <v>0</v>
      </c>
      <c r="F13" s="237">
        <v>2</v>
      </c>
      <c r="G13" s="236">
        <v>20</v>
      </c>
      <c r="H13" s="251">
        <f ca="1">IF(OR(G7=0,H4="Lb"),0,MIN(INT(($G$7-VLOOKUP($C$7,$AD$3:$AF$5,2,FALSE)-2*H10*G10-2*H11*G11-2*H12*G12)/(2*G13)),F13/2))</f>
        <v>0</v>
      </c>
      <c r="I13" s="8"/>
      <c r="J13" s="172">
        <f>IF(K12="SHW",1000,IF(K13="",J12+1,IF(ISERROR(VLOOKUP(K12,DATA!$F$32:$G$59,2,FALSE)),K12,VLOOKUP(K12,DATA!$F$32:$G$59,2,FALSE))+0.001))</f>
        <v>83.001000000000005</v>
      </c>
      <c r="K13" s="173">
        <v>93</v>
      </c>
      <c r="L13" s="222">
        <v>56.000999999999998</v>
      </c>
      <c r="M13" s="175">
        <v>69</v>
      </c>
      <c r="O13" s="272"/>
      <c r="P13" s="273"/>
      <c r="Q13" s="249"/>
      <c r="S13" s="78"/>
      <c r="T13" s="122">
        <v>0</v>
      </c>
    </row>
    <row r="14" spans="3:58" x14ac:dyDescent="0.2">
      <c r="C14" s="11">
        <v>2</v>
      </c>
      <c r="D14" s="6">
        <v>35</v>
      </c>
      <c r="E14" s="6">
        <f ca="1">IF(OR(D7=0,H4="Kg"),0,MIN(INT(($D$7-VLOOKUP($C$7,$AD$3:$AF$5,3,FALSE)-2*E10*D10-2*E11*D11-2*E12*D12-2*E13*D13)/(2*D14)),C14/2))</f>
        <v>0</v>
      </c>
      <c r="F14" s="237">
        <v>0</v>
      </c>
      <c r="G14" s="236">
        <v>15</v>
      </c>
      <c r="H14" s="251">
        <f ca="1">IF(OR(G7=0,H4="Lb"),0,MIN(INT(($G$7-VLOOKUP($C$7,$AD$3:$AF$5,2,FALSE)-2*H10*G10-2*H11*G11-2*H12*G12-2*H13*G13)/(2*G14)),F14/2))</f>
        <v>0</v>
      </c>
      <c r="I14" s="8"/>
      <c r="J14" s="172">
        <f>IF(K13="SHW",1000,IF(K14="",J13+1,IF(ISERROR(VLOOKUP(K13,DATA!$F$32:$G$59,2,FALSE)),K13,VLOOKUP(K13,DATA!$F$32:$G$59,2,FALSE))+0.001))</f>
        <v>93.001000000000005</v>
      </c>
      <c r="K14" s="173">
        <v>105</v>
      </c>
      <c r="L14" s="222">
        <v>60.000999999999998</v>
      </c>
      <c r="M14" s="175">
        <v>76</v>
      </c>
      <c r="O14" s="272"/>
      <c r="P14" s="273"/>
      <c r="Q14" s="249">
        <v>1</v>
      </c>
      <c r="S14" s="78"/>
      <c r="T14" s="122">
        <v>0</v>
      </c>
      <c r="V14" s="258"/>
    </row>
    <row r="15" spans="3:58" ht="13.5" thickBot="1" x14ac:dyDescent="0.25">
      <c r="C15" s="11">
        <v>2</v>
      </c>
      <c r="D15" s="6">
        <v>25</v>
      </c>
      <c r="E15" s="6">
        <f ca="1">IF(OR(D7=0,H4="Kg"),0,MIN(INT(($D$7-VLOOKUP($C$7,$AD$3:$AF$5,3,FALSE)-2*E10*D10-2*E11*D11-2*E12*D12-2*E13*D13-2*E14*D14)/(2*D15)),C15/2))</f>
        <v>0</v>
      </c>
      <c r="F15" s="237">
        <v>2</v>
      </c>
      <c r="G15" s="236">
        <v>10</v>
      </c>
      <c r="H15" s="251">
        <f ca="1">IF(OR(G7=0,H4="Lb"),0,MIN(INT(($G$7-VLOOKUP($C$7,$AD$3:$AF$5,2,FALSE)-2*H10*G10-2*H11*G11-2*H12*G12-2*H13*G13-2*H14*G14)/(2*G15)),F15/2))</f>
        <v>0</v>
      </c>
      <c r="I15" s="8"/>
      <c r="J15" s="172">
        <f>IF(K14="SHW",1000,IF(K15="",J14+1,IF(ISERROR(VLOOKUP(K14,DATA!$F$32:$G$59,2,FALSE)),K14,VLOOKUP(K14,DATA!$F$32:$G$59,2,FALSE))+0.001))</f>
        <v>105.82180000000001</v>
      </c>
      <c r="K15" s="173">
        <v>120</v>
      </c>
      <c r="L15" s="222">
        <v>67.501000000000005</v>
      </c>
      <c r="M15" s="271">
        <v>84</v>
      </c>
      <c r="O15" s="247"/>
      <c r="P15" s="248"/>
      <c r="Q15" s="249">
        <v>1</v>
      </c>
      <c r="S15" s="79"/>
      <c r="T15" s="123">
        <v>0</v>
      </c>
    </row>
    <row r="16" spans="3:58" x14ac:dyDescent="0.2">
      <c r="C16" s="11">
        <v>4</v>
      </c>
      <c r="D16" s="6">
        <v>10</v>
      </c>
      <c r="E16" s="6">
        <f ca="1">IF(OR(D7=0,H4="Kg"),0,MIN(INT(($D$7-VLOOKUP($C$7,$AD$3:$AF$5,3,FALSE)-2*E10*D10-2*E11*D11-2*E12*D12-2*E13*D13-2*E14*D14-2*E15*D15)/(2*D16)),C16/2))</f>
        <v>0</v>
      </c>
      <c r="F16" s="237">
        <v>2</v>
      </c>
      <c r="G16" s="236">
        <v>5</v>
      </c>
      <c r="H16" s="251">
        <f ca="1">IF(OR(G7=0,H4="Lb"),0,MIN(INT(($G$7-VLOOKUP($C$7,$AD$3:$AF$5,2,FALSE)-2*H10*G10-2*H11*G11-2*H12*G12-2*H13*G13-2*H14*G14-2*H15*G15)/(2*G16)),F16/2))</f>
        <v>0</v>
      </c>
      <c r="I16" s="8"/>
      <c r="J16" s="172">
        <f>IF(K15="SHW",1000,IF(K16="",J15+1,IF(ISERROR(VLOOKUP(K15,DATA!$F$32:$G$59,2,FALSE)),K15,VLOOKUP(K15,DATA!$F$32:$G$59,2,FALSE))+0.001))</f>
        <v>120.001</v>
      </c>
      <c r="K16" s="270" t="s">
        <v>81</v>
      </c>
      <c r="L16" s="222">
        <v>75.001000000000005</v>
      </c>
      <c r="M16" s="175" t="s">
        <v>81</v>
      </c>
      <c r="O16" s="247"/>
      <c r="P16" s="248"/>
      <c r="Q16" s="249">
        <v>1</v>
      </c>
    </row>
    <row r="17" spans="3:17" x14ac:dyDescent="0.2">
      <c r="C17" s="11">
        <v>2</v>
      </c>
      <c r="D17" s="6">
        <v>5</v>
      </c>
      <c r="E17" s="6">
        <f ca="1">IF(OR(D7=0,H4="Kg"),0,MIN(INT(($D$7-VLOOKUP($C$7,$AD$3:$AF$5,3,FALSE)-2*E10*D10-2*E11*D11-2*E12*D12-2*E13*D13-2*E14*D14-2*E15*D15-2*E16*D16)/(2*D17)),C17/2))</f>
        <v>0</v>
      </c>
      <c r="F17" s="237">
        <v>2</v>
      </c>
      <c r="G17" s="236">
        <v>2.5</v>
      </c>
      <c r="H17" s="251">
        <f ca="1">IF(OR(G7=0,H4="Lb"),0,MIN(INT(($G$7-VLOOKUP($C$7,$AD$3:$AF$5,2,FALSE)-2*H10*G10-2*H11*G11-2*H12*G12-2*H13*G13-2*H14*G14-2*H15*G15-2*H16*G16)/(2*G17)),F17/2))</f>
        <v>0</v>
      </c>
      <c r="I17" s="8"/>
      <c r="J17" s="172">
        <f>IF(K16="SHW",1000,IF(K17="",J16+1,IF(ISERROR(VLOOKUP(K16,DATA!$F$32:$G$59,2,FALSE)),K16,VLOOKUP(K16,DATA!$F$32:$G$59,2,FALSE))+0.001))</f>
        <v>1000</v>
      </c>
      <c r="K17" s="173"/>
      <c r="L17" s="222">
        <v>82.501000000000005</v>
      </c>
      <c r="M17" s="175"/>
      <c r="O17" s="247"/>
      <c r="P17" s="248"/>
      <c r="Q17" s="249">
        <v>1</v>
      </c>
    </row>
    <row r="18" spans="3:17" x14ac:dyDescent="0.2">
      <c r="C18" s="11">
        <v>2</v>
      </c>
      <c r="D18" s="6">
        <v>2.5</v>
      </c>
      <c r="E18" s="6">
        <f ca="1">IF(OR(D7=0,H4="Kg"),0,MIN(INT(($D$7-VLOOKUP($C$7,$AD$3:$AF$5,3,FALSE)-2*E10*D10-2*E11*D11-2*E12*D12-2*E13*D13-2*E14*D14-2*E15*D15-2*E16*D16-2*E17*D17)/(2*D18)),C18/2))</f>
        <v>0</v>
      </c>
      <c r="F18" s="237">
        <v>2</v>
      </c>
      <c r="G18" s="236">
        <v>1.25</v>
      </c>
      <c r="H18" s="251">
        <f ca="1">IF(OR(G7=0,H4="Lb"),0,INT(($G$7-VLOOKUP($C$7,$AD$3:$AF$5,2,FALSE)-2*H10*G10-2*H11*G11-2*H12*G12-2*H13*G13-2*H14*G14-2*H15*G15-2*H16*G16-2*H17*G17)/(2*G18)))</f>
        <v>0</v>
      </c>
      <c r="I18" s="8"/>
      <c r="J18" s="172">
        <f>IF(K17="SHW",1000,IF(K18="",J17+1,IF(ISERROR(VLOOKUP(K17,DATA!$F$32:$G$59,2,FALSE)),K17,VLOOKUP(K17,DATA!$F$32:$G$59,2,FALSE))+0.001))</f>
        <v>1001</v>
      </c>
      <c r="K18" s="173"/>
      <c r="L18" s="222">
        <v>90.001000000000005</v>
      </c>
      <c r="M18" s="175"/>
      <c r="O18" s="247"/>
      <c r="P18" s="248"/>
      <c r="Q18" s="249">
        <v>1</v>
      </c>
    </row>
    <row r="19" spans="3:17" x14ac:dyDescent="0.2">
      <c r="C19" s="11">
        <v>0</v>
      </c>
      <c r="D19" s="6">
        <v>1</v>
      </c>
      <c r="E19" s="6">
        <f ca="1">IF(OR(D7=0,H4="Kg"),0,MIN(INT(($D$7-VLOOKUP($C$7,$AD$3:$AF$5,3,FALSE)-2*E10*D10-2*E11*D11-2*E12*D12-2*E13*D13-2*E14*D14-2*E15*D15-2*E16*D16-2*E17*D17-2*E18*D18)/(2*D19)),C19/2))</f>
        <v>0</v>
      </c>
      <c r="F19" s="237">
        <v>2</v>
      </c>
      <c r="G19" s="236">
        <v>0.5</v>
      </c>
      <c r="H19" s="251">
        <f ca="1">IF(OR(G7=0,H4="Lb"),0,INT(($G$7-VLOOKUP($C$7,$AD$3:$AF$5,2,FALSE)-2*H10*G10-2*H11*G11-2*H12*G12-2*H13*G13-2*H14*G14-2*H15*G15-2*H16*G16-2*H17*G17-2*H18*G18)/(2*G19)))</f>
        <v>0</v>
      </c>
      <c r="I19" s="8"/>
      <c r="J19" s="172">
        <f>IF(K18="SHW",1000,IF(K19="",J18+1,IF(ISERROR(VLOOKUP(K18,DATA!$F$32:$G$59,2,FALSE)),K18,VLOOKUP(K18,DATA!$F$32:$G$59,2,FALSE))+0.001))</f>
        <v>1002</v>
      </c>
      <c r="K19" s="173"/>
      <c r="L19" s="222">
        <v>1000</v>
      </c>
      <c r="M19" s="175"/>
      <c r="O19" s="247"/>
      <c r="P19" s="248"/>
      <c r="Q19" s="249">
        <v>1</v>
      </c>
    </row>
    <row r="20" spans="3:17" x14ac:dyDescent="0.2">
      <c r="C20" s="11">
        <v>0</v>
      </c>
      <c r="D20" s="6">
        <v>0.5</v>
      </c>
      <c r="E20" s="6">
        <f ca="1">IF(OR(D7=0,H4="Kg"),0,MIN(INT(($D$7-VLOOKUP($C$7,$AD$3:$AF$5,3,FALSE)-2*E10*D10-2*E11*D11-2*E12*D12-2*E13*D13-2*E14*D14-2*E15*D15-2*E16*D16-2*E17*D17-2*E18*D18-2*E19*D19)/(2*D20)),C20/2))</f>
        <v>0</v>
      </c>
      <c r="F20" s="237">
        <v>0</v>
      </c>
      <c r="G20" s="236">
        <v>0.25</v>
      </c>
      <c r="H20" s="251">
        <f ca="1">IF(OR(G7=0,H4="Lb"),0,INT(($G$7-VLOOKUP($C$7,$AD$3:$AF$5,2,FALSE)-2*H10*G10-2*H11*G11-2*H12*G12-2*H13*G13-2*H14*G14-2*H15*G15-2*H16*G16-2*H17*G17-2*H18*G18-2*H19*G19)/(2*G20)))</f>
        <v>0</v>
      </c>
      <c r="I20" s="8"/>
      <c r="J20" s="172">
        <f>IF(K19="SHW",1000,IF(K20="",J19+1,IF(ISERROR(VLOOKUP(K19,DATA!$F$32:$G$59,2,FALSE)),K19,VLOOKUP(K19,DATA!$F$32:$G$59,2,FALSE))+0.001))</f>
        <v>1003</v>
      </c>
      <c r="K20" s="173"/>
      <c r="L20" s="222">
        <v>1001</v>
      </c>
      <c r="M20" s="175"/>
      <c r="O20" s="247"/>
      <c r="P20" s="248"/>
      <c r="Q20" s="249">
        <v>1</v>
      </c>
    </row>
    <row r="21" spans="3:17" ht="13.5" thickBot="1" x14ac:dyDescent="0.25">
      <c r="C21" s="305" t="s">
        <v>78</v>
      </c>
      <c r="D21" s="306"/>
      <c r="E21" s="6">
        <v>1</v>
      </c>
      <c r="F21" s="349" t="s">
        <v>78</v>
      </c>
      <c r="G21" s="349"/>
      <c r="H21" s="10">
        <v>1</v>
      </c>
      <c r="I21" s="8"/>
      <c r="J21" s="172">
        <f>IF(K20="SHW",1000,IF(K21="",J20+1,IF(ISERROR(VLOOKUP(K20,DATA!$F$32:$G$59,2,FALSE)),K20,VLOOKUP(K20,DATA!$F$32:$G$59,2,FALSE))+0.001))</f>
        <v>1004</v>
      </c>
      <c r="K21" s="173"/>
      <c r="L21" s="172">
        <f>IF(M20="SHW",1000,IF(M21="",L20+1,IF(ISERROR(VLOOKUP(M20,DATA!$F$32:$G$59,2,FALSE)),M20,VLOOKUP(M20,DATA!$F$32:$G$59,2,FALSE))+0.001))</f>
        <v>1002</v>
      </c>
      <c r="M21" s="175"/>
      <c r="O21" s="247"/>
      <c r="P21" s="248"/>
      <c r="Q21" s="249">
        <v>1</v>
      </c>
    </row>
    <row r="22" spans="3:17" x14ac:dyDescent="0.2">
      <c r="C22" s="9" t="s">
        <v>77</v>
      </c>
      <c r="D22" s="62">
        <v>65</v>
      </c>
      <c r="E22" s="362" t="s">
        <v>61</v>
      </c>
      <c r="F22" s="250" t="s">
        <v>77</v>
      </c>
      <c r="G22" s="252">
        <v>30</v>
      </c>
      <c r="H22" s="347" t="s">
        <v>75</v>
      </c>
      <c r="I22" s="8"/>
      <c r="J22" s="172">
        <f>IF(K21="SHW",1000,IF(K22="",J21+1,IF(ISERROR(VLOOKUP(K21,DATA!$F$32:$G$59,2,FALSE)),K21,VLOOKUP(K21,DATA!$F$32:$G$59,2,FALSE))+0.001))</f>
        <v>1005</v>
      </c>
      <c r="K22" s="173"/>
      <c r="L22" s="172">
        <f>IF(M21="SHW",1000,IF(M22="",L21+1,IF(ISERROR(VLOOKUP(M21,DATA!$F$32:$G$59,2,FALSE)),M21,VLOOKUP(M21,DATA!$F$32:$G$59,2,FALSE))+0.001))</f>
        <v>1003</v>
      </c>
      <c r="M22" s="175"/>
      <c r="O22" s="247"/>
      <c r="P22" s="248"/>
      <c r="Q22" s="249">
        <v>1</v>
      </c>
    </row>
    <row r="23" spans="3:17" ht="13.5" thickBot="1" x14ac:dyDescent="0.25">
      <c r="C23" s="255" t="s">
        <v>172</v>
      </c>
      <c r="D23" s="67">
        <v>55</v>
      </c>
      <c r="E23" s="363"/>
      <c r="F23" s="253" t="s">
        <v>172</v>
      </c>
      <c r="G23" s="254">
        <v>22.5</v>
      </c>
      <c r="H23" s="348"/>
      <c r="I23" s="8"/>
      <c r="J23" s="172">
        <f>IF(K22="SHW",1000,IF(K23="",J22+1,IF(ISERROR(VLOOKUP(K22,DATA!$F$32:$G$59,2,FALSE)),K22,VLOOKUP(K22,DATA!$F$32:$G$59,2,FALSE))+0.001))</f>
        <v>1006</v>
      </c>
      <c r="K23" s="174"/>
      <c r="L23" s="172">
        <f>IF(M22="SHW",1000,IF(M23="",L22+1,IF(ISERROR(VLOOKUP(M22,DATA!$F$32:$G$59,2,FALSE)),M22,VLOOKUP(M22,DATA!$F$32:$G$59,2,FALSE))+0.001))</f>
        <v>1004</v>
      </c>
      <c r="M23" s="176"/>
      <c r="O23" s="247"/>
      <c r="P23" s="248"/>
      <c r="Q23" s="249">
        <v>1</v>
      </c>
    </row>
    <row r="24" spans="3:17" ht="13.5" thickBot="1" x14ac:dyDescent="0.25">
      <c r="C24" s="255" t="s">
        <v>173</v>
      </c>
      <c r="D24" s="67">
        <v>55</v>
      </c>
      <c r="F24" s="255" t="s">
        <v>173</v>
      </c>
      <c r="G24" s="256">
        <v>25</v>
      </c>
      <c r="H24" s="12"/>
      <c r="I24" s="8"/>
      <c r="O24" s="247"/>
      <c r="P24" s="248"/>
      <c r="Q24" s="249">
        <v>1</v>
      </c>
    </row>
    <row r="25" spans="3:17" ht="12.75" customHeight="1" x14ac:dyDescent="0.2">
      <c r="D25" s="315" t="s">
        <v>146</v>
      </c>
      <c r="E25" s="316"/>
      <c r="F25" s="317"/>
      <c r="G25" s="321" t="s">
        <v>155</v>
      </c>
      <c r="H25" s="12"/>
      <c r="I25" s="8"/>
      <c r="O25" s="247"/>
      <c r="P25" s="248"/>
      <c r="Q25" s="249">
        <v>1</v>
      </c>
    </row>
    <row r="26" spans="3:17" ht="12.75" customHeight="1" thickBot="1" x14ac:dyDescent="0.25">
      <c r="D26" s="318"/>
      <c r="E26" s="319"/>
      <c r="F26" s="320"/>
      <c r="G26" s="322"/>
      <c r="H26" s="12"/>
      <c r="I26" s="8"/>
      <c r="O26" s="247"/>
      <c r="P26" s="248"/>
      <c r="Q26" s="249">
        <v>1</v>
      </c>
    </row>
    <row r="27" spans="3:17" ht="13.5" thickBot="1" x14ac:dyDescent="0.25">
      <c r="H27" s="12"/>
      <c r="I27" s="8"/>
      <c r="O27" s="247"/>
      <c r="P27" s="248"/>
      <c r="Q27" s="249">
        <v>1</v>
      </c>
    </row>
    <row r="28" spans="3:17" x14ac:dyDescent="0.2">
      <c r="D28" s="329" t="s">
        <v>108</v>
      </c>
      <c r="E28" s="330"/>
      <c r="F28" s="330"/>
      <c r="G28" s="331"/>
      <c r="H28" s="12"/>
      <c r="I28" s="8"/>
      <c r="K28" s="335" t="s">
        <v>114</v>
      </c>
      <c r="L28" s="336"/>
      <c r="M28" s="337"/>
      <c r="O28" s="247"/>
      <c r="P28" s="248"/>
      <c r="Q28" s="249">
        <v>1</v>
      </c>
    </row>
    <row r="29" spans="3:17" ht="13.5" thickBot="1" x14ac:dyDescent="0.25">
      <c r="C29" s="80"/>
      <c r="D29" s="332"/>
      <c r="E29" s="333"/>
      <c r="F29" s="333"/>
      <c r="G29" s="334"/>
      <c r="H29" s="12"/>
      <c r="I29" s="8"/>
      <c r="K29" s="338"/>
      <c r="L29" s="339"/>
      <c r="M29" s="340"/>
      <c r="O29" s="247"/>
      <c r="P29" s="248"/>
      <c r="Q29" s="249">
        <v>1</v>
      </c>
    </row>
    <row r="30" spans="3:17" x14ac:dyDescent="0.2">
      <c r="H30" s="12"/>
      <c r="I30" s="8"/>
      <c r="K30" s="323" t="s">
        <v>156</v>
      </c>
      <c r="L30" s="324"/>
      <c r="M30" s="325"/>
      <c r="O30" s="247"/>
      <c r="P30" s="248"/>
      <c r="Q30" s="249">
        <v>1</v>
      </c>
    </row>
    <row r="31" spans="3:17" x14ac:dyDescent="0.2">
      <c r="K31" s="326"/>
      <c r="L31" s="327"/>
      <c r="M31" s="328"/>
      <c r="O31" s="247"/>
      <c r="P31" s="248"/>
      <c r="Q31" s="249">
        <v>1</v>
      </c>
    </row>
    <row r="32" spans="3:17" ht="13.5" thickBot="1" x14ac:dyDescent="0.25">
      <c r="O32" s="247"/>
      <c r="P32" s="248"/>
      <c r="Q32" s="249">
        <v>1</v>
      </c>
    </row>
    <row r="33" spans="3:17" x14ac:dyDescent="0.2">
      <c r="C33" s="302" t="s">
        <v>148</v>
      </c>
      <c r="D33" s="303"/>
      <c r="E33" s="303"/>
      <c r="F33" s="303" t="s">
        <v>160</v>
      </c>
      <c r="G33" s="303"/>
      <c r="H33" s="304"/>
      <c r="O33" s="247"/>
      <c r="P33" s="248"/>
      <c r="Q33" s="249">
        <v>1</v>
      </c>
    </row>
    <row r="34" spans="3:17" x14ac:dyDescent="0.2">
      <c r="C34" s="305" t="s">
        <v>149</v>
      </c>
      <c r="D34" s="306"/>
      <c r="E34" s="307"/>
      <c r="F34" s="307"/>
      <c r="G34" s="307"/>
      <c r="H34" s="308"/>
      <c r="O34" s="247"/>
      <c r="P34" s="248"/>
      <c r="Q34" s="249">
        <v>1</v>
      </c>
    </row>
    <row r="35" spans="3:17" x14ac:dyDescent="0.2">
      <c r="C35" s="305" t="s">
        <v>150</v>
      </c>
      <c r="D35" s="306"/>
      <c r="E35" s="309"/>
      <c r="F35" s="310"/>
      <c r="G35" s="310"/>
      <c r="H35" s="311"/>
      <c r="O35" s="247"/>
      <c r="P35" s="248"/>
      <c r="Q35" s="249">
        <v>1</v>
      </c>
    </row>
    <row r="36" spans="3:17" ht="13.5" thickBot="1" x14ac:dyDescent="0.25">
      <c r="C36" s="294" t="s">
        <v>151</v>
      </c>
      <c r="D36" s="295"/>
      <c r="E36" s="296"/>
      <c r="F36" s="297"/>
      <c r="G36" s="297"/>
      <c r="H36" s="298"/>
      <c r="O36" s="247"/>
      <c r="P36" s="248"/>
      <c r="Q36" s="249">
        <v>1</v>
      </c>
    </row>
    <row r="37" spans="3:17" ht="13.5" thickBot="1" x14ac:dyDescent="0.25">
      <c r="O37" s="247"/>
      <c r="P37" s="248"/>
      <c r="Q37" s="249">
        <v>1</v>
      </c>
    </row>
    <row r="38" spans="3:17" ht="13.5" thickBot="1" x14ac:dyDescent="0.25">
      <c r="C38" s="211"/>
      <c r="D38" s="210"/>
      <c r="E38" s="299" t="s">
        <v>152</v>
      </c>
      <c r="F38" s="300"/>
      <c r="G38" s="209"/>
      <c r="H38" s="209"/>
      <c r="O38" s="247"/>
      <c r="P38" s="248"/>
      <c r="Q38" s="249">
        <v>1</v>
      </c>
    </row>
    <row r="39" spans="3:17" x14ac:dyDescent="0.2">
      <c r="C39" s="301"/>
      <c r="D39" s="301"/>
      <c r="E39" s="301"/>
      <c r="F39" s="301"/>
      <c r="G39" s="301"/>
      <c r="H39" s="301"/>
      <c r="O39" s="247"/>
      <c r="P39" s="248"/>
      <c r="Q39" s="249">
        <v>1</v>
      </c>
    </row>
    <row r="40" spans="3:17" ht="13.5" thickBot="1" x14ac:dyDescent="0.25">
      <c r="O40" s="247"/>
      <c r="P40" s="248"/>
      <c r="Q40" s="249">
        <v>1</v>
      </c>
    </row>
    <row r="41" spans="3:17" x14ac:dyDescent="0.2">
      <c r="C41" s="302" t="s">
        <v>161</v>
      </c>
      <c r="D41" s="303"/>
      <c r="E41" s="303"/>
      <c r="F41" s="303" t="s">
        <v>175</v>
      </c>
      <c r="G41" s="303"/>
      <c r="H41" s="304"/>
      <c r="O41" s="247"/>
      <c r="P41" s="248"/>
      <c r="Q41" s="249">
        <v>1</v>
      </c>
    </row>
    <row r="42" spans="3:17" x14ac:dyDescent="0.2">
      <c r="C42" s="305" t="s">
        <v>163</v>
      </c>
      <c r="D42" s="306"/>
      <c r="E42" s="307" t="s">
        <v>164</v>
      </c>
      <c r="F42" s="307"/>
      <c r="G42" s="307"/>
      <c r="H42" s="308"/>
      <c r="O42" s="247"/>
      <c r="P42" s="248"/>
      <c r="Q42" s="249">
        <v>1</v>
      </c>
    </row>
    <row r="43" spans="3:17" x14ac:dyDescent="0.2">
      <c r="C43" s="305" t="s">
        <v>150</v>
      </c>
      <c r="D43" s="306"/>
      <c r="E43" s="309"/>
      <c r="F43" s="310"/>
      <c r="G43" s="310"/>
      <c r="H43" s="311"/>
      <c r="O43" s="247"/>
      <c r="P43" s="248"/>
      <c r="Q43" s="249">
        <v>1</v>
      </c>
    </row>
    <row r="44" spans="3:17" ht="13.5" thickBot="1" x14ac:dyDescent="0.25">
      <c r="C44" s="294" t="s">
        <v>151</v>
      </c>
      <c r="D44" s="295"/>
      <c r="E44" s="296" t="s">
        <v>165</v>
      </c>
      <c r="F44" s="297"/>
      <c r="G44" s="297"/>
      <c r="H44" s="298"/>
      <c r="O44" s="247"/>
      <c r="P44" s="248"/>
      <c r="Q44" s="249">
        <v>1</v>
      </c>
    </row>
    <row r="45" spans="3:17" ht="13.5" thickBot="1" x14ac:dyDescent="0.25">
      <c r="C45" s="232"/>
      <c r="D45" s="232"/>
      <c r="E45" s="232"/>
      <c r="F45" s="232"/>
      <c r="G45" s="232"/>
      <c r="H45" s="232"/>
      <c r="O45" s="247"/>
      <c r="P45" s="248"/>
      <c r="Q45" s="249">
        <v>1</v>
      </c>
    </row>
    <row r="46" spans="3:17" ht="13.5" thickBot="1" x14ac:dyDescent="0.25">
      <c r="C46" s="211"/>
      <c r="D46" s="210"/>
      <c r="E46" s="299" t="s">
        <v>152</v>
      </c>
      <c r="F46" s="300"/>
      <c r="G46" s="209"/>
      <c r="H46" s="209"/>
      <c r="O46" s="247"/>
      <c r="P46" s="248"/>
      <c r="Q46" s="249">
        <v>1</v>
      </c>
    </row>
    <row r="47" spans="3:17" x14ac:dyDescent="0.2">
      <c r="C47" s="301" t="s">
        <v>166</v>
      </c>
      <c r="D47" s="301"/>
      <c r="E47" s="301"/>
      <c r="F47" s="301"/>
      <c r="G47" s="301"/>
      <c r="H47" s="301"/>
      <c r="O47" s="247"/>
      <c r="P47" s="248"/>
      <c r="Q47" s="249">
        <v>1</v>
      </c>
    </row>
    <row r="48" spans="3:17" x14ac:dyDescent="0.2">
      <c r="O48" s="247"/>
      <c r="P48" s="248"/>
      <c r="Q48" s="249">
        <v>1</v>
      </c>
    </row>
    <row r="49" spans="15:17" x14ac:dyDescent="0.2">
      <c r="O49" s="247"/>
      <c r="P49" s="248"/>
      <c r="Q49" s="249">
        <v>1</v>
      </c>
    </row>
    <row r="50" spans="15:17" x14ac:dyDescent="0.2">
      <c r="O50" s="247"/>
      <c r="P50" s="248"/>
      <c r="Q50" s="249">
        <v>1</v>
      </c>
    </row>
    <row r="51" spans="15:17" x14ac:dyDescent="0.2">
      <c r="O51" s="247"/>
      <c r="P51" s="248"/>
      <c r="Q51" s="249">
        <v>1</v>
      </c>
    </row>
    <row r="52" spans="15:17" x14ac:dyDescent="0.2">
      <c r="O52" s="247"/>
      <c r="P52" s="248"/>
      <c r="Q52" s="249">
        <v>1</v>
      </c>
    </row>
    <row r="53" spans="15:17" x14ac:dyDescent="0.2">
      <c r="O53" s="247"/>
      <c r="P53" s="248"/>
      <c r="Q53" s="249">
        <v>1</v>
      </c>
    </row>
    <row r="54" spans="15:17" x14ac:dyDescent="0.2">
      <c r="O54" s="247"/>
      <c r="P54" s="248"/>
      <c r="Q54" s="249">
        <v>1</v>
      </c>
    </row>
    <row r="55" spans="15:17" x14ac:dyDescent="0.2">
      <c r="O55" s="247"/>
      <c r="P55" s="248"/>
      <c r="Q55" s="249">
        <v>1</v>
      </c>
    </row>
    <row r="56" spans="15:17" x14ac:dyDescent="0.2">
      <c r="O56" s="247"/>
      <c r="P56" s="248"/>
      <c r="Q56" s="249">
        <v>1</v>
      </c>
    </row>
    <row r="57" spans="15:17" x14ac:dyDescent="0.2">
      <c r="O57" s="247"/>
      <c r="P57" s="248"/>
      <c r="Q57" s="249">
        <v>1</v>
      </c>
    </row>
    <row r="58" spans="15:17" x14ac:dyDescent="0.2">
      <c r="O58" s="247"/>
      <c r="P58" s="248"/>
      <c r="Q58" s="249">
        <v>1</v>
      </c>
    </row>
    <row r="59" spans="15:17" x14ac:dyDescent="0.2">
      <c r="O59" s="247"/>
      <c r="P59" s="248"/>
      <c r="Q59" s="249">
        <v>1</v>
      </c>
    </row>
    <row r="60" spans="15:17" x14ac:dyDescent="0.2">
      <c r="O60" s="247"/>
      <c r="P60" s="248"/>
      <c r="Q60" s="249">
        <v>1</v>
      </c>
    </row>
    <row r="61" spans="15:17" x14ac:dyDescent="0.2">
      <c r="O61" s="247"/>
      <c r="P61" s="248"/>
      <c r="Q61" s="249">
        <v>1</v>
      </c>
    </row>
    <row r="62" spans="15:17" x14ac:dyDescent="0.2">
      <c r="O62" s="247"/>
      <c r="P62" s="248"/>
      <c r="Q62" s="249">
        <v>1</v>
      </c>
    </row>
    <row r="63" spans="15:17" x14ac:dyDescent="0.2">
      <c r="O63" s="247"/>
      <c r="P63" s="248"/>
      <c r="Q63" s="249">
        <v>1</v>
      </c>
    </row>
    <row r="64" spans="15:17" x14ac:dyDescent="0.2">
      <c r="O64" s="247"/>
      <c r="P64" s="248"/>
      <c r="Q64" s="249">
        <v>1</v>
      </c>
    </row>
    <row r="65" spans="15:17" x14ac:dyDescent="0.2">
      <c r="O65" s="247"/>
      <c r="P65" s="248"/>
      <c r="Q65" s="249">
        <v>1</v>
      </c>
    </row>
    <row r="66" spans="15:17" x14ac:dyDescent="0.2">
      <c r="O66" s="247"/>
      <c r="P66" s="248"/>
      <c r="Q66" s="249">
        <v>1</v>
      </c>
    </row>
    <row r="67" spans="15:17" x14ac:dyDescent="0.2">
      <c r="O67" s="247"/>
      <c r="P67" s="248"/>
      <c r="Q67" s="249">
        <v>1</v>
      </c>
    </row>
    <row r="68" spans="15:17" x14ac:dyDescent="0.2">
      <c r="O68" s="247"/>
      <c r="P68" s="248"/>
      <c r="Q68" s="249">
        <v>1</v>
      </c>
    </row>
    <row r="69" spans="15:17" x14ac:dyDescent="0.2">
      <c r="O69" s="247"/>
      <c r="P69" s="248"/>
      <c r="Q69" s="249">
        <v>1</v>
      </c>
    </row>
    <row r="70" spans="15:17" x14ac:dyDescent="0.2">
      <c r="O70" s="247"/>
      <c r="P70" s="248"/>
      <c r="Q70" s="249">
        <v>1</v>
      </c>
    </row>
    <row r="71" spans="15:17" x14ac:dyDescent="0.2">
      <c r="O71" s="247"/>
      <c r="P71" s="248"/>
      <c r="Q71" s="249">
        <v>1</v>
      </c>
    </row>
    <row r="72" spans="15:17" x14ac:dyDescent="0.2">
      <c r="O72" s="247"/>
      <c r="P72" s="248"/>
      <c r="Q72" s="249">
        <v>1</v>
      </c>
    </row>
    <row r="73" spans="15:17" x14ac:dyDescent="0.2">
      <c r="O73" s="247"/>
      <c r="P73" s="248"/>
      <c r="Q73" s="249">
        <v>1</v>
      </c>
    </row>
    <row r="74" spans="15:17" x14ac:dyDescent="0.2">
      <c r="O74" s="247"/>
      <c r="P74" s="248"/>
      <c r="Q74" s="249">
        <v>1</v>
      </c>
    </row>
    <row r="75" spans="15:17" x14ac:dyDescent="0.2">
      <c r="O75" s="247"/>
      <c r="P75" s="248"/>
      <c r="Q75" s="249">
        <v>1</v>
      </c>
    </row>
    <row r="76" spans="15:17" x14ac:dyDescent="0.2">
      <c r="O76" s="247"/>
      <c r="P76" s="248"/>
      <c r="Q76" s="249">
        <v>1</v>
      </c>
    </row>
    <row r="77" spans="15:17" x14ac:dyDescent="0.2">
      <c r="O77" s="247"/>
      <c r="P77" s="248"/>
      <c r="Q77" s="249">
        <v>1</v>
      </c>
    </row>
    <row r="78" spans="15:17" x14ac:dyDescent="0.2">
      <c r="O78" s="247"/>
      <c r="P78" s="248"/>
      <c r="Q78" s="249">
        <v>1</v>
      </c>
    </row>
    <row r="79" spans="15:17" x14ac:dyDescent="0.2">
      <c r="O79" s="247"/>
      <c r="P79" s="248"/>
      <c r="Q79" s="249">
        <v>1</v>
      </c>
    </row>
    <row r="80" spans="15:17" x14ac:dyDescent="0.2">
      <c r="O80" s="247"/>
      <c r="P80" s="248"/>
      <c r="Q80" s="249">
        <v>1</v>
      </c>
    </row>
    <row r="81" spans="15:17" x14ac:dyDescent="0.2">
      <c r="O81" s="247"/>
      <c r="P81" s="248"/>
      <c r="Q81" s="249">
        <v>1</v>
      </c>
    </row>
    <row r="82" spans="15:17" x14ac:dyDescent="0.2">
      <c r="O82" s="247"/>
      <c r="P82" s="248"/>
      <c r="Q82" s="249">
        <v>1</v>
      </c>
    </row>
    <row r="83" spans="15:17" x14ac:dyDescent="0.2">
      <c r="O83" s="247"/>
      <c r="P83" s="248"/>
      <c r="Q83" s="249">
        <v>1</v>
      </c>
    </row>
    <row r="84" spans="15:17" x14ac:dyDescent="0.2">
      <c r="O84" s="247"/>
      <c r="P84" s="248"/>
      <c r="Q84" s="249">
        <v>1</v>
      </c>
    </row>
    <row r="85" spans="15:17" x14ac:dyDescent="0.2">
      <c r="O85" s="247"/>
      <c r="P85" s="248"/>
      <c r="Q85" s="249">
        <v>1</v>
      </c>
    </row>
    <row r="86" spans="15:17" x14ac:dyDescent="0.2">
      <c r="O86" s="247"/>
      <c r="P86" s="248"/>
      <c r="Q86" s="249">
        <v>1</v>
      </c>
    </row>
    <row r="87" spans="15:17" x14ac:dyDescent="0.2">
      <c r="O87" s="247"/>
      <c r="P87" s="248"/>
      <c r="Q87" s="249">
        <v>1</v>
      </c>
    </row>
    <row r="88" spans="15:17" x14ac:dyDescent="0.2">
      <c r="O88" s="247"/>
      <c r="P88" s="248"/>
      <c r="Q88" s="249">
        <v>1</v>
      </c>
    </row>
    <row r="89" spans="15:17" x14ac:dyDescent="0.2">
      <c r="O89" s="247"/>
      <c r="P89" s="248"/>
      <c r="Q89" s="249">
        <v>1</v>
      </c>
    </row>
    <row r="90" spans="15:17" x14ac:dyDescent="0.2">
      <c r="O90" s="247"/>
      <c r="P90" s="248"/>
      <c r="Q90" s="249">
        <v>1</v>
      </c>
    </row>
    <row r="91" spans="15:17" x14ac:dyDescent="0.2">
      <c r="O91" s="247"/>
      <c r="P91" s="248"/>
      <c r="Q91" s="249">
        <v>1</v>
      </c>
    </row>
    <row r="92" spans="15:17" x14ac:dyDescent="0.2">
      <c r="O92" s="247"/>
      <c r="P92" s="248"/>
      <c r="Q92" s="249">
        <v>1</v>
      </c>
    </row>
    <row r="93" spans="15:17" x14ac:dyDescent="0.2">
      <c r="O93" s="247"/>
      <c r="P93" s="248"/>
      <c r="Q93" s="249">
        <v>1</v>
      </c>
    </row>
    <row r="94" spans="15:17" x14ac:dyDescent="0.2">
      <c r="O94" s="247"/>
      <c r="P94" s="248"/>
      <c r="Q94" s="249">
        <v>1</v>
      </c>
    </row>
    <row r="95" spans="15:17" x14ac:dyDescent="0.2">
      <c r="O95" s="247"/>
      <c r="P95" s="248"/>
      <c r="Q95" s="249">
        <v>1</v>
      </c>
    </row>
    <row r="96" spans="15:17" x14ac:dyDescent="0.2">
      <c r="O96" s="247"/>
      <c r="P96" s="248"/>
      <c r="Q96" s="249">
        <v>1</v>
      </c>
    </row>
    <row r="97" spans="15:17" x14ac:dyDescent="0.2">
      <c r="O97" s="247"/>
      <c r="P97" s="248"/>
      <c r="Q97" s="243">
        <v>1</v>
      </c>
    </row>
    <row r="98" spans="15:17" x14ac:dyDescent="0.2">
      <c r="O98" s="247"/>
      <c r="P98" s="248"/>
      <c r="Q98" s="243">
        <v>1</v>
      </c>
    </row>
    <row r="99" spans="15:17" x14ac:dyDescent="0.2">
      <c r="O99" s="247"/>
      <c r="P99" s="248"/>
      <c r="Q99" s="243">
        <v>1</v>
      </c>
    </row>
    <row r="100" spans="15:17" x14ac:dyDescent="0.2">
      <c r="O100" s="247"/>
      <c r="P100" s="248"/>
      <c r="Q100" s="243">
        <v>1</v>
      </c>
    </row>
    <row r="101" spans="15:17" x14ac:dyDescent="0.2">
      <c r="O101" s="247"/>
      <c r="P101" s="248"/>
      <c r="Q101" s="243">
        <v>1</v>
      </c>
    </row>
    <row r="102" spans="15:17" x14ac:dyDescent="0.2">
      <c r="O102" s="247"/>
      <c r="P102" s="248"/>
      <c r="Q102" s="243">
        <v>1</v>
      </c>
    </row>
    <row r="103" spans="15:17" x14ac:dyDescent="0.2">
      <c r="O103" s="247"/>
      <c r="P103" s="248"/>
      <c r="Q103" s="243">
        <v>1</v>
      </c>
    </row>
    <row r="104" spans="15:17" x14ac:dyDescent="0.2">
      <c r="O104" s="247"/>
      <c r="P104" s="248"/>
      <c r="Q104" s="243">
        <v>1</v>
      </c>
    </row>
    <row r="105" spans="15:17" x14ac:dyDescent="0.2">
      <c r="O105" s="247"/>
      <c r="P105" s="248"/>
      <c r="Q105" s="243">
        <v>1</v>
      </c>
    </row>
    <row r="106" spans="15:17" x14ac:dyDescent="0.2">
      <c r="O106" s="247"/>
      <c r="P106" s="248"/>
      <c r="Q106" s="243">
        <v>1</v>
      </c>
    </row>
    <row r="107" spans="15:17" x14ac:dyDescent="0.2">
      <c r="O107" s="247"/>
      <c r="P107" s="248"/>
      <c r="Q107" s="243">
        <v>1</v>
      </c>
    </row>
    <row r="108" spans="15:17" x14ac:dyDescent="0.2">
      <c r="O108" s="247"/>
      <c r="P108" s="248"/>
      <c r="Q108" s="243">
        <v>1</v>
      </c>
    </row>
    <row r="109" spans="15:17" x14ac:dyDescent="0.2">
      <c r="O109" s="247"/>
      <c r="P109" s="248"/>
      <c r="Q109" s="243">
        <v>1</v>
      </c>
    </row>
    <row r="110" spans="15:17" x14ac:dyDescent="0.2">
      <c r="O110" s="247"/>
      <c r="P110" s="248"/>
      <c r="Q110" s="243">
        <v>1</v>
      </c>
    </row>
    <row r="111" spans="15:17" x14ac:dyDescent="0.2">
      <c r="O111" s="247"/>
      <c r="P111" s="248"/>
      <c r="Q111" s="243">
        <v>1</v>
      </c>
    </row>
    <row r="112" spans="15:17" x14ac:dyDescent="0.2">
      <c r="O112" s="247"/>
      <c r="P112" s="248"/>
      <c r="Q112" s="243">
        <v>1</v>
      </c>
    </row>
    <row r="113" spans="15:17" x14ac:dyDescent="0.2">
      <c r="O113" s="247"/>
      <c r="P113" s="248"/>
      <c r="Q113" s="243">
        <v>1</v>
      </c>
    </row>
    <row r="114" spans="15:17" x14ac:dyDescent="0.2">
      <c r="O114" s="247"/>
      <c r="P114" s="248"/>
      <c r="Q114" s="243">
        <v>1</v>
      </c>
    </row>
    <row r="115" spans="15:17" x14ac:dyDescent="0.2">
      <c r="O115" s="247"/>
      <c r="P115" s="248"/>
      <c r="Q115" s="243">
        <v>1</v>
      </c>
    </row>
    <row r="116" spans="15:17" x14ac:dyDescent="0.2">
      <c r="O116" s="247"/>
      <c r="P116" s="248"/>
      <c r="Q116" s="243">
        <v>1</v>
      </c>
    </row>
    <row r="117" spans="15:17" x14ac:dyDescent="0.2">
      <c r="O117" s="247"/>
      <c r="P117" s="248"/>
      <c r="Q117" s="243">
        <v>1</v>
      </c>
    </row>
    <row r="118" spans="15:17" x14ac:dyDescent="0.2">
      <c r="O118" s="247"/>
      <c r="P118" s="248"/>
      <c r="Q118" s="243">
        <v>1</v>
      </c>
    </row>
    <row r="119" spans="15:17" x14ac:dyDescent="0.2">
      <c r="O119" s="247"/>
      <c r="P119" s="248"/>
      <c r="Q119" s="243">
        <v>1</v>
      </c>
    </row>
    <row r="120" spans="15:17" x14ac:dyDescent="0.2">
      <c r="O120" s="247"/>
      <c r="P120" s="248"/>
      <c r="Q120" s="243">
        <v>1</v>
      </c>
    </row>
    <row r="121" spans="15:17" x14ac:dyDescent="0.2">
      <c r="O121" s="247"/>
      <c r="P121" s="248"/>
      <c r="Q121" s="243">
        <v>1</v>
      </c>
    </row>
    <row r="122" spans="15:17" x14ac:dyDescent="0.2">
      <c r="O122" s="247"/>
      <c r="P122" s="248"/>
      <c r="Q122" s="243">
        <v>1</v>
      </c>
    </row>
    <row r="123" spans="15:17" x14ac:dyDescent="0.2">
      <c r="O123" s="247"/>
      <c r="P123" s="248"/>
      <c r="Q123" s="243">
        <v>1</v>
      </c>
    </row>
    <row r="124" spans="15:17" x14ac:dyDescent="0.2">
      <c r="O124" s="247"/>
      <c r="P124" s="248"/>
      <c r="Q124" s="243">
        <v>1</v>
      </c>
    </row>
    <row r="125" spans="15:17" x14ac:dyDescent="0.2">
      <c r="O125" s="247"/>
      <c r="P125" s="248"/>
      <c r="Q125" s="243">
        <v>1</v>
      </c>
    </row>
    <row r="126" spans="15:17" x14ac:dyDescent="0.2">
      <c r="O126" s="247"/>
      <c r="P126" s="248"/>
      <c r="Q126" s="243">
        <v>1</v>
      </c>
    </row>
    <row r="127" spans="15:17" x14ac:dyDescent="0.2">
      <c r="O127" s="247"/>
      <c r="P127" s="248"/>
      <c r="Q127" s="243">
        <v>1</v>
      </c>
    </row>
    <row r="128" spans="15:17" x14ac:dyDescent="0.2">
      <c r="O128" s="247"/>
      <c r="P128" s="248"/>
      <c r="Q128" s="243">
        <v>1</v>
      </c>
    </row>
    <row r="129" spans="15:17" x14ac:dyDescent="0.2">
      <c r="O129" s="247"/>
      <c r="P129" s="248"/>
      <c r="Q129" s="243">
        <v>1</v>
      </c>
    </row>
    <row r="130" spans="15:17" x14ac:dyDescent="0.2">
      <c r="O130" s="247"/>
      <c r="P130" s="248"/>
      <c r="Q130" s="243">
        <v>1</v>
      </c>
    </row>
    <row r="131" spans="15:17" x14ac:dyDescent="0.2">
      <c r="O131" s="247"/>
      <c r="P131" s="248"/>
      <c r="Q131" s="243">
        <v>1</v>
      </c>
    </row>
    <row r="132" spans="15:17" x14ac:dyDescent="0.2">
      <c r="O132" s="247"/>
      <c r="P132" s="248"/>
      <c r="Q132" s="243">
        <v>1</v>
      </c>
    </row>
    <row r="133" spans="15:17" x14ac:dyDescent="0.2">
      <c r="O133" s="247"/>
      <c r="P133" s="248"/>
      <c r="Q133" s="243">
        <v>1</v>
      </c>
    </row>
    <row r="134" spans="15:17" x14ac:dyDescent="0.2">
      <c r="O134" s="247"/>
      <c r="P134" s="248"/>
      <c r="Q134" s="243">
        <v>1</v>
      </c>
    </row>
    <row r="135" spans="15:17" x14ac:dyDescent="0.2">
      <c r="O135" s="247"/>
      <c r="P135" s="248"/>
      <c r="Q135" s="243">
        <v>1</v>
      </c>
    </row>
    <row r="136" spans="15:17" x14ac:dyDescent="0.2">
      <c r="O136" s="247"/>
      <c r="P136" s="248"/>
      <c r="Q136" s="243">
        <v>1</v>
      </c>
    </row>
    <row r="137" spans="15:17" x14ac:dyDescent="0.2">
      <c r="O137" s="247"/>
      <c r="P137" s="248"/>
      <c r="Q137" s="243">
        <v>1</v>
      </c>
    </row>
    <row r="138" spans="15:17" x14ac:dyDescent="0.2">
      <c r="O138" s="247"/>
      <c r="P138" s="248"/>
      <c r="Q138" s="243">
        <v>1</v>
      </c>
    </row>
    <row r="139" spans="15:17" x14ac:dyDescent="0.2">
      <c r="O139" s="247"/>
      <c r="P139" s="248"/>
      <c r="Q139" s="243">
        <v>1</v>
      </c>
    </row>
    <row r="140" spans="15:17" x14ac:dyDescent="0.2">
      <c r="O140" s="247"/>
      <c r="P140" s="248"/>
      <c r="Q140" s="243">
        <v>1</v>
      </c>
    </row>
    <row r="141" spans="15:17" x14ac:dyDescent="0.2">
      <c r="O141" s="247"/>
      <c r="P141" s="248"/>
      <c r="Q141" s="243">
        <v>1</v>
      </c>
    </row>
    <row r="142" spans="15:17" x14ac:dyDescent="0.2">
      <c r="O142" s="247"/>
      <c r="P142" s="248"/>
      <c r="Q142" s="243">
        <v>1</v>
      </c>
    </row>
    <row r="143" spans="15:17" x14ac:dyDescent="0.2">
      <c r="O143" s="247"/>
      <c r="P143" s="248"/>
      <c r="Q143" s="243">
        <v>1</v>
      </c>
    </row>
    <row r="144" spans="15:17" x14ac:dyDescent="0.2">
      <c r="O144" s="247"/>
      <c r="P144" s="248"/>
      <c r="Q144" s="243">
        <v>1</v>
      </c>
    </row>
    <row r="145" spans="15:17" x14ac:dyDescent="0.2">
      <c r="O145" s="247"/>
      <c r="P145" s="248"/>
      <c r="Q145" s="243">
        <v>1</v>
      </c>
    </row>
    <row r="146" spans="15:17" x14ac:dyDescent="0.2">
      <c r="O146" s="247"/>
      <c r="P146" s="248"/>
      <c r="Q146" s="243">
        <v>1</v>
      </c>
    </row>
    <row r="147" spans="15:17" x14ac:dyDescent="0.2">
      <c r="O147" s="247"/>
      <c r="P147" s="248"/>
      <c r="Q147" s="243">
        <v>1</v>
      </c>
    </row>
    <row r="148" spans="15:17" x14ac:dyDescent="0.2">
      <c r="O148" s="247"/>
      <c r="P148" s="248"/>
      <c r="Q148" s="243">
        <v>1</v>
      </c>
    </row>
    <row r="149" spans="15:17" x14ac:dyDescent="0.2">
      <c r="O149" s="247"/>
      <c r="P149" s="248"/>
      <c r="Q149" s="243">
        <v>1</v>
      </c>
    </row>
    <row r="150" spans="15:17" x14ac:dyDescent="0.2">
      <c r="O150" s="247"/>
      <c r="P150" s="248"/>
      <c r="Q150" s="243">
        <v>1</v>
      </c>
    </row>
    <row r="151" spans="15:17" x14ac:dyDescent="0.2">
      <c r="O151" s="247"/>
      <c r="P151" s="248"/>
      <c r="Q151" s="243">
        <v>1</v>
      </c>
    </row>
    <row r="152" spans="15:17" x14ac:dyDescent="0.2">
      <c r="O152" s="247"/>
      <c r="P152" s="248"/>
      <c r="Q152" s="243">
        <v>1</v>
      </c>
    </row>
    <row r="153" spans="15:17" x14ac:dyDescent="0.2">
      <c r="O153" s="247"/>
      <c r="P153" s="248"/>
      <c r="Q153" s="243">
        <v>1</v>
      </c>
    </row>
    <row r="154" spans="15:17" x14ac:dyDescent="0.2">
      <c r="O154" s="247"/>
      <c r="P154" s="248"/>
      <c r="Q154" s="243">
        <v>1</v>
      </c>
    </row>
    <row r="155" spans="15:17" x14ac:dyDescent="0.2">
      <c r="O155" s="247"/>
      <c r="P155" s="248"/>
      <c r="Q155" s="243">
        <v>1</v>
      </c>
    </row>
    <row r="156" spans="15:17" x14ac:dyDescent="0.2">
      <c r="O156" s="247"/>
      <c r="P156" s="248"/>
      <c r="Q156" s="243">
        <v>1</v>
      </c>
    </row>
    <row r="157" spans="15:17" x14ac:dyDescent="0.2">
      <c r="O157" s="247"/>
      <c r="P157" s="248"/>
      <c r="Q157" s="243">
        <v>1</v>
      </c>
    </row>
    <row r="158" spans="15:17" x14ac:dyDescent="0.2">
      <c r="O158" s="247"/>
      <c r="P158" s="248"/>
      <c r="Q158" s="243">
        <v>1</v>
      </c>
    </row>
    <row r="159" spans="15:17" x14ac:dyDescent="0.2">
      <c r="O159" s="247"/>
      <c r="P159" s="248"/>
      <c r="Q159" s="243">
        <v>1</v>
      </c>
    </row>
    <row r="160" spans="15:17" x14ac:dyDescent="0.2">
      <c r="O160" s="247"/>
      <c r="P160" s="248"/>
      <c r="Q160" s="243">
        <v>1</v>
      </c>
    </row>
    <row r="161" spans="15:17" x14ac:dyDescent="0.2">
      <c r="O161" s="247"/>
      <c r="P161" s="248"/>
      <c r="Q161" s="243">
        <v>1</v>
      </c>
    </row>
    <row r="162" spans="15:17" x14ac:dyDescent="0.2">
      <c r="O162" s="247"/>
      <c r="P162" s="248"/>
      <c r="Q162" s="243">
        <v>1</v>
      </c>
    </row>
    <row r="163" spans="15:17" x14ac:dyDescent="0.2">
      <c r="O163" s="247"/>
      <c r="P163" s="248"/>
      <c r="Q163" s="243">
        <v>1</v>
      </c>
    </row>
    <row r="164" spans="15:17" x14ac:dyDescent="0.2">
      <c r="O164" s="247"/>
      <c r="P164" s="248"/>
      <c r="Q164" s="243">
        <v>1</v>
      </c>
    </row>
    <row r="165" spans="15:17" x14ac:dyDescent="0.2">
      <c r="O165" s="247"/>
      <c r="P165" s="248"/>
      <c r="Q165" s="243">
        <v>1</v>
      </c>
    </row>
    <row r="166" spans="15:17" x14ac:dyDescent="0.2">
      <c r="O166" s="247"/>
      <c r="P166" s="248"/>
      <c r="Q166" s="243">
        <v>1</v>
      </c>
    </row>
    <row r="167" spans="15:17" x14ac:dyDescent="0.2">
      <c r="O167" s="247"/>
      <c r="P167" s="248"/>
      <c r="Q167" s="243">
        <v>1</v>
      </c>
    </row>
    <row r="168" spans="15:17" x14ac:dyDescent="0.2">
      <c r="O168" s="247"/>
      <c r="P168" s="248"/>
      <c r="Q168" s="243">
        <v>1</v>
      </c>
    </row>
    <row r="169" spans="15:17" x14ac:dyDescent="0.2">
      <c r="O169" s="247"/>
      <c r="P169" s="248"/>
      <c r="Q169" s="243">
        <v>1</v>
      </c>
    </row>
    <row r="170" spans="15:17" x14ac:dyDescent="0.2">
      <c r="O170" s="247"/>
      <c r="P170" s="248"/>
      <c r="Q170" s="243">
        <v>1</v>
      </c>
    </row>
    <row r="171" spans="15:17" x14ac:dyDescent="0.2">
      <c r="O171" s="247"/>
      <c r="P171" s="248"/>
      <c r="Q171" s="243">
        <v>1</v>
      </c>
    </row>
    <row r="172" spans="15:17" x14ac:dyDescent="0.2">
      <c r="O172" s="247"/>
      <c r="P172" s="248"/>
      <c r="Q172" s="243">
        <v>1</v>
      </c>
    </row>
    <row r="173" spans="15:17" x14ac:dyDescent="0.2">
      <c r="O173" s="247"/>
      <c r="P173" s="248"/>
      <c r="Q173" s="243">
        <v>1</v>
      </c>
    </row>
    <row r="174" spans="15:17" x14ac:dyDescent="0.2">
      <c r="O174" s="247"/>
      <c r="P174" s="248"/>
      <c r="Q174" s="243">
        <v>1</v>
      </c>
    </row>
    <row r="175" spans="15:17" x14ac:dyDescent="0.2">
      <c r="O175" s="247"/>
      <c r="P175" s="248"/>
      <c r="Q175" s="243">
        <v>1</v>
      </c>
    </row>
    <row r="176" spans="15:17" x14ac:dyDescent="0.2">
      <c r="O176" s="247"/>
      <c r="P176" s="248"/>
      <c r="Q176" s="243">
        <v>1</v>
      </c>
    </row>
    <row r="177" spans="15:17" x14ac:dyDescent="0.2">
      <c r="O177" s="247"/>
      <c r="P177" s="248"/>
      <c r="Q177" s="243">
        <v>1</v>
      </c>
    </row>
    <row r="178" spans="15:17" x14ac:dyDescent="0.2">
      <c r="O178" s="247"/>
      <c r="P178" s="248"/>
      <c r="Q178" s="243">
        <v>1</v>
      </c>
    </row>
    <row r="179" spans="15:17" x14ac:dyDescent="0.2">
      <c r="O179" s="247"/>
      <c r="P179" s="248"/>
      <c r="Q179" s="243">
        <v>1</v>
      </c>
    </row>
    <row r="180" spans="15:17" x14ac:dyDescent="0.2">
      <c r="O180" s="247"/>
      <c r="P180" s="248"/>
      <c r="Q180" s="243">
        <v>1</v>
      </c>
    </row>
    <row r="181" spans="15:17" x14ac:dyDescent="0.2">
      <c r="O181" s="247"/>
      <c r="P181" s="248"/>
      <c r="Q181" s="243">
        <v>1</v>
      </c>
    </row>
    <row r="182" spans="15:17" x14ac:dyDescent="0.2">
      <c r="O182" s="247"/>
      <c r="P182" s="248"/>
      <c r="Q182" s="243">
        <v>1</v>
      </c>
    </row>
    <row r="183" spans="15:17" x14ac:dyDescent="0.2">
      <c r="O183" s="247"/>
      <c r="P183" s="248"/>
      <c r="Q183" s="243">
        <v>1</v>
      </c>
    </row>
    <row r="184" spans="15:17" x14ac:dyDescent="0.2">
      <c r="O184" s="247"/>
      <c r="P184" s="248"/>
      <c r="Q184" s="243">
        <v>1</v>
      </c>
    </row>
    <row r="185" spans="15:17" x14ac:dyDescent="0.2">
      <c r="O185" s="247"/>
      <c r="P185" s="248"/>
      <c r="Q185" s="243">
        <v>1</v>
      </c>
    </row>
    <row r="186" spans="15:17" x14ac:dyDescent="0.2">
      <c r="O186" s="247"/>
      <c r="P186" s="248"/>
      <c r="Q186" s="243">
        <v>1</v>
      </c>
    </row>
    <row r="187" spans="15:17" x14ac:dyDescent="0.2">
      <c r="O187" s="247"/>
      <c r="P187" s="248"/>
      <c r="Q187" s="243">
        <v>1</v>
      </c>
    </row>
    <row r="188" spans="15:17" x14ac:dyDescent="0.2">
      <c r="O188" s="247"/>
      <c r="P188" s="248"/>
      <c r="Q188" s="243">
        <v>1</v>
      </c>
    </row>
    <row r="189" spans="15:17" x14ac:dyDescent="0.2">
      <c r="O189" s="247"/>
      <c r="P189" s="248"/>
      <c r="Q189" s="243">
        <v>1</v>
      </c>
    </row>
    <row r="190" spans="15:17" x14ac:dyDescent="0.2">
      <c r="O190" s="247"/>
      <c r="P190" s="248"/>
      <c r="Q190" s="243">
        <v>1</v>
      </c>
    </row>
    <row r="191" spans="15:17" x14ac:dyDescent="0.2">
      <c r="O191" s="247"/>
      <c r="P191" s="248"/>
      <c r="Q191" s="243">
        <v>1</v>
      </c>
    </row>
    <row r="192" spans="15:17" x14ac:dyDescent="0.2">
      <c r="O192" s="247"/>
      <c r="P192" s="248"/>
      <c r="Q192" s="243">
        <v>1</v>
      </c>
    </row>
    <row r="193" spans="15:17" x14ac:dyDescent="0.2">
      <c r="O193" s="247"/>
      <c r="P193" s="248"/>
      <c r="Q193" s="243">
        <v>1</v>
      </c>
    </row>
    <row r="194" spans="15:17" x14ac:dyDescent="0.2">
      <c r="O194" s="247"/>
      <c r="P194" s="248"/>
      <c r="Q194" s="243">
        <v>1</v>
      </c>
    </row>
    <row r="195" spans="15:17" x14ac:dyDescent="0.2">
      <c r="O195" s="247"/>
      <c r="P195" s="248"/>
      <c r="Q195" s="243">
        <v>1</v>
      </c>
    </row>
    <row r="196" spans="15:17" x14ac:dyDescent="0.2">
      <c r="O196" s="247"/>
      <c r="P196" s="248"/>
      <c r="Q196" s="243">
        <v>1</v>
      </c>
    </row>
    <row r="197" spans="15:17" x14ac:dyDescent="0.2">
      <c r="O197" s="247"/>
      <c r="P197" s="248"/>
      <c r="Q197" s="243">
        <v>1</v>
      </c>
    </row>
    <row r="198" spans="15:17" x14ac:dyDescent="0.2">
      <c r="O198" s="247"/>
      <c r="P198" s="248"/>
      <c r="Q198" s="243">
        <v>1</v>
      </c>
    </row>
    <row r="199" spans="15:17" x14ac:dyDescent="0.2">
      <c r="O199" s="247"/>
      <c r="P199" s="248"/>
      <c r="Q199" s="243">
        <v>1</v>
      </c>
    </row>
    <row r="200" spans="15:17" x14ac:dyDescent="0.2">
      <c r="O200" s="247"/>
      <c r="P200" s="248"/>
      <c r="Q200" s="243">
        <v>1</v>
      </c>
    </row>
    <row r="201" spans="15:17" x14ac:dyDescent="0.2">
      <c r="O201" s="247"/>
      <c r="P201" s="248"/>
      <c r="Q201" s="243">
        <v>1</v>
      </c>
    </row>
    <row r="202" spans="15:17" x14ac:dyDescent="0.2">
      <c r="O202" s="247"/>
      <c r="P202" s="248"/>
      <c r="Q202" s="243">
        <v>1</v>
      </c>
    </row>
    <row r="203" spans="15:17" x14ac:dyDescent="0.2">
      <c r="O203" s="247"/>
      <c r="P203" s="248"/>
      <c r="Q203" s="243">
        <v>1</v>
      </c>
    </row>
    <row r="204" spans="15:17" x14ac:dyDescent="0.2">
      <c r="O204" s="247"/>
      <c r="P204" s="248"/>
      <c r="Q204" s="243">
        <v>1</v>
      </c>
    </row>
    <row r="205" spans="15:17" x14ac:dyDescent="0.2">
      <c r="O205" s="247"/>
      <c r="P205" s="248"/>
      <c r="Q205" s="243">
        <v>1</v>
      </c>
    </row>
    <row r="206" spans="15:17" x14ac:dyDescent="0.2">
      <c r="O206" s="247"/>
      <c r="P206" s="248"/>
      <c r="Q206" s="243">
        <v>1</v>
      </c>
    </row>
    <row r="207" spans="15:17" x14ac:dyDescent="0.2">
      <c r="O207" s="247"/>
      <c r="P207" s="248"/>
      <c r="Q207" s="243">
        <v>1</v>
      </c>
    </row>
    <row r="208" spans="15:17" x14ac:dyDescent="0.2">
      <c r="O208" s="247"/>
      <c r="P208" s="248"/>
      <c r="Q208" s="243">
        <v>1</v>
      </c>
    </row>
    <row r="209" spans="15:17" x14ac:dyDescent="0.2">
      <c r="O209" s="247"/>
      <c r="P209" s="248"/>
      <c r="Q209" s="243">
        <v>1</v>
      </c>
    </row>
    <row r="210" spans="15:17" x14ac:dyDescent="0.2">
      <c r="O210" s="247"/>
      <c r="P210" s="248"/>
      <c r="Q210" s="243">
        <v>1</v>
      </c>
    </row>
    <row r="211" spans="15:17" x14ac:dyDescent="0.2">
      <c r="O211" s="247"/>
      <c r="P211" s="248"/>
      <c r="Q211" s="243">
        <v>1</v>
      </c>
    </row>
    <row r="212" spans="15:17" x14ac:dyDescent="0.2">
      <c r="O212" s="247"/>
      <c r="P212" s="248"/>
      <c r="Q212" s="243">
        <v>1</v>
      </c>
    </row>
    <row r="213" spans="15:17" x14ac:dyDescent="0.2">
      <c r="O213" s="247"/>
      <c r="P213" s="248"/>
      <c r="Q213" s="243">
        <v>1</v>
      </c>
    </row>
    <row r="214" spans="15:17" x14ac:dyDescent="0.2">
      <c r="O214" s="247"/>
      <c r="P214" s="248"/>
      <c r="Q214" s="243">
        <v>1</v>
      </c>
    </row>
    <row r="215" spans="15:17" x14ac:dyDescent="0.2">
      <c r="O215" s="247"/>
      <c r="P215" s="248"/>
      <c r="Q215" s="243">
        <v>1</v>
      </c>
    </row>
    <row r="216" spans="15:17" x14ac:dyDescent="0.2">
      <c r="O216" s="247"/>
      <c r="P216" s="248"/>
      <c r="Q216" s="243">
        <v>1</v>
      </c>
    </row>
    <row r="217" spans="15:17" x14ac:dyDescent="0.2">
      <c r="O217" s="247"/>
      <c r="P217" s="248"/>
      <c r="Q217" s="243">
        <v>1</v>
      </c>
    </row>
    <row r="218" spans="15:17" x14ac:dyDescent="0.2">
      <c r="O218" s="247"/>
      <c r="P218" s="248"/>
      <c r="Q218" s="243">
        <v>1</v>
      </c>
    </row>
    <row r="219" spans="15:17" x14ac:dyDescent="0.2">
      <c r="O219" s="247"/>
      <c r="P219" s="248"/>
      <c r="Q219" s="243">
        <v>1</v>
      </c>
    </row>
    <row r="220" spans="15:17" x14ac:dyDescent="0.2">
      <c r="O220" s="247"/>
      <c r="P220" s="248"/>
      <c r="Q220" s="243">
        <v>1</v>
      </c>
    </row>
    <row r="221" spans="15:17" x14ac:dyDescent="0.2">
      <c r="O221" s="247"/>
      <c r="P221" s="248"/>
      <c r="Q221" s="243">
        <v>1</v>
      </c>
    </row>
    <row r="222" spans="15:17" x14ac:dyDescent="0.2">
      <c r="O222" s="247"/>
      <c r="P222" s="248"/>
      <c r="Q222" s="243">
        <v>1</v>
      </c>
    </row>
    <row r="223" spans="15:17" x14ac:dyDescent="0.2">
      <c r="O223" s="247"/>
      <c r="P223" s="248"/>
      <c r="Q223" s="243">
        <v>1</v>
      </c>
    </row>
    <row r="224" spans="15:17" x14ac:dyDescent="0.2">
      <c r="O224" s="247"/>
      <c r="P224" s="248"/>
      <c r="Q224" s="243">
        <v>1</v>
      </c>
    </row>
    <row r="225" spans="15:17" x14ac:dyDescent="0.2">
      <c r="O225" s="247"/>
      <c r="P225" s="248"/>
      <c r="Q225" s="243">
        <v>1</v>
      </c>
    </row>
    <row r="226" spans="15:17" x14ac:dyDescent="0.2">
      <c r="O226" s="247"/>
      <c r="P226" s="248"/>
      <c r="Q226" s="243">
        <v>1</v>
      </c>
    </row>
    <row r="227" spans="15:17" x14ac:dyDescent="0.2">
      <c r="O227" s="247"/>
      <c r="P227" s="248"/>
      <c r="Q227" s="243">
        <v>1</v>
      </c>
    </row>
    <row r="228" spans="15:17" x14ac:dyDescent="0.2">
      <c r="O228" s="247"/>
      <c r="P228" s="248"/>
      <c r="Q228" s="243">
        <v>1</v>
      </c>
    </row>
    <row r="229" spans="15:17" x14ac:dyDescent="0.2">
      <c r="O229" s="247"/>
      <c r="P229" s="248"/>
      <c r="Q229" s="243">
        <v>1</v>
      </c>
    </row>
    <row r="230" spans="15:17" x14ac:dyDescent="0.2">
      <c r="O230" s="247"/>
      <c r="P230" s="248"/>
      <c r="Q230" s="243">
        <v>1</v>
      </c>
    </row>
    <row r="231" spans="15:17" x14ac:dyDescent="0.2">
      <c r="O231" s="247"/>
      <c r="P231" s="248"/>
      <c r="Q231" s="243">
        <v>1</v>
      </c>
    </row>
    <row r="232" spans="15:17" x14ac:dyDescent="0.2">
      <c r="O232" s="247"/>
      <c r="P232" s="248"/>
      <c r="Q232" s="243">
        <v>1</v>
      </c>
    </row>
    <row r="233" spans="15:17" x14ac:dyDescent="0.2">
      <c r="O233" s="247"/>
      <c r="P233" s="248"/>
      <c r="Q233" s="243">
        <v>1</v>
      </c>
    </row>
    <row r="234" spans="15:17" x14ac:dyDescent="0.2">
      <c r="O234" s="247"/>
      <c r="P234" s="248"/>
      <c r="Q234" s="243">
        <v>1</v>
      </c>
    </row>
    <row r="235" spans="15:17" x14ac:dyDescent="0.2">
      <c r="O235" s="247"/>
      <c r="P235" s="248"/>
      <c r="Q235" s="243">
        <v>1</v>
      </c>
    </row>
    <row r="236" spans="15:17" x14ac:dyDescent="0.2">
      <c r="O236" s="247"/>
      <c r="P236" s="248"/>
      <c r="Q236" s="243">
        <v>1</v>
      </c>
    </row>
    <row r="237" spans="15:17" x14ac:dyDescent="0.2">
      <c r="O237" s="247"/>
      <c r="P237" s="248"/>
      <c r="Q237" s="243">
        <v>1</v>
      </c>
    </row>
    <row r="238" spans="15:17" x14ac:dyDescent="0.2">
      <c r="O238" s="247"/>
      <c r="P238" s="248"/>
      <c r="Q238" s="243">
        <v>1</v>
      </c>
    </row>
    <row r="239" spans="15:17" x14ac:dyDescent="0.2">
      <c r="O239" s="247"/>
      <c r="P239" s="248"/>
      <c r="Q239" s="243">
        <v>1</v>
      </c>
    </row>
    <row r="240" spans="15:17" x14ac:dyDescent="0.2">
      <c r="O240" s="247"/>
      <c r="P240" s="248"/>
      <c r="Q240" s="243">
        <v>1</v>
      </c>
    </row>
    <row r="241" spans="15:17" x14ac:dyDescent="0.2">
      <c r="O241" s="247"/>
      <c r="P241" s="248"/>
      <c r="Q241" s="243">
        <v>1</v>
      </c>
    </row>
    <row r="242" spans="15:17" x14ac:dyDescent="0.2">
      <c r="O242" s="247"/>
      <c r="P242" s="248"/>
      <c r="Q242" s="243">
        <v>1</v>
      </c>
    </row>
    <row r="243" spans="15:17" x14ac:dyDescent="0.2">
      <c r="O243" s="247"/>
      <c r="P243" s="248"/>
      <c r="Q243" s="243">
        <v>1</v>
      </c>
    </row>
    <row r="244" spans="15:17" x14ac:dyDescent="0.2">
      <c r="O244" s="247"/>
      <c r="P244" s="248"/>
      <c r="Q244" s="243">
        <v>1</v>
      </c>
    </row>
    <row r="245" spans="15:17" x14ac:dyDescent="0.2">
      <c r="O245" s="247"/>
      <c r="P245" s="248"/>
      <c r="Q245" s="243">
        <v>1</v>
      </c>
    </row>
    <row r="246" spans="15:17" x14ac:dyDescent="0.2">
      <c r="O246" s="247"/>
      <c r="P246" s="248"/>
      <c r="Q246" s="243">
        <v>1</v>
      </c>
    </row>
  </sheetData>
  <mergeCells count="42">
    <mergeCell ref="S2:T2"/>
    <mergeCell ref="S4:S5"/>
    <mergeCell ref="T4:T5"/>
    <mergeCell ref="H22:H23"/>
    <mergeCell ref="C21:D21"/>
    <mergeCell ref="F21:G21"/>
    <mergeCell ref="O4:Q5"/>
    <mergeCell ref="O2:Q2"/>
    <mergeCell ref="H4:H5"/>
    <mergeCell ref="C6:E6"/>
    <mergeCell ref="F6:H6"/>
    <mergeCell ref="E22:E23"/>
    <mergeCell ref="K6:M7"/>
    <mergeCell ref="K4:M5"/>
    <mergeCell ref="C4:G5"/>
    <mergeCell ref="C2:H2"/>
    <mergeCell ref="K2:M2"/>
    <mergeCell ref="E36:H36"/>
    <mergeCell ref="C39:H39"/>
    <mergeCell ref="E38:F38"/>
    <mergeCell ref="C36:D36"/>
    <mergeCell ref="D25:F26"/>
    <mergeCell ref="G25:G26"/>
    <mergeCell ref="E34:H34"/>
    <mergeCell ref="C33:E33"/>
    <mergeCell ref="F33:H33"/>
    <mergeCell ref="K30:M31"/>
    <mergeCell ref="D28:G29"/>
    <mergeCell ref="K28:M29"/>
    <mergeCell ref="E35:H35"/>
    <mergeCell ref="C35:D35"/>
    <mergeCell ref="C34:D34"/>
    <mergeCell ref="C44:D44"/>
    <mergeCell ref="E44:H44"/>
    <mergeCell ref="E46:F46"/>
    <mergeCell ref="C47:H47"/>
    <mergeCell ref="C41:E41"/>
    <mergeCell ref="F41:H41"/>
    <mergeCell ref="C42:D42"/>
    <mergeCell ref="E42:H42"/>
    <mergeCell ref="C43:D43"/>
    <mergeCell ref="E43:H43"/>
  </mergeCells>
  <phoneticPr fontId="0" type="noConversion"/>
  <conditionalFormatting sqref="D6:E23 C6 C8:C23">
    <cfRule type="expression" dxfId="137" priority="5" stopIfTrue="1">
      <formula>AND($H$4="Kg")</formula>
    </cfRule>
  </conditionalFormatting>
  <conditionalFormatting sqref="F6:H9 F21:H23">
    <cfRule type="expression" dxfId="136" priority="6" stopIfTrue="1">
      <formula>AND($H$4="Lb")</formula>
    </cfRule>
  </conditionalFormatting>
  <conditionalFormatting sqref="F10:G20">
    <cfRule type="expression" dxfId="135" priority="4" stopIfTrue="1">
      <formula>AND($H$4="Lb")</formula>
    </cfRule>
  </conditionalFormatting>
  <conditionalFormatting sqref="F24:G24">
    <cfRule type="expression" dxfId="134" priority="3" stopIfTrue="1">
      <formula>AND($H$4="Lb")</formula>
    </cfRule>
  </conditionalFormatting>
  <conditionalFormatting sqref="H10:H20">
    <cfRule type="expression" dxfId="133" priority="2" stopIfTrue="1">
      <formula>AND($H$4="Lb")</formula>
    </cfRule>
  </conditionalFormatting>
  <conditionalFormatting sqref="C24:D24">
    <cfRule type="expression" dxfId="132" priority="1" stopIfTrue="1">
      <formula>AND($H$4="Kg")</formula>
    </cfRule>
  </conditionalFormatting>
  <dataValidations xWindow="324" yWindow="610" count="15">
    <dataValidation type="list" allowBlank="1" showInputMessage="1" showErrorMessage="1" sqref="O2 D2" xr:uid="{00000000-0002-0000-0000-000000000000}">
      <formula1>$BB$1:$BF$1</formula1>
    </dataValidation>
    <dataValidation type="list" allowBlank="1" showInputMessage="1" showErrorMessage="1" sqref="C10:C12 C14 F14 F10:F11 J24:J25" xr:uid="{00000000-0002-0000-0000-000001000000}">
      <formula1>"0,2,4,6,8,10,12,14,16,18,20"</formula1>
    </dataValidation>
    <dataValidation type="list" allowBlank="1" showInputMessage="1" showErrorMessage="1" sqref="J26:J28 C13 C15:C18 F13 F15:F18" xr:uid="{00000000-0002-0000-0000-000002000000}">
      <formula1>"2,4,6,8,10,12,14,16,18,20"</formula1>
    </dataValidation>
    <dataValidation type="list" allowBlank="1" showInputMessage="1" showErrorMessage="1" sqref="H4:H5" xr:uid="{00000000-0002-0000-0000-000003000000}">
      <formula1>"Lb,Kg"</formula1>
    </dataValidation>
    <dataValidation type="list" allowBlank="1" showInputMessage="1" showErrorMessage="1" promptTitle="Weigh In scales" prompt="Select Kg (kilograms) or Lb (pounds) depending on the scales used at weigh -in" sqref="K6:M7" xr:uid="{00000000-0002-0000-0000-000004000000}">
      <formula1>"BWt (Kg),BWt (Lb)"</formula1>
    </dataValidation>
    <dataValidation type="list" allowBlank="1" showInputMessage="1" showErrorMessage="1" promptTitle="Coefficients" prompt="Select Best Lifter Formula from list" sqref="K30:M31" xr:uid="{00000000-0002-0000-0000-000005000000}">
      <formula1>"Wilks,Schwartz,Schwartz/Malone,Glossbrenner,Reshel"</formula1>
    </dataValidation>
    <dataValidation type="list" errorStyle="information" allowBlank="1" showInputMessage="1" showErrorMessage="1" errorTitle="New Weight Class" error="The program will use this value as the upper lkimit for the class." promptTitle="Wt Class" prompt="Start with the lightest weight class and finish with SHW. _x000a_You may choose weight classes that are not on the list and the program will use the value you enter as the upper limit for the class._x000a_" sqref="K9:K23 M9:M23" xr:uid="{00000000-0002-0000-0000-000006000000}">
      <formula1>INDIRECT($L$1)</formula1>
    </dataValidation>
    <dataValidation type="list" allowBlank="1" showInputMessage="1" showErrorMessage="1" promptTitle="Weight of bar &amp; collars" prompt="select the weight of the Bar plus collars from the pulldown list" sqref="D22:D24" xr:uid="{00000000-0002-0000-0000-000007000000}">
      <formula1>"45,50,55,65,70"</formula1>
    </dataValidation>
    <dataValidation type="list" allowBlank="1" showInputMessage="1" showErrorMessage="1" promptTitle="Weight of bar &amp; collars" prompt="select the weight of the Bar plus collars from the pulldown list" sqref="G22:G24" xr:uid="{00000000-0002-0000-0000-000008000000}">
      <formula1>"20,22.5,25,27.5,30,32.5,35"</formula1>
    </dataValidation>
    <dataValidation type="list" allowBlank="1" showInputMessage="1" showErrorMessage="1" sqref="G25:G26" xr:uid="{00000000-0002-0000-0000-000009000000}">
      <formula1>"yes,no"</formula1>
    </dataValidation>
    <dataValidation type="list" allowBlank="1" showInputMessage="1" showErrorMessage="1" sqref="F33:H33 F41:H41" xr:uid="{00000000-0002-0000-0000-00000A000000}">
      <formula1>"Enable,Disable"</formula1>
    </dataValidation>
    <dataValidation type="list" allowBlank="1" showInputMessage="1" showErrorMessage="1" sqref="C42:D42" xr:uid="{00000000-0002-0000-0000-00000B000000}">
      <formula1>$X$2:$X$3</formula1>
    </dataValidation>
    <dataValidation type="list" allowBlank="1" showInputMessage="1" showErrorMessage="1" sqref="F12" xr:uid="{00000000-0002-0000-0000-00000C000000}">
      <formula1>"0,2,4,6,8,10,12,14,16,18,20,22,24"</formula1>
    </dataValidation>
    <dataValidation type="custom" allowBlank="1" showInputMessage="1" showErrorMessage="1" promptTitle="Division Abbreviation" prompt="First letter must be M or F to for the program to compute coefficients_x000a_Then a few letters or numbers to identify the division_x000a_Example M-M1 = Men's Master 40-45" sqref="O7:O246" xr:uid="{00000000-0002-0000-0000-00000D000000}">
      <formula1>OR(LEFT(O7,1)="M",LEFT(O7,1)="F")</formula1>
    </dataValidation>
    <dataValidation type="list" allowBlank="1" showInputMessage="1" showErrorMessage="1" promptTitle="Determine place using" prompt="1 = Division, Wt Class &amp; total_x000a_2 = Division &amp; Total x Coef_x000a_3 = Division &amp; Total x Coef x Age Coef" sqref="Q7:Q246" xr:uid="{00000000-0002-0000-0000-00000E000000}">
      <formula1>"1,2,3"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CK101"/>
  <sheetViews>
    <sheetView zoomScaleNormal="100" workbookViewId="0">
      <selection activeCell="A2" sqref="A2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10" width="7.5703125" style="5" customWidth="1"/>
    <col min="11" max="13" width="9.7109375" style="281" customWidth="1"/>
    <col min="14" max="15" width="11.7109375" style="277" customWidth="1"/>
    <col min="16" max="17" width="9.140625" style="5"/>
  </cols>
  <sheetData>
    <row r="1" spans="1:89" s="121" customFormat="1" ht="24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8"/>
      <c r="L1" s="278"/>
      <c r="M1" s="278"/>
      <c r="N1" s="275"/>
      <c r="O1" s="275"/>
      <c r="P1" s="274"/>
      <c r="Q1" s="274"/>
    </row>
    <row r="2" spans="1:89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17</v>
      </c>
      <c r="H2" s="90" t="s">
        <v>18</v>
      </c>
      <c r="I2" s="90" t="s">
        <v>19</v>
      </c>
      <c r="J2" s="90" t="s">
        <v>20</v>
      </c>
      <c r="K2" s="279" t="s">
        <v>21</v>
      </c>
      <c r="L2" s="280" t="s">
        <v>90</v>
      </c>
      <c r="M2" s="280" t="s">
        <v>95</v>
      </c>
      <c r="N2" s="276" t="s">
        <v>134</v>
      </c>
      <c r="O2" s="276" t="s">
        <v>30</v>
      </c>
      <c r="P2" s="89" t="s">
        <v>135</v>
      </c>
      <c r="Q2" s="105" t="s">
        <v>44</v>
      </c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</row>
    <row r="3" spans="1:89" s="244" customFormat="1" x14ac:dyDescent="0.2">
      <c r="A3"/>
      <c r="B3" s="5"/>
      <c r="C3" s="5"/>
      <c r="D3" s="5"/>
      <c r="E3" s="5"/>
      <c r="F3" s="5"/>
      <c r="G3" s="5"/>
      <c r="H3" s="5"/>
      <c r="I3" s="5"/>
      <c r="J3" s="5"/>
      <c r="K3" s="281"/>
      <c r="L3" s="281"/>
      <c r="M3" s="281"/>
      <c r="N3" s="277"/>
      <c r="O3" s="277"/>
      <c r="P3" s="5"/>
      <c r="Q3" s="5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</row>
    <row r="4" spans="1:89" x14ac:dyDescent="0.2"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</row>
    <row r="5" spans="1:89" x14ac:dyDescent="0.2">
      <c r="A5" s="244"/>
      <c r="B5" s="283"/>
      <c r="C5" s="283"/>
      <c r="D5" s="283"/>
      <c r="E5" s="283"/>
      <c r="F5" s="283"/>
      <c r="G5" s="283"/>
      <c r="H5" s="283"/>
      <c r="I5" s="283"/>
      <c r="J5" s="283"/>
      <c r="K5" s="287"/>
      <c r="L5" s="287"/>
      <c r="M5" s="287"/>
      <c r="N5" s="285"/>
      <c r="O5" s="285"/>
      <c r="P5" s="283"/>
      <c r="Q5" s="283"/>
    </row>
    <row r="10" spans="1:89" s="244" customFormat="1" x14ac:dyDescent="0.2">
      <c r="B10" s="283"/>
      <c r="C10" s="283"/>
      <c r="D10" s="283"/>
      <c r="E10" s="283"/>
      <c r="F10" s="283"/>
      <c r="G10" s="283"/>
      <c r="H10" s="283"/>
      <c r="I10" s="283"/>
      <c r="J10" s="283"/>
      <c r="K10" s="287"/>
      <c r="L10" s="287"/>
      <c r="M10" s="287"/>
      <c r="N10" s="285"/>
      <c r="O10" s="285"/>
      <c r="P10" s="283"/>
      <c r="Q10" s="283"/>
    </row>
    <row r="11" spans="1:89" s="245" customFormat="1" x14ac:dyDescent="0.2">
      <c r="B11" s="284"/>
      <c r="C11" s="284"/>
      <c r="D11" s="284"/>
      <c r="E11" s="284"/>
      <c r="F11" s="284"/>
      <c r="G11" s="284"/>
      <c r="H11" s="284"/>
      <c r="I11" s="284"/>
      <c r="J11" s="284"/>
      <c r="K11" s="288"/>
      <c r="L11" s="288"/>
      <c r="M11" s="288"/>
      <c r="N11" s="286"/>
      <c r="O11" s="286"/>
      <c r="P11" s="284"/>
      <c r="Q11" s="284"/>
    </row>
    <row r="12" spans="1:89" s="121" customFormat="1" ht="23.25" x14ac:dyDescent="0.2">
      <c r="B12" s="274"/>
      <c r="C12" s="274"/>
      <c r="D12" s="274"/>
      <c r="E12" s="274"/>
      <c r="F12" s="274"/>
      <c r="G12" s="274"/>
      <c r="H12" s="274"/>
      <c r="I12" s="274"/>
      <c r="J12" s="274"/>
      <c r="K12" s="278"/>
      <c r="L12" s="278"/>
      <c r="M12" s="278"/>
      <c r="N12" s="275"/>
      <c r="O12" s="275"/>
      <c r="P12" s="274"/>
      <c r="Q12" s="274"/>
    </row>
    <row r="13" spans="1:89" s="121" customFormat="1" ht="23.25" x14ac:dyDescent="0.2">
      <c r="B13" s="274"/>
      <c r="C13" s="274"/>
      <c r="D13" s="274"/>
      <c r="E13" s="274"/>
      <c r="F13" s="274"/>
      <c r="G13" s="274"/>
      <c r="H13" s="274"/>
      <c r="I13" s="274"/>
      <c r="J13" s="274"/>
      <c r="K13" s="278"/>
      <c r="L13" s="278"/>
      <c r="M13" s="278"/>
      <c r="N13" s="275"/>
      <c r="O13" s="275"/>
      <c r="P13" s="274"/>
      <c r="Q13" s="274"/>
    </row>
    <row r="15" spans="1:89" s="244" customFormat="1" x14ac:dyDescent="0.2">
      <c r="B15" s="283"/>
      <c r="C15" s="283"/>
      <c r="D15" s="283"/>
      <c r="E15" s="283"/>
      <c r="F15" s="283"/>
      <c r="G15" s="283"/>
      <c r="H15" s="283"/>
      <c r="I15" s="283"/>
      <c r="J15" s="283"/>
      <c r="K15" s="287"/>
      <c r="L15" s="287"/>
      <c r="M15" s="287"/>
      <c r="N15" s="285"/>
      <c r="O15" s="285"/>
      <c r="P15" s="283"/>
      <c r="Q15" s="283"/>
    </row>
    <row r="30" spans="2:17" s="244" customFormat="1" x14ac:dyDescent="0.2">
      <c r="B30" s="283"/>
      <c r="C30" s="283"/>
      <c r="D30" s="283"/>
      <c r="E30" s="283"/>
      <c r="F30" s="283"/>
      <c r="G30" s="283"/>
      <c r="H30" s="283"/>
      <c r="I30" s="283"/>
      <c r="J30" s="283"/>
      <c r="K30" s="287"/>
      <c r="L30" s="287"/>
      <c r="M30" s="287"/>
      <c r="N30" s="285"/>
      <c r="O30" s="285"/>
      <c r="P30" s="283"/>
      <c r="Q30" s="283"/>
    </row>
    <row r="37" spans="2:17" s="245" customFormat="1" x14ac:dyDescent="0.2">
      <c r="B37" s="284"/>
      <c r="C37" s="284"/>
      <c r="D37" s="284"/>
      <c r="E37" s="284"/>
      <c r="F37" s="284"/>
      <c r="G37" s="284"/>
      <c r="H37" s="284"/>
      <c r="I37" s="284"/>
      <c r="J37" s="284"/>
      <c r="K37" s="288"/>
      <c r="L37" s="288"/>
      <c r="M37" s="288"/>
      <c r="N37" s="286"/>
      <c r="O37" s="286"/>
      <c r="P37" s="284"/>
      <c r="Q37" s="284"/>
    </row>
    <row r="51" spans="2:17" s="244" customFormat="1" x14ac:dyDescent="0.2">
      <c r="B51" s="283"/>
      <c r="C51" s="283"/>
      <c r="D51" s="283"/>
      <c r="E51" s="283"/>
      <c r="F51" s="283"/>
      <c r="G51" s="283"/>
      <c r="H51" s="283"/>
      <c r="I51" s="283"/>
      <c r="J51" s="283"/>
      <c r="K51" s="287"/>
      <c r="L51" s="287"/>
      <c r="M51" s="287"/>
      <c r="N51" s="285"/>
      <c r="O51" s="285"/>
      <c r="P51" s="283"/>
      <c r="Q51" s="283"/>
    </row>
    <row r="55" spans="2:17" s="244" customFormat="1" x14ac:dyDescent="0.2">
      <c r="B55" s="283"/>
      <c r="C55" s="283"/>
      <c r="D55" s="283"/>
      <c r="E55" s="283"/>
      <c r="F55" s="283"/>
      <c r="G55" s="283"/>
      <c r="H55" s="283"/>
      <c r="I55" s="283"/>
      <c r="J55" s="283"/>
      <c r="K55" s="287"/>
      <c r="L55" s="287"/>
      <c r="M55" s="287"/>
      <c r="N55" s="285"/>
      <c r="O55" s="285"/>
      <c r="P55" s="283"/>
      <c r="Q55" s="283"/>
    </row>
    <row r="88" spans="2:17" s="244" customFormat="1" x14ac:dyDescent="0.2">
      <c r="B88" s="283"/>
      <c r="C88" s="283"/>
      <c r="D88" s="283"/>
      <c r="E88" s="283"/>
      <c r="F88" s="283"/>
      <c r="G88" s="283"/>
      <c r="H88" s="283"/>
      <c r="I88" s="283"/>
      <c r="J88" s="283"/>
      <c r="K88" s="287"/>
      <c r="L88" s="287"/>
      <c r="M88" s="287"/>
      <c r="N88" s="285"/>
      <c r="O88" s="285"/>
      <c r="P88" s="283"/>
      <c r="Q88" s="283"/>
    </row>
    <row r="89" spans="2:17" s="245" customFormat="1" x14ac:dyDescent="0.2">
      <c r="B89" s="284"/>
      <c r="C89" s="284"/>
      <c r="D89" s="284"/>
      <c r="E89" s="284"/>
      <c r="F89" s="284"/>
      <c r="G89" s="284"/>
      <c r="H89" s="284"/>
      <c r="I89" s="284"/>
      <c r="J89" s="284"/>
      <c r="K89" s="288"/>
      <c r="L89" s="288"/>
      <c r="M89" s="288"/>
      <c r="N89" s="286"/>
      <c r="O89" s="286"/>
      <c r="P89" s="284"/>
      <c r="Q89" s="284"/>
    </row>
    <row r="101" spans="2:17" s="121" customFormat="1" ht="23.25" x14ac:dyDescent="0.2">
      <c r="B101" s="274"/>
      <c r="C101" s="274"/>
      <c r="D101" s="274"/>
      <c r="E101" s="274"/>
      <c r="F101" s="274"/>
      <c r="G101" s="274"/>
      <c r="H101" s="274"/>
      <c r="I101" s="274"/>
      <c r="J101" s="274"/>
      <c r="K101" s="278"/>
      <c r="L101" s="278"/>
      <c r="M101" s="278"/>
      <c r="N101" s="275"/>
      <c r="O101" s="275"/>
      <c r="P101" s="274"/>
      <c r="Q101" s="274"/>
    </row>
  </sheetData>
  <phoneticPr fontId="0" type="noConversion"/>
  <conditionalFormatting sqref="G2:J2">
    <cfRule type="cellIs" dxfId="13" priority="1" stopIfTrue="1" operator="equal">
      <formula>#REF!</formula>
    </cfRule>
  </conditionalFormatting>
  <printOptions gridLines="1"/>
  <pageMargins left="0.75" right="0.75" top="1" bottom="1" header="0.5" footer="0.5"/>
  <pageSetup paperSize="5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Y1910"/>
  <sheetViews>
    <sheetView workbookViewId="0"/>
  </sheetViews>
  <sheetFormatPr defaultRowHeight="12.75" x14ac:dyDescent="0.2"/>
  <cols>
    <col min="1" max="2" width="9.140625" style="5"/>
    <col min="5" max="5" width="8.28515625" customWidth="1"/>
    <col min="6" max="6" width="9.42578125" customWidth="1"/>
    <col min="7" max="7" width="16.5703125" customWidth="1"/>
    <col min="8" max="8" width="9.28515625" customWidth="1"/>
    <col min="9" max="9" width="6.7109375" customWidth="1"/>
    <col min="12" max="22" width="9.140625" style="2"/>
  </cols>
  <sheetData>
    <row r="1" spans="1:22" ht="26.25" x14ac:dyDescent="0.2">
      <c r="A1" s="43" t="s">
        <v>1</v>
      </c>
      <c r="B1" s="43" t="s">
        <v>3</v>
      </c>
      <c r="E1" s="69" t="s">
        <v>40</v>
      </c>
      <c r="F1" s="69"/>
      <c r="G1" s="69"/>
      <c r="H1" s="69"/>
      <c r="L1" s="92" t="s">
        <v>82</v>
      </c>
      <c r="M1" s="124" t="s">
        <v>115</v>
      </c>
      <c r="N1" s="124" t="s">
        <v>116</v>
      </c>
      <c r="O1" s="93" t="s">
        <v>120</v>
      </c>
      <c r="P1" s="93" t="s">
        <v>119</v>
      </c>
      <c r="Q1" s="92" t="s">
        <v>91</v>
      </c>
      <c r="R1" s="92" t="s">
        <v>92</v>
      </c>
      <c r="S1" s="93" t="s">
        <v>117</v>
      </c>
      <c r="T1" s="93" t="s">
        <v>118</v>
      </c>
      <c r="U1" s="93" t="s">
        <v>153</v>
      </c>
      <c r="V1" s="93" t="s">
        <v>154</v>
      </c>
    </row>
    <row r="2" spans="1:22" x14ac:dyDescent="0.2">
      <c r="A2" s="44">
        <v>14</v>
      </c>
      <c r="B2" s="44">
        <v>1.23</v>
      </c>
      <c r="C2" s="424" t="s">
        <v>72</v>
      </c>
      <c r="L2" s="2">
        <v>40</v>
      </c>
      <c r="M2" s="2">
        <v>1.3243499999999999</v>
      </c>
      <c r="N2" s="2">
        <v>1.3436999999999999</v>
      </c>
      <c r="O2" s="2">
        <v>1.3132999999999999</v>
      </c>
      <c r="P2" s="2">
        <v>1.1938</v>
      </c>
      <c r="Q2" s="2">
        <v>1.3353999999999999</v>
      </c>
      <c r="R2" s="2">
        <v>1.4936</v>
      </c>
      <c r="S2" s="2">
        <v>1.3243499999999999</v>
      </c>
      <c r="T2" s="2">
        <v>1.3436999999999999</v>
      </c>
      <c r="V2" s="2">
        <v>3.145</v>
      </c>
    </row>
    <row r="3" spans="1:22" x14ac:dyDescent="0.2">
      <c r="A3" s="44">
        <v>15</v>
      </c>
      <c r="B3" s="44">
        <v>1.18</v>
      </c>
      <c r="C3" s="424"/>
      <c r="L3" s="2">
        <v>40.1</v>
      </c>
      <c r="M3" s="2">
        <v>1.3201499999999999</v>
      </c>
      <c r="N3" s="2">
        <v>1.3414999999999999</v>
      </c>
      <c r="O3" s="2">
        <v>1.3091999999999999</v>
      </c>
      <c r="P3" s="2">
        <v>1.1915</v>
      </c>
      <c r="Q3" s="2">
        <v>1.3310999999999999</v>
      </c>
      <c r="R3" s="2">
        <v>1.4915</v>
      </c>
      <c r="S3" s="2">
        <v>1.3201499999999999</v>
      </c>
      <c r="T3" s="2">
        <v>1.3414999999999999</v>
      </c>
      <c r="V3" s="2">
        <v>3.129</v>
      </c>
    </row>
    <row r="4" spans="1:22" x14ac:dyDescent="0.2">
      <c r="A4" s="44">
        <v>16</v>
      </c>
      <c r="B4" s="44">
        <v>1.1299999999999999</v>
      </c>
      <c r="C4" s="424"/>
      <c r="L4" s="2">
        <v>40.200000000000003</v>
      </c>
      <c r="M4" s="2">
        <v>1.3159999999999998</v>
      </c>
      <c r="N4" s="2">
        <v>1.3392999999999999</v>
      </c>
      <c r="O4" s="2">
        <v>1.3051999999999999</v>
      </c>
      <c r="P4" s="2">
        <v>1.1892</v>
      </c>
      <c r="Q4" s="2">
        <v>1.3268</v>
      </c>
      <c r="R4" s="2">
        <v>1.4894000000000001</v>
      </c>
      <c r="S4" s="2">
        <v>1.3159999999999998</v>
      </c>
      <c r="T4" s="2">
        <v>1.3392999999999999</v>
      </c>
      <c r="V4" s="2">
        <v>3.113</v>
      </c>
    </row>
    <row r="5" spans="1:22" x14ac:dyDescent="0.2">
      <c r="A5" s="45">
        <v>17</v>
      </c>
      <c r="B5" s="45">
        <v>1.08</v>
      </c>
      <c r="C5" s="424"/>
      <c r="L5" s="2">
        <v>40.299999999999997</v>
      </c>
      <c r="M5" s="2">
        <v>1.3117999999999999</v>
      </c>
      <c r="N5" s="2">
        <v>1.337</v>
      </c>
      <c r="O5" s="2">
        <v>1.3010999999999999</v>
      </c>
      <c r="P5" s="2">
        <v>1.1869000000000001</v>
      </c>
      <c r="Q5" s="2">
        <v>1.3225</v>
      </c>
      <c r="R5" s="2">
        <v>1.4872000000000001</v>
      </c>
      <c r="S5" s="2">
        <v>1.3117999999999999</v>
      </c>
      <c r="T5" s="2">
        <v>1.337</v>
      </c>
      <c r="V5" s="2">
        <v>3.113</v>
      </c>
    </row>
    <row r="6" spans="1:22" x14ac:dyDescent="0.2">
      <c r="A6" s="45">
        <v>18</v>
      </c>
      <c r="B6" s="45">
        <v>1.06</v>
      </c>
      <c r="C6" s="424"/>
      <c r="L6" s="2">
        <v>40.4</v>
      </c>
      <c r="M6" s="2">
        <v>1.30765</v>
      </c>
      <c r="N6" s="2">
        <v>1.3348</v>
      </c>
      <c r="O6" s="2">
        <v>1.2970999999999999</v>
      </c>
      <c r="P6" s="2">
        <v>1.1846000000000001</v>
      </c>
      <c r="Q6" s="2">
        <v>1.3182</v>
      </c>
      <c r="R6" s="2">
        <v>1.4851000000000001</v>
      </c>
      <c r="S6" s="2">
        <v>1.30765</v>
      </c>
      <c r="T6" s="2">
        <v>1.3348</v>
      </c>
      <c r="V6" s="2">
        <v>3.097</v>
      </c>
    </row>
    <row r="7" spans="1:22" x14ac:dyDescent="0.2">
      <c r="A7" s="45">
        <v>19</v>
      </c>
      <c r="B7" s="45">
        <v>1.04</v>
      </c>
      <c r="C7" s="424"/>
      <c r="L7" s="2">
        <v>40.5</v>
      </c>
      <c r="M7" s="2">
        <v>1.30355</v>
      </c>
      <c r="N7" s="2">
        <v>1.3326</v>
      </c>
      <c r="O7" s="2">
        <v>1.2930999999999999</v>
      </c>
      <c r="P7" s="2">
        <v>1.1822999999999999</v>
      </c>
      <c r="Q7" s="2">
        <v>1.3140000000000001</v>
      </c>
      <c r="R7" s="2">
        <v>1.4830000000000001</v>
      </c>
      <c r="S7" s="2">
        <v>1.30355</v>
      </c>
      <c r="T7" s="2">
        <v>1.3326</v>
      </c>
      <c r="V7" s="2">
        <v>3.0649999999999999</v>
      </c>
    </row>
    <row r="8" spans="1:22" x14ac:dyDescent="0.2">
      <c r="A8" s="45">
        <v>20</v>
      </c>
      <c r="B8" s="45">
        <v>1.03</v>
      </c>
      <c r="C8" s="424"/>
      <c r="L8" s="2">
        <v>40.6</v>
      </c>
      <c r="M8" s="2">
        <v>1.29945</v>
      </c>
      <c r="N8" s="2">
        <v>1.3305</v>
      </c>
      <c r="O8" s="2">
        <v>1.2890999999999999</v>
      </c>
      <c r="P8" s="2">
        <v>1.181</v>
      </c>
      <c r="Q8" s="2">
        <v>1.3098000000000001</v>
      </c>
      <c r="R8" s="2">
        <v>1.4809000000000001</v>
      </c>
      <c r="S8" s="2">
        <v>1.29945</v>
      </c>
      <c r="T8" s="2">
        <v>1.3305</v>
      </c>
      <c r="V8" s="2">
        <v>3.0489999999999999</v>
      </c>
    </row>
    <row r="9" spans="1:22" x14ac:dyDescent="0.2">
      <c r="A9" s="45">
        <v>21</v>
      </c>
      <c r="B9" s="45">
        <v>1.02</v>
      </c>
      <c r="C9" s="424"/>
      <c r="L9" s="2">
        <v>40.700000000000003</v>
      </c>
      <c r="M9" s="2">
        <v>1.2953999999999999</v>
      </c>
      <c r="N9" s="2">
        <v>1.3283</v>
      </c>
      <c r="O9" s="2">
        <v>1.2850999999999999</v>
      </c>
      <c r="P9" s="2">
        <v>1.1778</v>
      </c>
      <c r="Q9" s="2">
        <v>1.3057000000000001</v>
      </c>
      <c r="R9" s="2">
        <v>1.4787999999999999</v>
      </c>
      <c r="S9" s="2">
        <v>1.2953999999999999</v>
      </c>
      <c r="T9" s="2">
        <v>1.3283</v>
      </c>
      <c r="V9" s="2">
        <v>3.0329999999999999</v>
      </c>
    </row>
    <row r="10" spans="1:22" x14ac:dyDescent="0.2">
      <c r="A10" s="45">
        <v>22</v>
      </c>
      <c r="B10" s="45">
        <v>1.01</v>
      </c>
      <c r="C10" s="424"/>
      <c r="L10" s="2">
        <v>40.799999999999997</v>
      </c>
      <c r="M10" s="2">
        <v>1.2913999999999999</v>
      </c>
      <c r="N10" s="2">
        <v>1.3261000000000001</v>
      </c>
      <c r="O10" s="2">
        <v>1.2811999999999999</v>
      </c>
      <c r="P10" s="2">
        <v>1.1756</v>
      </c>
      <c r="Q10" s="2">
        <v>1.3016000000000001</v>
      </c>
      <c r="R10" s="2">
        <v>1.4765999999999999</v>
      </c>
      <c r="S10" s="2">
        <v>1.2913999999999999</v>
      </c>
      <c r="T10" s="2">
        <v>1.3261000000000001</v>
      </c>
      <c r="V10" s="2">
        <v>3.0329999999999999</v>
      </c>
    </row>
    <row r="11" spans="1:22" x14ac:dyDescent="0.2">
      <c r="A11" s="2">
        <v>23</v>
      </c>
      <c r="B11" s="2">
        <v>1</v>
      </c>
      <c r="C11" s="424"/>
      <c r="L11" s="2">
        <v>41</v>
      </c>
      <c r="M11" s="2">
        <v>1.2834000000000001</v>
      </c>
      <c r="N11" s="2">
        <v>1.3217000000000001</v>
      </c>
      <c r="O11" s="2">
        <v>1.2734000000000001</v>
      </c>
      <c r="P11" s="2">
        <v>1.1732</v>
      </c>
      <c r="Q11" s="2">
        <v>1.2934000000000001</v>
      </c>
      <c r="R11" s="2">
        <v>1.4723999999999999</v>
      </c>
      <c r="S11" s="2">
        <v>1.2834000000000001</v>
      </c>
      <c r="T11" s="2">
        <v>1.3217000000000001</v>
      </c>
      <c r="V11" s="2">
        <v>3.0169999999999999</v>
      </c>
    </row>
    <row r="12" spans="1:22" ht="12.75" customHeight="1" x14ac:dyDescent="0.2">
      <c r="A12" s="2">
        <v>30</v>
      </c>
      <c r="B12" s="2">
        <v>1</v>
      </c>
      <c r="D12" s="70"/>
      <c r="E12" s="422" t="s">
        <v>39</v>
      </c>
      <c r="F12" s="423"/>
      <c r="G12" s="71"/>
      <c r="L12" s="2">
        <v>41.1</v>
      </c>
      <c r="M12" s="2">
        <v>1.2794500000000002</v>
      </c>
      <c r="N12" s="2">
        <v>1.3194999999999999</v>
      </c>
      <c r="O12" s="2">
        <v>1.2695000000000001</v>
      </c>
      <c r="P12" s="2">
        <v>1.1711</v>
      </c>
      <c r="Q12" s="2">
        <v>1.2894000000000001</v>
      </c>
      <c r="R12" s="2">
        <v>1.4702</v>
      </c>
      <c r="S12" s="2">
        <v>1.2794500000000002</v>
      </c>
      <c r="T12" s="2">
        <v>1.3194999999999999</v>
      </c>
      <c r="V12" s="2">
        <v>2.9849999999999999</v>
      </c>
    </row>
    <row r="13" spans="1:22" ht="17.25" customHeight="1" x14ac:dyDescent="0.2">
      <c r="A13" s="46">
        <v>40</v>
      </c>
      <c r="B13" s="46">
        <v>1</v>
      </c>
      <c r="C13" s="425" t="s">
        <v>73</v>
      </c>
      <c r="D13" s="64"/>
      <c r="E13" s="72" t="s">
        <v>82</v>
      </c>
      <c r="F13" s="74" t="s">
        <v>83</v>
      </c>
      <c r="G13" s="3" t="s">
        <v>132</v>
      </c>
      <c r="L13" s="2">
        <v>41.2</v>
      </c>
      <c r="M13" s="2">
        <v>1.2755000000000001</v>
      </c>
      <c r="N13" s="2">
        <v>1.3173999999999999</v>
      </c>
      <c r="O13" s="2">
        <v>1.2656000000000001</v>
      </c>
      <c r="P13" s="2">
        <v>1.1689000000000001</v>
      </c>
      <c r="Q13" s="2">
        <v>1.2854000000000001</v>
      </c>
      <c r="R13" s="2">
        <v>1.4681</v>
      </c>
      <c r="S13" s="2">
        <v>1.2755000000000001</v>
      </c>
      <c r="T13" s="2">
        <v>1.3173999999999999</v>
      </c>
      <c r="V13" s="2">
        <v>2.9710000000000001</v>
      </c>
    </row>
    <row r="14" spans="1:22" x14ac:dyDescent="0.2">
      <c r="A14" s="46">
        <v>41</v>
      </c>
      <c r="B14" s="46">
        <v>1.01</v>
      </c>
      <c r="C14" s="425"/>
      <c r="D14" s="64"/>
      <c r="E14" s="72">
        <v>44</v>
      </c>
      <c r="F14" s="74">
        <v>97</v>
      </c>
      <c r="G14" s="3">
        <v>97.002400000000009</v>
      </c>
      <c r="L14" s="2">
        <v>41.3</v>
      </c>
      <c r="M14" s="2">
        <v>1.2716000000000001</v>
      </c>
      <c r="N14" s="2">
        <v>1.3151999999999999</v>
      </c>
      <c r="O14" s="2">
        <v>1.2618</v>
      </c>
      <c r="P14" s="2">
        <v>1.1667000000000001</v>
      </c>
      <c r="Q14" s="2">
        <v>1.2814000000000001</v>
      </c>
      <c r="R14" s="2">
        <v>1.466</v>
      </c>
      <c r="S14" s="2">
        <v>1.2716000000000001</v>
      </c>
      <c r="T14" s="2">
        <v>1.3151999999999999</v>
      </c>
      <c r="V14" s="2">
        <v>2.9570000000000003</v>
      </c>
    </row>
    <row r="15" spans="1:22" x14ac:dyDescent="0.2">
      <c r="A15" s="46">
        <v>42</v>
      </c>
      <c r="B15" s="46">
        <v>1.02</v>
      </c>
      <c r="C15" s="425"/>
      <c r="D15" s="64"/>
      <c r="E15" s="72">
        <v>48</v>
      </c>
      <c r="F15" s="74">
        <v>105</v>
      </c>
      <c r="G15" s="3">
        <v>105.82080000000001</v>
      </c>
      <c r="L15" s="2">
        <v>41.4</v>
      </c>
      <c r="M15" s="2">
        <v>1.2677499999999999</v>
      </c>
      <c r="N15" s="2">
        <v>1.3129999999999999</v>
      </c>
      <c r="O15" s="2">
        <v>1.258</v>
      </c>
      <c r="P15" s="2">
        <v>1.1645000000000001</v>
      </c>
      <c r="Q15" s="2">
        <v>1.2775000000000001</v>
      </c>
      <c r="R15" s="2">
        <v>1.4638</v>
      </c>
      <c r="S15" s="2">
        <v>1.2677499999999999</v>
      </c>
      <c r="T15" s="2">
        <v>1.3129999999999999</v>
      </c>
      <c r="V15" s="2">
        <v>2.9570000000000003</v>
      </c>
    </row>
    <row r="16" spans="1:22" x14ac:dyDescent="0.2">
      <c r="A16" s="46">
        <v>43</v>
      </c>
      <c r="B16" s="46">
        <v>1.0309999999999999</v>
      </c>
      <c r="C16" s="425"/>
      <c r="D16" s="64"/>
      <c r="E16" s="72">
        <v>52</v>
      </c>
      <c r="F16" s="74">
        <v>114</v>
      </c>
      <c r="G16" s="3">
        <v>114.6392</v>
      </c>
      <c r="L16" s="2">
        <v>41.5</v>
      </c>
      <c r="M16" s="2">
        <v>1.2639</v>
      </c>
      <c r="N16" s="2">
        <v>1.3109</v>
      </c>
      <c r="O16" s="2">
        <v>1.2542</v>
      </c>
      <c r="P16" s="2">
        <v>1.1623000000000001</v>
      </c>
      <c r="Q16" s="2">
        <v>1.2736000000000001</v>
      </c>
      <c r="R16" s="2">
        <v>1.4617</v>
      </c>
      <c r="S16" s="2">
        <v>1.2639</v>
      </c>
      <c r="T16" s="2">
        <v>1.3109</v>
      </c>
      <c r="V16" s="2">
        <v>2.9430000000000001</v>
      </c>
    </row>
    <row r="17" spans="1:25" x14ac:dyDescent="0.2">
      <c r="A17" s="46">
        <v>44</v>
      </c>
      <c r="B17" s="46">
        <v>1.0429999999999999</v>
      </c>
      <c r="C17" s="425"/>
      <c r="D17" s="64"/>
      <c r="E17" s="72">
        <v>56</v>
      </c>
      <c r="F17" s="74">
        <v>123</v>
      </c>
      <c r="G17" s="3">
        <v>123.45760000000001</v>
      </c>
      <c r="L17" s="2">
        <v>41.6</v>
      </c>
      <c r="M17" s="2">
        <v>1.2600500000000001</v>
      </c>
      <c r="N17" s="2">
        <v>1.3087</v>
      </c>
      <c r="O17" s="2">
        <v>1.2504</v>
      </c>
      <c r="P17" s="2">
        <v>1.1600999999999999</v>
      </c>
      <c r="Q17" s="2">
        <v>1.2697000000000001</v>
      </c>
      <c r="R17" s="2">
        <v>1.4595</v>
      </c>
      <c r="S17" s="2">
        <v>1.2600500000000001</v>
      </c>
      <c r="T17" s="2">
        <v>1.3087</v>
      </c>
      <c r="V17" s="2">
        <v>2.915</v>
      </c>
    </row>
    <row r="18" spans="1:25" ht="12.75" customHeight="1" x14ac:dyDescent="0.2">
      <c r="A18" s="46">
        <v>45</v>
      </c>
      <c r="B18" s="46">
        <v>1.0549999999999999</v>
      </c>
      <c r="C18" s="425"/>
      <c r="D18" s="64"/>
      <c r="E18" s="72">
        <v>60</v>
      </c>
      <c r="F18" s="74">
        <v>132</v>
      </c>
      <c r="G18" s="3">
        <v>132.27600000000001</v>
      </c>
      <c r="J18" s="63"/>
      <c r="K18" s="63"/>
      <c r="L18" s="94">
        <v>41.7</v>
      </c>
      <c r="M18" s="94">
        <v>1.2562500000000001</v>
      </c>
      <c r="N18" s="94">
        <v>1.3065</v>
      </c>
      <c r="O18" s="94">
        <v>1.2466999999999999</v>
      </c>
      <c r="P18" s="94">
        <v>1.1578999999999999</v>
      </c>
      <c r="Q18" s="94">
        <v>1.2658</v>
      </c>
      <c r="R18" s="94">
        <v>1.4574</v>
      </c>
      <c r="S18" s="2">
        <v>1.2562500000000001</v>
      </c>
      <c r="T18" s="2">
        <v>1.3065</v>
      </c>
      <c r="V18" s="2">
        <v>2.9018000000000002</v>
      </c>
      <c r="W18" s="63"/>
      <c r="X18" s="64"/>
      <c r="Y18" s="64"/>
    </row>
    <row r="19" spans="1:25" ht="12.75" customHeight="1" x14ac:dyDescent="0.2">
      <c r="A19" s="46">
        <v>46</v>
      </c>
      <c r="B19" s="46">
        <v>1.0680000000000001</v>
      </c>
      <c r="C19" s="425"/>
      <c r="D19" s="64"/>
      <c r="E19" s="72">
        <v>67.5</v>
      </c>
      <c r="F19" s="74">
        <v>148</v>
      </c>
      <c r="G19" s="3">
        <v>148.81050000000002</v>
      </c>
      <c r="L19" s="2">
        <v>41.8</v>
      </c>
      <c r="M19" s="2">
        <v>1.2524500000000001</v>
      </c>
      <c r="N19" s="2">
        <v>1.3043</v>
      </c>
      <c r="O19" s="2">
        <v>1.2428999999999999</v>
      </c>
      <c r="P19" s="2">
        <v>1.1556999999999999</v>
      </c>
      <c r="Q19" s="2">
        <v>1.262</v>
      </c>
      <c r="R19" s="2">
        <v>1.4552</v>
      </c>
      <c r="S19" s="2">
        <v>1.2524500000000001</v>
      </c>
      <c r="T19" s="2">
        <v>1.3043</v>
      </c>
      <c r="V19" s="2">
        <v>2.8886000000000003</v>
      </c>
    </row>
    <row r="20" spans="1:25" ht="12.75" customHeight="1" x14ac:dyDescent="0.2">
      <c r="A20" s="46">
        <v>47</v>
      </c>
      <c r="B20" s="46">
        <v>1.0820000000000001</v>
      </c>
      <c r="C20" s="425"/>
      <c r="D20" s="64"/>
      <c r="E20" s="72">
        <v>75</v>
      </c>
      <c r="F20" s="74">
        <v>165</v>
      </c>
      <c r="G20" s="3">
        <v>165.345</v>
      </c>
      <c r="L20" s="2">
        <v>41.9</v>
      </c>
      <c r="M20" s="2">
        <v>1.2677499999999999</v>
      </c>
      <c r="N20" s="2">
        <v>1.3022</v>
      </c>
      <c r="O20" s="2">
        <v>1.2773000000000001</v>
      </c>
      <c r="P20" s="2">
        <v>1.1535</v>
      </c>
      <c r="Q20" s="2">
        <v>1.2582</v>
      </c>
      <c r="R20" s="2">
        <v>1.4531000000000001</v>
      </c>
      <c r="S20" s="2">
        <v>1.2677499999999999</v>
      </c>
      <c r="T20" s="2">
        <v>1.3022</v>
      </c>
      <c r="V20" s="2">
        <v>2.8886000000000003</v>
      </c>
    </row>
    <row r="21" spans="1:25" x14ac:dyDescent="0.2">
      <c r="A21" s="46">
        <v>48</v>
      </c>
      <c r="B21" s="46">
        <v>1.097</v>
      </c>
      <c r="C21" s="425"/>
      <c r="D21" s="64"/>
      <c r="E21" s="72">
        <v>82.5</v>
      </c>
      <c r="F21" s="74">
        <v>181</v>
      </c>
      <c r="G21" s="3">
        <v>181.87950000000001</v>
      </c>
      <c r="L21" s="2">
        <v>42</v>
      </c>
      <c r="M21" s="2">
        <v>1.2450000000000001</v>
      </c>
      <c r="N21" s="2">
        <v>1.3001</v>
      </c>
      <c r="O21" s="2">
        <v>1.2355</v>
      </c>
      <c r="P21" s="2">
        <v>1.1514</v>
      </c>
      <c r="Q21" s="2">
        <v>1.2544999999999999</v>
      </c>
      <c r="R21" s="2">
        <v>1.4510000000000001</v>
      </c>
      <c r="S21" s="2">
        <v>1.2450000000000001</v>
      </c>
      <c r="T21" s="2">
        <v>1.3001</v>
      </c>
      <c r="V21" s="2">
        <v>2.8754</v>
      </c>
    </row>
    <row r="22" spans="1:25" x14ac:dyDescent="0.2">
      <c r="A22" s="46">
        <v>49</v>
      </c>
      <c r="B22" s="46">
        <v>1.113</v>
      </c>
      <c r="C22" s="425"/>
      <c r="D22" s="64"/>
      <c r="E22" s="72">
        <v>90</v>
      </c>
      <c r="F22" s="74">
        <v>198</v>
      </c>
      <c r="G22" s="3">
        <v>198.41400000000002</v>
      </c>
      <c r="L22" s="2">
        <v>42.1</v>
      </c>
      <c r="M22" s="2">
        <v>1.24125</v>
      </c>
      <c r="N22" s="2">
        <v>1.2979000000000001</v>
      </c>
      <c r="O22" s="2">
        <v>1.2318</v>
      </c>
      <c r="P22" s="2">
        <v>1.1492</v>
      </c>
      <c r="Q22" s="2">
        <v>1.2506999999999999</v>
      </c>
      <c r="R22" s="2">
        <v>1.4488000000000001</v>
      </c>
      <c r="S22" s="2">
        <v>1.24125</v>
      </c>
      <c r="T22" s="2">
        <v>1.2979000000000001</v>
      </c>
      <c r="V22" s="2">
        <v>2.8490000000000002</v>
      </c>
    </row>
    <row r="23" spans="1:25" x14ac:dyDescent="0.2">
      <c r="A23" s="46">
        <v>50</v>
      </c>
      <c r="B23" s="46">
        <v>1.1299999999999999</v>
      </c>
      <c r="D23" s="64"/>
      <c r="E23" s="72">
        <v>100</v>
      </c>
      <c r="F23" s="74">
        <v>220</v>
      </c>
      <c r="G23" s="3">
        <v>220.46</v>
      </c>
      <c r="L23" s="2">
        <v>42.2</v>
      </c>
      <c r="M23" s="2">
        <v>1.2376</v>
      </c>
      <c r="N23" s="2">
        <v>1.2958000000000001</v>
      </c>
      <c r="O23" s="2">
        <v>1.2282</v>
      </c>
      <c r="P23" s="2">
        <v>1.1471</v>
      </c>
      <c r="Q23" s="2">
        <v>1.2470000000000001</v>
      </c>
      <c r="R23" s="2">
        <v>1.4467000000000001</v>
      </c>
      <c r="S23" s="2">
        <v>1.2376</v>
      </c>
      <c r="T23" s="2">
        <v>1.2958000000000001</v>
      </c>
      <c r="V23" s="2">
        <v>2.8362000000000003</v>
      </c>
    </row>
    <row r="24" spans="1:25" x14ac:dyDescent="0.2">
      <c r="A24" s="46">
        <v>51</v>
      </c>
      <c r="B24" s="46">
        <v>1.147</v>
      </c>
      <c r="D24" s="64"/>
      <c r="E24" s="72">
        <v>110</v>
      </c>
      <c r="F24" s="74">
        <v>242</v>
      </c>
      <c r="G24" s="3">
        <v>242.506</v>
      </c>
      <c r="I24" s="4"/>
      <c r="L24" s="2">
        <v>42.3</v>
      </c>
      <c r="M24" s="2">
        <v>1.2339</v>
      </c>
      <c r="N24" s="2">
        <v>1.2936000000000001</v>
      </c>
      <c r="O24" s="2">
        <v>1.2244999999999999</v>
      </c>
      <c r="P24" s="2">
        <v>1.145</v>
      </c>
      <c r="Q24" s="2">
        <v>1.2433000000000001</v>
      </c>
      <c r="R24" s="2">
        <v>1.4444999999999999</v>
      </c>
      <c r="S24" s="2">
        <v>1.2339</v>
      </c>
      <c r="T24" s="2">
        <v>1.2936000000000001</v>
      </c>
      <c r="V24" s="2">
        <v>2.8234000000000004</v>
      </c>
    </row>
    <row r="25" spans="1:25" x14ac:dyDescent="0.2">
      <c r="A25" s="46">
        <v>52</v>
      </c>
      <c r="B25" s="46">
        <v>1.165</v>
      </c>
      <c r="D25" s="64"/>
      <c r="E25" s="72">
        <v>125</v>
      </c>
      <c r="F25" s="74">
        <v>275</v>
      </c>
      <c r="G25" s="3">
        <v>275.57499999999999</v>
      </c>
      <c r="I25" s="4"/>
      <c r="L25" s="2">
        <v>42.4</v>
      </c>
      <c r="M25" s="2">
        <v>1.2303000000000002</v>
      </c>
      <c r="N25" s="2">
        <v>1.2915000000000001</v>
      </c>
      <c r="O25" s="2">
        <v>1.2209000000000001</v>
      </c>
      <c r="P25" s="2">
        <v>1.1428</v>
      </c>
      <c r="Q25" s="2">
        <v>1.2397</v>
      </c>
      <c r="R25" s="2">
        <v>1.4423999999999999</v>
      </c>
      <c r="S25" s="2">
        <v>1.2303000000000002</v>
      </c>
      <c r="T25" s="2">
        <v>1.2915000000000001</v>
      </c>
      <c r="V25" s="2">
        <v>2.8234000000000004</v>
      </c>
    </row>
    <row r="26" spans="1:25" x14ac:dyDescent="0.2">
      <c r="A26" s="46">
        <v>53</v>
      </c>
      <c r="B26" s="46">
        <v>1.1839999999999999</v>
      </c>
      <c r="D26" s="64"/>
      <c r="E26" s="72">
        <v>140</v>
      </c>
      <c r="F26" s="74">
        <v>308</v>
      </c>
      <c r="G26" s="3">
        <v>308.64400000000001</v>
      </c>
      <c r="L26" s="2">
        <v>42.5</v>
      </c>
      <c r="M26" s="2">
        <v>1.22665</v>
      </c>
      <c r="N26" s="2">
        <v>1.2894000000000001</v>
      </c>
      <c r="O26" s="2">
        <v>1.2173</v>
      </c>
      <c r="P26" s="2">
        <v>1.1407</v>
      </c>
      <c r="Q26" s="2">
        <v>1.236</v>
      </c>
      <c r="R26" s="2">
        <v>1.4401999999999999</v>
      </c>
      <c r="S26" s="2">
        <v>1.22665</v>
      </c>
      <c r="T26" s="2">
        <v>1.2894000000000001</v>
      </c>
      <c r="V26" s="2">
        <v>2.8108</v>
      </c>
    </row>
    <row r="27" spans="1:25" x14ac:dyDescent="0.2">
      <c r="A27" s="46">
        <v>54</v>
      </c>
      <c r="B27" s="46">
        <v>1.204</v>
      </c>
      <c r="D27" s="64"/>
      <c r="E27" s="72">
        <v>145</v>
      </c>
      <c r="F27" s="74">
        <v>319</v>
      </c>
      <c r="G27" s="3">
        <v>319.66700000000003</v>
      </c>
      <c r="L27" s="2">
        <v>42.6</v>
      </c>
      <c r="M27" s="2">
        <v>1.2231000000000001</v>
      </c>
      <c r="N27" s="2">
        <v>1.2873000000000001</v>
      </c>
      <c r="O27" s="2">
        <v>1.2138</v>
      </c>
      <c r="P27" s="2">
        <v>1.1386000000000001</v>
      </c>
      <c r="Q27" s="2">
        <v>1.2323999999999999</v>
      </c>
      <c r="R27" s="2">
        <v>1.4380999999999999</v>
      </c>
      <c r="S27" s="2">
        <v>1.2231000000000001</v>
      </c>
      <c r="T27" s="2">
        <v>1.2873000000000001</v>
      </c>
      <c r="V27" s="2">
        <v>2.786</v>
      </c>
    </row>
    <row r="28" spans="1:25" x14ac:dyDescent="0.2">
      <c r="A28" s="46">
        <v>55</v>
      </c>
      <c r="B28" s="46">
        <v>1.2250000000000001</v>
      </c>
      <c r="D28" s="64"/>
      <c r="E28" s="73" t="s">
        <v>81</v>
      </c>
      <c r="F28" s="75" t="s">
        <v>81</v>
      </c>
      <c r="G28" s="171" t="s">
        <v>133</v>
      </c>
      <c r="L28" s="2">
        <v>42.7</v>
      </c>
      <c r="M28" s="2">
        <v>1.2195499999999999</v>
      </c>
      <c r="N28" s="2">
        <v>1.2850999999999999</v>
      </c>
      <c r="O28" s="2">
        <v>1.2101999999999999</v>
      </c>
      <c r="P28" s="2">
        <v>1.1365000000000001</v>
      </c>
      <c r="Q28" s="2">
        <v>1.2289000000000001</v>
      </c>
      <c r="R28" s="2">
        <v>1.4359</v>
      </c>
      <c r="S28" s="2">
        <v>1.2195499999999999</v>
      </c>
      <c r="T28" s="2">
        <v>1.2850999999999999</v>
      </c>
      <c r="V28" s="2">
        <v>2.7751999999999999</v>
      </c>
    </row>
    <row r="29" spans="1:25" x14ac:dyDescent="0.2">
      <c r="A29" s="46">
        <v>56</v>
      </c>
      <c r="B29" s="46">
        <v>1.246</v>
      </c>
      <c r="D29" s="64"/>
      <c r="L29" s="2">
        <v>42.8</v>
      </c>
      <c r="M29" s="2">
        <v>1.2160000000000002</v>
      </c>
      <c r="N29" s="2">
        <v>1.2829999999999999</v>
      </c>
      <c r="O29" s="2">
        <v>1.2067000000000001</v>
      </c>
      <c r="P29" s="2">
        <v>1.1344000000000001</v>
      </c>
      <c r="Q29" s="2">
        <v>1.2253000000000001</v>
      </c>
      <c r="R29" s="2">
        <v>1.4338</v>
      </c>
      <c r="S29" s="2">
        <v>1.2160000000000002</v>
      </c>
      <c r="T29" s="2">
        <v>1.2829999999999999</v>
      </c>
      <c r="V29" s="2">
        <v>2.7643999999999997</v>
      </c>
    </row>
    <row r="30" spans="1:25" x14ac:dyDescent="0.2">
      <c r="A30" s="47">
        <v>57</v>
      </c>
      <c r="B30" s="47">
        <v>1.268</v>
      </c>
      <c r="D30" s="64"/>
      <c r="L30" s="2">
        <v>42.9</v>
      </c>
      <c r="M30" s="2">
        <v>1.2305000000000001</v>
      </c>
      <c r="N30" s="2">
        <v>1.2808999999999999</v>
      </c>
      <c r="O30" s="2">
        <v>1.2392000000000001</v>
      </c>
      <c r="P30" s="2">
        <v>1.1323000000000001</v>
      </c>
      <c r="Q30" s="2">
        <v>1.2218</v>
      </c>
      <c r="R30" s="2">
        <v>1.4316</v>
      </c>
      <c r="S30" s="2">
        <v>1.2305000000000001</v>
      </c>
      <c r="T30" s="2">
        <v>1.2808999999999999</v>
      </c>
      <c r="V30" s="2">
        <v>2.7643999999999997</v>
      </c>
    </row>
    <row r="31" spans="1:25" x14ac:dyDescent="0.2">
      <c r="A31" s="48">
        <v>58</v>
      </c>
      <c r="B31" s="48">
        <v>1.2909999999999999</v>
      </c>
      <c r="D31" s="64"/>
      <c r="L31" s="2">
        <v>43</v>
      </c>
      <c r="M31" s="2">
        <v>1.2090000000000001</v>
      </c>
      <c r="N31" s="2">
        <v>1.2787999999999999</v>
      </c>
      <c r="O31" s="2">
        <v>1.1997</v>
      </c>
      <c r="P31" s="2">
        <v>1.1303000000000001</v>
      </c>
      <c r="Q31" s="2">
        <v>1.2182999999999999</v>
      </c>
      <c r="R31" s="2">
        <v>1.4295</v>
      </c>
      <c r="S31" s="2">
        <v>1.2090000000000001</v>
      </c>
      <c r="T31" s="2">
        <v>1.2787999999999999</v>
      </c>
      <c r="V31" s="2">
        <v>2.7536</v>
      </c>
    </row>
    <row r="32" spans="1:25" x14ac:dyDescent="0.2">
      <c r="A32" s="48">
        <v>59</v>
      </c>
      <c r="B32" s="48">
        <v>1.3149999999999999</v>
      </c>
      <c r="D32" s="64"/>
      <c r="F32" s="5">
        <v>44</v>
      </c>
      <c r="G32" s="5">
        <v>44</v>
      </c>
      <c r="L32" s="2">
        <v>43.1</v>
      </c>
      <c r="M32" s="2">
        <v>1.2055</v>
      </c>
      <c r="N32" s="2">
        <v>1.2766999999999999</v>
      </c>
      <c r="O32" s="2">
        <v>1.1961999999999999</v>
      </c>
      <c r="P32" s="2">
        <v>1.1282000000000001</v>
      </c>
      <c r="Q32" s="2">
        <v>1.2148000000000001</v>
      </c>
      <c r="R32" s="2">
        <v>1.4273</v>
      </c>
      <c r="S32" s="2">
        <v>1.2055</v>
      </c>
      <c r="T32" s="2">
        <v>1.2766999999999999</v>
      </c>
      <c r="V32" s="2">
        <v>2.7320000000000002</v>
      </c>
    </row>
    <row r="33" spans="1:22" ht="12.75" customHeight="1" x14ac:dyDescent="0.2">
      <c r="A33" s="48">
        <v>60</v>
      </c>
      <c r="B33" s="48">
        <v>1.34</v>
      </c>
      <c r="D33" s="64"/>
      <c r="F33" s="5">
        <v>48</v>
      </c>
      <c r="G33" s="5">
        <v>48</v>
      </c>
      <c r="L33" s="2">
        <v>43.2</v>
      </c>
      <c r="M33" s="2">
        <v>1.202</v>
      </c>
      <c r="N33" s="2">
        <v>1.2746</v>
      </c>
      <c r="O33" s="2">
        <v>1.1927000000000001</v>
      </c>
      <c r="P33" s="2">
        <v>1.1261000000000001</v>
      </c>
      <c r="Q33" s="2">
        <v>1.2113</v>
      </c>
      <c r="R33" s="2">
        <v>1.4252</v>
      </c>
      <c r="S33" s="2">
        <v>1.202</v>
      </c>
      <c r="T33" s="2">
        <v>1.2746</v>
      </c>
      <c r="V33" s="2">
        <v>2.7216</v>
      </c>
    </row>
    <row r="34" spans="1:22" ht="12.75" customHeight="1" x14ac:dyDescent="0.2">
      <c r="A34" s="48">
        <v>61</v>
      </c>
      <c r="B34" s="48">
        <v>1.3660000000000001</v>
      </c>
      <c r="D34" s="64"/>
      <c r="F34" s="5">
        <v>52</v>
      </c>
      <c r="G34" s="5">
        <v>52</v>
      </c>
      <c r="L34" s="2">
        <v>43.3</v>
      </c>
      <c r="M34" s="2">
        <v>1.1985999999999999</v>
      </c>
      <c r="N34" s="2">
        <v>1.2725</v>
      </c>
      <c r="O34" s="2">
        <v>1.1893</v>
      </c>
      <c r="P34" s="2">
        <v>1.1241000000000001</v>
      </c>
      <c r="Q34" s="2">
        <v>1.2079</v>
      </c>
      <c r="R34" s="2">
        <v>1.4231</v>
      </c>
      <c r="S34" s="2">
        <v>1.1985999999999999</v>
      </c>
      <c r="T34" s="2">
        <v>1.2725</v>
      </c>
      <c r="V34" s="2">
        <v>2.7111999999999998</v>
      </c>
    </row>
    <row r="35" spans="1:22" ht="12.75" customHeight="1" x14ac:dyDescent="0.2">
      <c r="A35" s="48">
        <v>62</v>
      </c>
      <c r="B35" s="48">
        <v>1.393</v>
      </c>
      <c r="D35" s="64"/>
      <c r="F35" s="5">
        <v>56</v>
      </c>
      <c r="G35" s="5">
        <v>56</v>
      </c>
      <c r="L35" s="2">
        <v>43.4</v>
      </c>
      <c r="M35" s="2">
        <v>1.1951499999999999</v>
      </c>
      <c r="N35" s="2">
        <v>1.2704</v>
      </c>
      <c r="O35" s="2">
        <v>1.1858</v>
      </c>
      <c r="P35" s="2">
        <v>1.1220000000000001</v>
      </c>
      <c r="Q35" s="2">
        <v>1.2044999999999999</v>
      </c>
      <c r="R35" s="2">
        <v>1.4209000000000001</v>
      </c>
      <c r="S35" s="2">
        <v>1.1951499999999999</v>
      </c>
      <c r="T35" s="2">
        <v>1.2704</v>
      </c>
      <c r="V35" s="2">
        <v>2.7111999999999998</v>
      </c>
    </row>
    <row r="36" spans="1:22" ht="12.75" customHeight="1" x14ac:dyDescent="0.2">
      <c r="A36" s="48">
        <v>63</v>
      </c>
      <c r="B36" s="48">
        <v>1.421</v>
      </c>
      <c r="D36" s="64"/>
      <c r="F36" s="5">
        <v>60</v>
      </c>
      <c r="G36" s="5">
        <v>60</v>
      </c>
      <c r="L36" s="2">
        <v>43.5</v>
      </c>
      <c r="M36" s="2">
        <v>1.1917499999999999</v>
      </c>
      <c r="N36" s="2">
        <v>1.2684</v>
      </c>
      <c r="O36" s="2">
        <v>1.1823999999999999</v>
      </c>
      <c r="P36" s="2">
        <v>1.1200000000000001</v>
      </c>
      <c r="Q36" s="2">
        <v>1.2011000000000001</v>
      </c>
      <c r="R36" s="2">
        <v>1.4188000000000001</v>
      </c>
      <c r="S36" s="2">
        <v>1.1917499999999999</v>
      </c>
      <c r="T36" s="2">
        <v>1.2684</v>
      </c>
      <c r="V36" s="2">
        <v>2.7010000000000001</v>
      </c>
    </row>
    <row r="37" spans="1:22" x14ac:dyDescent="0.2">
      <c r="A37" s="48">
        <v>64</v>
      </c>
      <c r="B37" s="48">
        <v>1.45</v>
      </c>
      <c r="D37" s="64"/>
      <c r="F37" s="5">
        <v>67.5</v>
      </c>
      <c r="G37" s="5">
        <v>67.5</v>
      </c>
      <c r="L37" s="2">
        <v>43.6</v>
      </c>
      <c r="M37" s="2">
        <v>1.18845</v>
      </c>
      <c r="N37" s="2">
        <v>1.2662</v>
      </c>
      <c r="O37" s="2">
        <v>1.1791</v>
      </c>
      <c r="P37" s="2">
        <v>1.1180000000000001</v>
      </c>
      <c r="Q37" s="2">
        <v>1.1978</v>
      </c>
      <c r="R37" s="2">
        <v>1.4166000000000001</v>
      </c>
      <c r="S37" s="2">
        <v>1.18845</v>
      </c>
      <c r="T37" s="2">
        <v>1.2662</v>
      </c>
      <c r="V37" s="2">
        <v>2.681</v>
      </c>
    </row>
    <row r="38" spans="1:22" ht="12.75" customHeight="1" x14ac:dyDescent="0.2">
      <c r="A38" s="48">
        <v>65</v>
      </c>
      <c r="B38" s="48">
        <v>1.48</v>
      </c>
      <c r="D38" s="64"/>
      <c r="F38" s="5">
        <v>75</v>
      </c>
      <c r="G38" s="5">
        <v>75</v>
      </c>
      <c r="L38" s="2">
        <v>43.7</v>
      </c>
      <c r="M38" s="2">
        <v>1.1850499999999999</v>
      </c>
      <c r="N38" s="2">
        <v>1.2642</v>
      </c>
      <c r="O38" s="2">
        <v>1.1757</v>
      </c>
      <c r="P38" s="2">
        <v>1.1158999999999999</v>
      </c>
      <c r="Q38" s="2">
        <v>1.1943999999999999</v>
      </c>
      <c r="R38" s="2">
        <v>1.4145000000000001</v>
      </c>
      <c r="S38" s="2">
        <v>1.1850499999999999</v>
      </c>
      <c r="T38" s="2">
        <v>1.2642</v>
      </c>
      <c r="V38" s="2">
        <v>2.6710000000000003</v>
      </c>
    </row>
    <row r="39" spans="1:22" ht="13.5" customHeight="1" x14ac:dyDescent="0.2">
      <c r="A39" s="48">
        <v>66</v>
      </c>
      <c r="B39" s="48">
        <v>1.5109999999999999</v>
      </c>
      <c r="D39" s="64"/>
      <c r="F39" s="5">
        <v>82.5</v>
      </c>
      <c r="G39" s="5">
        <v>82.5</v>
      </c>
      <c r="L39" s="2">
        <v>43.8</v>
      </c>
      <c r="M39" s="2">
        <v>1.1817</v>
      </c>
      <c r="N39" s="2">
        <v>1.2621</v>
      </c>
      <c r="O39" s="2">
        <v>1.1722999999999999</v>
      </c>
      <c r="P39" s="2">
        <v>1.1138999999999999</v>
      </c>
      <c r="Q39" s="2">
        <v>1.1911</v>
      </c>
      <c r="R39" s="2">
        <v>1.4123000000000001</v>
      </c>
      <c r="S39" s="2">
        <v>1.1817</v>
      </c>
      <c r="T39" s="2">
        <v>1.2621</v>
      </c>
      <c r="V39" s="2">
        <v>2.661</v>
      </c>
    </row>
    <row r="40" spans="1:22" ht="12.75" customHeight="1" x14ac:dyDescent="0.2">
      <c r="A40" s="48">
        <v>67</v>
      </c>
      <c r="B40" s="48">
        <v>1.5429999999999999</v>
      </c>
      <c r="D40" s="64"/>
      <c r="F40" s="5">
        <v>90</v>
      </c>
      <c r="G40" s="5">
        <v>90</v>
      </c>
      <c r="L40" s="2">
        <v>43.9</v>
      </c>
      <c r="M40" s="2">
        <v>1.1955</v>
      </c>
      <c r="N40" s="2">
        <v>1.26</v>
      </c>
      <c r="O40" s="2">
        <v>1.2032</v>
      </c>
      <c r="P40" s="2">
        <v>1.1119000000000001</v>
      </c>
      <c r="Q40" s="2">
        <v>1.1878</v>
      </c>
      <c r="R40" s="2">
        <v>1.4101999999999999</v>
      </c>
      <c r="S40" s="2">
        <v>1.1955</v>
      </c>
      <c r="T40" s="2">
        <v>1.26</v>
      </c>
      <c r="V40" s="2">
        <v>2.661</v>
      </c>
    </row>
    <row r="41" spans="1:22" ht="12.75" customHeight="1" x14ac:dyDescent="0.2">
      <c r="A41" s="48">
        <v>68</v>
      </c>
      <c r="B41" s="48">
        <v>1.5760000000000001</v>
      </c>
      <c r="D41" s="64"/>
      <c r="F41" s="5">
        <v>97</v>
      </c>
      <c r="G41" s="5">
        <v>97.002400000000009</v>
      </c>
      <c r="L41" s="2">
        <v>44</v>
      </c>
      <c r="M41" s="2">
        <v>1.1751499999999999</v>
      </c>
      <c r="N41" s="2">
        <v>1.258</v>
      </c>
      <c r="O41" s="2">
        <v>1.1657</v>
      </c>
      <c r="P41" s="2">
        <v>1.1099000000000001</v>
      </c>
      <c r="Q41" s="2">
        <v>1.1846000000000001</v>
      </c>
      <c r="R41" s="2">
        <v>1.4080999999999999</v>
      </c>
      <c r="S41" s="2">
        <v>1.1751499999999999</v>
      </c>
      <c r="T41" s="2">
        <v>1.258</v>
      </c>
      <c r="V41" s="2">
        <v>2.6415999999999999</v>
      </c>
    </row>
    <row r="42" spans="1:22" x14ac:dyDescent="0.2">
      <c r="A42" s="48">
        <v>69</v>
      </c>
      <c r="B42" s="48">
        <v>1.61</v>
      </c>
      <c r="D42" s="64"/>
      <c r="F42" s="5">
        <v>100</v>
      </c>
      <c r="G42" s="5">
        <v>100</v>
      </c>
      <c r="L42" s="2">
        <v>44.1</v>
      </c>
      <c r="M42" s="2">
        <v>1.1718500000000001</v>
      </c>
      <c r="N42" s="2">
        <v>1.2559</v>
      </c>
      <c r="O42" s="2">
        <v>1.1624000000000001</v>
      </c>
      <c r="P42" s="2">
        <v>1.1079000000000001</v>
      </c>
      <c r="Q42" s="2">
        <v>1.1813</v>
      </c>
      <c r="R42" s="2">
        <v>1.4058999999999999</v>
      </c>
      <c r="S42" s="2">
        <v>1.1718500000000001</v>
      </c>
      <c r="T42" s="2">
        <v>1.2559</v>
      </c>
      <c r="V42" s="2">
        <v>2.6320000000000001</v>
      </c>
    </row>
    <row r="43" spans="1:22" x14ac:dyDescent="0.2">
      <c r="A43" s="48">
        <v>70</v>
      </c>
      <c r="B43" s="48">
        <v>1.645</v>
      </c>
      <c r="D43" s="64"/>
      <c r="F43" s="5">
        <v>105</v>
      </c>
      <c r="G43" s="5">
        <v>105.82080000000001</v>
      </c>
      <c r="L43" s="2">
        <v>44.2</v>
      </c>
      <c r="M43" s="2">
        <v>1.1686000000000001</v>
      </c>
      <c r="N43" s="2">
        <v>1.2538</v>
      </c>
      <c r="O43" s="2">
        <v>1.1591</v>
      </c>
      <c r="P43" s="2">
        <v>1.1059000000000001</v>
      </c>
      <c r="Q43" s="2">
        <v>1.1780999999999999</v>
      </c>
      <c r="R43" s="2">
        <v>1.4037999999999999</v>
      </c>
      <c r="S43" s="2">
        <v>1.1686000000000001</v>
      </c>
      <c r="T43" s="2">
        <v>1.2538</v>
      </c>
      <c r="V43" s="2">
        <v>2.6232000000000002</v>
      </c>
    </row>
    <row r="44" spans="1:22" x14ac:dyDescent="0.2">
      <c r="A44" s="48">
        <v>71</v>
      </c>
      <c r="B44" s="48">
        <v>1.681</v>
      </c>
      <c r="D44" s="64"/>
      <c r="F44" s="5">
        <v>110</v>
      </c>
      <c r="G44" s="5">
        <v>110</v>
      </c>
      <c r="L44" s="2">
        <v>44.3</v>
      </c>
      <c r="M44" s="2">
        <v>1.1653500000000001</v>
      </c>
      <c r="N44" s="2">
        <v>1.2518</v>
      </c>
      <c r="O44" s="2">
        <v>1.1557999999999999</v>
      </c>
      <c r="P44" s="2">
        <v>1.1039000000000001</v>
      </c>
      <c r="Q44" s="2">
        <v>1.1749000000000001</v>
      </c>
      <c r="R44" s="2">
        <v>1.4016999999999999</v>
      </c>
      <c r="S44" s="2">
        <v>1.1653500000000001</v>
      </c>
      <c r="T44" s="2">
        <v>1.2518</v>
      </c>
      <c r="V44" s="2">
        <v>2.6143999999999998</v>
      </c>
    </row>
    <row r="45" spans="1:22" x14ac:dyDescent="0.2">
      <c r="A45" s="48">
        <v>72</v>
      </c>
      <c r="B45" s="48">
        <v>1.718</v>
      </c>
      <c r="D45" s="64"/>
      <c r="F45" s="5">
        <v>114</v>
      </c>
      <c r="G45" s="5">
        <v>114.6392</v>
      </c>
      <c r="L45" s="2">
        <v>44.4</v>
      </c>
      <c r="M45" s="2">
        <v>1.16215</v>
      </c>
      <c r="N45" s="2">
        <v>1.2497</v>
      </c>
      <c r="O45" s="2">
        <v>1.1526000000000001</v>
      </c>
      <c r="P45" s="2">
        <v>1.1020000000000001</v>
      </c>
      <c r="Q45" s="2">
        <v>1.1717</v>
      </c>
      <c r="R45" s="2">
        <v>1.3995</v>
      </c>
      <c r="S45" s="2">
        <v>1.16215</v>
      </c>
      <c r="T45" s="2">
        <v>1.2497</v>
      </c>
      <c r="V45" s="2">
        <v>2.6057999999999999</v>
      </c>
    </row>
    <row r="46" spans="1:22" x14ac:dyDescent="0.2">
      <c r="A46" s="48">
        <v>73</v>
      </c>
      <c r="B46" s="48">
        <v>1.756</v>
      </c>
      <c r="D46" s="64"/>
      <c r="F46" s="5">
        <v>123</v>
      </c>
      <c r="G46" s="5">
        <v>123.45760000000001</v>
      </c>
      <c r="L46" s="2">
        <v>44.5</v>
      </c>
      <c r="M46" s="2">
        <v>1.159</v>
      </c>
      <c r="N46" s="2">
        <v>1.2477</v>
      </c>
      <c r="O46" s="2">
        <v>1.1494</v>
      </c>
      <c r="P46" s="2">
        <v>1.1000000000000001</v>
      </c>
      <c r="Q46" s="2">
        <v>1.1686000000000001</v>
      </c>
      <c r="R46" s="2">
        <v>1.3974</v>
      </c>
      <c r="S46" s="2">
        <v>1.159</v>
      </c>
      <c r="T46" s="2">
        <v>1.2477</v>
      </c>
      <c r="V46" s="2">
        <v>2.5973999999999999</v>
      </c>
    </row>
    <row r="47" spans="1:22" x14ac:dyDescent="0.2">
      <c r="A47" s="48">
        <v>74</v>
      </c>
      <c r="B47" s="48">
        <v>1.7949999999999999</v>
      </c>
      <c r="D47" s="64"/>
      <c r="F47" s="5">
        <v>125</v>
      </c>
      <c r="G47" s="5">
        <v>125</v>
      </c>
      <c r="L47" s="2">
        <v>44.6</v>
      </c>
      <c r="M47" s="2">
        <v>1.1558000000000002</v>
      </c>
      <c r="N47" s="2">
        <v>1.2457</v>
      </c>
      <c r="O47" s="2">
        <v>1.1462000000000001</v>
      </c>
      <c r="P47" s="2">
        <v>1.0980000000000001</v>
      </c>
      <c r="Q47" s="2">
        <v>1.1654</v>
      </c>
      <c r="R47" s="2">
        <v>1.3953</v>
      </c>
      <c r="S47" s="2">
        <v>1.1558000000000002</v>
      </c>
      <c r="T47" s="2">
        <v>1.2457</v>
      </c>
      <c r="V47" s="2">
        <v>2.589</v>
      </c>
    </row>
    <row r="48" spans="1:22" x14ac:dyDescent="0.2">
      <c r="A48" s="48">
        <v>75</v>
      </c>
      <c r="B48" s="48">
        <v>1.835</v>
      </c>
      <c r="D48" s="64"/>
      <c r="F48" s="5">
        <v>132</v>
      </c>
      <c r="G48" s="5">
        <v>132.27600000000001</v>
      </c>
      <c r="L48" s="2">
        <v>44.7</v>
      </c>
      <c r="M48" s="2">
        <v>1.15265</v>
      </c>
      <c r="N48" s="2">
        <v>1.2436</v>
      </c>
      <c r="O48" s="2">
        <v>1.143</v>
      </c>
      <c r="P48" s="2">
        <v>1.0961000000000001</v>
      </c>
      <c r="Q48" s="2">
        <v>1.1623000000000001</v>
      </c>
      <c r="R48" s="2">
        <v>1.3932</v>
      </c>
      <c r="S48" s="2">
        <v>1.15265</v>
      </c>
      <c r="T48" s="2">
        <v>1.2436</v>
      </c>
      <c r="V48" s="2">
        <v>2.5802</v>
      </c>
    </row>
    <row r="49" spans="1:22" x14ac:dyDescent="0.2">
      <c r="A49" s="48">
        <v>76</v>
      </c>
      <c r="B49" s="48">
        <v>1.8759999999999999</v>
      </c>
      <c r="D49" s="64"/>
      <c r="F49" s="5">
        <v>140</v>
      </c>
      <c r="G49" s="5">
        <v>140</v>
      </c>
      <c r="L49" s="2">
        <v>44.8</v>
      </c>
      <c r="M49" s="2">
        <v>1.1495</v>
      </c>
      <c r="N49" s="2">
        <v>1.2416</v>
      </c>
      <c r="O49" s="2">
        <v>1.1397999999999999</v>
      </c>
      <c r="P49" s="2">
        <v>1.0941000000000001</v>
      </c>
      <c r="Q49" s="2">
        <v>1.1592</v>
      </c>
      <c r="R49" s="2">
        <v>1.391</v>
      </c>
      <c r="S49" s="2">
        <v>1.1495</v>
      </c>
      <c r="T49" s="2">
        <v>1.2416</v>
      </c>
      <c r="V49" s="2">
        <v>2.5714000000000001</v>
      </c>
    </row>
    <row r="50" spans="1:22" x14ac:dyDescent="0.2">
      <c r="A50" s="48">
        <v>77</v>
      </c>
      <c r="B50" s="48">
        <v>1.9179999999999999</v>
      </c>
      <c r="D50" s="64"/>
      <c r="F50" s="5">
        <v>145</v>
      </c>
      <c r="G50" s="5">
        <v>145</v>
      </c>
      <c r="L50" s="2">
        <v>44.9</v>
      </c>
      <c r="M50" s="2">
        <v>1.1625999999999999</v>
      </c>
      <c r="N50" s="2">
        <v>1.2396</v>
      </c>
      <c r="O50" s="2">
        <v>1.169</v>
      </c>
      <c r="P50" s="2">
        <v>1.0922000000000001</v>
      </c>
      <c r="Q50" s="2">
        <v>1.1561999999999999</v>
      </c>
      <c r="R50" s="2">
        <v>1.3889</v>
      </c>
      <c r="S50" s="2">
        <v>1.1625999999999999</v>
      </c>
      <c r="T50" s="2">
        <v>1.2396</v>
      </c>
      <c r="V50" s="2">
        <v>2.5626000000000002</v>
      </c>
    </row>
    <row r="51" spans="1:22" x14ac:dyDescent="0.2">
      <c r="A51" s="48">
        <v>78</v>
      </c>
      <c r="B51" s="48">
        <v>1.9610000000000001</v>
      </c>
      <c r="D51" s="64"/>
      <c r="F51" s="5">
        <v>148</v>
      </c>
      <c r="G51" s="5">
        <v>148.81050000000002</v>
      </c>
      <c r="L51" s="2">
        <v>45</v>
      </c>
      <c r="M51" s="2">
        <v>1.1442999999999999</v>
      </c>
      <c r="N51" s="2">
        <v>1.2373000000000001</v>
      </c>
      <c r="O51" s="2">
        <v>1.1355</v>
      </c>
      <c r="P51" s="2">
        <v>1.0903</v>
      </c>
      <c r="Q51" s="2">
        <v>1.1531</v>
      </c>
      <c r="R51" s="2">
        <v>1.3868</v>
      </c>
      <c r="S51" s="2">
        <v>1.1442999999999999</v>
      </c>
      <c r="T51" s="2">
        <v>1.2373000000000001</v>
      </c>
      <c r="V51" s="2">
        <v>2.5537999999999998</v>
      </c>
    </row>
    <row r="52" spans="1:22" x14ac:dyDescent="0.2">
      <c r="A52" s="48">
        <v>79</v>
      </c>
      <c r="B52" s="48">
        <v>2.0049999999999999</v>
      </c>
      <c r="D52" s="64"/>
      <c r="F52" s="5">
        <v>165</v>
      </c>
      <c r="G52" s="5">
        <v>165.345</v>
      </c>
      <c r="L52" s="2">
        <v>45.1</v>
      </c>
      <c r="M52" s="2">
        <v>1.14025</v>
      </c>
      <c r="N52" s="2">
        <v>1.2355</v>
      </c>
      <c r="O52" s="2">
        <v>1.1304000000000001</v>
      </c>
      <c r="P52" s="2">
        <v>1.0883</v>
      </c>
      <c r="Q52" s="2">
        <v>1.1500999999999999</v>
      </c>
      <c r="R52" s="2">
        <v>1.3847</v>
      </c>
      <c r="S52" s="2">
        <v>1.14025</v>
      </c>
      <c r="T52" s="2">
        <v>1.2355</v>
      </c>
      <c r="V52" s="2">
        <v>2.5449999999999999</v>
      </c>
    </row>
    <row r="53" spans="1:22" x14ac:dyDescent="0.2">
      <c r="A53" s="48">
        <v>80</v>
      </c>
      <c r="B53" s="48">
        <v>2.0499999999999998</v>
      </c>
      <c r="D53" s="64"/>
      <c r="F53" s="5">
        <v>181</v>
      </c>
      <c r="G53" s="5">
        <v>181.87950000000001</v>
      </c>
      <c r="L53" s="2">
        <v>45.2</v>
      </c>
      <c r="M53" s="2">
        <v>1.1372</v>
      </c>
      <c r="N53" s="2">
        <v>1.2335</v>
      </c>
      <c r="O53" s="2">
        <v>1.1273</v>
      </c>
      <c r="P53" s="2">
        <v>1.0864</v>
      </c>
      <c r="Q53" s="2">
        <v>1.1471</v>
      </c>
      <c r="R53" s="2">
        <v>1.3825000000000001</v>
      </c>
      <c r="S53" s="2">
        <v>1.1372</v>
      </c>
      <c r="T53" s="2">
        <v>1.2335</v>
      </c>
      <c r="V53" s="2">
        <v>2.5362</v>
      </c>
    </row>
    <row r="54" spans="1:22" x14ac:dyDescent="0.2">
      <c r="F54" s="5">
        <v>198</v>
      </c>
      <c r="G54" s="5">
        <v>198.41400000000002</v>
      </c>
      <c r="L54" s="2">
        <v>45.3</v>
      </c>
      <c r="M54" s="2">
        <v>1.13415</v>
      </c>
      <c r="N54" s="2">
        <v>1.2315</v>
      </c>
      <c r="O54" s="2">
        <v>1.1242000000000001</v>
      </c>
      <c r="P54" s="2">
        <v>1.0845</v>
      </c>
      <c r="Q54" s="2">
        <v>1.1440999999999999</v>
      </c>
      <c r="R54" s="2">
        <v>1.3804000000000001</v>
      </c>
      <c r="S54" s="2">
        <v>1.13415</v>
      </c>
      <c r="T54" s="2">
        <v>1.2315</v>
      </c>
      <c r="V54" s="2">
        <v>2.5274000000000001</v>
      </c>
    </row>
    <row r="55" spans="1:22" x14ac:dyDescent="0.2">
      <c r="F55" s="5">
        <v>220</v>
      </c>
      <c r="G55" s="5">
        <v>220.46</v>
      </c>
      <c r="L55" s="2">
        <v>45.4</v>
      </c>
      <c r="M55" s="2">
        <v>1.1311</v>
      </c>
      <c r="N55" s="2">
        <v>1.2295</v>
      </c>
      <c r="O55" s="2">
        <v>1.1211</v>
      </c>
      <c r="P55" s="2">
        <v>1.0826</v>
      </c>
      <c r="Q55" s="2">
        <v>1.1411</v>
      </c>
      <c r="R55" s="2">
        <v>1.3783000000000001</v>
      </c>
      <c r="S55" s="2">
        <v>1.1311</v>
      </c>
      <c r="T55" s="2">
        <v>1.2295</v>
      </c>
      <c r="V55" s="2">
        <v>2.5190000000000001</v>
      </c>
    </row>
    <row r="56" spans="1:22" x14ac:dyDescent="0.2">
      <c r="F56" s="5">
        <v>242</v>
      </c>
      <c r="G56" s="5">
        <v>242.506</v>
      </c>
      <c r="L56" s="2">
        <v>45.5</v>
      </c>
      <c r="M56" s="2">
        <v>1.1281500000000002</v>
      </c>
      <c r="N56" s="2">
        <v>1.2275</v>
      </c>
      <c r="O56" s="2">
        <v>1.1181000000000001</v>
      </c>
      <c r="P56" s="2">
        <v>1.0807</v>
      </c>
      <c r="Q56" s="2">
        <v>1.1382000000000001</v>
      </c>
      <c r="R56" s="2">
        <v>1.3762000000000001</v>
      </c>
      <c r="S56" s="2">
        <v>1.1281500000000002</v>
      </c>
      <c r="T56" s="2">
        <v>1.2275</v>
      </c>
      <c r="V56" s="2">
        <v>2.5110000000000001</v>
      </c>
    </row>
    <row r="57" spans="1:22" x14ac:dyDescent="0.2">
      <c r="F57" s="5">
        <v>275</v>
      </c>
      <c r="G57" s="5">
        <v>275.57499999999999</v>
      </c>
      <c r="L57" s="2">
        <v>45.6</v>
      </c>
      <c r="M57" s="2">
        <v>1.1251</v>
      </c>
      <c r="N57" s="2">
        <v>1.2255</v>
      </c>
      <c r="O57" s="2">
        <v>1.115</v>
      </c>
      <c r="P57" s="2">
        <v>1.0788</v>
      </c>
      <c r="Q57" s="2">
        <v>1.1352</v>
      </c>
      <c r="R57" s="2">
        <v>1.3741000000000001</v>
      </c>
      <c r="S57" s="2">
        <v>1.1251</v>
      </c>
      <c r="T57" s="2">
        <v>1.2255</v>
      </c>
      <c r="V57" s="2">
        <v>2.5030000000000001</v>
      </c>
    </row>
    <row r="58" spans="1:22" x14ac:dyDescent="0.2">
      <c r="F58" s="5">
        <v>308</v>
      </c>
      <c r="G58" s="5">
        <v>308.64400000000001</v>
      </c>
      <c r="L58" s="2">
        <v>45.7</v>
      </c>
      <c r="M58" s="2">
        <v>1.12215</v>
      </c>
      <c r="N58" s="2">
        <v>1.2235</v>
      </c>
      <c r="O58" s="2">
        <v>1.1120000000000001</v>
      </c>
      <c r="P58" s="2">
        <v>1.0769</v>
      </c>
      <c r="Q58" s="2">
        <v>1.1323000000000001</v>
      </c>
      <c r="R58" s="2">
        <v>1.3720000000000001</v>
      </c>
      <c r="S58" s="2">
        <v>1.12215</v>
      </c>
      <c r="T58" s="2">
        <v>1.2235</v>
      </c>
      <c r="V58" s="2">
        <v>2.4950000000000001</v>
      </c>
    </row>
    <row r="59" spans="1:22" x14ac:dyDescent="0.2">
      <c r="F59" s="5">
        <v>319</v>
      </c>
      <c r="G59" s="5">
        <v>319.66700000000003</v>
      </c>
      <c r="L59" s="2">
        <v>45.8</v>
      </c>
      <c r="M59" s="2">
        <v>1.1192</v>
      </c>
      <c r="N59" s="2">
        <v>1.2215</v>
      </c>
      <c r="O59" s="2">
        <v>1.109</v>
      </c>
      <c r="P59" s="2">
        <v>1.075</v>
      </c>
      <c r="Q59" s="2">
        <v>1.1294</v>
      </c>
      <c r="R59" s="2">
        <v>1.3698999999999999</v>
      </c>
      <c r="S59" s="2">
        <v>1.1192</v>
      </c>
      <c r="T59" s="2">
        <v>1.2215</v>
      </c>
      <c r="V59" s="2">
        <v>2.4870000000000001</v>
      </c>
    </row>
    <row r="60" spans="1:22" x14ac:dyDescent="0.2">
      <c r="L60" s="2">
        <v>45.9</v>
      </c>
      <c r="M60" s="2">
        <v>1.13165</v>
      </c>
      <c r="N60" s="2">
        <v>1.2195</v>
      </c>
      <c r="O60" s="2">
        <v>1.1367</v>
      </c>
      <c r="P60" s="2">
        <v>1.0731999999999999</v>
      </c>
      <c r="Q60" s="2">
        <v>1.1266</v>
      </c>
      <c r="R60" s="2">
        <v>1.3677999999999999</v>
      </c>
      <c r="S60" s="2">
        <v>1.13165</v>
      </c>
      <c r="T60" s="2">
        <v>1.2195</v>
      </c>
      <c r="V60" s="2">
        <v>2.4790000000000001</v>
      </c>
    </row>
    <row r="61" spans="1:22" x14ac:dyDescent="0.2">
      <c r="L61" s="2">
        <v>46</v>
      </c>
      <c r="M61" s="2">
        <v>1.1133999999999999</v>
      </c>
      <c r="N61" s="2">
        <v>1.2175</v>
      </c>
      <c r="O61" s="2">
        <v>1.1031</v>
      </c>
      <c r="P61" s="2">
        <v>1.0712999999999999</v>
      </c>
      <c r="Q61" s="2">
        <v>1.1236999999999999</v>
      </c>
      <c r="R61" s="2">
        <v>1.3656999999999999</v>
      </c>
      <c r="S61" s="2">
        <v>1.1133999999999999</v>
      </c>
      <c r="T61" s="2">
        <v>1.2175</v>
      </c>
      <c r="V61" s="2">
        <v>2.4710000000000001</v>
      </c>
    </row>
    <row r="62" spans="1:22" x14ac:dyDescent="0.2">
      <c r="L62" s="2">
        <v>46.1</v>
      </c>
      <c r="M62" s="2">
        <v>1.1105</v>
      </c>
      <c r="N62" s="2">
        <v>1.2156</v>
      </c>
      <c r="O62" s="2">
        <v>1.1001000000000001</v>
      </c>
      <c r="P62" s="2">
        <v>1.0693999999999999</v>
      </c>
      <c r="Q62" s="2">
        <v>1.1209</v>
      </c>
      <c r="R62" s="2">
        <v>1.3635999999999999</v>
      </c>
      <c r="S62" s="2">
        <v>1.1105</v>
      </c>
      <c r="T62" s="2">
        <v>1.2156</v>
      </c>
      <c r="V62" s="2">
        <v>2.4630000000000001</v>
      </c>
    </row>
    <row r="63" spans="1:22" x14ac:dyDescent="0.2">
      <c r="L63" s="2">
        <v>46.2</v>
      </c>
      <c r="M63" s="2">
        <v>1.10765</v>
      </c>
      <c r="N63" s="2">
        <v>1.2136</v>
      </c>
      <c r="O63" s="2">
        <v>1.0972</v>
      </c>
      <c r="P63" s="2">
        <v>1.0676000000000001</v>
      </c>
      <c r="Q63" s="2">
        <v>1.1181000000000001</v>
      </c>
      <c r="R63" s="2">
        <v>1.3614999999999999</v>
      </c>
      <c r="S63" s="2">
        <v>1.10765</v>
      </c>
      <c r="T63" s="2">
        <v>1.2136</v>
      </c>
      <c r="V63" s="2">
        <v>2.4550000000000001</v>
      </c>
    </row>
    <row r="64" spans="1:22" x14ac:dyDescent="0.2">
      <c r="L64" s="2">
        <v>46.3</v>
      </c>
      <c r="M64" s="2">
        <v>1.1047500000000001</v>
      </c>
      <c r="N64" s="2">
        <v>1.2116</v>
      </c>
      <c r="O64" s="2">
        <v>1.0942000000000001</v>
      </c>
      <c r="P64" s="2">
        <v>1.0657000000000001</v>
      </c>
      <c r="Q64" s="2">
        <v>1.1153</v>
      </c>
      <c r="R64" s="2">
        <v>1.3593999999999999</v>
      </c>
      <c r="S64" s="2">
        <v>1.1047500000000001</v>
      </c>
      <c r="T64" s="2">
        <v>1.2116</v>
      </c>
      <c r="V64" s="2">
        <v>2.4470000000000001</v>
      </c>
    </row>
    <row r="65" spans="12:22" x14ac:dyDescent="0.2">
      <c r="L65" s="2">
        <v>46.4</v>
      </c>
      <c r="M65" s="2">
        <v>1.1019000000000001</v>
      </c>
      <c r="N65" s="2">
        <v>1.2097</v>
      </c>
      <c r="O65" s="2">
        <v>1.0912999999999999</v>
      </c>
      <c r="P65" s="2">
        <v>1.0639000000000001</v>
      </c>
      <c r="Q65" s="2">
        <v>1.1125</v>
      </c>
      <c r="R65" s="2">
        <v>1.3573</v>
      </c>
      <c r="S65" s="2">
        <v>1.1019000000000001</v>
      </c>
      <c r="T65" s="2">
        <v>1.2097</v>
      </c>
      <c r="V65" s="2">
        <v>2.4392</v>
      </c>
    </row>
    <row r="66" spans="12:22" x14ac:dyDescent="0.2">
      <c r="L66" s="2">
        <v>46.5</v>
      </c>
      <c r="M66" s="2">
        <v>1.0990500000000001</v>
      </c>
      <c r="N66" s="2">
        <v>1.2077</v>
      </c>
      <c r="O66" s="2">
        <v>1.0884</v>
      </c>
      <c r="P66" s="2">
        <v>1.0621</v>
      </c>
      <c r="Q66" s="2">
        <v>1.1096999999999999</v>
      </c>
      <c r="R66" s="2">
        <v>1.3552999999999999</v>
      </c>
      <c r="S66" s="2">
        <v>1.0990500000000001</v>
      </c>
      <c r="T66" s="2">
        <v>1.2077</v>
      </c>
      <c r="V66" s="2">
        <v>2.4316</v>
      </c>
    </row>
    <row r="67" spans="12:22" x14ac:dyDescent="0.2">
      <c r="L67" s="2">
        <v>46.6</v>
      </c>
      <c r="M67" s="2">
        <v>1.0962999999999998</v>
      </c>
      <c r="N67" s="2">
        <v>1.2058</v>
      </c>
      <c r="O67" s="2">
        <v>1.0855999999999999</v>
      </c>
      <c r="P67" s="2">
        <v>1.0602</v>
      </c>
      <c r="Q67" s="2">
        <v>1.107</v>
      </c>
      <c r="R67" s="2">
        <v>1.3532</v>
      </c>
      <c r="S67" s="2">
        <v>1.0962999999999998</v>
      </c>
      <c r="T67" s="2">
        <v>1.2058</v>
      </c>
      <c r="V67" s="2">
        <v>2.4239999999999999</v>
      </c>
    </row>
    <row r="68" spans="12:22" x14ac:dyDescent="0.2">
      <c r="L68" s="2">
        <v>46.7</v>
      </c>
      <c r="M68" s="2">
        <v>1.09345</v>
      </c>
      <c r="N68" s="2">
        <v>1.2038</v>
      </c>
      <c r="O68" s="2">
        <v>1.0827</v>
      </c>
      <c r="P68" s="2">
        <v>1.0584</v>
      </c>
      <c r="Q68" s="2">
        <v>1.1042000000000001</v>
      </c>
      <c r="R68" s="2">
        <v>1.3511</v>
      </c>
      <c r="S68" s="2">
        <v>1.09345</v>
      </c>
      <c r="T68" s="2">
        <v>1.2038</v>
      </c>
      <c r="V68" s="2">
        <v>2.4163999999999999</v>
      </c>
    </row>
    <row r="69" spans="12:22" x14ac:dyDescent="0.2">
      <c r="L69" s="2">
        <v>46.8</v>
      </c>
      <c r="M69" s="2">
        <v>1.0907</v>
      </c>
      <c r="N69" s="2">
        <v>1.2019</v>
      </c>
      <c r="O69" s="2">
        <v>1.0799000000000001</v>
      </c>
      <c r="P69" s="2">
        <v>1.0566</v>
      </c>
      <c r="Q69" s="2">
        <v>1.1014999999999999</v>
      </c>
      <c r="R69" s="2">
        <v>1.349</v>
      </c>
      <c r="S69" s="2">
        <v>1.0907</v>
      </c>
      <c r="T69" s="2">
        <v>1.2019</v>
      </c>
      <c r="V69" s="2">
        <v>2.4087999999999998</v>
      </c>
    </row>
    <row r="70" spans="12:22" x14ac:dyDescent="0.2">
      <c r="L70" s="2">
        <v>46.9</v>
      </c>
      <c r="M70" s="2">
        <v>1.1024</v>
      </c>
      <c r="N70" s="2">
        <v>1.2</v>
      </c>
      <c r="O70" s="2">
        <v>1.1060000000000001</v>
      </c>
      <c r="P70" s="2">
        <v>1.0548</v>
      </c>
      <c r="Q70" s="2">
        <v>1.0988</v>
      </c>
      <c r="R70" s="2">
        <v>1.347</v>
      </c>
      <c r="S70" s="2">
        <v>1.1024</v>
      </c>
      <c r="T70" s="2">
        <v>1.2</v>
      </c>
      <c r="V70" s="2">
        <v>2.4013999999999998</v>
      </c>
    </row>
    <row r="71" spans="12:22" x14ac:dyDescent="0.2">
      <c r="L71" s="2">
        <v>47</v>
      </c>
      <c r="M71" s="2">
        <v>1.0851999999999999</v>
      </c>
      <c r="N71" s="2">
        <v>1.198</v>
      </c>
      <c r="O71" s="2">
        <v>1.0742</v>
      </c>
      <c r="P71" s="2">
        <v>1.0529999999999999</v>
      </c>
      <c r="Q71" s="2">
        <v>1.0962000000000001</v>
      </c>
      <c r="R71" s="2">
        <v>1.3449</v>
      </c>
      <c r="S71" s="2">
        <v>1.0851999999999999</v>
      </c>
      <c r="T71" s="2">
        <v>1.198</v>
      </c>
      <c r="V71" s="2">
        <v>2.3942000000000001</v>
      </c>
    </row>
    <row r="72" spans="12:22" x14ac:dyDescent="0.2">
      <c r="L72" s="2">
        <v>47.1</v>
      </c>
      <c r="M72" s="2">
        <v>1.0824499999999999</v>
      </c>
      <c r="N72" s="2">
        <v>1.1960999999999999</v>
      </c>
      <c r="O72" s="2">
        <v>1.0713999999999999</v>
      </c>
      <c r="P72" s="2">
        <v>1.0511999999999999</v>
      </c>
      <c r="Q72" s="2">
        <v>1.0934999999999999</v>
      </c>
      <c r="R72" s="2">
        <v>1.3428</v>
      </c>
      <c r="S72" s="2">
        <v>1.0824499999999999</v>
      </c>
      <c r="T72" s="2">
        <v>1.1960999999999999</v>
      </c>
      <c r="V72" s="2">
        <v>2.387</v>
      </c>
    </row>
    <row r="73" spans="12:22" x14ac:dyDescent="0.2">
      <c r="L73" s="2">
        <v>47.2</v>
      </c>
      <c r="M73" s="2">
        <v>1.07975</v>
      </c>
      <c r="N73" s="2">
        <v>1.1941999999999999</v>
      </c>
      <c r="O73" s="2">
        <v>1.0686</v>
      </c>
      <c r="P73" s="2">
        <v>1.0494000000000001</v>
      </c>
      <c r="Q73" s="2">
        <v>1.0909</v>
      </c>
      <c r="R73" s="2">
        <v>1.3408</v>
      </c>
      <c r="S73" s="2">
        <v>1.07975</v>
      </c>
      <c r="T73" s="2">
        <v>1.1941999999999999</v>
      </c>
      <c r="V73" s="2">
        <v>2.3797999999999999</v>
      </c>
    </row>
    <row r="74" spans="12:22" x14ac:dyDescent="0.2">
      <c r="L74" s="2">
        <v>47.3</v>
      </c>
      <c r="M74" s="2">
        <v>1.0770500000000001</v>
      </c>
      <c r="N74" s="2">
        <v>1.1921999999999999</v>
      </c>
      <c r="O74" s="2">
        <v>1.0659000000000001</v>
      </c>
      <c r="P74" s="2">
        <v>1.0476000000000001</v>
      </c>
      <c r="Q74" s="2">
        <v>1.0882000000000001</v>
      </c>
      <c r="R74" s="2">
        <v>1.3387</v>
      </c>
      <c r="S74" s="2">
        <v>1.0770500000000001</v>
      </c>
      <c r="T74" s="2">
        <v>1.1921999999999999</v>
      </c>
      <c r="V74" s="2">
        <v>2.3726000000000003</v>
      </c>
    </row>
    <row r="75" spans="12:22" x14ac:dyDescent="0.2">
      <c r="L75" s="2">
        <v>47.4</v>
      </c>
      <c r="M75" s="2">
        <v>1.0743499999999999</v>
      </c>
      <c r="N75" s="2">
        <v>1.1903999999999999</v>
      </c>
      <c r="O75" s="2">
        <v>1.0630999999999999</v>
      </c>
      <c r="P75" s="2">
        <v>1.0458000000000001</v>
      </c>
      <c r="Q75" s="2">
        <v>1.0855999999999999</v>
      </c>
      <c r="R75" s="2">
        <v>1.3367</v>
      </c>
      <c r="S75" s="2">
        <v>1.0743499999999999</v>
      </c>
      <c r="T75" s="2">
        <v>1.1903999999999999</v>
      </c>
      <c r="V75" s="2">
        <v>2.3654000000000002</v>
      </c>
    </row>
    <row r="76" spans="12:22" x14ac:dyDescent="0.2">
      <c r="L76" s="2">
        <v>47.5</v>
      </c>
      <c r="M76" s="2">
        <v>1.0716999999999999</v>
      </c>
      <c r="N76" s="2">
        <v>1.1883999999999999</v>
      </c>
      <c r="O76" s="2">
        <v>1.0604</v>
      </c>
      <c r="P76" s="2">
        <v>1.0441</v>
      </c>
      <c r="Q76" s="2">
        <v>1.083</v>
      </c>
      <c r="R76" s="2">
        <v>1.3346</v>
      </c>
      <c r="S76" s="2">
        <v>1.0716999999999999</v>
      </c>
      <c r="T76" s="2">
        <v>1.1883999999999999</v>
      </c>
      <c r="V76" s="2">
        <v>2.3582000000000001</v>
      </c>
    </row>
    <row r="77" spans="12:22" x14ac:dyDescent="0.2">
      <c r="L77" s="2">
        <v>47.6</v>
      </c>
      <c r="M77" s="2">
        <v>1.0691000000000002</v>
      </c>
      <c r="N77" s="2">
        <v>1.1865000000000001</v>
      </c>
      <c r="O77" s="2">
        <v>1.0577000000000001</v>
      </c>
      <c r="P77" s="2">
        <v>1.0423</v>
      </c>
      <c r="Q77" s="2">
        <v>1.0805</v>
      </c>
      <c r="R77" s="2">
        <v>1.3326</v>
      </c>
      <c r="S77" s="2">
        <v>1.0691000000000002</v>
      </c>
      <c r="T77" s="2">
        <v>1.1865000000000001</v>
      </c>
      <c r="V77" s="2">
        <v>2.351</v>
      </c>
    </row>
    <row r="78" spans="12:22" x14ac:dyDescent="0.2">
      <c r="L78" s="2">
        <v>47.7</v>
      </c>
      <c r="M78" s="2">
        <v>1.0664500000000001</v>
      </c>
      <c r="N78" s="2">
        <v>1.1846000000000001</v>
      </c>
      <c r="O78" s="2">
        <v>1.0549999999999999</v>
      </c>
      <c r="P78" s="2">
        <v>1.0405</v>
      </c>
      <c r="Q78" s="2">
        <v>1.0779000000000001</v>
      </c>
      <c r="R78" s="2">
        <v>1.3305</v>
      </c>
      <c r="S78" s="2">
        <v>1.0664500000000001</v>
      </c>
      <c r="T78" s="2">
        <v>1.1846000000000001</v>
      </c>
      <c r="V78" s="2">
        <v>2.343</v>
      </c>
    </row>
    <row r="79" spans="12:22" x14ac:dyDescent="0.2">
      <c r="L79" s="2">
        <v>47.8</v>
      </c>
      <c r="M79" s="2">
        <v>1.06385</v>
      </c>
      <c r="N79" s="2">
        <v>1.1827000000000001</v>
      </c>
      <c r="O79" s="2">
        <v>1.0523</v>
      </c>
      <c r="P79" s="2">
        <v>1.0387999999999999</v>
      </c>
      <c r="Q79" s="2">
        <v>1.0753999999999999</v>
      </c>
      <c r="R79" s="2">
        <v>1.3285</v>
      </c>
      <c r="S79" s="2">
        <v>1.06385</v>
      </c>
      <c r="T79" s="2">
        <v>1.1827000000000001</v>
      </c>
      <c r="V79" s="2">
        <v>2.335</v>
      </c>
    </row>
    <row r="80" spans="12:22" x14ac:dyDescent="0.2">
      <c r="L80" s="2">
        <v>47.9</v>
      </c>
      <c r="M80" s="2">
        <v>1.0749</v>
      </c>
      <c r="N80" s="2">
        <v>1.1809000000000001</v>
      </c>
      <c r="O80" s="2">
        <v>1.077</v>
      </c>
      <c r="P80" s="2">
        <v>1.0369999999999999</v>
      </c>
      <c r="Q80" s="2">
        <v>1.0728</v>
      </c>
      <c r="R80" s="2">
        <v>1.3265</v>
      </c>
      <c r="S80" s="2">
        <v>1.0749</v>
      </c>
      <c r="T80" s="2">
        <v>1.1809000000000001</v>
      </c>
      <c r="V80" s="2">
        <v>2.3277999999999999</v>
      </c>
    </row>
    <row r="81" spans="12:22" x14ac:dyDescent="0.2">
      <c r="L81" s="2">
        <v>48</v>
      </c>
      <c r="M81" s="2">
        <v>1.0586</v>
      </c>
      <c r="N81" s="2">
        <v>1.179</v>
      </c>
      <c r="O81" s="2">
        <v>1.0468999999999999</v>
      </c>
      <c r="P81" s="2">
        <v>1.0353000000000001</v>
      </c>
      <c r="Q81" s="2">
        <v>1.0703</v>
      </c>
      <c r="R81" s="2">
        <v>1.3244</v>
      </c>
      <c r="S81" s="2">
        <v>1.0586</v>
      </c>
      <c r="T81" s="2">
        <v>1.179</v>
      </c>
      <c r="V81" s="2">
        <v>2.3214000000000001</v>
      </c>
    </row>
    <row r="82" spans="12:22" x14ac:dyDescent="0.2">
      <c r="L82" s="2">
        <v>48.1</v>
      </c>
      <c r="M82" s="2">
        <v>1.0560499999999999</v>
      </c>
      <c r="N82" s="2">
        <v>1.1771</v>
      </c>
      <c r="O82" s="2">
        <v>1.0443</v>
      </c>
      <c r="P82" s="2">
        <v>1.0336000000000001</v>
      </c>
      <c r="Q82" s="2">
        <v>1.0678000000000001</v>
      </c>
      <c r="R82" s="2">
        <v>1.3224</v>
      </c>
      <c r="S82" s="2">
        <v>1.0560499999999999</v>
      </c>
      <c r="T82" s="2">
        <v>1.1771</v>
      </c>
      <c r="V82" s="2">
        <v>2.3149999999999999</v>
      </c>
    </row>
    <row r="83" spans="12:22" x14ac:dyDescent="0.2">
      <c r="L83" s="2">
        <v>48.2</v>
      </c>
      <c r="M83" s="2">
        <v>1.05345</v>
      </c>
      <c r="N83" s="2">
        <v>1.1752</v>
      </c>
      <c r="O83" s="2">
        <v>1.0416000000000001</v>
      </c>
      <c r="P83" s="2">
        <v>1.0318000000000001</v>
      </c>
      <c r="Q83" s="2">
        <v>1.0652999999999999</v>
      </c>
      <c r="R83" s="2">
        <v>1.3204</v>
      </c>
      <c r="S83" s="2">
        <v>1.05345</v>
      </c>
      <c r="T83" s="2">
        <v>1.1752</v>
      </c>
      <c r="V83" s="2">
        <v>2.3077999999999999</v>
      </c>
    </row>
    <row r="84" spans="12:22" x14ac:dyDescent="0.2">
      <c r="L84" s="2">
        <v>48.3</v>
      </c>
      <c r="M84" s="2">
        <v>1.0509499999999998</v>
      </c>
      <c r="N84" s="2">
        <v>1.1733</v>
      </c>
      <c r="O84" s="2">
        <v>1.0389999999999999</v>
      </c>
      <c r="P84" s="2">
        <v>1.0301</v>
      </c>
      <c r="Q84" s="2">
        <v>1.0629</v>
      </c>
      <c r="R84" s="2">
        <v>1.3183</v>
      </c>
      <c r="S84" s="2">
        <v>1.0509499999999998</v>
      </c>
      <c r="T84" s="2">
        <v>1.1733</v>
      </c>
      <c r="V84" s="2">
        <v>2.3006000000000002</v>
      </c>
    </row>
    <row r="85" spans="12:22" x14ac:dyDescent="0.2">
      <c r="L85" s="2">
        <v>48.4</v>
      </c>
      <c r="M85" s="2">
        <v>1.0484</v>
      </c>
      <c r="N85" s="2">
        <v>1.1715</v>
      </c>
      <c r="O85" s="2">
        <v>1.0364</v>
      </c>
      <c r="P85" s="2">
        <v>1.0284</v>
      </c>
      <c r="Q85" s="2">
        <v>1.0604</v>
      </c>
      <c r="R85" s="2">
        <v>1.3163</v>
      </c>
      <c r="S85" s="2">
        <v>1.0484</v>
      </c>
      <c r="T85" s="2">
        <v>1.1715</v>
      </c>
      <c r="V85" s="2">
        <v>2.2936000000000001</v>
      </c>
    </row>
    <row r="86" spans="12:22" x14ac:dyDescent="0.2">
      <c r="L86" s="2">
        <v>48.5</v>
      </c>
      <c r="M86" s="2">
        <v>1.0459000000000001</v>
      </c>
      <c r="N86" s="2">
        <v>1.1696</v>
      </c>
      <c r="O86" s="2">
        <v>1.0338000000000001</v>
      </c>
      <c r="P86" s="2">
        <v>1.0266999999999999</v>
      </c>
      <c r="Q86" s="2">
        <v>1.0580000000000001</v>
      </c>
      <c r="R86" s="2">
        <v>1.3143</v>
      </c>
      <c r="S86" s="2">
        <v>1.0459000000000001</v>
      </c>
      <c r="T86" s="2">
        <v>1.1696</v>
      </c>
      <c r="V86" s="2">
        <v>2.2867999999999999</v>
      </c>
    </row>
    <row r="87" spans="12:22" x14ac:dyDescent="0.2">
      <c r="L87" s="2">
        <v>48.6</v>
      </c>
      <c r="M87" s="2">
        <v>1.0434000000000001</v>
      </c>
      <c r="N87" s="2">
        <v>1.1677999999999999</v>
      </c>
      <c r="O87" s="2">
        <v>1.0311999999999999</v>
      </c>
      <c r="P87" s="2">
        <v>1.0249999999999999</v>
      </c>
      <c r="Q87" s="2">
        <v>1.0556000000000001</v>
      </c>
      <c r="R87" s="2">
        <v>1.3123</v>
      </c>
      <c r="S87" s="2">
        <v>1.0434000000000001</v>
      </c>
      <c r="T87" s="2">
        <v>1.1677999999999999</v>
      </c>
      <c r="V87" s="2">
        <v>2.2799999999999998</v>
      </c>
    </row>
    <row r="88" spans="12:22" x14ac:dyDescent="0.2">
      <c r="L88" s="2">
        <v>48.7</v>
      </c>
      <c r="M88" s="2">
        <v>1.04095</v>
      </c>
      <c r="N88" s="2">
        <v>1.1658999999999999</v>
      </c>
      <c r="O88" s="2">
        <v>1.0286999999999999</v>
      </c>
      <c r="P88" s="2">
        <v>1.0233000000000001</v>
      </c>
      <c r="Q88" s="2">
        <v>1.0531999999999999</v>
      </c>
      <c r="R88" s="2">
        <v>1.3103</v>
      </c>
      <c r="S88" s="2">
        <v>1.04095</v>
      </c>
      <c r="T88" s="2">
        <v>1.1658999999999999</v>
      </c>
      <c r="V88" s="2">
        <v>2.2731999999999997</v>
      </c>
    </row>
    <row r="89" spans="12:22" x14ac:dyDescent="0.2">
      <c r="L89" s="2">
        <v>48.8</v>
      </c>
      <c r="M89" s="2">
        <v>1.0384500000000001</v>
      </c>
      <c r="N89" s="2">
        <v>1.1640999999999999</v>
      </c>
      <c r="O89" s="2">
        <v>1.0261</v>
      </c>
      <c r="P89" s="2">
        <v>1.0216000000000001</v>
      </c>
      <c r="Q89" s="2">
        <v>1.0508</v>
      </c>
      <c r="R89" s="2">
        <v>1.3083</v>
      </c>
      <c r="S89" s="2">
        <v>1.0384500000000001</v>
      </c>
      <c r="T89" s="2">
        <v>1.1640999999999999</v>
      </c>
      <c r="V89" s="2">
        <v>2.2664</v>
      </c>
    </row>
    <row r="90" spans="12:22" x14ac:dyDescent="0.2">
      <c r="L90" s="2">
        <v>48.9</v>
      </c>
      <c r="M90" s="2">
        <v>1.0489999999999999</v>
      </c>
      <c r="N90" s="2">
        <v>1.1621999999999999</v>
      </c>
      <c r="O90" s="2">
        <v>1.0496000000000001</v>
      </c>
      <c r="P90" s="2">
        <v>1.0199</v>
      </c>
      <c r="Q90" s="2">
        <v>1.0484</v>
      </c>
      <c r="R90" s="2">
        <v>1.3063</v>
      </c>
      <c r="S90" s="2">
        <v>1.0489999999999999</v>
      </c>
      <c r="T90" s="2">
        <v>1.1621999999999999</v>
      </c>
      <c r="V90" s="2">
        <v>2.2597999999999998</v>
      </c>
    </row>
    <row r="91" spans="12:22" x14ac:dyDescent="0.2">
      <c r="L91" s="2">
        <v>49</v>
      </c>
      <c r="M91" s="2">
        <v>1.03355</v>
      </c>
      <c r="N91" s="2">
        <v>1.1604000000000001</v>
      </c>
      <c r="O91" s="2">
        <v>1.0210999999999999</v>
      </c>
      <c r="P91" s="2">
        <v>1.0182</v>
      </c>
      <c r="Q91" s="2">
        <v>1.046</v>
      </c>
      <c r="R91" s="2">
        <v>1.3043</v>
      </c>
      <c r="S91" s="2">
        <v>1.03355</v>
      </c>
      <c r="T91" s="2">
        <v>1.1604000000000001</v>
      </c>
      <c r="V91" s="2">
        <v>2.2534000000000001</v>
      </c>
    </row>
    <row r="92" spans="12:22" x14ac:dyDescent="0.2">
      <c r="L92" s="2">
        <v>49.1</v>
      </c>
      <c r="M92" s="2">
        <v>1.03115</v>
      </c>
      <c r="N92" s="2">
        <v>1.1585000000000001</v>
      </c>
      <c r="O92" s="2">
        <v>1.0185999999999999</v>
      </c>
      <c r="P92" s="2">
        <v>1.0165</v>
      </c>
      <c r="Q92" s="2">
        <v>1.0437000000000001</v>
      </c>
      <c r="R92" s="2">
        <v>1.3023</v>
      </c>
      <c r="S92" s="2">
        <v>1.03115</v>
      </c>
      <c r="T92" s="2">
        <v>1.1585000000000001</v>
      </c>
      <c r="V92" s="2">
        <v>2.2469999999999999</v>
      </c>
    </row>
    <row r="93" spans="12:22" x14ac:dyDescent="0.2">
      <c r="L93" s="2">
        <v>49.2</v>
      </c>
      <c r="M93" s="2">
        <v>1.0286999999999999</v>
      </c>
      <c r="N93" s="2">
        <v>1.1568000000000001</v>
      </c>
      <c r="O93" s="2">
        <v>1.0161</v>
      </c>
      <c r="P93" s="2">
        <v>1.0147999999999999</v>
      </c>
      <c r="Q93" s="2">
        <v>1.0412999999999999</v>
      </c>
      <c r="R93" s="2">
        <v>1.3004</v>
      </c>
      <c r="S93" s="2">
        <v>1.0286999999999999</v>
      </c>
      <c r="T93" s="2">
        <v>1.1568000000000001</v>
      </c>
      <c r="V93" s="2">
        <v>2.2405999999999997</v>
      </c>
    </row>
    <row r="94" spans="12:22" x14ac:dyDescent="0.2">
      <c r="L94" s="2">
        <v>49.3</v>
      </c>
      <c r="M94" s="2">
        <v>1.0712999999999999</v>
      </c>
      <c r="N94" s="2">
        <v>1.1549</v>
      </c>
      <c r="O94" s="2">
        <v>1.1035999999999999</v>
      </c>
      <c r="P94" s="2">
        <v>1.0132000000000001</v>
      </c>
      <c r="Q94" s="2">
        <v>1.0389999999999999</v>
      </c>
      <c r="R94" s="2">
        <v>1.2984</v>
      </c>
      <c r="S94" s="2">
        <v>1.0712999999999999</v>
      </c>
      <c r="T94" s="2">
        <v>1.1549</v>
      </c>
      <c r="V94" s="2">
        <v>2.2342</v>
      </c>
    </row>
    <row r="95" spans="12:22" x14ac:dyDescent="0.2">
      <c r="L95" s="2">
        <v>49.4</v>
      </c>
      <c r="M95" s="2">
        <v>1.0239</v>
      </c>
      <c r="N95" s="2">
        <v>1.1531</v>
      </c>
      <c r="O95" s="2">
        <v>1.0111000000000001</v>
      </c>
      <c r="P95" s="2">
        <v>1.0115000000000001</v>
      </c>
      <c r="Q95" s="2">
        <v>1.0367</v>
      </c>
      <c r="R95" s="2">
        <v>1.2964</v>
      </c>
      <c r="S95" s="2">
        <v>1.0239</v>
      </c>
      <c r="T95" s="2">
        <v>1.1531</v>
      </c>
      <c r="V95" s="2">
        <v>2.2279999999999998</v>
      </c>
    </row>
    <row r="96" spans="12:22" x14ac:dyDescent="0.2">
      <c r="L96" s="2">
        <v>49.5</v>
      </c>
      <c r="M96" s="2">
        <v>1.02155</v>
      </c>
      <c r="N96" s="2">
        <v>1.1513</v>
      </c>
      <c r="O96" s="2">
        <v>1.0086999999999999</v>
      </c>
      <c r="P96" s="2">
        <v>1.0098</v>
      </c>
      <c r="Q96" s="2">
        <v>1.0344</v>
      </c>
      <c r="R96" s="2">
        <v>1.2944</v>
      </c>
      <c r="S96" s="2">
        <v>1.02155</v>
      </c>
      <c r="T96" s="2">
        <v>1.1513</v>
      </c>
      <c r="V96" s="2">
        <v>2.222</v>
      </c>
    </row>
    <row r="97" spans="12:22" x14ac:dyDescent="0.2">
      <c r="L97" s="2">
        <v>49.6</v>
      </c>
      <c r="M97" s="2">
        <v>1.01915</v>
      </c>
      <c r="N97" s="2">
        <v>1.1495</v>
      </c>
      <c r="O97" s="2">
        <v>1.0062</v>
      </c>
      <c r="P97" s="2">
        <v>1.0082</v>
      </c>
      <c r="Q97" s="2">
        <v>1.0321</v>
      </c>
      <c r="R97" s="2">
        <v>1.2925</v>
      </c>
      <c r="S97" s="2">
        <v>1.01915</v>
      </c>
      <c r="T97" s="2">
        <v>1.1495</v>
      </c>
      <c r="V97" s="2">
        <v>2.2160000000000002</v>
      </c>
    </row>
    <row r="98" spans="12:22" x14ac:dyDescent="0.2">
      <c r="L98" s="2">
        <v>49.7</v>
      </c>
      <c r="M98" s="2">
        <v>1.01685</v>
      </c>
      <c r="N98" s="2">
        <v>1.1476999999999999</v>
      </c>
      <c r="O98" s="2">
        <v>1.0038</v>
      </c>
      <c r="P98" s="2">
        <v>1.0065</v>
      </c>
      <c r="Q98" s="2">
        <v>1.0299</v>
      </c>
      <c r="R98" s="2">
        <v>1.2905</v>
      </c>
      <c r="S98" s="2">
        <v>1.01685</v>
      </c>
      <c r="T98" s="2">
        <v>1.1476999999999999</v>
      </c>
      <c r="V98" s="2">
        <v>2.2103999999999999</v>
      </c>
    </row>
    <row r="99" spans="12:22" x14ac:dyDescent="0.2">
      <c r="L99" s="2">
        <v>49.8</v>
      </c>
      <c r="M99" s="2">
        <v>1.0145</v>
      </c>
      <c r="N99" s="2">
        <v>1.1458999999999999</v>
      </c>
      <c r="O99" s="2">
        <v>1.0014000000000001</v>
      </c>
      <c r="P99" s="2">
        <v>1.0048999999999999</v>
      </c>
      <c r="Q99" s="2">
        <v>1.0276000000000001</v>
      </c>
      <c r="R99" s="2">
        <v>1.2885</v>
      </c>
      <c r="S99" s="2">
        <v>1.0145</v>
      </c>
      <c r="T99" s="2">
        <v>1.1458999999999999</v>
      </c>
      <c r="V99" s="2">
        <v>2.2048000000000001</v>
      </c>
    </row>
    <row r="100" spans="12:22" x14ac:dyDescent="0.2">
      <c r="L100" s="2">
        <v>49.9</v>
      </c>
      <c r="M100" s="2">
        <v>1.0245000000000002</v>
      </c>
      <c r="N100" s="2">
        <v>1.1440999999999999</v>
      </c>
      <c r="O100" s="2">
        <v>1.0236000000000001</v>
      </c>
      <c r="P100" s="2">
        <v>1.0033000000000001</v>
      </c>
      <c r="Q100" s="2">
        <v>1.0254000000000001</v>
      </c>
      <c r="R100" s="2">
        <v>1.2866</v>
      </c>
      <c r="S100" s="2">
        <v>1.0245000000000002</v>
      </c>
      <c r="T100" s="2">
        <v>1.1440999999999999</v>
      </c>
      <c r="V100" s="2">
        <v>2.1991999999999998</v>
      </c>
    </row>
    <row r="101" spans="12:22" x14ac:dyDescent="0.2">
      <c r="L101" s="2">
        <v>50</v>
      </c>
      <c r="M101" s="2">
        <v>1.0099</v>
      </c>
      <c r="N101" s="2">
        <v>1.1423000000000001</v>
      </c>
      <c r="O101" s="2">
        <v>0.99660000000000004</v>
      </c>
      <c r="P101" s="2">
        <v>1.0016</v>
      </c>
      <c r="Q101" s="2">
        <v>1.0232000000000001</v>
      </c>
      <c r="R101" s="2">
        <v>1.2846</v>
      </c>
      <c r="S101" s="2">
        <v>1.0099</v>
      </c>
      <c r="T101" s="2">
        <v>1.1423000000000001</v>
      </c>
      <c r="U101" s="2">
        <v>1.9550000000000001</v>
      </c>
      <c r="V101" s="2">
        <v>2.1936</v>
      </c>
    </row>
    <row r="102" spans="12:22" x14ac:dyDescent="0.2">
      <c r="L102" s="2">
        <v>50.1</v>
      </c>
      <c r="M102" s="2">
        <v>1.0076000000000001</v>
      </c>
      <c r="N102" s="2">
        <v>1.1405000000000001</v>
      </c>
      <c r="O102" s="2">
        <v>0.99419999999999997</v>
      </c>
      <c r="P102" s="2">
        <v>1</v>
      </c>
      <c r="Q102" s="2">
        <v>1.0209999999999999</v>
      </c>
      <c r="R102" s="2">
        <v>1.2827</v>
      </c>
      <c r="S102" s="2">
        <v>1.0076000000000001</v>
      </c>
      <c r="T102" s="2">
        <v>1.1405000000000001</v>
      </c>
      <c r="U102" s="2">
        <v>1.9478</v>
      </c>
      <c r="V102" s="2">
        <v>2.1880000000000002</v>
      </c>
    </row>
    <row r="103" spans="12:22" x14ac:dyDescent="0.2">
      <c r="L103" s="2">
        <v>50.2</v>
      </c>
      <c r="M103" s="2">
        <v>1.00535</v>
      </c>
      <c r="N103" s="2">
        <v>1.1388</v>
      </c>
      <c r="O103" s="2">
        <v>0.9919</v>
      </c>
      <c r="P103" s="2">
        <v>0.99839999999999995</v>
      </c>
      <c r="Q103" s="2">
        <v>1.0187999999999999</v>
      </c>
      <c r="R103" s="2">
        <v>1.2807999999999999</v>
      </c>
      <c r="S103" s="2">
        <v>1.00535</v>
      </c>
      <c r="T103" s="2">
        <v>1.1388</v>
      </c>
      <c r="U103" s="2">
        <v>1.9406000000000001</v>
      </c>
      <c r="V103" s="2">
        <v>2.1823999999999999</v>
      </c>
    </row>
    <row r="104" spans="12:22" x14ac:dyDescent="0.2">
      <c r="L104" s="2">
        <v>50.3</v>
      </c>
      <c r="M104" s="2">
        <v>1.00305</v>
      </c>
      <c r="N104" s="2">
        <v>1.137</v>
      </c>
      <c r="O104" s="2">
        <v>0.98950000000000005</v>
      </c>
      <c r="P104" s="2">
        <v>0.99680000000000002</v>
      </c>
      <c r="Q104" s="2">
        <v>1.0165999999999999</v>
      </c>
      <c r="R104" s="2">
        <v>1.2787999999999999</v>
      </c>
      <c r="S104" s="2">
        <v>1.00305</v>
      </c>
      <c r="T104" s="2">
        <v>1.137</v>
      </c>
      <c r="U104" s="2">
        <v>1.9406000000000001</v>
      </c>
      <c r="V104" s="2">
        <v>2.1768000000000001</v>
      </c>
    </row>
    <row r="105" spans="12:22" x14ac:dyDescent="0.2">
      <c r="L105" s="2">
        <v>50.4</v>
      </c>
      <c r="M105" s="2">
        <v>1.0007999999999999</v>
      </c>
      <c r="N105" s="2">
        <v>1.1352</v>
      </c>
      <c r="O105" s="2">
        <v>0.98719999999999997</v>
      </c>
      <c r="P105" s="2">
        <v>0.99519999999999997</v>
      </c>
      <c r="Q105" s="2">
        <v>1.0144</v>
      </c>
      <c r="R105" s="2">
        <v>1.2768999999999999</v>
      </c>
      <c r="S105" s="2">
        <v>1.0007999999999999</v>
      </c>
      <c r="T105" s="2">
        <v>1.1352</v>
      </c>
      <c r="U105" s="2">
        <v>1.9336</v>
      </c>
      <c r="V105" s="2">
        <v>2.1711999999999998</v>
      </c>
    </row>
    <row r="106" spans="12:22" x14ac:dyDescent="0.2">
      <c r="L106" s="2">
        <v>50.5</v>
      </c>
      <c r="M106" s="2">
        <v>0.99855000000000005</v>
      </c>
      <c r="N106" s="2">
        <v>1.1334</v>
      </c>
      <c r="O106" s="2">
        <v>0.9849</v>
      </c>
      <c r="P106" s="2">
        <v>0.99350000000000005</v>
      </c>
      <c r="Q106" s="2">
        <v>1.0122</v>
      </c>
      <c r="R106" s="2">
        <v>1.2749999999999999</v>
      </c>
      <c r="S106" s="2">
        <v>0.99855000000000005</v>
      </c>
      <c r="T106" s="2">
        <v>1.1334</v>
      </c>
      <c r="U106" s="2">
        <v>1.92</v>
      </c>
      <c r="V106" s="2">
        <v>2.1656</v>
      </c>
    </row>
    <row r="107" spans="12:22" x14ac:dyDescent="0.2">
      <c r="L107" s="2">
        <v>50.6</v>
      </c>
      <c r="M107" s="2">
        <v>0.99635000000000007</v>
      </c>
      <c r="N107" s="2">
        <v>1.1316999999999999</v>
      </c>
      <c r="O107" s="2">
        <v>0.98260000000000003</v>
      </c>
      <c r="P107" s="2">
        <v>0.9919</v>
      </c>
      <c r="Q107" s="2">
        <v>1.0101</v>
      </c>
      <c r="R107" s="2">
        <v>1.2729999999999999</v>
      </c>
      <c r="S107" s="2">
        <v>0.99635000000000007</v>
      </c>
      <c r="T107" s="2">
        <v>1.1316999999999999</v>
      </c>
      <c r="U107" s="2">
        <v>1.9127999999999998</v>
      </c>
      <c r="V107" s="2">
        <v>2.16</v>
      </c>
    </row>
    <row r="108" spans="12:22" x14ac:dyDescent="0.2">
      <c r="L108" s="2">
        <v>50.7</v>
      </c>
      <c r="M108" s="2">
        <v>0.99409999999999998</v>
      </c>
      <c r="N108" s="2">
        <v>1.1298999999999999</v>
      </c>
      <c r="O108" s="2">
        <v>0.98029999999999995</v>
      </c>
      <c r="P108" s="2">
        <v>0.99039999999999995</v>
      </c>
      <c r="Q108" s="2">
        <v>1.0079</v>
      </c>
      <c r="R108" s="2">
        <v>1.2710999999999999</v>
      </c>
      <c r="S108" s="2">
        <v>0.99409999999999998</v>
      </c>
      <c r="T108" s="2">
        <v>1.1298999999999999</v>
      </c>
      <c r="U108" s="2">
        <v>1.9056</v>
      </c>
      <c r="V108" s="2">
        <v>2.1543999999999999</v>
      </c>
    </row>
    <row r="109" spans="12:22" x14ac:dyDescent="0.2">
      <c r="L109" s="2">
        <v>50.8</v>
      </c>
      <c r="M109" s="2">
        <v>0.9919</v>
      </c>
      <c r="N109" s="2">
        <v>1.1282000000000001</v>
      </c>
      <c r="O109" s="2">
        <v>0.97799999999999998</v>
      </c>
      <c r="P109" s="2">
        <v>0.98880000000000001</v>
      </c>
      <c r="Q109" s="2">
        <v>1.0058</v>
      </c>
      <c r="R109" s="2">
        <v>1.2692000000000001</v>
      </c>
      <c r="S109" s="2">
        <v>0.9919</v>
      </c>
      <c r="T109" s="2">
        <v>1.1282000000000001</v>
      </c>
      <c r="U109" s="2">
        <v>1.9056</v>
      </c>
      <c r="V109" s="2">
        <v>2.1488</v>
      </c>
    </row>
    <row r="110" spans="12:22" x14ac:dyDescent="0.2">
      <c r="L110" s="2">
        <v>50.9</v>
      </c>
      <c r="M110" s="2">
        <v>1.00135</v>
      </c>
      <c r="N110" s="2">
        <v>1.1264000000000001</v>
      </c>
      <c r="O110" s="2">
        <v>0.999</v>
      </c>
      <c r="P110" s="2">
        <v>0.98719999999999997</v>
      </c>
      <c r="Q110" s="2">
        <v>1.0037</v>
      </c>
      <c r="R110" s="2">
        <v>1.2673000000000001</v>
      </c>
      <c r="S110" s="2">
        <v>1.00135</v>
      </c>
      <c r="T110" s="2">
        <v>1.1264000000000001</v>
      </c>
      <c r="U110" s="2">
        <v>1.8985999999999998</v>
      </c>
      <c r="V110" s="2">
        <v>2.1431999999999998</v>
      </c>
    </row>
    <row r="111" spans="12:22" x14ac:dyDescent="0.2">
      <c r="L111" s="2">
        <v>51</v>
      </c>
      <c r="M111" s="2">
        <v>0.98750000000000004</v>
      </c>
      <c r="N111" s="2">
        <v>1.1247</v>
      </c>
      <c r="O111" s="2">
        <v>0.97340000000000004</v>
      </c>
      <c r="P111" s="2">
        <v>0.98560000000000003</v>
      </c>
      <c r="Q111" s="2">
        <v>1.0016</v>
      </c>
      <c r="R111" s="2">
        <v>1.2654000000000001</v>
      </c>
      <c r="S111" s="2">
        <v>0.98750000000000004</v>
      </c>
      <c r="T111" s="2">
        <v>1.1247</v>
      </c>
      <c r="U111" s="2">
        <v>1.885</v>
      </c>
      <c r="V111" s="2">
        <v>2.1375999999999999</v>
      </c>
    </row>
    <row r="112" spans="12:22" x14ac:dyDescent="0.2">
      <c r="L112" s="2">
        <v>51.1</v>
      </c>
      <c r="M112" s="2">
        <v>0.98534999999999995</v>
      </c>
      <c r="N112" s="2">
        <v>1.123</v>
      </c>
      <c r="O112" s="2">
        <v>0.97119999999999995</v>
      </c>
      <c r="P112" s="2">
        <v>0.98399999999999999</v>
      </c>
      <c r="Q112" s="2">
        <v>0.99950000000000006</v>
      </c>
      <c r="R112" s="2">
        <v>1.2635000000000001</v>
      </c>
      <c r="S112" s="2">
        <v>0.98534999999999995</v>
      </c>
      <c r="T112" s="2">
        <v>1.123</v>
      </c>
      <c r="U112" s="2">
        <v>1.8777999999999999</v>
      </c>
      <c r="V112" s="2">
        <v>2.1320000000000001</v>
      </c>
    </row>
    <row r="113" spans="12:22" x14ac:dyDescent="0.2">
      <c r="L113" s="2">
        <v>51.2</v>
      </c>
      <c r="M113" s="2">
        <v>0.98324999999999996</v>
      </c>
      <c r="N113" s="2">
        <v>1.1212</v>
      </c>
      <c r="O113" s="2">
        <v>0.96899999999999997</v>
      </c>
      <c r="P113" s="2">
        <v>0.98250000000000004</v>
      </c>
      <c r="Q113" s="2">
        <v>0.99750000000000005</v>
      </c>
      <c r="R113" s="2">
        <v>1.2616000000000001</v>
      </c>
      <c r="S113" s="2">
        <v>0.98324999999999996</v>
      </c>
      <c r="T113" s="2">
        <v>1.1212</v>
      </c>
      <c r="U113" s="2">
        <v>1.8706</v>
      </c>
      <c r="V113" s="2">
        <v>2.1268000000000002</v>
      </c>
    </row>
    <row r="114" spans="12:22" x14ac:dyDescent="0.2">
      <c r="L114" s="2">
        <v>51.3</v>
      </c>
      <c r="M114" s="2">
        <v>0.98104999999999998</v>
      </c>
      <c r="N114" s="2">
        <v>1.1194999999999999</v>
      </c>
      <c r="O114" s="2">
        <v>0.9667</v>
      </c>
      <c r="P114" s="2">
        <v>0.98089999999999999</v>
      </c>
      <c r="Q114" s="2">
        <v>0.99539999999999995</v>
      </c>
      <c r="R114" s="2">
        <v>1.2597</v>
      </c>
      <c r="S114" s="2">
        <v>0.98104999999999998</v>
      </c>
      <c r="T114" s="2">
        <v>1.1194999999999999</v>
      </c>
      <c r="U114" s="2">
        <v>1.8706</v>
      </c>
      <c r="V114" s="2">
        <v>2.1216000000000004</v>
      </c>
    </row>
    <row r="115" spans="12:22" x14ac:dyDescent="0.2">
      <c r="L115" s="2">
        <v>51.4</v>
      </c>
      <c r="M115" s="2">
        <v>0.97889999999999999</v>
      </c>
      <c r="N115" s="2">
        <v>1.1177999999999999</v>
      </c>
      <c r="O115" s="2">
        <v>0.96450000000000002</v>
      </c>
      <c r="P115" s="2">
        <v>0.97929999999999995</v>
      </c>
      <c r="Q115" s="2">
        <v>0.99329999999999996</v>
      </c>
      <c r="R115" s="2">
        <v>1.2578</v>
      </c>
      <c r="S115" s="2">
        <v>0.97889999999999999</v>
      </c>
      <c r="T115" s="2">
        <v>1.1177999999999999</v>
      </c>
      <c r="U115" s="2">
        <v>1.8637999999999999</v>
      </c>
      <c r="V115" s="2">
        <v>2.1162000000000001</v>
      </c>
    </row>
    <row r="116" spans="12:22" x14ac:dyDescent="0.2">
      <c r="L116" s="2">
        <v>51.5</v>
      </c>
      <c r="M116" s="2">
        <v>0.9768</v>
      </c>
      <c r="N116" s="2">
        <v>1.1161000000000001</v>
      </c>
      <c r="O116" s="2">
        <v>0.96230000000000004</v>
      </c>
      <c r="P116" s="2">
        <v>0.9778</v>
      </c>
      <c r="Q116" s="2">
        <v>0.99129999999999996</v>
      </c>
      <c r="R116" s="2">
        <v>1.256</v>
      </c>
      <c r="S116" s="2">
        <v>0.9768</v>
      </c>
      <c r="T116" s="2">
        <v>1.1161000000000001</v>
      </c>
      <c r="U116" s="2">
        <v>1.851</v>
      </c>
      <c r="V116" s="2">
        <v>2.1106000000000003</v>
      </c>
    </row>
    <row r="117" spans="12:22" x14ac:dyDescent="0.2">
      <c r="L117" s="2">
        <v>51.6</v>
      </c>
      <c r="M117" s="2">
        <v>0.9746999999999999</v>
      </c>
      <c r="N117" s="2">
        <v>1.1144000000000001</v>
      </c>
      <c r="O117" s="2">
        <v>0.96009999999999995</v>
      </c>
      <c r="P117" s="2">
        <v>0.97619999999999996</v>
      </c>
      <c r="Q117" s="2">
        <v>0.98929999999999996</v>
      </c>
      <c r="R117" s="2">
        <v>1.2541</v>
      </c>
      <c r="S117" s="2">
        <v>0.9746999999999999</v>
      </c>
      <c r="T117" s="2">
        <v>1.1144000000000001</v>
      </c>
      <c r="U117" s="2">
        <v>1.8446</v>
      </c>
      <c r="V117" s="2">
        <v>2.105</v>
      </c>
    </row>
    <row r="118" spans="12:22" x14ac:dyDescent="0.2">
      <c r="L118" s="2">
        <v>51.7</v>
      </c>
      <c r="M118" s="2">
        <v>0.97265000000000001</v>
      </c>
      <c r="N118" s="2">
        <v>1.1126</v>
      </c>
      <c r="O118" s="2">
        <v>0.95799999999999996</v>
      </c>
      <c r="P118" s="2">
        <v>0.97470000000000001</v>
      </c>
      <c r="Q118" s="2">
        <v>0.98729999999999996</v>
      </c>
      <c r="R118" s="2">
        <v>1.2522</v>
      </c>
      <c r="S118" s="2">
        <v>0.97265000000000001</v>
      </c>
      <c r="T118" s="2">
        <v>1.1126</v>
      </c>
      <c r="U118" s="2">
        <v>1.8382000000000001</v>
      </c>
      <c r="V118" s="2">
        <v>2.0998000000000001</v>
      </c>
    </row>
    <row r="119" spans="12:22" x14ac:dyDescent="0.2">
      <c r="L119" s="2">
        <v>51.8</v>
      </c>
      <c r="M119" s="2">
        <v>0.97055000000000002</v>
      </c>
      <c r="N119" s="2">
        <v>1.111</v>
      </c>
      <c r="O119" s="2">
        <v>0.95579999999999998</v>
      </c>
      <c r="P119" s="2">
        <v>0.97309999999999997</v>
      </c>
      <c r="Q119" s="2">
        <v>0.98529999999999995</v>
      </c>
      <c r="R119" s="2">
        <v>1.2504</v>
      </c>
      <c r="S119" s="2">
        <v>0.97055000000000002</v>
      </c>
      <c r="T119" s="2">
        <v>1.111</v>
      </c>
      <c r="U119" s="2">
        <v>1.8382000000000001</v>
      </c>
      <c r="V119" s="2">
        <v>2.0946000000000002</v>
      </c>
    </row>
    <row r="120" spans="12:22" x14ac:dyDescent="0.2">
      <c r="L120" s="2">
        <v>51.9</v>
      </c>
      <c r="M120" s="2">
        <v>0.97950000000000004</v>
      </c>
      <c r="N120" s="2">
        <v>1.1093</v>
      </c>
      <c r="O120" s="2">
        <v>0.97570000000000001</v>
      </c>
      <c r="P120" s="2">
        <v>0.97160000000000002</v>
      </c>
      <c r="Q120" s="2">
        <v>0.98329999999999995</v>
      </c>
      <c r="R120" s="2">
        <v>1.2484999999999999</v>
      </c>
      <c r="S120" s="2">
        <v>0.97950000000000004</v>
      </c>
      <c r="T120" s="2">
        <v>1.1093</v>
      </c>
      <c r="U120" s="2">
        <v>1.8315999999999999</v>
      </c>
      <c r="V120" s="2">
        <v>2.0893999999999999</v>
      </c>
    </row>
    <row r="121" spans="12:22" x14ac:dyDescent="0.2">
      <c r="L121" s="2">
        <v>52</v>
      </c>
      <c r="M121" s="2">
        <v>0.96639999999999993</v>
      </c>
      <c r="N121" s="2">
        <v>1.1075999999999999</v>
      </c>
      <c r="O121" s="2">
        <v>0.95150000000000001</v>
      </c>
      <c r="P121" s="2">
        <v>0.97009999999999996</v>
      </c>
      <c r="Q121" s="2">
        <v>0.98129999999999995</v>
      </c>
      <c r="R121" s="2">
        <v>1.2465999999999999</v>
      </c>
      <c r="S121" s="2">
        <v>0.96639999999999993</v>
      </c>
      <c r="T121" s="2">
        <v>1.1075999999999999</v>
      </c>
      <c r="U121" s="2">
        <v>1.8180000000000001</v>
      </c>
      <c r="V121" s="2">
        <v>2.0842000000000001</v>
      </c>
    </row>
    <row r="122" spans="12:22" x14ac:dyDescent="0.2">
      <c r="L122" s="2">
        <v>52.1</v>
      </c>
      <c r="M122" s="2">
        <v>0.96435000000000004</v>
      </c>
      <c r="N122" s="2">
        <v>1.1059000000000001</v>
      </c>
      <c r="O122" s="2">
        <v>0.94940000000000002</v>
      </c>
      <c r="P122" s="2">
        <v>0.96860000000000002</v>
      </c>
      <c r="Q122" s="2">
        <v>0.97929999999999995</v>
      </c>
      <c r="R122" s="2">
        <v>1.2447999999999999</v>
      </c>
      <c r="S122" s="2">
        <v>0.96435000000000004</v>
      </c>
      <c r="T122" s="2">
        <v>1.1059000000000001</v>
      </c>
      <c r="U122" s="2">
        <v>1.8120000000000001</v>
      </c>
      <c r="V122" s="2">
        <v>2.0790000000000002</v>
      </c>
    </row>
    <row r="123" spans="12:22" x14ac:dyDescent="0.2">
      <c r="L123" s="2">
        <v>52.2</v>
      </c>
      <c r="M123" s="2">
        <v>0.96229999999999993</v>
      </c>
      <c r="N123" s="2">
        <v>1.1042000000000001</v>
      </c>
      <c r="O123" s="2">
        <v>0.94730000000000003</v>
      </c>
      <c r="P123" s="2">
        <v>0.96699999999999997</v>
      </c>
      <c r="Q123" s="2">
        <v>0.97729999999999995</v>
      </c>
      <c r="R123" s="2">
        <v>1.2428999999999999</v>
      </c>
      <c r="S123" s="2">
        <v>0.96229999999999993</v>
      </c>
      <c r="T123" s="2">
        <v>1.1042000000000001</v>
      </c>
      <c r="U123" s="2">
        <v>1.806</v>
      </c>
      <c r="V123" s="2">
        <v>2.0737999999999999</v>
      </c>
    </row>
    <row r="124" spans="12:22" x14ac:dyDescent="0.2">
      <c r="L124" s="2">
        <v>52.3</v>
      </c>
      <c r="M124" s="2">
        <v>0.96030000000000004</v>
      </c>
      <c r="N124" s="2">
        <v>1.1025</v>
      </c>
      <c r="O124" s="2">
        <v>0.94520000000000004</v>
      </c>
      <c r="P124" s="2">
        <v>0.96550000000000002</v>
      </c>
      <c r="Q124" s="2">
        <v>0.97540000000000004</v>
      </c>
      <c r="R124" s="2">
        <v>1.2411000000000001</v>
      </c>
      <c r="S124" s="2">
        <v>0.96030000000000004</v>
      </c>
      <c r="T124" s="2">
        <v>1.1025</v>
      </c>
      <c r="U124" s="2">
        <v>1.806</v>
      </c>
      <c r="V124" s="2">
        <v>2.0686</v>
      </c>
    </row>
    <row r="125" spans="12:22" x14ac:dyDescent="0.2">
      <c r="L125" s="2">
        <v>52.4</v>
      </c>
      <c r="M125" s="2">
        <v>0.95835000000000004</v>
      </c>
      <c r="N125" s="2">
        <v>1.1009</v>
      </c>
      <c r="O125" s="2">
        <v>0.94320000000000004</v>
      </c>
      <c r="P125" s="2">
        <v>0.96399999999999997</v>
      </c>
      <c r="Q125" s="2">
        <v>0.97350000000000003</v>
      </c>
      <c r="R125" s="2">
        <v>1.2393000000000001</v>
      </c>
      <c r="S125" s="2">
        <v>0.95835000000000004</v>
      </c>
      <c r="T125" s="2">
        <v>1.1009</v>
      </c>
      <c r="U125" s="2">
        <v>1.8</v>
      </c>
      <c r="V125" s="2">
        <v>2.0633999999999997</v>
      </c>
    </row>
    <row r="126" spans="12:22" x14ac:dyDescent="0.2">
      <c r="L126" s="2">
        <v>52.5</v>
      </c>
      <c r="M126" s="2">
        <v>0.95625000000000004</v>
      </c>
      <c r="N126" s="2">
        <v>1.0992</v>
      </c>
      <c r="O126" s="2">
        <v>0.94099999999999995</v>
      </c>
      <c r="P126" s="2">
        <v>0.96250000000000002</v>
      </c>
      <c r="Q126" s="2">
        <v>0.97150000000000003</v>
      </c>
      <c r="R126" s="2">
        <v>1.2374000000000001</v>
      </c>
      <c r="S126" s="2">
        <v>0.95625000000000004</v>
      </c>
      <c r="T126" s="2">
        <v>1.0992</v>
      </c>
      <c r="U126" s="2">
        <v>1.788</v>
      </c>
      <c r="V126" s="2">
        <v>2.0581999999999998</v>
      </c>
    </row>
    <row r="127" spans="12:22" x14ac:dyDescent="0.2">
      <c r="L127" s="2">
        <v>52.6</v>
      </c>
      <c r="M127" s="2">
        <v>0.95425000000000004</v>
      </c>
      <c r="N127" s="2">
        <v>1.0974999999999999</v>
      </c>
      <c r="O127" s="2">
        <v>0.93889999999999996</v>
      </c>
      <c r="P127" s="2">
        <v>0.96099999999999997</v>
      </c>
      <c r="Q127" s="2">
        <v>0.96960000000000002</v>
      </c>
      <c r="R127" s="2">
        <v>1.2356</v>
      </c>
      <c r="S127" s="2">
        <v>0.95425000000000004</v>
      </c>
      <c r="T127" s="2">
        <v>1.0974999999999999</v>
      </c>
      <c r="U127" s="2">
        <v>1.782</v>
      </c>
      <c r="V127" s="2">
        <v>2.0529999999999999</v>
      </c>
    </row>
    <row r="128" spans="12:22" x14ac:dyDescent="0.2">
      <c r="L128" s="2">
        <v>52.7</v>
      </c>
      <c r="M128" s="2">
        <v>0.95225000000000004</v>
      </c>
      <c r="N128" s="2">
        <v>1.0959000000000001</v>
      </c>
      <c r="O128" s="2">
        <v>0.93679999999999997</v>
      </c>
      <c r="P128" s="2">
        <v>0.95950000000000002</v>
      </c>
      <c r="Q128" s="2">
        <v>0.9677</v>
      </c>
      <c r="R128" s="2">
        <v>1.2338</v>
      </c>
      <c r="S128" s="2">
        <v>0.95225000000000004</v>
      </c>
      <c r="T128" s="2">
        <v>1.0959000000000001</v>
      </c>
      <c r="U128" s="2">
        <v>1.776</v>
      </c>
      <c r="V128" s="2">
        <v>2.0482</v>
      </c>
    </row>
    <row r="129" spans="12:22" x14ac:dyDescent="0.2">
      <c r="L129" s="2">
        <v>52.8</v>
      </c>
      <c r="M129" s="2">
        <v>0.95029999999999992</v>
      </c>
      <c r="N129" s="2">
        <v>1.0942000000000001</v>
      </c>
      <c r="O129" s="2">
        <v>0.93479999999999996</v>
      </c>
      <c r="P129" s="2">
        <v>0.95799999999999996</v>
      </c>
      <c r="Q129" s="2">
        <v>0.96579999999999999</v>
      </c>
      <c r="R129" s="2">
        <v>1.232</v>
      </c>
      <c r="S129" s="2">
        <v>0.95029999999999992</v>
      </c>
      <c r="T129" s="2">
        <v>1.0942000000000001</v>
      </c>
      <c r="U129" s="2">
        <v>1.776</v>
      </c>
      <c r="V129" s="2">
        <v>2.0434000000000001</v>
      </c>
    </row>
    <row r="130" spans="12:22" x14ac:dyDescent="0.2">
      <c r="L130" s="2">
        <v>52.9</v>
      </c>
      <c r="M130" s="2">
        <v>0.95874999999999999</v>
      </c>
      <c r="N130" s="2">
        <v>1.0926</v>
      </c>
      <c r="O130" s="2">
        <v>0.9536</v>
      </c>
      <c r="P130" s="2">
        <v>0.95650000000000002</v>
      </c>
      <c r="Q130" s="2">
        <v>0.96389999999999998</v>
      </c>
      <c r="R130" s="2">
        <v>1.2302</v>
      </c>
      <c r="S130" s="2">
        <v>0.95874999999999999</v>
      </c>
      <c r="T130" s="2">
        <v>1.0926</v>
      </c>
      <c r="U130" s="2">
        <v>1.77</v>
      </c>
      <c r="V130" s="2">
        <v>2.0383999999999998</v>
      </c>
    </row>
    <row r="131" spans="12:22" x14ac:dyDescent="0.2">
      <c r="L131" s="2">
        <v>53</v>
      </c>
      <c r="M131" s="2">
        <v>0.94639999999999991</v>
      </c>
      <c r="N131" s="2">
        <v>1.091</v>
      </c>
      <c r="O131" s="2">
        <v>0.93069999999999997</v>
      </c>
      <c r="P131" s="2">
        <v>0.95499999999999996</v>
      </c>
      <c r="Q131" s="2">
        <v>0.96209999999999996</v>
      </c>
      <c r="R131" s="2">
        <v>1.2283999999999999</v>
      </c>
      <c r="S131" s="2">
        <v>0.94639999999999991</v>
      </c>
      <c r="T131" s="2">
        <v>1.091</v>
      </c>
      <c r="U131" s="2">
        <v>1.758</v>
      </c>
      <c r="V131" s="2">
        <v>2.0331999999999999</v>
      </c>
    </row>
    <row r="132" spans="12:22" x14ac:dyDescent="0.2">
      <c r="L132" s="2">
        <v>53.1</v>
      </c>
      <c r="M132" s="2">
        <v>0.94445000000000001</v>
      </c>
      <c r="N132" s="2">
        <v>1.0892999999999999</v>
      </c>
      <c r="O132" s="2">
        <v>0.92869999999999997</v>
      </c>
      <c r="P132" s="2">
        <v>0.9536</v>
      </c>
      <c r="Q132" s="2">
        <v>0.96020000000000005</v>
      </c>
      <c r="R132" s="2">
        <v>1.2265999999999999</v>
      </c>
      <c r="S132" s="2">
        <v>0.94445000000000001</v>
      </c>
      <c r="T132" s="2">
        <v>1.0892999999999999</v>
      </c>
      <c r="U132" s="2">
        <v>1.752</v>
      </c>
      <c r="V132" s="2">
        <v>2.028</v>
      </c>
    </row>
    <row r="133" spans="12:22" x14ac:dyDescent="0.2">
      <c r="L133" s="2">
        <v>53.2</v>
      </c>
      <c r="M133" s="2">
        <v>0.9425</v>
      </c>
      <c r="N133" s="2">
        <v>1.0876999999999999</v>
      </c>
      <c r="O133" s="2">
        <v>0.92669999999999997</v>
      </c>
      <c r="P133" s="2">
        <v>0.95209999999999995</v>
      </c>
      <c r="Q133" s="2">
        <v>0.95830000000000004</v>
      </c>
      <c r="R133" s="2">
        <v>1.2248000000000001</v>
      </c>
      <c r="S133" s="2">
        <v>0.9425</v>
      </c>
      <c r="T133" s="2">
        <v>1.0876999999999999</v>
      </c>
      <c r="U133" s="2">
        <v>1.746</v>
      </c>
      <c r="V133" s="2">
        <v>2.0232000000000001</v>
      </c>
    </row>
    <row r="134" spans="12:22" x14ac:dyDescent="0.2">
      <c r="L134" s="2">
        <v>53.3</v>
      </c>
      <c r="M134" s="2">
        <v>0.94059999999999999</v>
      </c>
      <c r="N134" s="2">
        <v>1.0861000000000001</v>
      </c>
      <c r="O134" s="2">
        <v>0.92469999999999997</v>
      </c>
      <c r="P134" s="2">
        <v>0.9506</v>
      </c>
      <c r="Q134" s="2">
        <v>0.95650000000000002</v>
      </c>
      <c r="R134" s="2">
        <v>1.2230000000000001</v>
      </c>
      <c r="S134" s="2">
        <v>0.94059999999999999</v>
      </c>
      <c r="T134" s="2">
        <v>1.0861000000000001</v>
      </c>
      <c r="U134" s="2">
        <v>1.746</v>
      </c>
      <c r="V134" s="2">
        <v>2.0184000000000002</v>
      </c>
    </row>
    <row r="135" spans="12:22" x14ac:dyDescent="0.2">
      <c r="L135" s="2">
        <v>53.4</v>
      </c>
      <c r="M135" s="2">
        <v>0.93869999999999998</v>
      </c>
      <c r="N135" s="2">
        <v>1.0844</v>
      </c>
      <c r="O135" s="2">
        <v>0.92269999999999996</v>
      </c>
      <c r="P135" s="2">
        <v>0.94920000000000004</v>
      </c>
      <c r="Q135" s="2">
        <v>0.95469999999999999</v>
      </c>
      <c r="R135" s="2">
        <v>1.2212000000000001</v>
      </c>
      <c r="S135" s="2">
        <v>0.93869999999999998</v>
      </c>
      <c r="T135" s="2">
        <v>1.0844</v>
      </c>
      <c r="U135" s="2">
        <v>1.7398</v>
      </c>
      <c r="V135" s="2">
        <v>2.0135999999999998</v>
      </c>
    </row>
    <row r="136" spans="12:22" x14ac:dyDescent="0.2">
      <c r="L136" s="2">
        <v>53.5</v>
      </c>
      <c r="M136" s="2">
        <v>0.93730000000000002</v>
      </c>
      <c r="N136" s="2">
        <v>1.0828</v>
      </c>
      <c r="O136" s="2">
        <v>0.92179999999999995</v>
      </c>
      <c r="P136" s="2">
        <v>0.94769999999999999</v>
      </c>
      <c r="Q136" s="2">
        <v>0.95279999999999998</v>
      </c>
      <c r="R136" s="2">
        <v>1.2194</v>
      </c>
      <c r="S136" s="2">
        <v>0.93730000000000002</v>
      </c>
      <c r="T136" s="2">
        <v>1.0828</v>
      </c>
      <c r="U136" s="2">
        <v>1.7270000000000001</v>
      </c>
      <c r="V136" s="2">
        <v>2.0087999999999999</v>
      </c>
    </row>
    <row r="137" spans="12:22" x14ac:dyDescent="0.2">
      <c r="L137" s="2">
        <v>53.6</v>
      </c>
      <c r="M137" s="2">
        <v>0.93489999999999995</v>
      </c>
      <c r="N137" s="2">
        <v>1.0811999999999999</v>
      </c>
      <c r="O137" s="2">
        <v>0.91879999999999995</v>
      </c>
      <c r="P137" s="2">
        <v>0.94620000000000004</v>
      </c>
      <c r="Q137" s="2">
        <v>0.95099999999999996</v>
      </c>
      <c r="R137" s="2">
        <v>1.2176</v>
      </c>
      <c r="S137" s="2">
        <v>0.93489999999999995</v>
      </c>
      <c r="T137" s="2">
        <v>1.0811999999999999</v>
      </c>
      <c r="U137" s="2">
        <v>1.7210000000000001</v>
      </c>
      <c r="V137" s="2">
        <v>2.004</v>
      </c>
    </row>
    <row r="138" spans="12:22" x14ac:dyDescent="0.2">
      <c r="L138" s="2">
        <v>53.7</v>
      </c>
      <c r="M138" s="2">
        <v>0.93305000000000005</v>
      </c>
      <c r="N138" s="2">
        <v>1.0795999999999999</v>
      </c>
      <c r="O138" s="2">
        <v>0.91690000000000005</v>
      </c>
      <c r="P138" s="2">
        <v>0.94479999999999997</v>
      </c>
      <c r="Q138" s="2">
        <v>0.94920000000000004</v>
      </c>
      <c r="R138" s="2">
        <v>1.2159</v>
      </c>
      <c r="S138" s="2">
        <v>0.93305000000000005</v>
      </c>
      <c r="T138" s="2">
        <v>1.0795999999999999</v>
      </c>
      <c r="U138" s="2">
        <v>1.7150000000000001</v>
      </c>
      <c r="V138" s="2">
        <v>2</v>
      </c>
    </row>
    <row r="139" spans="12:22" x14ac:dyDescent="0.2">
      <c r="L139" s="2">
        <v>53.8</v>
      </c>
      <c r="M139" s="2">
        <v>0.93115000000000003</v>
      </c>
      <c r="N139" s="2">
        <v>1.0780000000000001</v>
      </c>
      <c r="O139" s="2">
        <v>0.91490000000000005</v>
      </c>
      <c r="P139" s="2">
        <v>0.94330000000000003</v>
      </c>
      <c r="Q139" s="2">
        <v>0.94740000000000002</v>
      </c>
      <c r="R139" s="2">
        <v>1.2141</v>
      </c>
      <c r="S139" s="2">
        <v>0.93115000000000003</v>
      </c>
      <c r="T139" s="2">
        <v>1.0780000000000001</v>
      </c>
      <c r="U139" s="2">
        <v>1.7150000000000001</v>
      </c>
      <c r="V139" s="2">
        <v>1.996</v>
      </c>
    </row>
    <row r="140" spans="12:22" x14ac:dyDescent="0.2">
      <c r="L140" s="2">
        <v>53.9</v>
      </c>
      <c r="M140" s="2">
        <v>0.93924999999999992</v>
      </c>
      <c r="N140" s="2">
        <v>1.0764</v>
      </c>
      <c r="O140" s="2">
        <v>0.93279999999999996</v>
      </c>
      <c r="P140" s="2">
        <v>0.94189999999999996</v>
      </c>
      <c r="Q140" s="2">
        <v>0.94569999999999999</v>
      </c>
      <c r="R140" s="2">
        <v>1.2122999999999999</v>
      </c>
      <c r="S140" s="2">
        <v>0.93924999999999992</v>
      </c>
      <c r="T140" s="2">
        <v>1.0764</v>
      </c>
      <c r="U140" s="2">
        <v>1.7023999999999999</v>
      </c>
      <c r="V140" s="2">
        <v>1.992</v>
      </c>
    </row>
    <row r="141" spans="12:22" x14ac:dyDescent="0.2">
      <c r="L141" s="2">
        <v>54</v>
      </c>
      <c r="M141" s="2">
        <v>0.92749999999999999</v>
      </c>
      <c r="N141" s="2">
        <v>1.0748</v>
      </c>
      <c r="O141" s="2">
        <v>0.91110000000000002</v>
      </c>
      <c r="P141" s="2">
        <v>0.9405</v>
      </c>
      <c r="Q141" s="2">
        <v>0.94389999999999996</v>
      </c>
      <c r="R141" s="2">
        <v>1.2105999999999999</v>
      </c>
      <c r="S141" s="2">
        <v>0.92749999999999999</v>
      </c>
      <c r="T141" s="2">
        <v>1.0748</v>
      </c>
      <c r="U141" s="2">
        <v>1.696</v>
      </c>
      <c r="V141" s="2">
        <v>1.988</v>
      </c>
    </row>
    <row r="142" spans="12:22" x14ac:dyDescent="0.2">
      <c r="L142" s="2">
        <v>54.1</v>
      </c>
      <c r="M142" s="2">
        <v>0.92565000000000008</v>
      </c>
      <c r="N142" s="2">
        <v>1.0731999999999999</v>
      </c>
      <c r="O142" s="2">
        <v>0.90920000000000001</v>
      </c>
      <c r="P142" s="2">
        <v>0.93899999999999995</v>
      </c>
      <c r="Q142" s="2">
        <v>0.94210000000000005</v>
      </c>
      <c r="R142" s="2">
        <v>1.2088000000000001</v>
      </c>
      <c r="S142" s="2">
        <v>0.92565000000000008</v>
      </c>
      <c r="T142" s="2">
        <v>1.0731999999999999</v>
      </c>
      <c r="U142" s="2">
        <v>1.6903999999999999</v>
      </c>
      <c r="V142" s="2">
        <v>1.984</v>
      </c>
    </row>
    <row r="143" spans="12:22" x14ac:dyDescent="0.2">
      <c r="L143" s="2">
        <v>54.2</v>
      </c>
      <c r="M143" s="2">
        <v>0.92385000000000006</v>
      </c>
      <c r="N143" s="2">
        <v>1.0716000000000001</v>
      </c>
      <c r="O143" s="2">
        <v>0.9073</v>
      </c>
      <c r="P143" s="2">
        <v>0.93759999999999999</v>
      </c>
      <c r="Q143" s="2">
        <v>0.94040000000000001</v>
      </c>
      <c r="R143" s="2">
        <v>1.2071000000000001</v>
      </c>
      <c r="S143" s="2">
        <v>0.92385000000000006</v>
      </c>
      <c r="T143" s="2">
        <v>1.0716000000000001</v>
      </c>
      <c r="U143" s="2">
        <v>1.6847999999999999</v>
      </c>
      <c r="V143" s="2">
        <v>1.98</v>
      </c>
    </row>
    <row r="144" spans="12:22" x14ac:dyDescent="0.2">
      <c r="L144" s="2">
        <v>54.3</v>
      </c>
      <c r="M144" s="2">
        <v>0.92199999999999993</v>
      </c>
      <c r="N144" s="2">
        <v>1.0701000000000001</v>
      </c>
      <c r="O144" s="2">
        <v>0.90539999999999998</v>
      </c>
      <c r="P144" s="2">
        <v>0.93620000000000003</v>
      </c>
      <c r="Q144" s="2">
        <v>0.93859999999999999</v>
      </c>
      <c r="R144" s="2">
        <v>1.2054</v>
      </c>
      <c r="S144" s="2">
        <v>0.92199999999999993</v>
      </c>
      <c r="T144" s="2">
        <v>1.0701000000000001</v>
      </c>
      <c r="U144" s="2">
        <v>1.679</v>
      </c>
      <c r="V144" s="2">
        <v>1.976</v>
      </c>
    </row>
    <row r="145" spans="12:22" x14ac:dyDescent="0.2">
      <c r="L145" s="2">
        <v>54.4</v>
      </c>
      <c r="M145" s="2">
        <v>0.92019999999999991</v>
      </c>
      <c r="N145" s="2">
        <v>1.0684</v>
      </c>
      <c r="O145" s="2">
        <v>0.90349999999999997</v>
      </c>
      <c r="P145" s="2">
        <v>0.93479999999999996</v>
      </c>
      <c r="Q145" s="2">
        <v>0.93689999999999996</v>
      </c>
      <c r="R145" s="2">
        <v>1.2036</v>
      </c>
      <c r="S145" s="2">
        <v>0.92019999999999991</v>
      </c>
      <c r="T145" s="2">
        <v>1.0684</v>
      </c>
      <c r="U145" s="2">
        <v>1.673</v>
      </c>
      <c r="V145" s="2">
        <v>1.9718</v>
      </c>
    </row>
    <row r="146" spans="12:22" x14ac:dyDescent="0.2">
      <c r="L146" s="2">
        <v>54.5</v>
      </c>
      <c r="M146" s="2">
        <v>0.91839999999999999</v>
      </c>
      <c r="N146" s="2">
        <v>1.0669</v>
      </c>
      <c r="O146" s="2">
        <v>0.90159999999999996</v>
      </c>
      <c r="P146" s="2">
        <v>0.93330000000000002</v>
      </c>
      <c r="Q146" s="2">
        <v>0.93520000000000003</v>
      </c>
      <c r="R146" s="2">
        <v>1.2019</v>
      </c>
      <c r="S146" s="2">
        <v>0.91839999999999999</v>
      </c>
      <c r="T146" s="2">
        <v>1.0669</v>
      </c>
      <c r="U146" s="2">
        <v>1.667</v>
      </c>
      <c r="V146" s="2">
        <v>1.9674</v>
      </c>
    </row>
    <row r="147" spans="12:22" x14ac:dyDescent="0.2">
      <c r="L147" s="2">
        <v>54.6</v>
      </c>
      <c r="M147" s="2">
        <v>0.91660000000000008</v>
      </c>
      <c r="N147" s="2">
        <v>1.0652999999999999</v>
      </c>
      <c r="O147" s="2">
        <v>0.89980000000000004</v>
      </c>
      <c r="P147" s="2">
        <v>0.93189999999999995</v>
      </c>
      <c r="Q147" s="2">
        <v>0.93340000000000001</v>
      </c>
      <c r="R147" s="2">
        <v>1.2001999999999999</v>
      </c>
      <c r="S147" s="2">
        <v>0.91660000000000008</v>
      </c>
      <c r="T147" s="2">
        <v>1.0652999999999999</v>
      </c>
      <c r="U147" s="2">
        <v>1.6622000000000001</v>
      </c>
      <c r="V147" s="2">
        <v>1.9630000000000001</v>
      </c>
    </row>
    <row r="148" spans="12:22" x14ac:dyDescent="0.2">
      <c r="L148" s="2">
        <v>54.7</v>
      </c>
      <c r="M148" s="2">
        <v>0.91480000000000006</v>
      </c>
      <c r="N148" s="2">
        <v>1.0638000000000001</v>
      </c>
      <c r="O148" s="2">
        <v>0.89790000000000003</v>
      </c>
      <c r="P148" s="2">
        <v>0.93049999999999999</v>
      </c>
      <c r="Q148" s="2">
        <v>0.93169999999999997</v>
      </c>
      <c r="R148" s="2">
        <v>1.1984999999999999</v>
      </c>
      <c r="S148" s="2">
        <v>0.91480000000000006</v>
      </c>
      <c r="T148" s="2">
        <v>1.0638000000000001</v>
      </c>
      <c r="U148" s="2">
        <v>1.6574</v>
      </c>
      <c r="V148" s="2">
        <v>1.9590000000000001</v>
      </c>
    </row>
    <row r="149" spans="12:22" x14ac:dyDescent="0.2">
      <c r="L149" s="2">
        <v>54.8</v>
      </c>
      <c r="M149" s="2">
        <v>0.91305000000000003</v>
      </c>
      <c r="N149" s="2">
        <v>1.0622</v>
      </c>
      <c r="O149" s="2">
        <v>0.89610000000000001</v>
      </c>
      <c r="P149" s="2">
        <v>0.92910000000000004</v>
      </c>
      <c r="Q149" s="2">
        <v>0.93</v>
      </c>
      <c r="R149" s="2">
        <v>1.1967000000000001</v>
      </c>
      <c r="S149" s="2">
        <v>0.91305000000000003</v>
      </c>
      <c r="T149" s="2">
        <v>1.0622</v>
      </c>
      <c r="U149" s="2">
        <v>1.6524000000000001</v>
      </c>
      <c r="V149" s="2">
        <v>1.9550000000000001</v>
      </c>
    </row>
    <row r="150" spans="12:22" x14ac:dyDescent="0.2">
      <c r="L150" s="2">
        <v>54.9</v>
      </c>
      <c r="M150" s="2">
        <v>0.92064999999999997</v>
      </c>
      <c r="N150" s="2">
        <v>1.0606</v>
      </c>
      <c r="O150" s="2">
        <v>0.91300000000000003</v>
      </c>
      <c r="P150" s="2">
        <v>0.92769999999999997</v>
      </c>
      <c r="Q150" s="2">
        <v>0.92830000000000001</v>
      </c>
      <c r="R150" s="2">
        <v>1.1950000000000001</v>
      </c>
      <c r="S150" s="2">
        <v>0.92064999999999997</v>
      </c>
      <c r="T150" s="2">
        <v>1.0606</v>
      </c>
      <c r="U150" s="2">
        <v>1.6472</v>
      </c>
      <c r="V150" s="2">
        <v>1.9508000000000001</v>
      </c>
    </row>
    <row r="151" spans="12:22" x14ac:dyDescent="0.2">
      <c r="L151" s="2">
        <v>55</v>
      </c>
      <c r="M151" s="2">
        <v>0.90954999999999997</v>
      </c>
      <c r="N151" s="2">
        <v>1.0590999999999999</v>
      </c>
      <c r="O151" s="2">
        <v>0.89239999999999997</v>
      </c>
      <c r="P151" s="2">
        <v>0.92630000000000001</v>
      </c>
      <c r="Q151" s="2">
        <v>0.92669999999999997</v>
      </c>
      <c r="R151" s="2">
        <v>1.1933</v>
      </c>
      <c r="S151" s="2">
        <v>0.90954999999999997</v>
      </c>
      <c r="T151" s="2">
        <v>1.0590999999999999</v>
      </c>
      <c r="U151" s="2">
        <v>1.6419999999999999</v>
      </c>
      <c r="V151" s="2">
        <v>1.9463999999999999</v>
      </c>
    </row>
    <row r="152" spans="12:22" x14ac:dyDescent="0.2">
      <c r="L152" s="2">
        <v>55.1</v>
      </c>
      <c r="M152" s="2">
        <v>0.90779999999999994</v>
      </c>
      <c r="N152" s="2">
        <v>1.0575000000000001</v>
      </c>
      <c r="O152" s="2">
        <v>0.89059999999999995</v>
      </c>
      <c r="P152" s="2">
        <v>0.92490000000000006</v>
      </c>
      <c r="Q152" s="2">
        <v>0.92500000000000004</v>
      </c>
      <c r="R152" s="2">
        <v>1.1916</v>
      </c>
      <c r="S152" s="2">
        <v>0.90779999999999994</v>
      </c>
      <c r="T152" s="2">
        <v>1.0575000000000001</v>
      </c>
      <c r="U152" s="2">
        <v>1.6372</v>
      </c>
      <c r="V152" s="2">
        <v>1.9419999999999999</v>
      </c>
    </row>
    <row r="153" spans="12:22" x14ac:dyDescent="0.2">
      <c r="L153" s="2">
        <v>55.2</v>
      </c>
      <c r="M153" s="2">
        <v>0.90605000000000002</v>
      </c>
      <c r="N153" s="2">
        <v>1.0561</v>
      </c>
      <c r="O153" s="2">
        <v>0.88880000000000003</v>
      </c>
      <c r="P153" s="2">
        <v>0.92349999999999999</v>
      </c>
      <c r="Q153" s="2">
        <v>0.92330000000000001</v>
      </c>
      <c r="R153" s="2">
        <v>1.19</v>
      </c>
      <c r="S153" s="2">
        <v>0.90605000000000002</v>
      </c>
      <c r="T153" s="2">
        <v>1.0561</v>
      </c>
      <c r="U153" s="2">
        <v>1.6323999999999999</v>
      </c>
      <c r="V153" s="2">
        <v>1.9379999999999999</v>
      </c>
    </row>
    <row r="154" spans="12:22" x14ac:dyDescent="0.2">
      <c r="L154" s="2">
        <v>55.3</v>
      </c>
      <c r="M154" s="2">
        <v>0.90434999999999999</v>
      </c>
      <c r="N154" s="2">
        <v>1.0545</v>
      </c>
      <c r="O154" s="2">
        <v>0.88700000000000001</v>
      </c>
      <c r="P154" s="2">
        <v>0.92220000000000002</v>
      </c>
      <c r="Q154" s="2">
        <v>0.92169999999999996</v>
      </c>
      <c r="R154" s="2">
        <v>1.1882999999999999</v>
      </c>
      <c r="S154" s="2">
        <v>0.90434999999999999</v>
      </c>
      <c r="T154" s="2">
        <v>1.0545</v>
      </c>
      <c r="U154" s="2">
        <v>1.6274</v>
      </c>
      <c r="V154" s="2">
        <v>1.9339999999999999</v>
      </c>
    </row>
    <row r="155" spans="12:22" x14ac:dyDescent="0.2">
      <c r="L155" s="2">
        <v>55.4</v>
      </c>
      <c r="M155" s="2">
        <v>0.90264999999999995</v>
      </c>
      <c r="N155" s="2">
        <v>1.0529999999999999</v>
      </c>
      <c r="O155" s="2">
        <v>0.88529999999999998</v>
      </c>
      <c r="P155" s="2">
        <v>0.92079999999999995</v>
      </c>
      <c r="Q155" s="2">
        <v>0.92</v>
      </c>
      <c r="R155" s="2">
        <v>1.1866000000000001</v>
      </c>
      <c r="S155" s="2">
        <v>0.90264999999999995</v>
      </c>
      <c r="T155" s="2">
        <v>1.0529999999999999</v>
      </c>
      <c r="U155" s="2">
        <v>1.6221999999999999</v>
      </c>
      <c r="V155" s="2">
        <v>1.9301999999999999</v>
      </c>
    </row>
    <row r="156" spans="12:22" x14ac:dyDescent="0.2">
      <c r="L156" s="2">
        <v>55.5</v>
      </c>
      <c r="M156" s="2">
        <v>0.90094999999999992</v>
      </c>
      <c r="N156" s="2">
        <v>1.0513999999999999</v>
      </c>
      <c r="O156" s="2">
        <v>0.88349999999999995</v>
      </c>
      <c r="P156" s="2">
        <v>0.9194</v>
      </c>
      <c r="Q156" s="2">
        <v>0.91839999999999999</v>
      </c>
      <c r="R156" s="2">
        <v>1.1849000000000001</v>
      </c>
      <c r="S156" s="2">
        <v>0.90094999999999992</v>
      </c>
      <c r="T156" s="2">
        <v>1.0513999999999999</v>
      </c>
      <c r="U156" s="2">
        <v>1.617</v>
      </c>
      <c r="V156" s="2">
        <v>1.9266000000000001</v>
      </c>
    </row>
    <row r="157" spans="12:22" x14ac:dyDescent="0.2">
      <c r="L157" s="2">
        <v>55.6</v>
      </c>
      <c r="M157" s="2">
        <v>0.89924999999999999</v>
      </c>
      <c r="N157" s="2">
        <v>1.05</v>
      </c>
      <c r="O157" s="2">
        <v>0.88170000000000004</v>
      </c>
      <c r="P157" s="2">
        <v>0.91800000000000004</v>
      </c>
      <c r="Q157" s="2">
        <v>0.91679999999999995</v>
      </c>
      <c r="R157" s="2">
        <v>1.1832</v>
      </c>
      <c r="S157" s="2">
        <v>0.89924999999999999</v>
      </c>
      <c r="T157" s="2">
        <v>1.05</v>
      </c>
      <c r="U157" s="2">
        <v>1.6122000000000001</v>
      </c>
      <c r="V157" s="2">
        <v>1.923</v>
      </c>
    </row>
    <row r="158" spans="12:22" x14ac:dyDescent="0.2">
      <c r="L158" s="2">
        <v>55.7</v>
      </c>
      <c r="M158" s="2">
        <v>0.89759999999999995</v>
      </c>
      <c r="N158" s="2">
        <v>1.0484</v>
      </c>
      <c r="O158" s="2">
        <v>0.88</v>
      </c>
      <c r="P158" s="2">
        <v>0.91669999999999996</v>
      </c>
      <c r="Q158" s="2">
        <v>0.91520000000000001</v>
      </c>
      <c r="R158" s="2">
        <v>1.1816</v>
      </c>
      <c r="S158" s="2">
        <v>0.89759999999999995</v>
      </c>
      <c r="T158" s="2">
        <v>1.0484</v>
      </c>
      <c r="U158" s="2">
        <v>1.6073999999999999</v>
      </c>
      <c r="V158" s="2">
        <v>1.9194</v>
      </c>
    </row>
    <row r="159" spans="12:22" x14ac:dyDescent="0.2">
      <c r="L159" s="2">
        <v>55.8</v>
      </c>
      <c r="M159" s="2">
        <v>0.89585000000000004</v>
      </c>
      <c r="N159" s="2">
        <v>1.0468999999999999</v>
      </c>
      <c r="O159" s="2">
        <v>0.87819999999999998</v>
      </c>
      <c r="P159" s="2">
        <v>0.9153</v>
      </c>
      <c r="Q159" s="2">
        <v>0.91349999999999998</v>
      </c>
      <c r="R159" s="2">
        <v>1.1798999999999999</v>
      </c>
      <c r="S159" s="2">
        <v>0.89585000000000004</v>
      </c>
      <c r="T159" s="2">
        <v>1.0468999999999999</v>
      </c>
      <c r="U159" s="2">
        <v>1.6026</v>
      </c>
      <c r="V159" s="2">
        <v>1.9157999999999999</v>
      </c>
    </row>
    <row r="160" spans="12:22" x14ac:dyDescent="0.2">
      <c r="L160" s="2">
        <v>55.9</v>
      </c>
      <c r="M160" s="2">
        <v>0.90310000000000001</v>
      </c>
      <c r="N160" s="2">
        <v>1.0454000000000001</v>
      </c>
      <c r="O160" s="2">
        <v>0.89429999999999998</v>
      </c>
      <c r="P160" s="2">
        <v>0.91400000000000003</v>
      </c>
      <c r="Q160" s="2">
        <v>0.91190000000000004</v>
      </c>
      <c r="R160" s="2">
        <v>1.1782999999999999</v>
      </c>
      <c r="S160" s="2">
        <v>0.90310000000000001</v>
      </c>
      <c r="T160" s="2">
        <v>1.0454000000000001</v>
      </c>
      <c r="U160" s="2">
        <v>1.5977999999999999</v>
      </c>
      <c r="V160" s="2">
        <v>1.9121999999999999</v>
      </c>
    </row>
    <row r="161" spans="12:22" x14ac:dyDescent="0.2">
      <c r="L161" s="2">
        <v>56</v>
      </c>
      <c r="M161" s="2">
        <v>0.89254999999999995</v>
      </c>
      <c r="N161" s="2">
        <v>1.0439000000000001</v>
      </c>
      <c r="O161" s="2">
        <v>0.87480000000000002</v>
      </c>
      <c r="P161" s="2">
        <v>0.91259999999999997</v>
      </c>
      <c r="Q161" s="2">
        <v>0.9103</v>
      </c>
      <c r="R161" s="2">
        <v>1.1766000000000001</v>
      </c>
      <c r="S161" s="2">
        <v>0.89254999999999995</v>
      </c>
      <c r="T161" s="2">
        <v>1.0439000000000001</v>
      </c>
      <c r="U161" s="2">
        <v>1.593</v>
      </c>
      <c r="V161" s="2">
        <v>1.9086000000000001</v>
      </c>
    </row>
    <row r="162" spans="12:22" x14ac:dyDescent="0.2">
      <c r="L162" s="2">
        <v>56.1</v>
      </c>
      <c r="M162" s="2">
        <v>0.89095000000000002</v>
      </c>
      <c r="N162" s="2">
        <v>1.0424</v>
      </c>
      <c r="O162" s="2">
        <v>0.87309999999999999</v>
      </c>
      <c r="P162" s="2">
        <v>0.91120000000000001</v>
      </c>
      <c r="Q162" s="2">
        <v>0.90880000000000005</v>
      </c>
      <c r="R162" s="2">
        <v>1.175</v>
      </c>
      <c r="S162" s="2">
        <v>0.89095000000000002</v>
      </c>
      <c r="T162" s="2">
        <v>1.0424</v>
      </c>
      <c r="U162" s="2">
        <v>1.5878000000000001</v>
      </c>
      <c r="V162" s="2">
        <v>1.905</v>
      </c>
    </row>
    <row r="163" spans="12:22" x14ac:dyDescent="0.2">
      <c r="L163" s="2">
        <v>56.2</v>
      </c>
      <c r="M163" s="2">
        <v>0.88929999999999998</v>
      </c>
      <c r="N163" s="2">
        <v>1.0409999999999999</v>
      </c>
      <c r="O163" s="2">
        <v>0.87139999999999995</v>
      </c>
      <c r="P163" s="2">
        <v>0.90990000000000004</v>
      </c>
      <c r="Q163" s="2">
        <v>0.90720000000000001</v>
      </c>
      <c r="R163" s="2">
        <v>1.1733</v>
      </c>
      <c r="S163" s="2">
        <v>0.88929999999999998</v>
      </c>
      <c r="T163" s="2">
        <v>1.0409999999999999</v>
      </c>
      <c r="U163" s="2">
        <v>1.5826</v>
      </c>
      <c r="V163" s="2">
        <v>1.9014</v>
      </c>
    </row>
    <row r="164" spans="12:22" x14ac:dyDescent="0.2">
      <c r="L164" s="2">
        <v>56.3</v>
      </c>
      <c r="M164" s="2">
        <v>0.88765000000000005</v>
      </c>
      <c r="N164" s="2">
        <v>1.0394000000000001</v>
      </c>
      <c r="O164" s="2">
        <v>0.86970000000000003</v>
      </c>
      <c r="P164" s="2">
        <v>0.90859999999999996</v>
      </c>
      <c r="Q164" s="2">
        <v>0.90559999999999996</v>
      </c>
      <c r="R164" s="2">
        <v>1.1717</v>
      </c>
      <c r="S164" s="2">
        <v>0.88765000000000005</v>
      </c>
      <c r="T164" s="2">
        <v>1.0394000000000001</v>
      </c>
      <c r="U164" s="2">
        <v>1.5776000000000001</v>
      </c>
      <c r="V164" s="2">
        <v>1.8977999999999999</v>
      </c>
    </row>
    <row r="165" spans="12:22" x14ac:dyDescent="0.2">
      <c r="L165" s="2">
        <v>56.4</v>
      </c>
      <c r="M165" s="2">
        <v>0.88605</v>
      </c>
      <c r="N165" s="2">
        <v>1.038</v>
      </c>
      <c r="O165" s="2">
        <v>0.86799999999999999</v>
      </c>
      <c r="P165" s="2">
        <v>0.90720000000000001</v>
      </c>
      <c r="Q165" s="2">
        <v>0.90410000000000001</v>
      </c>
      <c r="R165" s="2">
        <v>1.1700999999999999</v>
      </c>
      <c r="S165" s="2">
        <v>0.88605</v>
      </c>
      <c r="T165" s="2">
        <v>1.038</v>
      </c>
      <c r="U165" s="2">
        <v>1.5728</v>
      </c>
      <c r="V165" s="2">
        <v>1.8941999999999999</v>
      </c>
    </row>
    <row r="166" spans="12:22" x14ac:dyDescent="0.2">
      <c r="L166" s="2">
        <v>56.5</v>
      </c>
      <c r="M166" s="2">
        <v>0.88439999999999996</v>
      </c>
      <c r="N166" s="2">
        <v>1.0365</v>
      </c>
      <c r="O166" s="2">
        <v>0.86629999999999996</v>
      </c>
      <c r="P166" s="2">
        <v>0.90590000000000004</v>
      </c>
      <c r="Q166" s="2">
        <v>0.90249999999999997</v>
      </c>
      <c r="R166" s="2">
        <v>1.1684000000000001</v>
      </c>
      <c r="S166" s="2">
        <v>0.88439999999999996</v>
      </c>
      <c r="T166" s="2">
        <v>1.0365</v>
      </c>
      <c r="U166" s="2">
        <v>1.5680000000000001</v>
      </c>
      <c r="V166" s="2">
        <v>1.8906000000000001</v>
      </c>
    </row>
    <row r="167" spans="12:22" x14ac:dyDescent="0.2">
      <c r="L167" s="2">
        <v>56.6</v>
      </c>
      <c r="M167" s="2">
        <v>0.88280000000000003</v>
      </c>
      <c r="N167" s="2">
        <v>1.0349999999999999</v>
      </c>
      <c r="O167" s="2">
        <v>0.86460000000000004</v>
      </c>
      <c r="P167" s="2">
        <v>0.90459999999999996</v>
      </c>
      <c r="Q167" s="2">
        <v>0.90100000000000002</v>
      </c>
      <c r="R167" s="2">
        <v>1.1668000000000001</v>
      </c>
      <c r="S167" s="2">
        <v>0.88280000000000003</v>
      </c>
      <c r="T167" s="2">
        <v>1.0349999999999999</v>
      </c>
      <c r="U167" s="2">
        <v>1.5628</v>
      </c>
      <c r="V167" s="2">
        <v>1.887</v>
      </c>
    </row>
    <row r="168" spans="12:22" x14ac:dyDescent="0.2">
      <c r="L168" s="2">
        <v>56.7</v>
      </c>
      <c r="M168" s="2">
        <v>0.88119999999999998</v>
      </c>
      <c r="N168" s="2">
        <v>1.0335000000000001</v>
      </c>
      <c r="O168" s="2">
        <v>0.86299999999999999</v>
      </c>
      <c r="P168" s="2">
        <v>0.9032</v>
      </c>
      <c r="Q168" s="2">
        <v>0.89939999999999998</v>
      </c>
      <c r="R168" s="2">
        <v>1.1652</v>
      </c>
      <c r="S168" s="2">
        <v>0.88119999999999998</v>
      </c>
      <c r="T168" s="2">
        <v>1.0335000000000001</v>
      </c>
      <c r="U168" s="2">
        <v>1.5575999999999999</v>
      </c>
      <c r="V168" s="2">
        <v>1.8834</v>
      </c>
    </row>
    <row r="169" spans="12:22" x14ac:dyDescent="0.2">
      <c r="L169" s="2">
        <v>56.8</v>
      </c>
      <c r="M169" s="2">
        <v>0.87959999999999994</v>
      </c>
      <c r="N169" s="2">
        <v>1.0321</v>
      </c>
      <c r="O169" s="2">
        <v>0.86129999999999995</v>
      </c>
      <c r="P169" s="2">
        <v>0.90190000000000003</v>
      </c>
      <c r="Q169" s="2">
        <v>0.89790000000000003</v>
      </c>
      <c r="R169" s="2">
        <v>1.1636</v>
      </c>
      <c r="S169" s="2">
        <v>0.87959999999999994</v>
      </c>
      <c r="T169" s="2">
        <v>1.0321</v>
      </c>
      <c r="U169" s="2">
        <v>1.5526</v>
      </c>
      <c r="V169" s="2">
        <v>1.8797999999999999</v>
      </c>
    </row>
    <row r="170" spans="12:22" x14ac:dyDescent="0.2">
      <c r="L170" s="2">
        <v>56.9</v>
      </c>
      <c r="M170" s="2">
        <v>0.88644999999999996</v>
      </c>
      <c r="N170" s="2">
        <v>1.0306</v>
      </c>
      <c r="O170" s="2">
        <v>0.87649999999999995</v>
      </c>
      <c r="P170" s="2">
        <v>0.90059999999999996</v>
      </c>
      <c r="Q170" s="2">
        <v>0.89639999999999997</v>
      </c>
      <c r="R170" s="2">
        <v>1.1619999999999999</v>
      </c>
      <c r="S170" s="2">
        <v>0.88644999999999996</v>
      </c>
      <c r="T170" s="2">
        <v>1.0306</v>
      </c>
      <c r="U170" s="2">
        <v>1.5477999999999998</v>
      </c>
      <c r="V170" s="2">
        <v>1.8761999999999999</v>
      </c>
    </row>
    <row r="171" spans="12:22" x14ac:dyDescent="0.2">
      <c r="L171" s="2">
        <v>57</v>
      </c>
      <c r="M171" s="2">
        <v>0.87644999999999995</v>
      </c>
      <c r="N171" s="2">
        <v>1.0291999999999999</v>
      </c>
      <c r="O171" s="2">
        <v>0.85799999999999998</v>
      </c>
      <c r="P171" s="2">
        <v>0.89929999999999999</v>
      </c>
      <c r="Q171" s="2">
        <v>0.89490000000000003</v>
      </c>
      <c r="R171" s="2">
        <v>1.1604000000000001</v>
      </c>
      <c r="S171" s="2">
        <v>0.87644999999999995</v>
      </c>
      <c r="T171" s="2">
        <v>1.0291999999999999</v>
      </c>
      <c r="U171" s="2">
        <v>1.5429999999999999</v>
      </c>
      <c r="V171" s="2">
        <v>1.8726</v>
      </c>
    </row>
    <row r="172" spans="12:22" x14ac:dyDescent="0.2">
      <c r="L172" s="2">
        <v>57.1</v>
      </c>
      <c r="M172" s="2">
        <v>0.87490000000000001</v>
      </c>
      <c r="N172" s="2">
        <v>1.0277000000000001</v>
      </c>
      <c r="O172" s="2">
        <v>0.85640000000000005</v>
      </c>
      <c r="P172" s="2">
        <v>0.89800000000000002</v>
      </c>
      <c r="Q172" s="2">
        <v>0.89339999999999997</v>
      </c>
      <c r="R172" s="2">
        <v>1.1588000000000001</v>
      </c>
      <c r="S172" s="2">
        <v>0.87490000000000001</v>
      </c>
      <c r="T172" s="2">
        <v>1.0277000000000001</v>
      </c>
      <c r="U172" s="2">
        <v>1.5382</v>
      </c>
      <c r="V172" s="2">
        <v>1.869</v>
      </c>
    </row>
    <row r="173" spans="12:22" x14ac:dyDescent="0.2">
      <c r="L173" s="2">
        <v>57.2</v>
      </c>
      <c r="M173" s="2">
        <v>0.87335000000000007</v>
      </c>
      <c r="N173" s="2">
        <v>1.0263</v>
      </c>
      <c r="O173" s="2">
        <v>0.8548</v>
      </c>
      <c r="P173" s="2">
        <v>0.89670000000000005</v>
      </c>
      <c r="Q173" s="2">
        <v>0.89190000000000003</v>
      </c>
      <c r="R173" s="2">
        <v>1.1572</v>
      </c>
      <c r="S173" s="2">
        <v>0.87335000000000007</v>
      </c>
      <c r="T173" s="2">
        <v>1.0263</v>
      </c>
      <c r="U173" s="2">
        <v>1.5333999999999999</v>
      </c>
      <c r="V173" s="2">
        <v>1.8653999999999999</v>
      </c>
    </row>
    <row r="174" spans="12:22" x14ac:dyDescent="0.2">
      <c r="L174" s="2">
        <v>57.3</v>
      </c>
      <c r="M174" s="2">
        <v>0.87179999999999991</v>
      </c>
      <c r="N174" s="2">
        <v>1.0247999999999999</v>
      </c>
      <c r="O174" s="2">
        <v>0.85319999999999996</v>
      </c>
      <c r="P174" s="2">
        <v>0.89539999999999997</v>
      </c>
      <c r="Q174" s="2">
        <v>0.89039999999999997</v>
      </c>
      <c r="R174" s="2">
        <v>1.1556</v>
      </c>
      <c r="S174" s="2">
        <v>0.87179999999999991</v>
      </c>
      <c r="T174" s="2">
        <v>1.0247999999999999</v>
      </c>
      <c r="U174" s="2">
        <v>1.5284</v>
      </c>
      <c r="V174" s="2">
        <v>1.8618000000000001</v>
      </c>
    </row>
    <row r="175" spans="12:22" x14ac:dyDescent="0.2">
      <c r="L175" s="2">
        <v>57.4</v>
      </c>
      <c r="M175" s="2">
        <v>0.87024999999999997</v>
      </c>
      <c r="N175" s="2">
        <v>1.0234000000000001</v>
      </c>
      <c r="O175" s="2">
        <v>0.85160000000000002</v>
      </c>
      <c r="P175" s="2">
        <v>0.89410000000000001</v>
      </c>
      <c r="Q175" s="2">
        <v>0.88890000000000002</v>
      </c>
      <c r="R175" s="2">
        <v>1.1540999999999999</v>
      </c>
      <c r="S175" s="2">
        <v>0.87024999999999997</v>
      </c>
      <c r="T175" s="2">
        <v>1.0234000000000001</v>
      </c>
      <c r="U175" s="2">
        <v>1.5231999999999999</v>
      </c>
      <c r="V175" s="2">
        <v>1.8584000000000001</v>
      </c>
    </row>
    <row r="176" spans="12:22" x14ac:dyDescent="0.2">
      <c r="L176" s="2">
        <v>57.5</v>
      </c>
      <c r="M176" s="2">
        <v>0.86870000000000003</v>
      </c>
      <c r="N176" s="2">
        <v>1.022</v>
      </c>
      <c r="O176" s="2">
        <v>0.85</v>
      </c>
      <c r="P176" s="2">
        <v>0.89280000000000004</v>
      </c>
      <c r="Q176" s="2">
        <v>0.88739999999999997</v>
      </c>
      <c r="R176" s="2">
        <v>1.1525000000000001</v>
      </c>
      <c r="S176" s="2">
        <v>0.86870000000000003</v>
      </c>
      <c r="T176" s="2">
        <v>1.022</v>
      </c>
      <c r="U176" s="2">
        <v>1.518</v>
      </c>
      <c r="V176" s="2">
        <v>1.8552000000000002</v>
      </c>
    </row>
    <row r="177" spans="12:22" x14ac:dyDescent="0.2">
      <c r="L177" s="2">
        <v>57.6</v>
      </c>
      <c r="M177" s="2">
        <v>0.86715000000000009</v>
      </c>
      <c r="N177" s="2">
        <v>1.0205</v>
      </c>
      <c r="O177" s="2">
        <v>0.84840000000000004</v>
      </c>
      <c r="P177" s="2">
        <v>0.89149999999999996</v>
      </c>
      <c r="Q177" s="2">
        <v>0.88590000000000002</v>
      </c>
      <c r="R177" s="2">
        <v>1.1509</v>
      </c>
      <c r="S177" s="2">
        <v>0.86715000000000009</v>
      </c>
      <c r="T177" s="2">
        <v>1.0205</v>
      </c>
      <c r="U177" s="2">
        <v>1.5132000000000001</v>
      </c>
      <c r="V177" s="2">
        <v>1.8520000000000001</v>
      </c>
    </row>
    <row r="178" spans="12:22" x14ac:dyDescent="0.2">
      <c r="L178" s="2">
        <v>57.7</v>
      </c>
      <c r="M178" s="2">
        <v>0.86565000000000003</v>
      </c>
      <c r="N178" s="2">
        <v>1.0190999999999999</v>
      </c>
      <c r="O178" s="2">
        <v>0.8468</v>
      </c>
      <c r="P178" s="2">
        <v>0.89019999999999999</v>
      </c>
      <c r="Q178" s="2">
        <v>0.88449999999999995</v>
      </c>
      <c r="R178" s="2">
        <v>1.1494</v>
      </c>
      <c r="S178" s="2">
        <v>0.86565000000000003</v>
      </c>
      <c r="T178" s="2">
        <v>1.0190999999999999</v>
      </c>
      <c r="U178" s="2">
        <v>1.5084</v>
      </c>
      <c r="V178" s="2">
        <v>1.8492</v>
      </c>
    </row>
    <row r="179" spans="12:22" x14ac:dyDescent="0.2">
      <c r="L179" s="2">
        <v>57.8</v>
      </c>
      <c r="M179" s="2">
        <v>0.86414999999999997</v>
      </c>
      <c r="N179" s="2">
        <v>1.0177</v>
      </c>
      <c r="O179" s="2">
        <v>0.84530000000000005</v>
      </c>
      <c r="P179" s="2">
        <v>0.88890000000000002</v>
      </c>
      <c r="Q179" s="2">
        <v>0.88300000000000001</v>
      </c>
      <c r="R179" s="2">
        <v>1.1477999999999999</v>
      </c>
      <c r="S179" s="2">
        <v>0.86414999999999997</v>
      </c>
      <c r="T179" s="2">
        <v>1.0177</v>
      </c>
      <c r="U179" s="2">
        <v>1.5042</v>
      </c>
      <c r="V179" s="2">
        <v>1.8464</v>
      </c>
    </row>
    <row r="180" spans="12:22" x14ac:dyDescent="0.2">
      <c r="L180" s="2">
        <v>57.9</v>
      </c>
      <c r="M180" s="2">
        <v>0.87065000000000003</v>
      </c>
      <c r="N180" s="2">
        <v>1.0163</v>
      </c>
      <c r="O180" s="2">
        <v>0.85970000000000002</v>
      </c>
      <c r="P180" s="2">
        <v>0.88759999999999994</v>
      </c>
      <c r="Q180" s="2">
        <v>0.88160000000000005</v>
      </c>
      <c r="R180" s="2">
        <v>1.1463000000000001</v>
      </c>
      <c r="S180" s="2">
        <v>0.87065000000000003</v>
      </c>
      <c r="T180" s="2">
        <v>1.0163</v>
      </c>
      <c r="U180" s="2">
        <v>1.5006000000000002</v>
      </c>
      <c r="V180" s="2">
        <v>1.8435999999999999</v>
      </c>
    </row>
    <row r="181" spans="12:22" x14ac:dyDescent="0.2">
      <c r="L181" s="2">
        <v>58</v>
      </c>
      <c r="M181" s="2">
        <v>0.86119999999999997</v>
      </c>
      <c r="N181" s="2">
        <v>1.0148999999999999</v>
      </c>
      <c r="O181" s="2">
        <v>0.84219999999999995</v>
      </c>
      <c r="P181" s="2">
        <v>0.88629999999999998</v>
      </c>
      <c r="Q181" s="2">
        <v>0.88019999999999998</v>
      </c>
      <c r="R181" s="2">
        <v>1.1447000000000001</v>
      </c>
      <c r="S181" s="2">
        <v>0.86119999999999997</v>
      </c>
      <c r="T181" s="2">
        <v>1.0148999999999999</v>
      </c>
      <c r="U181" s="2">
        <v>1.4970000000000001</v>
      </c>
      <c r="V181" s="2">
        <v>1.8408</v>
      </c>
    </row>
    <row r="182" spans="12:22" x14ac:dyDescent="0.2">
      <c r="L182" s="2">
        <v>58.1</v>
      </c>
      <c r="M182" s="2">
        <v>0.85965000000000003</v>
      </c>
      <c r="N182" s="2">
        <v>1.0135000000000001</v>
      </c>
      <c r="O182" s="2">
        <v>0.84060000000000001</v>
      </c>
      <c r="P182" s="2">
        <v>0.8851</v>
      </c>
      <c r="Q182" s="2">
        <v>0.87870000000000004</v>
      </c>
      <c r="R182" s="2">
        <v>1.1432</v>
      </c>
      <c r="S182" s="2">
        <v>0.85965000000000003</v>
      </c>
      <c r="T182" s="2">
        <v>1.0135000000000001</v>
      </c>
      <c r="U182" s="2">
        <v>1.4934000000000001</v>
      </c>
      <c r="V182" s="2">
        <v>1.8380000000000001</v>
      </c>
    </row>
    <row r="183" spans="12:22" x14ac:dyDescent="0.2">
      <c r="L183" s="2">
        <v>58.2</v>
      </c>
      <c r="M183" s="2">
        <v>0.85819999999999996</v>
      </c>
      <c r="N183" s="2">
        <v>1.012</v>
      </c>
      <c r="O183" s="2">
        <v>0.83909999999999996</v>
      </c>
      <c r="P183" s="2">
        <v>0.88380000000000003</v>
      </c>
      <c r="Q183" s="2">
        <v>0.87729999999999997</v>
      </c>
      <c r="R183" s="2">
        <v>1.1415999999999999</v>
      </c>
      <c r="S183" s="2">
        <v>0.85819999999999996</v>
      </c>
      <c r="T183" s="2">
        <v>1.012</v>
      </c>
      <c r="U183" s="2">
        <v>1.4898</v>
      </c>
      <c r="V183" s="2">
        <v>1.8348</v>
      </c>
    </row>
    <row r="184" spans="12:22" x14ac:dyDescent="0.2">
      <c r="L184" s="2">
        <v>58.3</v>
      </c>
      <c r="M184" s="2">
        <v>0.85675000000000001</v>
      </c>
      <c r="N184" s="2">
        <v>1.0106999999999999</v>
      </c>
      <c r="O184" s="2">
        <v>0.83760000000000001</v>
      </c>
      <c r="P184" s="2">
        <v>0.88249999999999995</v>
      </c>
      <c r="Q184" s="2">
        <v>0.87590000000000001</v>
      </c>
      <c r="R184" s="2">
        <v>1.1400999999999999</v>
      </c>
      <c r="S184" s="2">
        <v>0.85675000000000001</v>
      </c>
      <c r="T184" s="2">
        <v>1.0106999999999999</v>
      </c>
      <c r="U184" s="2">
        <v>1.486</v>
      </c>
      <c r="V184" s="2">
        <v>1.8316000000000001</v>
      </c>
    </row>
    <row r="185" spans="12:22" x14ac:dyDescent="0.2">
      <c r="L185" s="2">
        <v>58.4</v>
      </c>
      <c r="M185" s="2">
        <v>0.85529999999999995</v>
      </c>
      <c r="N185" s="2">
        <v>1.0093000000000001</v>
      </c>
      <c r="O185" s="2">
        <v>0.83609999999999995</v>
      </c>
      <c r="P185" s="2">
        <v>0.88129999999999997</v>
      </c>
      <c r="Q185" s="2">
        <v>0.87450000000000006</v>
      </c>
      <c r="R185" s="2">
        <v>1.1386000000000001</v>
      </c>
      <c r="S185" s="2">
        <v>0.85529999999999995</v>
      </c>
      <c r="T185" s="2">
        <v>1.0093000000000001</v>
      </c>
      <c r="U185" s="2">
        <v>1.482</v>
      </c>
      <c r="V185" s="2">
        <v>1.8284</v>
      </c>
    </row>
    <row r="186" spans="12:22" x14ac:dyDescent="0.2">
      <c r="L186" s="2">
        <v>58.5</v>
      </c>
      <c r="M186" s="2">
        <v>0.8538</v>
      </c>
      <c r="N186" s="2">
        <v>1.0079</v>
      </c>
      <c r="O186" s="2">
        <v>0.83450000000000002</v>
      </c>
      <c r="P186" s="2">
        <v>0.88</v>
      </c>
      <c r="Q186" s="2">
        <v>0.87309999999999999</v>
      </c>
      <c r="R186" s="2">
        <v>1.1371</v>
      </c>
      <c r="S186" s="2">
        <v>0.8538</v>
      </c>
      <c r="T186" s="2">
        <v>1.0079</v>
      </c>
      <c r="U186" s="2">
        <v>1.478</v>
      </c>
      <c r="V186" s="2">
        <v>1.8252000000000002</v>
      </c>
    </row>
    <row r="187" spans="12:22" x14ac:dyDescent="0.2">
      <c r="L187" s="2">
        <v>58.6</v>
      </c>
      <c r="M187" s="2">
        <v>0.85234999999999994</v>
      </c>
      <c r="N187" s="2">
        <v>1.0065</v>
      </c>
      <c r="O187" s="2">
        <v>0.83299999999999996</v>
      </c>
      <c r="P187" s="2">
        <v>0.87880000000000003</v>
      </c>
      <c r="Q187" s="2">
        <v>0.87170000000000003</v>
      </c>
      <c r="R187" s="2">
        <v>1.1355</v>
      </c>
      <c r="S187" s="2">
        <v>0.85234999999999994</v>
      </c>
      <c r="T187" s="2">
        <v>1.0065</v>
      </c>
      <c r="U187" s="2">
        <v>1.4743999999999999</v>
      </c>
      <c r="V187" s="2">
        <v>1.8220000000000001</v>
      </c>
    </row>
    <row r="188" spans="12:22" x14ac:dyDescent="0.2">
      <c r="L188" s="2">
        <v>58.7</v>
      </c>
      <c r="M188" s="2">
        <v>0.85094999999999998</v>
      </c>
      <c r="N188" s="2">
        <v>1.0051000000000001</v>
      </c>
      <c r="O188" s="2">
        <v>0.83160000000000001</v>
      </c>
      <c r="P188" s="2">
        <v>0.87749999999999995</v>
      </c>
      <c r="Q188" s="2">
        <v>0.87029999999999996</v>
      </c>
      <c r="R188" s="2">
        <v>1.1339999999999999</v>
      </c>
      <c r="S188" s="2">
        <v>0.85094999999999998</v>
      </c>
      <c r="T188" s="2">
        <v>1.0051000000000001</v>
      </c>
      <c r="U188" s="2">
        <v>1.4708000000000001</v>
      </c>
      <c r="V188" s="2">
        <v>1.8191999999999999</v>
      </c>
    </row>
    <row r="189" spans="12:22" x14ac:dyDescent="0.2">
      <c r="L189" s="2">
        <v>58.8</v>
      </c>
      <c r="M189" s="2">
        <v>0.84949999999999992</v>
      </c>
      <c r="N189" s="2">
        <v>1.0037</v>
      </c>
      <c r="O189" s="2">
        <v>0.83009999999999995</v>
      </c>
      <c r="P189" s="2">
        <v>0.87629999999999997</v>
      </c>
      <c r="Q189" s="2">
        <v>0.86890000000000001</v>
      </c>
      <c r="R189" s="2">
        <v>1.1325000000000001</v>
      </c>
      <c r="S189" s="2">
        <v>0.84949999999999992</v>
      </c>
      <c r="T189" s="2">
        <v>1.0037</v>
      </c>
      <c r="U189" s="2">
        <v>1.4672000000000001</v>
      </c>
      <c r="V189" s="2">
        <v>1.8164</v>
      </c>
    </row>
    <row r="190" spans="12:22" x14ac:dyDescent="0.2">
      <c r="L190" s="2">
        <v>58.9</v>
      </c>
      <c r="M190" s="2">
        <v>0.85560000000000003</v>
      </c>
      <c r="N190" s="2">
        <v>1.0024</v>
      </c>
      <c r="O190" s="2">
        <v>0.84370000000000001</v>
      </c>
      <c r="P190" s="2">
        <v>0.875</v>
      </c>
      <c r="Q190" s="2">
        <v>0.86750000000000005</v>
      </c>
      <c r="R190" s="2">
        <v>1.131</v>
      </c>
      <c r="S190" s="2">
        <v>0.85560000000000003</v>
      </c>
      <c r="T190" s="2">
        <v>1.0024</v>
      </c>
      <c r="U190" s="2">
        <v>1.4636</v>
      </c>
      <c r="V190" s="2">
        <v>1.8135999999999999</v>
      </c>
    </row>
    <row r="191" spans="12:22" x14ac:dyDescent="0.2">
      <c r="L191" s="2">
        <v>59</v>
      </c>
      <c r="M191" s="2">
        <v>0.8466499999999999</v>
      </c>
      <c r="N191" s="2">
        <v>1.0009999999999999</v>
      </c>
      <c r="O191" s="2">
        <v>0.82709999999999995</v>
      </c>
      <c r="P191" s="2">
        <v>0.87380000000000002</v>
      </c>
      <c r="Q191" s="2">
        <v>0.86619999999999997</v>
      </c>
      <c r="R191" s="2">
        <v>1.1294999999999999</v>
      </c>
      <c r="S191" s="2">
        <v>0.8466499999999999</v>
      </c>
      <c r="T191" s="2">
        <v>1.0009999999999999</v>
      </c>
      <c r="U191" s="2">
        <v>1.46</v>
      </c>
      <c r="V191" s="2">
        <v>1.8108</v>
      </c>
    </row>
    <row r="192" spans="12:22" x14ac:dyDescent="0.2">
      <c r="L192" s="2">
        <v>59.1</v>
      </c>
      <c r="M192" s="2">
        <v>0.84525000000000006</v>
      </c>
      <c r="N192" s="2">
        <v>0.99970000000000003</v>
      </c>
      <c r="O192" s="2">
        <v>0.82569999999999999</v>
      </c>
      <c r="P192" s="2">
        <v>0.87250000000000005</v>
      </c>
      <c r="Q192" s="2">
        <v>0.86480000000000001</v>
      </c>
      <c r="R192" s="2">
        <v>1.1281000000000001</v>
      </c>
      <c r="S192" s="2">
        <v>0.84525000000000006</v>
      </c>
      <c r="T192" s="2">
        <v>0.99970000000000003</v>
      </c>
      <c r="U192" s="2">
        <v>1.4563999999999999</v>
      </c>
      <c r="V192" s="2">
        <v>1.8080000000000001</v>
      </c>
    </row>
    <row r="193" spans="12:22" x14ac:dyDescent="0.2">
      <c r="L193" s="2">
        <v>59.2</v>
      </c>
      <c r="M193" s="2">
        <v>0.84384999999999999</v>
      </c>
      <c r="N193" s="2">
        <v>0.99834999999999996</v>
      </c>
      <c r="O193" s="2">
        <v>0.82420000000000004</v>
      </c>
      <c r="P193" s="2">
        <v>0.87129999999999996</v>
      </c>
      <c r="Q193" s="2">
        <v>0.86350000000000005</v>
      </c>
      <c r="R193" s="2">
        <v>1.1266</v>
      </c>
      <c r="S193" s="2">
        <v>0.84384999999999999</v>
      </c>
      <c r="T193" s="2">
        <v>0.99834999999999996</v>
      </c>
      <c r="U193" s="2">
        <v>1.4528000000000001</v>
      </c>
      <c r="V193" s="2">
        <v>1.8056000000000001</v>
      </c>
    </row>
    <row r="194" spans="12:22" x14ac:dyDescent="0.2">
      <c r="L194" s="2">
        <v>59.3</v>
      </c>
      <c r="M194" s="2">
        <v>0.84244999999999992</v>
      </c>
      <c r="N194" s="2">
        <v>0.99695</v>
      </c>
      <c r="O194" s="2">
        <v>0.82279999999999998</v>
      </c>
      <c r="P194" s="2">
        <v>0.87009999999999998</v>
      </c>
      <c r="Q194" s="2">
        <v>0.86209999999999998</v>
      </c>
      <c r="R194" s="2">
        <v>1.1251</v>
      </c>
      <c r="S194" s="2">
        <v>0.84244999999999992</v>
      </c>
      <c r="T194" s="2">
        <v>0.99695</v>
      </c>
      <c r="U194" s="2">
        <v>1.4492</v>
      </c>
      <c r="V194" s="2">
        <v>1.8032000000000001</v>
      </c>
    </row>
    <row r="195" spans="12:22" x14ac:dyDescent="0.2">
      <c r="L195" s="2">
        <v>59.4</v>
      </c>
      <c r="M195" s="2">
        <v>0.84105000000000008</v>
      </c>
      <c r="N195" s="2">
        <v>0.99560000000000004</v>
      </c>
      <c r="O195" s="2">
        <v>0.82130000000000003</v>
      </c>
      <c r="P195" s="2">
        <v>0.86880000000000002</v>
      </c>
      <c r="Q195" s="2">
        <v>0.86080000000000001</v>
      </c>
      <c r="R195" s="2">
        <v>1.1235999999999999</v>
      </c>
      <c r="S195" s="2">
        <v>0.84105000000000008</v>
      </c>
      <c r="T195" s="2">
        <v>0.99560000000000004</v>
      </c>
      <c r="U195" s="2">
        <v>1.4456</v>
      </c>
      <c r="V195" s="2">
        <v>1.8006</v>
      </c>
    </row>
    <row r="196" spans="12:22" x14ac:dyDescent="0.2">
      <c r="L196" s="2">
        <v>59.5</v>
      </c>
      <c r="M196" s="2">
        <v>0.83965000000000001</v>
      </c>
      <c r="N196" s="2">
        <v>0.99424999999999997</v>
      </c>
      <c r="O196" s="2">
        <v>0.81989999999999996</v>
      </c>
      <c r="P196" s="2">
        <v>0.86760000000000004</v>
      </c>
      <c r="Q196" s="2">
        <v>0.85940000000000005</v>
      </c>
      <c r="R196" s="2">
        <v>1.1221000000000001</v>
      </c>
      <c r="S196" s="2">
        <v>0.83965000000000001</v>
      </c>
      <c r="T196" s="2">
        <v>0.99424999999999997</v>
      </c>
      <c r="U196" s="2">
        <v>1.4419999999999999</v>
      </c>
      <c r="V196" s="2">
        <v>1.7978000000000001</v>
      </c>
    </row>
    <row r="197" spans="12:22" x14ac:dyDescent="0.2">
      <c r="L197" s="2">
        <v>59.6</v>
      </c>
      <c r="M197" s="2">
        <v>0.83830000000000005</v>
      </c>
      <c r="N197" s="2">
        <v>0.99295</v>
      </c>
      <c r="O197" s="2">
        <v>0.81850000000000001</v>
      </c>
      <c r="P197" s="2">
        <v>0.86639999999999995</v>
      </c>
      <c r="Q197" s="2">
        <v>0.85809999999999997</v>
      </c>
      <c r="R197" s="2">
        <v>1.1207</v>
      </c>
      <c r="S197" s="2">
        <v>0.83830000000000005</v>
      </c>
      <c r="T197" s="2">
        <v>0.99295</v>
      </c>
      <c r="U197" s="2">
        <v>1.4379999999999999</v>
      </c>
      <c r="V197" s="2">
        <v>1.7949999999999999</v>
      </c>
    </row>
    <row r="198" spans="12:22" x14ac:dyDescent="0.2">
      <c r="L198" s="2">
        <v>59.7</v>
      </c>
      <c r="M198" s="2">
        <v>0.83689999999999998</v>
      </c>
      <c r="N198" s="2">
        <v>0.99160000000000004</v>
      </c>
      <c r="O198" s="2">
        <v>0.81699999999999995</v>
      </c>
      <c r="P198" s="2">
        <v>0.86529999999999996</v>
      </c>
      <c r="Q198" s="2">
        <v>0.85680000000000001</v>
      </c>
      <c r="R198" s="2">
        <v>1.1192</v>
      </c>
      <c r="S198" s="2">
        <v>0.83689999999999998</v>
      </c>
      <c r="T198" s="2">
        <v>0.99160000000000004</v>
      </c>
      <c r="U198" s="2">
        <v>1.4339999999999999</v>
      </c>
      <c r="V198" s="2">
        <v>1.7926</v>
      </c>
    </row>
    <row r="199" spans="12:22" x14ac:dyDescent="0.2">
      <c r="L199" s="2">
        <v>59.8</v>
      </c>
      <c r="M199" s="2">
        <v>0.83555000000000001</v>
      </c>
      <c r="N199" s="2">
        <v>0.99029999999999996</v>
      </c>
      <c r="O199" s="2">
        <v>0.81559999999999999</v>
      </c>
      <c r="P199" s="2">
        <v>0.86399999999999999</v>
      </c>
      <c r="Q199" s="2">
        <v>0.85550000000000004</v>
      </c>
      <c r="R199" s="2">
        <v>1.1177999999999999</v>
      </c>
      <c r="S199" s="2">
        <v>0.83555000000000001</v>
      </c>
      <c r="T199" s="2">
        <v>0.99029999999999996</v>
      </c>
      <c r="U199" s="2">
        <v>1.4301999999999999</v>
      </c>
      <c r="V199" s="2">
        <v>1.7902</v>
      </c>
    </row>
    <row r="200" spans="12:22" x14ac:dyDescent="0.2">
      <c r="L200" s="2">
        <v>59.9</v>
      </c>
      <c r="M200" s="2">
        <v>0.84139999999999993</v>
      </c>
      <c r="N200" s="2">
        <v>0.9889</v>
      </c>
      <c r="O200" s="2">
        <v>0.8286</v>
      </c>
      <c r="P200" s="2">
        <v>0.86280000000000001</v>
      </c>
      <c r="Q200" s="2">
        <v>0.85419999999999996</v>
      </c>
      <c r="R200" s="2">
        <v>1.1163000000000001</v>
      </c>
      <c r="S200" s="2">
        <v>0.84139999999999993</v>
      </c>
      <c r="T200" s="2">
        <v>0.9889</v>
      </c>
      <c r="U200" s="2">
        <v>1.4266000000000001</v>
      </c>
      <c r="V200" s="2">
        <v>1.7877999999999998</v>
      </c>
    </row>
    <row r="201" spans="12:22" x14ac:dyDescent="0.2">
      <c r="L201" s="2">
        <v>60</v>
      </c>
      <c r="M201" s="2">
        <v>0.83284999999999998</v>
      </c>
      <c r="N201" s="2">
        <v>0.98760000000000003</v>
      </c>
      <c r="O201" s="2">
        <v>0.81279999999999997</v>
      </c>
      <c r="P201" s="2">
        <v>0.86150000000000004</v>
      </c>
      <c r="Q201" s="2">
        <v>0.85289999999999999</v>
      </c>
      <c r="R201" s="2">
        <v>1.1149</v>
      </c>
      <c r="S201" s="2">
        <v>0.83284999999999998</v>
      </c>
      <c r="T201" s="2">
        <v>0.98760000000000003</v>
      </c>
      <c r="U201" s="2">
        <v>1.423</v>
      </c>
      <c r="V201" s="2">
        <v>1.7853999999999999</v>
      </c>
    </row>
    <row r="202" spans="12:22" x14ac:dyDescent="0.2">
      <c r="L202" s="2">
        <v>60.1</v>
      </c>
      <c r="M202" s="2">
        <v>0.83150000000000002</v>
      </c>
      <c r="N202" s="2">
        <v>0.98624999999999996</v>
      </c>
      <c r="O202" s="2">
        <v>0.81140000000000001</v>
      </c>
      <c r="P202" s="2">
        <v>0.86029999999999995</v>
      </c>
      <c r="Q202" s="2">
        <v>0.85160000000000002</v>
      </c>
      <c r="R202" s="2">
        <v>1.1133999999999999</v>
      </c>
      <c r="S202" s="2">
        <v>0.83150000000000002</v>
      </c>
      <c r="T202" s="2">
        <v>0.98624999999999996</v>
      </c>
      <c r="U202" s="2">
        <v>1.4194</v>
      </c>
      <c r="V202" s="2">
        <v>1.7829999999999999</v>
      </c>
    </row>
    <row r="203" spans="12:22" x14ac:dyDescent="0.2">
      <c r="L203" s="2">
        <v>60.2</v>
      </c>
      <c r="M203" s="2">
        <v>0.83020000000000005</v>
      </c>
      <c r="N203" s="2">
        <v>0.98494999999999999</v>
      </c>
      <c r="O203" s="2">
        <v>0.81010000000000004</v>
      </c>
      <c r="P203" s="2">
        <v>0.85909999999999997</v>
      </c>
      <c r="Q203" s="2">
        <v>0.85029999999999994</v>
      </c>
      <c r="R203" s="2">
        <v>1.1120000000000001</v>
      </c>
      <c r="S203" s="2">
        <v>0.83020000000000005</v>
      </c>
      <c r="T203" s="2">
        <v>0.98494999999999999</v>
      </c>
      <c r="U203" s="2">
        <v>1.4157999999999999</v>
      </c>
      <c r="V203" s="2">
        <v>1.7802</v>
      </c>
    </row>
    <row r="204" spans="12:22" x14ac:dyDescent="0.2">
      <c r="L204" s="2">
        <v>60.3</v>
      </c>
      <c r="M204" s="2">
        <v>0.82884999999999998</v>
      </c>
      <c r="N204" s="2">
        <v>0.98370000000000002</v>
      </c>
      <c r="O204" s="2">
        <v>0.80869999999999997</v>
      </c>
      <c r="P204" s="2">
        <v>0.8579</v>
      </c>
      <c r="Q204" s="2">
        <v>0.84899999999999998</v>
      </c>
      <c r="R204" s="2">
        <v>1.1106</v>
      </c>
      <c r="S204" s="2">
        <v>0.82884999999999998</v>
      </c>
      <c r="T204" s="2">
        <v>0.98370000000000002</v>
      </c>
      <c r="U204" s="2">
        <v>1.4121999999999999</v>
      </c>
      <c r="V204" s="2">
        <v>1.7774000000000001</v>
      </c>
    </row>
    <row r="205" spans="12:22" x14ac:dyDescent="0.2">
      <c r="L205" s="2">
        <v>60.4</v>
      </c>
      <c r="M205" s="2">
        <v>0.82750000000000001</v>
      </c>
      <c r="N205" s="2">
        <v>0.98240000000000005</v>
      </c>
      <c r="O205" s="2">
        <v>0.80730000000000002</v>
      </c>
      <c r="P205" s="2">
        <v>0.85680000000000001</v>
      </c>
      <c r="Q205" s="2">
        <v>0.84770000000000001</v>
      </c>
      <c r="R205" s="2">
        <v>1.1092</v>
      </c>
      <c r="S205" s="2">
        <v>0.82750000000000001</v>
      </c>
      <c r="T205" s="2">
        <v>0.98240000000000005</v>
      </c>
      <c r="U205" s="2">
        <v>1.4086000000000001</v>
      </c>
      <c r="V205" s="2">
        <v>1.7747999999999999</v>
      </c>
    </row>
    <row r="206" spans="12:22" x14ac:dyDescent="0.2">
      <c r="L206" s="2">
        <v>60.5</v>
      </c>
      <c r="M206" s="2">
        <v>0.82625000000000004</v>
      </c>
      <c r="N206" s="2">
        <v>0.98109999999999997</v>
      </c>
      <c r="O206" s="2">
        <v>0.80600000000000005</v>
      </c>
      <c r="P206" s="2">
        <v>0.85560000000000003</v>
      </c>
      <c r="Q206" s="2">
        <v>0.84650000000000003</v>
      </c>
      <c r="R206" s="2">
        <v>1.1077999999999999</v>
      </c>
      <c r="S206" s="2">
        <v>0.82625000000000004</v>
      </c>
      <c r="T206" s="2">
        <v>0.98109999999999997</v>
      </c>
      <c r="U206" s="2">
        <v>1.405</v>
      </c>
      <c r="V206" s="2">
        <v>1.7724</v>
      </c>
    </row>
    <row r="207" spans="12:22" x14ac:dyDescent="0.2">
      <c r="L207" s="2">
        <v>60.6</v>
      </c>
      <c r="M207" s="2">
        <v>0.82489999999999997</v>
      </c>
      <c r="N207" s="2">
        <v>0.97975000000000001</v>
      </c>
      <c r="O207" s="2">
        <v>0.80459999999999998</v>
      </c>
      <c r="P207" s="2">
        <v>0.85440000000000005</v>
      </c>
      <c r="Q207" s="2">
        <v>0.84519999999999995</v>
      </c>
      <c r="R207" s="2">
        <v>1.1063000000000001</v>
      </c>
      <c r="S207" s="2">
        <v>0.82489999999999997</v>
      </c>
      <c r="T207" s="2">
        <v>0.97975000000000001</v>
      </c>
      <c r="U207" s="2">
        <v>1.4021999999999999</v>
      </c>
      <c r="V207" s="2">
        <v>1.77</v>
      </c>
    </row>
    <row r="208" spans="12:22" x14ac:dyDescent="0.2">
      <c r="L208" s="2">
        <v>60.7</v>
      </c>
      <c r="M208" s="2">
        <v>0.8236</v>
      </c>
      <c r="N208" s="2">
        <v>0.97845000000000004</v>
      </c>
      <c r="O208" s="2">
        <v>0.80330000000000001</v>
      </c>
      <c r="P208" s="2">
        <v>0.85319999999999996</v>
      </c>
      <c r="Q208" s="2">
        <v>0.84389999999999998</v>
      </c>
      <c r="R208" s="2">
        <v>1.1049</v>
      </c>
      <c r="S208" s="2">
        <v>0.8236</v>
      </c>
      <c r="T208" s="2">
        <v>0.97845000000000004</v>
      </c>
      <c r="U208" s="2">
        <v>1.3994</v>
      </c>
      <c r="V208" s="2">
        <v>1.7676000000000001</v>
      </c>
    </row>
    <row r="209" spans="12:22" x14ac:dyDescent="0.2">
      <c r="L209" s="2">
        <v>60.8</v>
      </c>
      <c r="M209" s="2">
        <v>0.82230000000000003</v>
      </c>
      <c r="N209" s="2">
        <v>0.97714999999999996</v>
      </c>
      <c r="O209" s="2">
        <v>0.80189999999999995</v>
      </c>
      <c r="P209" s="2">
        <v>0.85199999999999998</v>
      </c>
      <c r="Q209" s="2">
        <v>0.8427</v>
      </c>
      <c r="R209" s="2">
        <v>1.1034999999999999</v>
      </c>
      <c r="S209" s="2">
        <v>0.82230000000000003</v>
      </c>
      <c r="T209" s="2">
        <v>0.97714999999999996</v>
      </c>
      <c r="U209" s="2">
        <v>1.3965999999999998</v>
      </c>
      <c r="V209" s="2">
        <v>1.7652000000000001</v>
      </c>
    </row>
    <row r="210" spans="12:22" x14ac:dyDescent="0.2">
      <c r="L210" s="2">
        <v>60.9</v>
      </c>
      <c r="M210" s="2">
        <v>0.82784999999999997</v>
      </c>
      <c r="N210" s="2">
        <v>0.97589999999999999</v>
      </c>
      <c r="O210" s="2">
        <v>0.81420000000000003</v>
      </c>
      <c r="P210" s="2">
        <v>0.8508</v>
      </c>
      <c r="Q210" s="2">
        <v>0.84150000000000003</v>
      </c>
      <c r="R210" s="2">
        <v>1.1021000000000001</v>
      </c>
      <c r="S210" s="2">
        <v>0.82784999999999997</v>
      </c>
      <c r="T210" s="2">
        <v>0.97589999999999999</v>
      </c>
      <c r="U210" s="2">
        <v>1.3937999999999999</v>
      </c>
      <c r="V210" s="2">
        <v>1.7625999999999999</v>
      </c>
    </row>
    <row r="211" spans="12:22" x14ac:dyDescent="0.2">
      <c r="L211" s="2">
        <v>61</v>
      </c>
      <c r="M211" s="2">
        <v>0.81974999999999998</v>
      </c>
      <c r="N211" s="2">
        <v>0.97460000000000002</v>
      </c>
      <c r="O211" s="2">
        <v>0.79930000000000001</v>
      </c>
      <c r="P211" s="2">
        <v>0.84970000000000001</v>
      </c>
      <c r="Q211" s="2">
        <v>0.84019999999999995</v>
      </c>
      <c r="R211" s="2">
        <v>1.1007</v>
      </c>
      <c r="S211" s="2">
        <v>0.81974999999999998</v>
      </c>
      <c r="T211" s="2">
        <v>0.97460000000000002</v>
      </c>
      <c r="U211" s="2">
        <v>1.391</v>
      </c>
      <c r="V211" s="2">
        <v>1.7598</v>
      </c>
    </row>
    <row r="212" spans="12:22" x14ac:dyDescent="0.2">
      <c r="L212" s="2">
        <v>61.1</v>
      </c>
      <c r="M212" s="2">
        <v>0.81845000000000001</v>
      </c>
      <c r="N212" s="2">
        <v>0.97335000000000005</v>
      </c>
      <c r="O212" s="2">
        <v>0.79790000000000005</v>
      </c>
      <c r="P212" s="2">
        <v>0.84850000000000003</v>
      </c>
      <c r="Q212" s="2">
        <v>0.83899999999999997</v>
      </c>
      <c r="R212" s="2">
        <v>1.0993999999999999</v>
      </c>
      <c r="S212" s="2">
        <v>0.81845000000000001</v>
      </c>
      <c r="T212" s="2">
        <v>0.97335000000000005</v>
      </c>
      <c r="U212" s="2">
        <v>1.3881999999999999</v>
      </c>
      <c r="V212" s="2">
        <v>1.7569999999999999</v>
      </c>
    </row>
    <row r="213" spans="12:22" x14ac:dyDescent="0.2">
      <c r="L213" s="2">
        <v>61.2</v>
      </c>
      <c r="M213" s="2">
        <v>0.81719999999999993</v>
      </c>
      <c r="N213" s="2">
        <v>0.97209999999999996</v>
      </c>
      <c r="O213" s="2">
        <v>0.79659999999999997</v>
      </c>
      <c r="P213" s="2">
        <v>0.84730000000000005</v>
      </c>
      <c r="Q213" s="2">
        <v>0.83779999999999999</v>
      </c>
      <c r="R213" s="2">
        <v>1.0980000000000001</v>
      </c>
      <c r="S213" s="2">
        <v>0.81719999999999993</v>
      </c>
      <c r="T213" s="2">
        <v>0.97209999999999996</v>
      </c>
      <c r="U213" s="2">
        <v>1.3854</v>
      </c>
      <c r="V213" s="2">
        <v>1.7545999999999999</v>
      </c>
    </row>
    <row r="214" spans="12:22" x14ac:dyDescent="0.2">
      <c r="L214" s="2">
        <v>61.3</v>
      </c>
      <c r="M214" s="2">
        <v>0.81590000000000007</v>
      </c>
      <c r="N214" s="2">
        <v>0.9708</v>
      </c>
      <c r="O214" s="2">
        <v>0.79530000000000001</v>
      </c>
      <c r="P214" s="2">
        <v>0.84619999999999995</v>
      </c>
      <c r="Q214" s="2">
        <v>0.83650000000000002</v>
      </c>
      <c r="R214" s="2">
        <v>1.0966</v>
      </c>
      <c r="S214" s="2">
        <v>0.81590000000000007</v>
      </c>
      <c r="T214" s="2">
        <v>0.9708</v>
      </c>
      <c r="U214" s="2">
        <v>1.3825999999999998</v>
      </c>
      <c r="V214" s="2">
        <v>1.7522</v>
      </c>
    </row>
    <row r="215" spans="12:22" x14ac:dyDescent="0.2">
      <c r="L215" s="2">
        <v>61.4</v>
      </c>
      <c r="M215" s="2">
        <v>0.8146500000000001</v>
      </c>
      <c r="N215" s="2">
        <v>0.96950000000000003</v>
      </c>
      <c r="O215" s="2">
        <v>0.79400000000000004</v>
      </c>
      <c r="P215" s="2">
        <v>0.84499999999999997</v>
      </c>
      <c r="Q215" s="2">
        <v>0.83530000000000004</v>
      </c>
      <c r="R215" s="2">
        <v>1.0952</v>
      </c>
      <c r="S215" s="2">
        <v>0.8146500000000001</v>
      </c>
      <c r="T215" s="2">
        <v>0.96950000000000003</v>
      </c>
      <c r="U215" s="2">
        <v>1.3797999999999999</v>
      </c>
      <c r="V215" s="2">
        <v>1.7498</v>
      </c>
    </row>
    <row r="216" spans="12:22" x14ac:dyDescent="0.2">
      <c r="L216" s="2">
        <v>61.5</v>
      </c>
      <c r="M216" s="2">
        <v>0.8133999999999999</v>
      </c>
      <c r="N216" s="2">
        <v>0.96830000000000005</v>
      </c>
      <c r="O216" s="2">
        <v>0.79269999999999996</v>
      </c>
      <c r="P216" s="2">
        <v>0.84379999999999999</v>
      </c>
      <c r="Q216" s="2">
        <v>0.83409999999999995</v>
      </c>
      <c r="R216" s="2">
        <v>1.0939000000000001</v>
      </c>
      <c r="S216" s="2">
        <v>0.8133999999999999</v>
      </c>
      <c r="T216" s="2">
        <v>0.96830000000000005</v>
      </c>
      <c r="U216" s="2">
        <v>1.377</v>
      </c>
      <c r="V216" s="2">
        <v>1.7474000000000001</v>
      </c>
    </row>
    <row r="217" spans="12:22" x14ac:dyDescent="0.2">
      <c r="L217" s="2">
        <v>61.6</v>
      </c>
      <c r="M217" s="2">
        <v>0.81220000000000003</v>
      </c>
      <c r="N217" s="2">
        <v>0.96699999999999997</v>
      </c>
      <c r="O217" s="2">
        <v>0.79149999999999998</v>
      </c>
      <c r="P217" s="2">
        <v>0.8427</v>
      </c>
      <c r="Q217" s="2">
        <v>0.83289999999999997</v>
      </c>
      <c r="R217" s="2">
        <v>1.0925</v>
      </c>
      <c r="S217" s="2">
        <v>0.81220000000000003</v>
      </c>
      <c r="T217" s="2">
        <v>0.96699999999999997</v>
      </c>
      <c r="U217" s="2">
        <v>1.3746</v>
      </c>
      <c r="V217" s="2">
        <v>1.7450000000000001</v>
      </c>
    </row>
    <row r="218" spans="12:22" x14ac:dyDescent="0.2">
      <c r="L218" s="2">
        <v>61.7</v>
      </c>
      <c r="M218" s="2">
        <v>0.81095000000000006</v>
      </c>
      <c r="N218" s="2">
        <v>0.96575</v>
      </c>
      <c r="O218" s="2">
        <v>0.79020000000000001</v>
      </c>
      <c r="P218" s="2">
        <v>0.84150000000000003</v>
      </c>
      <c r="Q218" s="2">
        <v>0.83169999999999999</v>
      </c>
      <c r="R218" s="2">
        <v>1.0911</v>
      </c>
      <c r="S218" s="2">
        <v>0.81095000000000006</v>
      </c>
      <c r="T218" s="2">
        <v>0.96575</v>
      </c>
      <c r="U218" s="2">
        <v>1.3722000000000001</v>
      </c>
      <c r="V218" s="2">
        <v>1.7430000000000001</v>
      </c>
    </row>
    <row r="219" spans="12:22" x14ac:dyDescent="0.2">
      <c r="L219" s="2">
        <v>61.8</v>
      </c>
      <c r="M219" s="2">
        <v>0.80970000000000009</v>
      </c>
      <c r="N219" s="2">
        <v>0.96450000000000002</v>
      </c>
      <c r="O219" s="2">
        <v>0.78890000000000005</v>
      </c>
      <c r="P219" s="2">
        <v>0.84040000000000004</v>
      </c>
      <c r="Q219" s="2">
        <v>0.83050000000000002</v>
      </c>
      <c r="R219" s="2">
        <v>1.0898000000000001</v>
      </c>
      <c r="S219" s="2">
        <v>0.80970000000000009</v>
      </c>
      <c r="T219" s="2">
        <v>0.96450000000000002</v>
      </c>
      <c r="U219" s="2">
        <v>1.3695999999999999</v>
      </c>
      <c r="V219" s="2">
        <v>1.7410000000000001</v>
      </c>
    </row>
    <row r="220" spans="12:22" x14ac:dyDescent="0.2">
      <c r="L220" s="2">
        <v>61.9</v>
      </c>
      <c r="M220" s="2">
        <v>0.81495000000000006</v>
      </c>
      <c r="N220" s="2">
        <v>0.96325000000000005</v>
      </c>
      <c r="O220" s="2">
        <v>0.80059999999999998</v>
      </c>
      <c r="P220" s="2">
        <v>0.83919999999999995</v>
      </c>
      <c r="Q220" s="2">
        <v>0.82930000000000004</v>
      </c>
      <c r="R220" s="2">
        <v>1.0884</v>
      </c>
      <c r="S220" s="2">
        <v>0.81495000000000006</v>
      </c>
      <c r="T220" s="2">
        <v>0.96325000000000005</v>
      </c>
      <c r="U220" s="2">
        <v>1.3668</v>
      </c>
      <c r="V220" s="2">
        <v>1.7390000000000001</v>
      </c>
    </row>
    <row r="221" spans="12:22" x14ac:dyDescent="0.2">
      <c r="L221" s="2">
        <v>62</v>
      </c>
      <c r="M221" s="2">
        <v>0.80725000000000002</v>
      </c>
      <c r="N221" s="2">
        <v>0.96204999999999996</v>
      </c>
      <c r="O221" s="2">
        <v>0.78639999999999999</v>
      </c>
      <c r="P221" s="2">
        <v>0.83809999999999996</v>
      </c>
      <c r="Q221" s="2">
        <v>0.82809999999999995</v>
      </c>
      <c r="R221" s="2">
        <v>1.0871</v>
      </c>
      <c r="S221" s="2">
        <v>0.80725000000000002</v>
      </c>
      <c r="T221" s="2">
        <v>0.96204999999999996</v>
      </c>
      <c r="U221" s="2">
        <v>1.3640000000000001</v>
      </c>
      <c r="V221" s="2">
        <v>1.7370000000000001</v>
      </c>
    </row>
    <row r="222" spans="12:22" x14ac:dyDescent="0.2">
      <c r="L222" s="2">
        <v>62.1</v>
      </c>
      <c r="M222" s="2">
        <v>0.80604999999999993</v>
      </c>
      <c r="N222" s="2">
        <v>0.96079999999999999</v>
      </c>
      <c r="O222" s="2">
        <v>0.78510000000000002</v>
      </c>
      <c r="P222" s="2">
        <v>0.83699999999999997</v>
      </c>
      <c r="Q222" s="2">
        <v>0.82699999999999996</v>
      </c>
      <c r="R222" s="2">
        <v>1.0858000000000001</v>
      </c>
      <c r="S222" s="2">
        <v>0.80604999999999993</v>
      </c>
      <c r="T222" s="2">
        <v>0.96079999999999999</v>
      </c>
      <c r="U222" s="2">
        <v>1.3612</v>
      </c>
      <c r="V222" s="2">
        <v>1.7350000000000001</v>
      </c>
    </row>
    <row r="223" spans="12:22" x14ac:dyDescent="0.2">
      <c r="L223" s="2">
        <v>62.2</v>
      </c>
      <c r="M223" s="2">
        <v>0.80485000000000007</v>
      </c>
      <c r="N223" s="2">
        <v>0.95955000000000001</v>
      </c>
      <c r="O223" s="2">
        <v>0.78390000000000004</v>
      </c>
      <c r="P223" s="2">
        <v>0.83579999999999999</v>
      </c>
      <c r="Q223" s="2">
        <v>0.82579999999999998</v>
      </c>
      <c r="R223" s="2">
        <v>1.0844</v>
      </c>
      <c r="S223" s="2">
        <v>0.80485000000000007</v>
      </c>
      <c r="T223" s="2">
        <v>0.95955000000000001</v>
      </c>
      <c r="U223" s="2">
        <v>1.3584000000000001</v>
      </c>
      <c r="V223" s="2">
        <v>1.7330000000000001</v>
      </c>
    </row>
    <row r="224" spans="12:22" x14ac:dyDescent="0.2">
      <c r="L224" s="2">
        <v>62.3</v>
      </c>
      <c r="M224" s="2">
        <v>0.80359999999999998</v>
      </c>
      <c r="N224" s="2">
        <v>0.95835000000000004</v>
      </c>
      <c r="O224" s="2">
        <v>0.78259999999999996</v>
      </c>
      <c r="P224" s="2">
        <v>0.8347</v>
      </c>
      <c r="Q224" s="2">
        <v>0.8246</v>
      </c>
      <c r="R224" s="2">
        <v>1.0831</v>
      </c>
      <c r="S224" s="2">
        <v>0.80359999999999998</v>
      </c>
      <c r="T224" s="2">
        <v>0.95835000000000004</v>
      </c>
      <c r="U224" s="2">
        <v>1.3555999999999999</v>
      </c>
      <c r="V224" s="2">
        <v>1.7310000000000001</v>
      </c>
    </row>
    <row r="225" spans="12:22" x14ac:dyDescent="0.2">
      <c r="L225" s="2">
        <v>62.4</v>
      </c>
      <c r="M225" s="2">
        <v>0.80245</v>
      </c>
      <c r="N225" s="2">
        <v>0.95709999999999995</v>
      </c>
      <c r="O225" s="2">
        <v>0.78139999999999998</v>
      </c>
      <c r="P225" s="2">
        <v>0.83360000000000001</v>
      </c>
      <c r="Q225" s="2">
        <v>0.82350000000000001</v>
      </c>
      <c r="R225" s="2">
        <v>1.0818000000000001</v>
      </c>
      <c r="S225" s="2">
        <v>0.80245</v>
      </c>
      <c r="T225" s="2">
        <v>0.95709999999999995</v>
      </c>
      <c r="U225" s="2">
        <v>1.3528</v>
      </c>
      <c r="V225" s="2">
        <v>1.7290000000000001</v>
      </c>
    </row>
    <row r="226" spans="12:22" x14ac:dyDescent="0.2">
      <c r="L226" s="2">
        <v>62.5</v>
      </c>
      <c r="M226" s="2">
        <v>0.80125000000000002</v>
      </c>
      <c r="N226" s="2">
        <v>0.95589999999999997</v>
      </c>
      <c r="O226" s="2">
        <v>0.7802</v>
      </c>
      <c r="P226" s="2">
        <v>0.83240000000000003</v>
      </c>
      <c r="Q226" s="2">
        <v>0.82230000000000003</v>
      </c>
      <c r="R226" s="2">
        <v>1.0805</v>
      </c>
      <c r="S226" s="2">
        <v>0.80125000000000002</v>
      </c>
      <c r="T226" s="2">
        <v>0.95589999999999997</v>
      </c>
      <c r="U226" s="2">
        <v>1.35</v>
      </c>
      <c r="V226" s="2">
        <v>1.7270000000000001</v>
      </c>
    </row>
    <row r="227" spans="12:22" x14ac:dyDescent="0.2">
      <c r="L227" s="2">
        <v>62.6</v>
      </c>
      <c r="M227" s="2">
        <v>0.80005000000000004</v>
      </c>
      <c r="N227" s="2">
        <v>0.95469999999999999</v>
      </c>
      <c r="O227" s="2">
        <v>0.77890000000000004</v>
      </c>
      <c r="P227" s="2">
        <v>0.83130000000000004</v>
      </c>
      <c r="Q227" s="2">
        <v>0.82120000000000004</v>
      </c>
      <c r="R227" s="2">
        <v>1.0791999999999999</v>
      </c>
      <c r="S227" s="2">
        <v>0.80005000000000004</v>
      </c>
      <c r="T227" s="2">
        <v>0.95469999999999999</v>
      </c>
      <c r="U227" s="2">
        <v>1.3472</v>
      </c>
      <c r="V227" s="2">
        <v>1.7250000000000001</v>
      </c>
    </row>
    <row r="228" spans="12:22" x14ac:dyDescent="0.2">
      <c r="L228" s="2">
        <v>62.7</v>
      </c>
      <c r="M228" s="2">
        <v>0.79884999999999995</v>
      </c>
      <c r="N228" s="2">
        <v>0.95350000000000001</v>
      </c>
      <c r="O228" s="2">
        <v>0.77769999999999995</v>
      </c>
      <c r="P228" s="2">
        <v>0.83020000000000005</v>
      </c>
      <c r="Q228" s="2">
        <v>0.82</v>
      </c>
      <c r="R228" s="2">
        <v>1.0779000000000001</v>
      </c>
      <c r="S228" s="2">
        <v>0.79884999999999995</v>
      </c>
      <c r="T228" s="2">
        <v>0.95350000000000001</v>
      </c>
      <c r="U228" s="2">
        <v>1.3444</v>
      </c>
      <c r="V228" s="2">
        <v>1.7230000000000001</v>
      </c>
    </row>
    <row r="229" spans="12:22" x14ac:dyDescent="0.2">
      <c r="L229" s="2">
        <v>62.8</v>
      </c>
      <c r="M229" s="2">
        <v>0.79769999999999996</v>
      </c>
      <c r="N229" s="2">
        <v>0.95225000000000004</v>
      </c>
      <c r="O229" s="2">
        <v>0.77649999999999997</v>
      </c>
      <c r="P229" s="2">
        <v>0.82909999999999995</v>
      </c>
      <c r="Q229" s="2">
        <v>0.81889999999999996</v>
      </c>
      <c r="R229" s="2">
        <v>1.0765</v>
      </c>
      <c r="S229" s="2">
        <v>0.79769999999999996</v>
      </c>
      <c r="T229" s="2">
        <v>0.95225000000000004</v>
      </c>
      <c r="U229" s="2">
        <v>1.3415999999999999</v>
      </c>
      <c r="V229" s="2">
        <v>1.7210000000000001</v>
      </c>
    </row>
    <row r="230" spans="12:22" x14ac:dyDescent="0.2">
      <c r="L230" s="2">
        <v>62.9</v>
      </c>
      <c r="M230" s="2">
        <v>0.80269999999999997</v>
      </c>
      <c r="N230" s="2">
        <v>0.95109999999999995</v>
      </c>
      <c r="O230" s="2">
        <v>0.78759999999999997</v>
      </c>
      <c r="P230" s="2">
        <v>0.82799999999999996</v>
      </c>
      <c r="Q230" s="2">
        <v>0.81779999999999997</v>
      </c>
      <c r="R230" s="2">
        <v>1.0752999999999999</v>
      </c>
      <c r="S230" s="2">
        <v>0.80269999999999997</v>
      </c>
      <c r="T230" s="2">
        <v>0.95109999999999995</v>
      </c>
      <c r="U230" s="2">
        <v>1.3388</v>
      </c>
      <c r="V230" s="2">
        <v>1.7190000000000001</v>
      </c>
    </row>
    <row r="231" spans="12:22" x14ac:dyDescent="0.2">
      <c r="L231" s="2">
        <v>63</v>
      </c>
      <c r="M231" s="2">
        <v>0.79535</v>
      </c>
      <c r="N231" s="2">
        <v>0.94984999999999997</v>
      </c>
      <c r="O231" s="2">
        <v>0.77410000000000001</v>
      </c>
      <c r="P231" s="2">
        <v>0.82689999999999997</v>
      </c>
      <c r="Q231" s="2">
        <v>0.81659999999999999</v>
      </c>
      <c r="R231" s="2">
        <v>1.0740000000000001</v>
      </c>
      <c r="S231" s="2">
        <v>0.79535</v>
      </c>
      <c r="T231" s="2">
        <v>0.94984999999999997</v>
      </c>
      <c r="U231" s="2">
        <v>1.3360000000000001</v>
      </c>
      <c r="V231" s="2">
        <v>1.7170000000000001</v>
      </c>
    </row>
    <row r="232" spans="12:22" x14ac:dyDescent="0.2">
      <c r="L232" s="2">
        <v>63.1</v>
      </c>
      <c r="M232" s="2">
        <v>0.79420000000000002</v>
      </c>
      <c r="N232" s="2">
        <v>0.94864999999999999</v>
      </c>
      <c r="O232" s="2">
        <v>0.77290000000000003</v>
      </c>
      <c r="P232" s="2">
        <v>0.82569999999999999</v>
      </c>
      <c r="Q232" s="2">
        <v>0.8155</v>
      </c>
      <c r="R232" s="2">
        <v>1.0727</v>
      </c>
      <c r="S232" s="2">
        <v>0.79420000000000002</v>
      </c>
      <c r="T232" s="2">
        <v>0.94864999999999999</v>
      </c>
      <c r="U232" s="2">
        <v>1.3331999999999999</v>
      </c>
      <c r="V232" s="2">
        <v>1.7150000000000001</v>
      </c>
    </row>
    <row r="233" spans="12:22" x14ac:dyDescent="0.2">
      <c r="L233" s="2">
        <v>63.2</v>
      </c>
      <c r="M233" s="2">
        <v>0.79305000000000003</v>
      </c>
      <c r="N233" s="2">
        <v>0.94745000000000001</v>
      </c>
      <c r="O233" s="2">
        <v>0.77170000000000005</v>
      </c>
      <c r="P233" s="2">
        <v>0.8246</v>
      </c>
      <c r="Q233" s="2">
        <v>0.81440000000000001</v>
      </c>
      <c r="R233" s="2">
        <v>1.0713999999999999</v>
      </c>
      <c r="S233" s="2">
        <v>0.79305000000000003</v>
      </c>
      <c r="T233" s="2">
        <v>0.94745000000000001</v>
      </c>
      <c r="U233" s="2">
        <v>1.3304</v>
      </c>
      <c r="V233" s="2">
        <v>1.7134</v>
      </c>
    </row>
    <row r="234" spans="12:22" x14ac:dyDescent="0.2">
      <c r="L234" s="2">
        <v>63.3</v>
      </c>
      <c r="M234" s="2">
        <v>0.79194999999999993</v>
      </c>
      <c r="N234" s="2">
        <v>0.94625000000000004</v>
      </c>
      <c r="O234" s="2">
        <v>0.77059999999999995</v>
      </c>
      <c r="P234" s="2">
        <v>0.82350000000000001</v>
      </c>
      <c r="Q234" s="2">
        <v>0.81330000000000002</v>
      </c>
      <c r="R234" s="2">
        <v>1.0701000000000001</v>
      </c>
      <c r="S234" s="2">
        <v>0.79194999999999993</v>
      </c>
      <c r="T234" s="2">
        <v>0.94625000000000004</v>
      </c>
      <c r="U234" s="2">
        <v>1.3275999999999999</v>
      </c>
      <c r="V234" s="2">
        <v>1.7118</v>
      </c>
    </row>
    <row r="235" spans="12:22" x14ac:dyDescent="0.2">
      <c r="L235" s="2">
        <v>63.4</v>
      </c>
      <c r="M235" s="2">
        <v>0.79079999999999995</v>
      </c>
      <c r="N235" s="2">
        <v>0.94504999999999995</v>
      </c>
      <c r="O235" s="2">
        <v>0.76939999999999997</v>
      </c>
      <c r="P235" s="2">
        <v>0.82240000000000002</v>
      </c>
      <c r="Q235" s="2">
        <v>0.81220000000000003</v>
      </c>
      <c r="R235" s="2">
        <v>1.0688</v>
      </c>
      <c r="S235" s="2">
        <v>0.79079999999999995</v>
      </c>
      <c r="T235" s="2">
        <v>0.94504999999999995</v>
      </c>
      <c r="U235" s="2">
        <v>1.3248</v>
      </c>
      <c r="V235" s="2">
        <v>1.7102000000000002</v>
      </c>
    </row>
    <row r="236" spans="12:22" x14ac:dyDescent="0.2">
      <c r="L236" s="2">
        <v>63.5</v>
      </c>
      <c r="M236" s="2">
        <v>0.78964999999999996</v>
      </c>
      <c r="N236" s="2">
        <v>0.94389999999999996</v>
      </c>
      <c r="O236" s="2">
        <v>0.76819999999999999</v>
      </c>
      <c r="P236" s="2">
        <v>0.82130000000000003</v>
      </c>
      <c r="Q236" s="2">
        <v>0.81110000000000004</v>
      </c>
      <c r="R236" s="2">
        <v>1.0676000000000001</v>
      </c>
      <c r="S236" s="2">
        <v>0.78964999999999996</v>
      </c>
      <c r="T236" s="2">
        <v>0.94389999999999996</v>
      </c>
      <c r="U236" s="2">
        <v>1.3220000000000001</v>
      </c>
      <c r="V236" s="2">
        <v>1.7086000000000001</v>
      </c>
    </row>
    <row r="237" spans="12:22" x14ac:dyDescent="0.2">
      <c r="L237" s="2">
        <v>63.6</v>
      </c>
      <c r="M237" s="2">
        <v>0.78855000000000008</v>
      </c>
      <c r="N237" s="2">
        <v>0.94274999999999998</v>
      </c>
      <c r="O237" s="2">
        <v>0.7671</v>
      </c>
      <c r="P237" s="2">
        <v>0.82020000000000004</v>
      </c>
      <c r="Q237" s="2">
        <v>0.81</v>
      </c>
      <c r="R237" s="2">
        <v>1.0663</v>
      </c>
      <c r="S237" s="2">
        <v>0.78855000000000008</v>
      </c>
      <c r="T237" s="2">
        <v>0.94274999999999998</v>
      </c>
      <c r="U237" s="2">
        <v>1.32</v>
      </c>
      <c r="V237" s="2">
        <v>1.7070000000000001</v>
      </c>
    </row>
    <row r="238" spans="12:22" x14ac:dyDescent="0.2">
      <c r="L238" s="2">
        <v>63.7</v>
      </c>
      <c r="M238" s="2">
        <v>0.78739999999999999</v>
      </c>
      <c r="N238" s="2">
        <v>0.94155</v>
      </c>
      <c r="O238" s="2">
        <v>0.76590000000000003</v>
      </c>
      <c r="P238" s="2">
        <v>0.81920000000000004</v>
      </c>
      <c r="Q238" s="2">
        <v>0.80889999999999995</v>
      </c>
      <c r="R238" s="2">
        <v>1.0649999999999999</v>
      </c>
      <c r="S238" s="2">
        <v>0.78739999999999999</v>
      </c>
      <c r="T238" s="2">
        <v>0.94155</v>
      </c>
      <c r="U238" s="2">
        <v>1.3180000000000001</v>
      </c>
      <c r="V238" s="2">
        <v>1.7054</v>
      </c>
    </row>
    <row r="239" spans="12:22" x14ac:dyDescent="0.2">
      <c r="L239" s="2">
        <v>63.8</v>
      </c>
      <c r="M239" s="2">
        <v>0.78625</v>
      </c>
      <c r="N239" s="2">
        <v>0.94040000000000001</v>
      </c>
      <c r="O239" s="2">
        <v>0.76470000000000005</v>
      </c>
      <c r="P239" s="2">
        <v>0.81810000000000005</v>
      </c>
      <c r="Q239" s="2">
        <v>0.80779999999999996</v>
      </c>
      <c r="R239" s="2">
        <v>1.0638000000000001</v>
      </c>
      <c r="S239" s="2">
        <v>0.78625</v>
      </c>
      <c r="T239" s="2">
        <v>0.94040000000000001</v>
      </c>
      <c r="U239" s="2">
        <v>1.3157999999999999</v>
      </c>
      <c r="V239" s="2">
        <v>1.7038</v>
      </c>
    </row>
    <row r="240" spans="12:22" x14ac:dyDescent="0.2">
      <c r="L240" s="2">
        <v>63.9</v>
      </c>
      <c r="M240" s="2">
        <v>0.79099999999999993</v>
      </c>
      <c r="N240" s="2">
        <v>0.93920000000000003</v>
      </c>
      <c r="O240" s="2">
        <v>0.77529999999999999</v>
      </c>
      <c r="P240" s="2">
        <v>0.81699999999999995</v>
      </c>
      <c r="Q240" s="2">
        <v>0.80669999999999997</v>
      </c>
      <c r="R240" s="2">
        <v>1.0625</v>
      </c>
      <c r="S240" s="2">
        <v>0.79099999999999993</v>
      </c>
      <c r="T240" s="2">
        <v>0.93920000000000003</v>
      </c>
      <c r="U240" s="2">
        <v>1.3133999999999999</v>
      </c>
      <c r="V240" s="2">
        <v>1.702</v>
      </c>
    </row>
    <row r="241" spans="12:22" x14ac:dyDescent="0.2">
      <c r="L241" s="2">
        <v>64</v>
      </c>
      <c r="M241" s="2">
        <v>0.78410000000000002</v>
      </c>
      <c r="N241" s="2">
        <v>0.93805000000000005</v>
      </c>
      <c r="O241" s="2">
        <v>0.76249999999999996</v>
      </c>
      <c r="P241" s="2">
        <v>0.81589999999999996</v>
      </c>
      <c r="Q241" s="2">
        <v>0.80569999999999997</v>
      </c>
      <c r="R241" s="2">
        <v>1.0612999999999999</v>
      </c>
      <c r="S241" s="2">
        <v>0.78410000000000002</v>
      </c>
      <c r="T241" s="2">
        <v>0.93805000000000005</v>
      </c>
      <c r="U241" s="2">
        <v>1.3109999999999999</v>
      </c>
      <c r="V241" s="2">
        <v>1.7</v>
      </c>
    </row>
    <row r="242" spans="12:22" x14ac:dyDescent="0.2">
      <c r="L242" s="2">
        <v>64.099999999999994</v>
      </c>
      <c r="M242" s="2">
        <v>0.78295000000000003</v>
      </c>
      <c r="N242" s="2">
        <v>0.93735000000000002</v>
      </c>
      <c r="O242" s="2">
        <v>0.76129999999999998</v>
      </c>
      <c r="P242" s="2">
        <v>0.81479999999999997</v>
      </c>
      <c r="Q242" s="2">
        <v>0.80459999999999998</v>
      </c>
      <c r="R242" s="2">
        <v>1.0601</v>
      </c>
      <c r="S242" s="2">
        <v>0.78295000000000003</v>
      </c>
      <c r="T242" s="2">
        <v>0.93735000000000002</v>
      </c>
      <c r="U242" s="2">
        <v>1.3089999999999999</v>
      </c>
      <c r="V242" s="2">
        <v>1.698</v>
      </c>
    </row>
    <row r="243" spans="12:22" x14ac:dyDescent="0.2">
      <c r="L243" s="2">
        <v>64.2</v>
      </c>
      <c r="M243" s="2">
        <v>0.78184999999999993</v>
      </c>
      <c r="N243" s="2">
        <v>0.93574999999999997</v>
      </c>
      <c r="O243" s="2">
        <v>0.76019999999999999</v>
      </c>
      <c r="P243" s="2">
        <v>0.81369999999999998</v>
      </c>
      <c r="Q243" s="2">
        <v>0.80349999999999999</v>
      </c>
      <c r="R243" s="2">
        <v>1.0588</v>
      </c>
      <c r="S243" s="2">
        <v>0.78184999999999993</v>
      </c>
      <c r="T243" s="2">
        <v>0.93574999999999997</v>
      </c>
      <c r="U243" s="2">
        <v>1.3069999999999999</v>
      </c>
      <c r="V243" s="2">
        <v>1.6963999999999999</v>
      </c>
    </row>
    <row r="244" spans="12:22" x14ac:dyDescent="0.2">
      <c r="L244" s="2">
        <v>64.3</v>
      </c>
      <c r="M244" s="2">
        <v>0.78079999999999994</v>
      </c>
      <c r="N244" s="2">
        <v>0.93459999999999999</v>
      </c>
      <c r="O244" s="2">
        <v>0.7591</v>
      </c>
      <c r="P244" s="2">
        <v>0.81269999999999998</v>
      </c>
      <c r="Q244" s="2">
        <v>0.80249999999999999</v>
      </c>
      <c r="R244" s="2">
        <v>1.0576000000000001</v>
      </c>
      <c r="S244" s="2">
        <v>0.78079999999999994</v>
      </c>
      <c r="T244" s="2">
        <v>0.93459999999999999</v>
      </c>
      <c r="U244" s="2">
        <v>1.3048</v>
      </c>
      <c r="V244" s="2">
        <v>1.6947999999999999</v>
      </c>
    </row>
    <row r="245" spans="12:22" x14ac:dyDescent="0.2">
      <c r="L245" s="2">
        <v>64.400000000000006</v>
      </c>
      <c r="M245" s="2">
        <v>0.77970000000000006</v>
      </c>
      <c r="N245" s="2">
        <v>0.93345</v>
      </c>
      <c r="O245" s="2">
        <v>0.75800000000000001</v>
      </c>
      <c r="P245" s="2">
        <v>0.81159999999999999</v>
      </c>
      <c r="Q245" s="2">
        <v>0.8014</v>
      </c>
      <c r="R245" s="2">
        <v>1.0564</v>
      </c>
      <c r="S245" s="2">
        <v>0.77970000000000006</v>
      </c>
      <c r="T245" s="2">
        <v>0.93345</v>
      </c>
      <c r="U245" s="2">
        <v>1.3024</v>
      </c>
      <c r="V245" s="2">
        <v>1.6932</v>
      </c>
    </row>
    <row r="246" spans="12:22" x14ac:dyDescent="0.2">
      <c r="L246" s="2">
        <v>64.5</v>
      </c>
      <c r="M246" s="2">
        <v>0.7792</v>
      </c>
      <c r="N246" s="2">
        <v>0.93230000000000002</v>
      </c>
      <c r="O246" s="2">
        <v>0.75800000000000001</v>
      </c>
      <c r="P246" s="2">
        <v>0.8105</v>
      </c>
      <c r="Q246" s="2">
        <v>0.8004</v>
      </c>
      <c r="R246" s="2">
        <v>1.0550999999999999</v>
      </c>
      <c r="S246" s="2">
        <v>0.7792</v>
      </c>
      <c r="T246" s="2">
        <v>0.93230000000000002</v>
      </c>
      <c r="U246" s="2">
        <v>1.3</v>
      </c>
      <c r="V246" s="2">
        <v>1.6916</v>
      </c>
    </row>
    <row r="247" spans="12:22" x14ac:dyDescent="0.2">
      <c r="L247" s="2">
        <v>64.599999999999994</v>
      </c>
      <c r="M247" s="2">
        <v>0.77749999999999997</v>
      </c>
      <c r="N247" s="2">
        <v>0.93115000000000003</v>
      </c>
      <c r="O247" s="2">
        <v>0.75570000000000004</v>
      </c>
      <c r="P247" s="2">
        <v>0.8095</v>
      </c>
      <c r="Q247" s="2">
        <v>0.79930000000000001</v>
      </c>
      <c r="R247" s="2">
        <v>1.0539000000000001</v>
      </c>
      <c r="S247" s="2">
        <v>0.77749999999999997</v>
      </c>
      <c r="T247" s="2">
        <v>0.93115000000000003</v>
      </c>
      <c r="U247" s="2">
        <v>1.298</v>
      </c>
      <c r="V247" s="2">
        <v>1.69</v>
      </c>
    </row>
    <row r="248" spans="12:22" x14ac:dyDescent="0.2">
      <c r="L248" s="2">
        <v>64.7</v>
      </c>
      <c r="M248" s="2">
        <v>0.77645000000000008</v>
      </c>
      <c r="N248" s="2">
        <v>0.93</v>
      </c>
      <c r="O248" s="2">
        <v>0.75460000000000005</v>
      </c>
      <c r="P248" s="2">
        <v>0.80840000000000001</v>
      </c>
      <c r="Q248" s="2">
        <v>0.79830000000000001</v>
      </c>
      <c r="R248" s="2">
        <v>1.0527</v>
      </c>
      <c r="S248" s="2">
        <v>0.77645000000000008</v>
      </c>
      <c r="T248" s="2">
        <v>0.93</v>
      </c>
      <c r="U248" s="2">
        <v>1.296</v>
      </c>
      <c r="V248" s="2">
        <v>1.6883999999999999</v>
      </c>
    </row>
    <row r="249" spans="12:22" x14ac:dyDescent="0.2">
      <c r="L249" s="2">
        <v>64.8</v>
      </c>
      <c r="M249" s="2">
        <v>0.77539999999999998</v>
      </c>
      <c r="N249" s="2">
        <v>0.92889999999999995</v>
      </c>
      <c r="O249" s="2">
        <v>0.75349999999999995</v>
      </c>
      <c r="P249" s="2">
        <v>0.80730000000000002</v>
      </c>
      <c r="Q249" s="2">
        <v>0.79730000000000001</v>
      </c>
      <c r="R249" s="2">
        <v>1.0515000000000001</v>
      </c>
      <c r="S249" s="2">
        <v>0.77539999999999998</v>
      </c>
      <c r="T249" s="2">
        <v>0.92889999999999995</v>
      </c>
      <c r="U249" s="2">
        <v>1.294</v>
      </c>
      <c r="V249" s="2">
        <v>1.6867999999999999</v>
      </c>
    </row>
    <row r="250" spans="12:22" x14ac:dyDescent="0.2">
      <c r="L250" s="2">
        <v>64.900000000000006</v>
      </c>
      <c r="M250" s="2">
        <v>0.77990000000000004</v>
      </c>
      <c r="N250" s="2">
        <v>0.92774999999999996</v>
      </c>
      <c r="O250" s="2">
        <v>0.76359999999999995</v>
      </c>
      <c r="P250" s="2">
        <v>0.80630000000000002</v>
      </c>
      <c r="Q250" s="2">
        <v>0.79620000000000002</v>
      </c>
      <c r="R250" s="2">
        <v>1.0503</v>
      </c>
      <c r="S250" s="2">
        <v>0.77990000000000004</v>
      </c>
      <c r="T250" s="2">
        <v>0.92774999999999996</v>
      </c>
      <c r="U250" s="2">
        <v>1.292</v>
      </c>
      <c r="V250" s="2">
        <v>1.6850000000000001</v>
      </c>
    </row>
    <row r="251" spans="12:22" x14ac:dyDescent="0.2">
      <c r="L251" s="2">
        <v>65</v>
      </c>
      <c r="M251" s="2">
        <v>0.77329999999999999</v>
      </c>
      <c r="N251" s="2">
        <v>0.92664999999999997</v>
      </c>
      <c r="O251" s="2">
        <v>0.75139999999999996</v>
      </c>
      <c r="P251" s="2">
        <v>0.80520000000000003</v>
      </c>
      <c r="Q251" s="2">
        <v>0.79520000000000002</v>
      </c>
      <c r="R251" s="2">
        <v>1.0490999999999999</v>
      </c>
      <c r="S251" s="2">
        <v>0.77329999999999999</v>
      </c>
      <c r="T251" s="2">
        <v>0.92664999999999997</v>
      </c>
      <c r="U251" s="2">
        <v>1.29</v>
      </c>
      <c r="V251" s="2">
        <v>1.6830000000000001</v>
      </c>
    </row>
    <row r="252" spans="12:22" x14ac:dyDescent="0.2">
      <c r="L252" s="2">
        <v>65.099999999999994</v>
      </c>
      <c r="M252" s="2">
        <v>0.77224999999999999</v>
      </c>
      <c r="N252" s="2">
        <v>0.92549999999999999</v>
      </c>
      <c r="O252" s="2">
        <v>0.75029999999999997</v>
      </c>
      <c r="P252" s="2">
        <v>0.80420000000000003</v>
      </c>
      <c r="Q252" s="2">
        <v>0.79420000000000002</v>
      </c>
      <c r="R252" s="2">
        <v>1.0479000000000001</v>
      </c>
      <c r="S252" s="2">
        <v>0.77224999999999999</v>
      </c>
      <c r="T252" s="2">
        <v>0.92549999999999999</v>
      </c>
      <c r="U252" s="2">
        <v>1.2876000000000001</v>
      </c>
      <c r="V252" s="2">
        <v>1.681</v>
      </c>
    </row>
    <row r="253" spans="12:22" x14ac:dyDescent="0.2">
      <c r="L253" s="2">
        <v>65.2</v>
      </c>
      <c r="M253" s="2">
        <v>0.7712</v>
      </c>
      <c r="N253" s="2">
        <v>0.9244</v>
      </c>
      <c r="O253" s="2">
        <v>0.74919999999999998</v>
      </c>
      <c r="P253" s="2">
        <v>0.80310000000000004</v>
      </c>
      <c r="Q253" s="2">
        <v>0.79320000000000002</v>
      </c>
      <c r="R253" s="2">
        <v>1.0467</v>
      </c>
      <c r="S253" s="2">
        <v>0.7712</v>
      </c>
      <c r="T253" s="2">
        <v>0.9244</v>
      </c>
      <c r="U253" s="2">
        <v>1.2852000000000001</v>
      </c>
      <c r="V253" s="2">
        <v>1.679</v>
      </c>
    </row>
    <row r="254" spans="12:22" x14ac:dyDescent="0.2">
      <c r="L254" s="2">
        <v>65.3</v>
      </c>
      <c r="M254" s="2">
        <v>0.77015</v>
      </c>
      <c r="N254" s="2">
        <v>0.92325000000000002</v>
      </c>
      <c r="O254" s="2">
        <v>0.74809999999999999</v>
      </c>
      <c r="P254" s="2">
        <v>0.80210000000000004</v>
      </c>
      <c r="Q254" s="2">
        <v>0.79220000000000002</v>
      </c>
      <c r="R254" s="2">
        <v>1.0455000000000001</v>
      </c>
      <c r="S254" s="2">
        <v>0.77015</v>
      </c>
      <c r="T254" s="2">
        <v>0.92325000000000002</v>
      </c>
      <c r="U254" s="2">
        <v>1.2829999999999999</v>
      </c>
      <c r="V254" s="2">
        <v>1.677</v>
      </c>
    </row>
    <row r="255" spans="12:22" x14ac:dyDescent="0.2">
      <c r="L255" s="2">
        <v>65.400000000000006</v>
      </c>
      <c r="M255" s="2">
        <v>0.76910000000000001</v>
      </c>
      <c r="N255" s="2">
        <v>0.92220000000000002</v>
      </c>
      <c r="O255" s="2">
        <v>0.74709999999999999</v>
      </c>
      <c r="P255" s="2">
        <v>0.80100000000000005</v>
      </c>
      <c r="Q255" s="2">
        <v>0.79110000000000003</v>
      </c>
      <c r="R255" s="2">
        <v>1.0444</v>
      </c>
      <c r="S255" s="2">
        <v>0.76910000000000001</v>
      </c>
      <c r="T255" s="2">
        <v>0.92220000000000002</v>
      </c>
      <c r="U255" s="2">
        <v>1.2809999999999999</v>
      </c>
      <c r="V255" s="2">
        <v>1.6752</v>
      </c>
    </row>
    <row r="256" spans="12:22" x14ac:dyDescent="0.2">
      <c r="L256" s="2">
        <v>65.5</v>
      </c>
      <c r="M256" s="2">
        <v>0.76805000000000001</v>
      </c>
      <c r="N256" s="2">
        <v>0.92110000000000003</v>
      </c>
      <c r="O256" s="2">
        <v>0.746</v>
      </c>
      <c r="P256" s="2">
        <v>0.8</v>
      </c>
      <c r="Q256" s="2">
        <v>0.79010000000000002</v>
      </c>
      <c r="R256" s="2">
        <v>1.0431999999999999</v>
      </c>
      <c r="S256" s="2">
        <v>0.76805000000000001</v>
      </c>
      <c r="T256" s="2">
        <v>0.92110000000000003</v>
      </c>
      <c r="U256" s="2">
        <v>1.2789999999999999</v>
      </c>
      <c r="V256" s="2">
        <v>1.6736</v>
      </c>
    </row>
    <row r="257" spans="12:22" x14ac:dyDescent="0.2">
      <c r="L257" s="2">
        <v>65.599999999999994</v>
      </c>
      <c r="M257" s="2">
        <v>0.76705000000000001</v>
      </c>
      <c r="N257" s="2">
        <v>0.91995000000000005</v>
      </c>
      <c r="O257" s="2">
        <v>0.745</v>
      </c>
      <c r="P257" s="2">
        <v>0.79900000000000004</v>
      </c>
      <c r="Q257" s="2">
        <v>0.78910000000000002</v>
      </c>
      <c r="R257" s="2">
        <v>1.042</v>
      </c>
      <c r="S257" s="2">
        <v>0.76705000000000001</v>
      </c>
      <c r="T257" s="2">
        <v>0.91995000000000005</v>
      </c>
      <c r="U257" s="2">
        <v>1.2766</v>
      </c>
      <c r="V257" s="2">
        <v>1.6719999999999999</v>
      </c>
    </row>
    <row r="258" spans="12:22" x14ac:dyDescent="0.2">
      <c r="L258" s="2">
        <v>65.7</v>
      </c>
      <c r="M258" s="2">
        <v>0.76600000000000001</v>
      </c>
      <c r="N258" s="2">
        <v>0.91884999999999994</v>
      </c>
      <c r="O258" s="2">
        <v>0.74390000000000001</v>
      </c>
      <c r="P258" s="2">
        <v>0.79790000000000005</v>
      </c>
      <c r="Q258" s="2">
        <v>0.78810000000000002</v>
      </c>
      <c r="R258" s="2">
        <v>1.0407999999999999</v>
      </c>
      <c r="S258" s="2">
        <v>0.76600000000000001</v>
      </c>
      <c r="T258" s="2">
        <v>0.91884999999999994</v>
      </c>
      <c r="U258" s="2">
        <v>1.2742</v>
      </c>
      <c r="V258" s="2">
        <v>1.6703999999999999</v>
      </c>
    </row>
    <row r="259" spans="12:22" x14ac:dyDescent="0.2">
      <c r="L259" s="2">
        <v>65.8</v>
      </c>
      <c r="M259" s="2">
        <v>0.76505000000000001</v>
      </c>
      <c r="N259" s="2">
        <v>0.91779999999999995</v>
      </c>
      <c r="O259" s="2">
        <v>0.7429</v>
      </c>
      <c r="P259" s="2">
        <v>0.79690000000000005</v>
      </c>
      <c r="Q259" s="2">
        <v>0.78720000000000001</v>
      </c>
      <c r="R259" s="2">
        <v>1.0397000000000001</v>
      </c>
      <c r="S259" s="2">
        <v>0.76505000000000001</v>
      </c>
      <c r="T259" s="2">
        <v>0.91779999999999995</v>
      </c>
      <c r="U259" s="2">
        <v>1.272</v>
      </c>
      <c r="V259" s="2">
        <v>1.6687999999999998</v>
      </c>
    </row>
    <row r="260" spans="12:22" x14ac:dyDescent="0.2">
      <c r="L260" s="2">
        <v>65.900000000000006</v>
      </c>
      <c r="M260" s="2">
        <v>0.76929999999999998</v>
      </c>
      <c r="N260" s="2">
        <v>0.91664999999999996</v>
      </c>
      <c r="O260" s="2">
        <v>0.75239999999999996</v>
      </c>
      <c r="P260" s="2">
        <v>0.79590000000000005</v>
      </c>
      <c r="Q260" s="2">
        <v>0.78620000000000001</v>
      </c>
      <c r="R260" s="2">
        <v>1.0385</v>
      </c>
      <c r="S260" s="2">
        <v>0.76929999999999998</v>
      </c>
      <c r="T260" s="2">
        <v>0.91664999999999996</v>
      </c>
      <c r="U260" s="2">
        <v>1.27</v>
      </c>
      <c r="V260" s="2">
        <v>1.6672</v>
      </c>
    </row>
    <row r="261" spans="12:22" x14ac:dyDescent="0.2">
      <c r="L261" s="2">
        <v>66</v>
      </c>
      <c r="M261" s="2">
        <v>0.76300000000000001</v>
      </c>
      <c r="N261" s="2">
        <v>0.91559999999999997</v>
      </c>
      <c r="O261" s="2">
        <v>0.74080000000000001</v>
      </c>
      <c r="P261" s="2">
        <v>0.79479999999999995</v>
      </c>
      <c r="Q261" s="2">
        <v>0.78520000000000001</v>
      </c>
      <c r="R261" s="2">
        <v>1.0374000000000001</v>
      </c>
      <c r="S261" s="2">
        <v>0.76300000000000001</v>
      </c>
      <c r="T261" s="2">
        <v>0.91559999999999997</v>
      </c>
      <c r="U261" s="2">
        <v>1.268</v>
      </c>
      <c r="V261" s="2">
        <v>1.6656</v>
      </c>
    </row>
    <row r="262" spans="12:22" x14ac:dyDescent="0.2">
      <c r="L262" s="2">
        <v>66.099999999999994</v>
      </c>
      <c r="M262" s="2">
        <v>0.76200000000000001</v>
      </c>
      <c r="N262" s="2">
        <v>0.91449999999999998</v>
      </c>
      <c r="O262" s="2">
        <v>0.73980000000000001</v>
      </c>
      <c r="P262" s="2">
        <v>0.79379999999999995</v>
      </c>
      <c r="Q262" s="2">
        <v>0.78420000000000001</v>
      </c>
      <c r="R262" s="2">
        <v>1.0362</v>
      </c>
      <c r="S262" s="2">
        <v>0.76200000000000001</v>
      </c>
      <c r="T262" s="2">
        <v>0.91449999999999998</v>
      </c>
      <c r="U262" s="2">
        <v>1.266</v>
      </c>
      <c r="V262" s="2">
        <v>1.6639999999999999</v>
      </c>
    </row>
    <row r="263" spans="12:22" x14ac:dyDescent="0.2">
      <c r="L263" s="2">
        <v>66.2</v>
      </c>
      <c r="M263" s="2">
        <v>0.76095000000000002</v>
      </c>
      <c r="N263" s="2">
        <v>0.91344999999999998</v>
      </c>
      <c r="O263" s="2">
        <v>0.73870000000000002</v>
      </c>
      <c r="P263" s="2">
        <v>0.79279999999999995</v>
      </c>
      <c r="Q263" s="2">
        <v>0.78320000000000001</v>
      </c>
      <c r="R263" s="2">
        <v>1.0350999999999999</v>
      </c>
      <c r="S263" s="2">
        <v>0.76095000000000002</v>
      </c>
      <c r="T263" s="2">
        <v>0.91344999999999998</v>
      </c>
      <c r="U263" s="2">
        <v>1.264</v>
      </c>
      <c r="V263" s="2">
        <v>1.6623999999999999</v>
      </c>
    </row>
    <row r="264" spans="12:22" x14ac:dyDescent="0.2">
      <c r="L264" s="2">
        <v>66.3</v>
      </c>
      <c r="M264" s="2">
        <v>0.76</v>
      </c>
      <c r="N264" s="2">
        <v>0.91234999999999999</v>
      </c>
      <c r="O264" s="2">
        <v>0.73770000000000002</v>
      </c>
      <c r="P264" s="2">
        <v>0.79179999999999995</v>
      </c>
      <c r="Q264" s="2">
        <v>0.7823</v>
      </c>
      <c r="R264" s="2">
        <v>1.0339</v>
      </c>
      <c r="S264" s="2">
        <v>0.76</v>
      </c>
      <c r="T264" s="2">
        <v>0.91234999999999999</v>
      </c>
      <c r="U264" s="2">
        <v>1.2617999999999998</v>
      </c>
      <c r="V264" s="2">
        <v>1.6607999999999998</v>
      </c>
    </row>
    <row r="265" spans="12:22" x14ac:dyDescent="0.2">
      <c r="L265" s="2">
        <v>66.400000000000006</v>
      </c>
      <c r="M265" s="2">
        <v>0.75900000000000001</v>
      </c>
      <c r="N265" s="2">
        <v>0.9113</v>
      </c>
      <c r="O265" s="2">
        <v>0.73670000000000002</v>
      </c>
      <c r="P265" s="2">
        <v>0.79079999999999995</v>
      </c>
      <c r="Q265" s="2">
        <v>0.78129999999999999</v>
      </c>
      <c r="R265" s="2">
        <v>1.0327999999999999</v>
      </c>
      <c r="S265" s="2">
        <v>0.75900000000000001</v>
      </c>
      <c r="T265" s="2">
        <v>0.9113</v>
      </c>
      <c r="U265" s="2">
        <v>1.2593999999999999</v>
      </c>
      <c r="V265" s="2">
        <v>1.659</v>
      </c>
    </row>
    <row r="266" spans="12:22" x14ac:dyDescent="0.2">
      <c r="L266" s="2">
        <v>66.5</v>
      </c>
      <c r="M266" s="2">
        <v>0.75805</v>
      </c>
      <c r="N266" s="2">
        <v>0.91020000000000001</v>
      </c>
      <c r="O266" s="2">
        <v>0.73570000000000002</v>
      </c>
      <c r="P266" s="2">
        <v>0.78979999999999995</v>
      </c>
      <c r="Q266" s="2">
        <v>0.78039999999999998</v>
      </c>
      <c r="R266" s="2">
        <v>1.0317000000000001</v>
      </c>
      <c r="S266" s="2">
        <v>0.75805</v>
      </c>
      <c r="T266" s="2">
        <v>0.91020000000000001</v>
      </c>
      <c r="U266" s="2">
        <v>1.2569999999999999</v>
      </c>
      <c r="V266" s="2">
        <v>1.657</v>
      </c>
    </row>
    <row r="267" spans="12:22" x14ac:dyDescent="0.2">
      <c r="L267" s="2">
        <v>66.599999999999994</v>
      </c>
      <c r="M267" s="2">
        <v>0.75705</v>
      </c>
      <c r="N267" s="2">
        <v>0.90915000000000001</v>
      </c>
      <c r="O267" s="2">
        <v>0.73470000000000002</v>
      </c>
      <c r="P267" s="2">
        <v>0.78869999999999996</v>
      </c>
      <c r="Q267" s="2">
        <v>0.77939999999999998</v>
      </c>
      <c r="R267" s="2">
        <v>1.0306</v>
      </c>
      <c r="S267" s="2">
        <v>0.75705</v>
      </c>
      <c r="T267" s="2">
        <v>0.90915000000000001</v>
      </c>
      <c r="U267" s="2">
        <v>1.2549999999999999</v>
      </c>
      <c r="V267" s="2">
        <v>1.655</v>
      </c>
    </row>
    <row r="268" spans="12:22" x14ac:dyDescent="0.2">
      <c r="L268" s="2">
        <v>66.7</v>
      </c>
      <c r="M268" s="2">
        <v>0.75609999999999999</v>
      </c>
      <c r="N268" s="2">
        <v>0.90805000000000002</v>
      </c>
      <c r="O268" s="2">
        <v>0.73370000000000002</v>
      </c>
      <c r="P268" s="2">
        <v>0.78769999999999996</v>
      </c>
      <c r="Q268" s="2">
        <v>0.77849999999999997</v>
      </c>
      <c r="R268" s="2">
        <v>1.0294000000000001</v>
      </c>
      <c r="S268" s="2">
        <v>0.75609999999999999</v>
      </c>
      <c r="T268" s="2">
        <v>0.90805000000000002</v>
      </c>
      <c r="U268" s="2">
        <v>1.2529999999999999</v>
      </c>
      <c r="V268" s="2">
        <v>1.6534</v>
      </c>
    </row>
    <row r="269" spans="12:22" x14ac:dyDescent="0.2">
      <c r="L269" s="2">
        <v>66.8</v>
      </c>
      <c r="M269" s="2">
        <v>0.75509999999999999</v>
      </c>
      <c r="N269" s="2">
        <v>0.90700000000000003</v>
      </c>
      <c r="O269" s="2">
        <v>0.73270000000000002</v>
      </c>
      <c r="P269" s="2">
        <v>0.78669999999999995</v>
      </c>
      <c r="Q269" s="2">
        <v>0.77749999999999997</v>
      </c>
      <c r="R269" s="2">
        <v>1.0283</v>
      </c>
      <c r="S269" s="2">
        <v>0.75509999999999999</v>
      </c>
      <c r="T269" s="2">
        <v>0.90700000000000003</v>
      </c>
      <c r="U269" s="2">
        <v>1.2507999999999999</v>
      </c>
      <c r="V269" s="2">
        <v>1.6517999999999999</v>
      </c>
    </row>
    <row r="270" spans="12:22" x14ac:dyDescent="0.2">
      <c r="L270" s="2">
        <v>66.900000000000006</v>
      </c>
      <c r="M270" s="2">
        <v>0.75919999999999999</v>
      </c>
      <c r="N270" s="2">
        <v>0.90595000000000003</v>
      </c>
      <c r="O270" s="2">
        <v>0.74180000000000001</v>
      </c>
      <c r="P270" s="2">
        <v>0.78569999999999995</v>
      </c>
      <c r="Q270" s="2">
        <v>0.77659999999999996</v>
      </c>
      <c r="R270" s="2">
        <v>1.0271999999999999</v>
      </c>
      <c r="S270" s="2">
        <v>0.75919999999999999</v>
      </c>
      <c r="T270" s="2">
        <v>0.90595000000000003</v>
      </c>
      <c r="U270" s="2">
        <v>1.2484</v>
      </c>
      <c r="V270" s="2">
        <v>1.6502000000000001</v>
      </c>
    </row>
    <row r="271" spans="12:22" x14ac:dyDescent="0.2">
      <c r="L271" s="2">
        <v>67</v>
      </c>
      <c r="M271" s="2">
        <v>0.75314999999999999</v>
      </c>
      <c r="N271" s="2">
        <v>0.90490000000000004</v>
      </c>
      <c r="O271" s="2">
        <v>0.73070000000000002</v>
      </c>
      <c r="P271" s="2">
        <v>0.78469999999999995</v>
      </c>
      <c r="Q271" s="2">
        <v>0.77559999999999996</v>
      </c>
      <c r="R271" s="2">
        <v>1.0261</v>
      </c>
      <c r="S271" s="2">
        <v>0.75314999999999999</v>
      </c>
      <c r="T271" s="2">
        <v>0.90490000000000004</v>
      </c>
      <c r="U271" s="2">
        <v>1.246</v>
      </c>
      <c r="V271" s="2">
        <v>1.6486000000000001</v>
      </c>
    </row>
    <row r="272" spans="12:22" x14ac:dyDescent="0.2">
      <c r="L272" s="2">
        <v>67.099999999999994</v>
      </c>
      <c r="M272" s="2">
        <v>0.75219999999999998</v>
      </c>
      <c r="N272" s="2">
        <v>0.90385000000000004</v>
      </c>
      <c r="O272" s="2">
        <v>0.72970000000000002</v>
      </c>
      <c r="P272" s="2">
        <v>0.78369999999999995</v>
      </c>
      <c r="Q272" s="2">
        <v>0.77470000000000006</v>
      </c>
      <c r="R272" s="2">
        <v>1.0249999999999999</v>
      </c>
      <c r="S272" s="2">
        <v>0.75219999999999998</v>
      </c>
      <c r="T272" s="2">
        <v>0.90385000000000004</v>
      </c>
      <c r="U272" s="2">
        <v>1.2444</v>
      </c>
      <c r="V272" s="2">
        <v>1.647</v>
      </c>
    </row>
    <row r="273" spans="12:22" x14ac:dyDescent="0.2">
      <c r="L273" s="2">
        <v>67.2</v>
      </c>
      <c r="M273" s="2">
        <v>0.75124999999999997</v>
      </c>
      <c r="N273" s="2">
        <v>0.90280000000000005</v>
      </c>
      <c r="O273" s="2">
        <v>0.72870000000000001</v>
      </c>
      <c r="P273" s="2">
        <v>0.78269999999999995</v>
      </c>
      <c r="Q273" s="2">
        <v>0.77380000000000004</v>
      </c>
      <c r="R273" s="2">
        <v>1.0239</v>
      </c>
      <c r="S273" s="2">
        <v>0.75124999999999997</v>
      </c>
      <c r="T273" s="2">
        <v>0.90280000000000005</v>
      </c>
      <c r="U273" s="2">
        <v>1.2427999999999999</v>
      </c>
      <c r="V273" s="2">
        <v>1.6454</v>
      </c>
    </row>
    <row r="274" spans="12:22" x14ac:dyDescent="0.2">
      <c r="L274" s="2">
        <v>67.3</v>
      </c>
      <c r="M274" s="2">
        <v>0.75035000000000007</v>
      </c>
      <c r="N274" s="2">
        <v>0.90175000000000005</v>
      </c>
      <c r="O274" s="2">
        <v>0.7278</v>
      </c>
      <c r="P274" s="2">
        <v>0.78169999999999995</v>
      </c>
      <c r="Q274" s="2">
        <v>0.77290000000000003</v>
      </c>
      <c r="R274" s="2">
        <v>1.0227999999999999</v>
      </c>
      <c r="S274" s="2">
        <v>0.75035000000000007</v>
      </c>
      <c r="T274" s="2">
        <v>0.90175000000000005</v>
      </c>
      <c r="U274" s="2">
        <v>1.2410000000000001</v>
      </c>
      <c r="V274" s="2">
        <v>1.6437999999999999</v>
      </c>
    </row>
    <row r="275" spans="12:22" x14ac:dyDescent="0.2">
      <c r="L275" s="2">
        <v>67.400000000000006</v>
      </c>
      <c r="M275" s="2">
        <v>0.74934999999999996</v>
      </c>
      <c r="N275" s="2">
        <v>0.90075000000000005</v>
      </c>
      <c r="O275" s="2">
        <v>0.7268</v>
      </c>
      <c r="P275" s="2">
        <v>0.78069999999999995</v>
      </c>
      <c r="Q275" s="2">
        <v>0.77190000000000003</v>
      </c>
      <c r="R275" s="2">
        <v>1.0217000000000001</v>
      </c>
      <c r="S275" s="2">
        <v>0.74934999999999996</v>
      </c>
      <c r="T275" s="2">
        <v>0.90075000000000005</v>
      </c>
      <c r="U275" s="2">
        <v>1.2390000000000001</v>
      </c>
      <c r="V275" s="2">
        <v>1.6422000000000001</v>
      </c>
    </row>
    <row r="276" spans="12:22" x14ac:dyDescent="0.2">
      <c r="L276" s="2">
        <v>67.5</v>
      </c>
      <c r="M276" s="2">
        <v>0.74839999999999995</v>
      </c>
      <c r="N276" s="2">
        <v>0.89995000000000003</v>
      </c>
      <c r="O276" s="2">
        <v>0.7258</v>
      </c>
      <c r="P276" s="2">
        <v>0.77980000000000005</v>
      </c>
      <c r="Q276" s="2">
        <v>0.77100000000000002</v>
      </c>
      <c r="R276" s="2">
        <v>1.0206</v>
      </c>
      <c r="S276" s="2">
        <v>0.74839999999999995</v>
      </c>
      <c r="T276" s="2">
        <v>0.89995000000000003</v>
      </c>
      <c r="U276" s="2">
        <v>1.2370000000000001</v>
      </c>
      <c r="V276" s="2">
        <v>1.6406000000000001</v>
      </c>
    </row>
    <row r="277" spans="12:22" x14ac:dyDescent="0.2">
      <c r="L277" s="2">
        <v>67.599999999999994</v>
      </c>
      <c r="M277" s="2">
        <v>0.74750000000000005</v>
      </c>
      <c r="N277" s="2">
        <v>0.8982</v>
      </c>
      <c r="O277" s="2">
        <v>0.72489999999999999</v>
      </c>
      <c r="P277" s="2">
        <v>0.77769999999999995</v>
      </c>
      <c r="Q277" s="2">
        <v>0.77010000000000001</v>
      </c>
      <c r="R277" s="2">
        <v>1.0195000000000001</v>
      </c>
      <c r="S277" s="2">
        <v>0.74750000000000005</v>
      </c>
      <c r="T277" s="2">
        <v>0.8982</v>
      </c>
      <c r="U277" s="2">
        <v>1.2354000000000001</v>
      </c>
      <c r="V277" s="2">
        <v>1.639</v>
      </c>
    </row>
    <row r="278" spans="12:22" x14ac:dyDescent="0.2">
      <c r="L278" s="2">
        <v>67.7</v>
      </c>
      <c r="M278" s="2">
        <v>0.74655000000000005</v>
      </c>
      <c r="N278" s="2">
        <v>0.89729999999999999</v>
      </c>
      <c r="O278" s="2">
        <v>0.72389999999999999</v>
      </c>
      <c r="P278" s="2">
        <v>0.77690000000000003</v>
      </c>
      <c r="Q278" s="2">
        <v>0.76919999999999999</v>
      </c>
      <c r="R278" s="2">
        <v>1.0185</v>
      </c>
      <c r="S278" s="2">
        <v>0.74655000000000005</v>
      </c>
      <c r="T278" s="2">
        <v>0.89729999999999999</v>
      </c>
      <c r="U278" s="2">
        <v>1.2338</v>
      </c>
      <c r="V278" s="2">
        <v>1.637</v>
      </c>
    </row>
    <row r="279" spans="12:22" x14ac:dyDescent="0.2">
      <c r="L279" s="2">
        <v>67.8</v>
      </c>
      <c r="M279" s="2">
        <v>0.74564999999999992</v>
      </c>
      <c r="N279" s="2">
        <v>0.89634999999999998</v>
      </c>
      <c r="O279" s="2">
        <v>0.72299999999999998</v>
      </c>
      <c r="P279" s="2">
        <v>0.77610000000000001</v>
      </c>
      <c r="Q279" s="2">
        <v>0.76829999999999998</v>
      </c>
      <c r="R279" s="2">
        <v>1.0174000000000001</v>
      </c>
      <c r="S279" s="2">
        <v>0.74564999999999992</v>
      </c>
      <c r="T279" s="2">
        <v>0.89634999999999998</v>
      </c>
      <c r="U279" s="2">
        <v>1.232</v>
      </c>
      <c r="V279" s="2">
        <v>1.635</v>
      </c>
    </row>
    <row r="280" spans="12:22" x14ac:dyDescent="0.2">
      <c r="L280" s="2">
        <v>67.900000000000006</v>
      </c>
      <c r="M280" s="2">
        <v>0.74954999999999994</v>
      </c>
      <c r="N280" s="2">
        <v>0.89539999999999997</v>
      </c>
      <c r="O280" s="2">
        <v>0.73170000000000002</v>
      </c>
      <c r="P280" s="2">
        <v>0.77529999999999999</v>
      </c>
      <c r="Q280" s="2">
        <v>0.76739999999999997</v>
      </c>
      <c r="R280" s="2">
        <v>1.0163</v>
      </c>
      <c r="S280" s="2">
        <v>0.74954999999999994</v>
      </c>
      <c r="T280" s="2">
        <v>0.89539999999999997</v>
      </c>
      <c r="U280" s="2">
        <v>1.23</v>
      </c>
      <c r="V280" s="2">
        <v>1.6334</v>
      </c>
    </row>
    <row r="281" spans="12:22" x14ac:dyDescent="0.2">
      <c r="L281" s="2">
        <v>68</v>
      </c>
      <c r="M281" s="2">
        <v>0.74380000000000002</v>
      </c>
      <c r="N281" s="2">
        <v>0.89449999999999996</v>
      </c>
      <c r="O281" s="2">
        <v>0.72109999999999996</v>
      </c>
      <c r="P281" s="2">
        <v>0.77449999999999997</v>
      </c>
      <c r="Q281" s="2">
        <v>0.76649999999999996</v>
      </c>
      <c r="R281" s="2">
        <v>1.0153000000000001</v>
      </c>
      <c r="S281" s="2">
        <v>0.74380000000000002</v>
      </c>
      <c r="T281" s="2">
        <v>0.89449999999999996</v>
      </c>
      <c r="U281" s="2">
        <v>1.228</v>
      </c>
      <c r="V281" s="2">
        <v>1.6321999999999999</v>
      </c>
    </row>
    <row r="282" spans="12:22" x14ac:dyDescent="0.2">
      <c r="L282" s="2">
        <v>68.099999999999994</v>
      </c>
      <c r="M282" s="2">
        <v>0.74285000000000001</v>
      </c>
      <c r="N282" s="2">
        <v>0.89354999999999996</v>
      </c>
      <c r="O282" s="2">
        <v>0.72009999999999996</v>
      </c>
      <c r="P282" s="2">
        <v>0.77370000000000005</v>
      </c>
      <c r="Q282" s="2">
        <v>0.76559999999999995</v>
      </c>
      <c r="R282" s="2">
        <v>1.0142</v>
      </c>
      <c r="S282" s="2">
        <v>0.74285000000000001</v>
      </c>
      <c r="T282" s="2">
        <v>0.89354999999999996</v>
      </c>
      <c r="U282" s="2">
        <v>1.2263999999999999</v>
      </c>
      <c r="V282" s="2">
        <v>1.631</v>
      </c>
    </row>
    <row r="283" spans="12:22" x14ac:dyDescent="0.2">
      <c r="L283" s="2">
        <v>68.2</v>
      </c>
      <c r="M283" s="2">
        <v>0.74195</v>
      </c>
      <c r="N283" s="2">
        <v>0.89259999999999995</v>
      </c>
      <c r="O283" s="2">
        <v>0.71919999999999995</v>
      </c>
      <c r="P283" s="2">
        <v>0.77290000000000003</v>
      </c>
      <c r="Q283" s="2">
        <v>0.76470000000000005</v>
      </c>
      <c r="R283" s="2">
        <v>1.0130999999999999</v>
      </c>
      <c r="S283" s="2">
        <v>0.74195</v>
      </c>
      <c r="T283" s="2">
        <v>0.89259999999999995</v>
      </c>
      <c r="U283" s="2">
        <v>1.2247999999999999</v>
      </c>
      <c r="V283" s="2">
        <v>1.6294</v>
      </c>
    </row>
    <row r="284" spans="12:22" x14ac:dyDescent="0.2">
      <c r="L284" s="2">
        <v>68.3</v>
      </c>
      <c r="M284" s="2">
        <v>0.74104999999999999</v>
      </c>
      <c r="N284" s="2">
        <v>0.89170000000000005</v>
      </c>
      <c r="O284" s="2">
        <v>0.71830000000000005</v>
      </c>
      <c r="P284" s="2">
        <v>0.77210000000000001</v>
      </c>
      <c r="Q284" s="2">
        <v>0.76380000000000003</v>
      </c>
      <c r="R284" s="2">
        <v>1.0121</v>
      </c>
      <c r="S284" s="2">
        <v>0.74104999999999999</v>
      </c>
      <c r="T284" s="2">
        <v>0.89170000000000005</v>
      </c>
      <c r="U284" s="2">
        <v>1.2230000000000001</v>
      </c>
      <c r="V284" s="2">
        <v>1.6277999999999999</v>
      </c>
    </row>
    <row r="285" spans="12:22" x14ac:dyDescent="0.2">
      <c r="L285" s="2">
        <v>68.400000000000006</v>
      </c>
      <c r="M285" s="2">
        <v>0.74019999999999997</v>
      </c>
      <c r="N285" s="2">
        <v>0.89075000000000004</v>
      </c>
      <c r="O285" s="2">
        <v>0.71740000000000004</v>
      </c>
      <c r="P285" s="2">
        <v>0.77129999999999999</v>
      </c>
      <c r="Q285" s="2">
        <v>0.76300000000000001</v>
      </c>
      <c r="R285" s="2">
        <v>1.0109999999999999</v>
      </c>
      <c r="S285" s="2">
        <v>0.74019999999999997</v>
      </c>
      <c r="T285" s="2">
        <v>0.89075000000000004</v>
      </c>
      <c r="U285" s="2">
        <v>1.2210000000000001</v>
      </c>
      <c r="V285" s="2">
        <v>1.6262000000000001</v>
      </c>
    </row>
    <row r="286" spans="12:22" x14ac:dyDescent="0.2">
      <c r="L286" s="2">
        <v>68.5</v>
      </c>
      <c r="M286" s="2">
        <v>0.73924999999999996</v>
      </c>
      <c r="N286" s="2">
        <v>0.88985000000000003</v>
      </c>
      <c r="O286" s="2">
        <v>0.71640000000000004</v>
      </c>
      <c r="P286" s="2">
        <v>0.77049999999999996</v>
      </c>
      <c r="Q286" s="2">
        <v>0.7621</v>
      </c>
      <c r="R286" s="2">
        <v>1.01</v>
      </c>
      <c r="S286" s="2">
        <v>0.73924999999999996</v>
      </c>
      <c r="T286" s="2">
        <v>0.88985000000000003</v>
      </c>
      <c r="U286" s="2">
        <v>1.2190000000000001</v>
      </c>
      <c r="V286" s="2">
        <v>1.6246</v>
      </c>
    </row>
    <row r="287" spans="12:22" x14ac:dyDescent="0.2">
      <c r="L287" s="2">
        <v>68.599999999999994</v>
      </c>
      <c r="M287" s="2">
        <v>0.73835000000000006</v>
      </c>
      <c r="N287" s="2">
        <v>0.88895000000000002</v>
      </c>
      <c r="O287" s="2">
        <v>0.71550000000000002</v>
      </c>
      <c r="P287" s="2">
        <v>0.76970000000000005</v>
      </c>
      <c r="Q287" s="2">
        <v>0.76119999999999999</v>
      </c>
      <c r="R287" s="2">
        <v>1.0089999999999999</v>
      </c>
      <c r="S287" s="2">
        <v>0.73835000000000006</v>
      </c>
      <c r="T287" s="2">
        <v>0.88895000000000002</v>
      </c>
      <c r="U287" s="2">
        <v>1.2174</v>
      </c>
      <c r="V287" s="2">
        <v>1.623</v>
      </c>
    </row>
    <row r="288" spans="12:22" x14ac:dyDescent="0.2">
      <c r="L288" s="2">
        <v>68.7</v>
      </c>
      <c r="M288" s="2">
        <v>0.73744999999999994</v>
      </c>
      <c r="N288" s="2">
        <v>0.88805000000000001</v>
      </c>
      <c r="O288" s="2">
        <v>0.71460000000000001</v>
      </c>
      <c r="P288" s="2">
        <v>0.76890000000000003</v>
      </c>
      <c r="Q288" s="2">
        <v>0.76029999999999998</v>
      </c>
      <c r="R288" s="2">
        <v>1.0079</v>
      </c>
      <c r="S288" s="2">
        <v>0.73744999999999994</v>
      </c>
      <c r="T288" s="2">
        <v>0.88805000000000001</v>
      </c>
      <c r="U288" s="2">
        <v>1.2158</v>
      </c>
      <c r="V288" s="2">
        <v>1.6218000000000001</v>
      </c>
    </row>
    <row r="289" spans="12:22" x14ac:dyDescent="0.2">
      <c r="L289" s="2">
        <v>68.8</v>
      </c>
      <c r="M289" s="2">
        <v>0.73659999999999992</v>
      </c>
      <c r="N289" s="2">
        <v>0.88714999999999999</v>
      </c>
      <c r="O289" s="2">
        <v>0.7137</v>
      </c>
      <c r="P289" s="2">
        <v>0.76819999999999999</v>
      </c>
      <c r="Q289" s="2">
        <v>0.75949999999999995</v>
      </c>
      <c r="R289" s="2">
        <v>1.0068999999999999</v>
      </c>
      <c r="S289" s="2">
        <v>0.73659999999999992</v>
      </c>
      <c r="T289" s="2">
        <v>0.88714999999999999</v>
      </c>
      <c r="U289" s="2">
        <v>1.214</v>
      </c>
      <c r="V289" s="2">
        <v>1.6206</v>
      </c>
    </row>
    <row r="290" spans="12:22" x14ac:dyDescent="0.2">
      <c r="L290" s="2">
        <v>68.900000000000006</v>
      </c>
      <c r="M290" s="2">
        <v>0.74029999999999996</v>
      </c>
      <c r="N290" s="2">
        <v>0.88624999999999998</v>
      </c>
      <c r="O290" s="2">
        <v>0.72199999999999998</v>
      </c>
      <c r="P290" s="2">
        <v>0.76739999999999997</v>
      </c>
      <c r="Q290" s="2">
        <v>0.75860000000000005</v>
      </c>
      <c r="R290" s="2">
        <v>1.0059</v>
      </c>
      <c r="S290" s="2">
        <v>0.74029999999999996</v>
      </c>
      <c r="T290" s="2">
        <v>0.88624999999999998</v>
      </c>
      <c r="U290" s="2">
        <v>1.212</v>
      </c>
      <c r="V290" s="2">
        <v>1.6196000000000002</v>
      </c>
    </row>
    <row r="291" spans="12:22" x14ac:dyDescent="0.2">
      <c r="L291" s="2">
        <v>69</v>
      </c>
      <c r="M291" s="2">
        <v>0.73485</v>
      </c>
      <c r="N291" s="2">
        <v>0.88529999999999998</v>
      </c>
      <c r="O291" s="2">
        <v>0.71189999999999998</v>
      </c>
      <c r="P291" s="2">
        <v>0.76659999999999995</v>
      </c>
      <c r="Q291" s="2">
        <v>0.75780000000000003</v>
      </c>
      <c r="R291" s="2">
        <v>1.0047999999999999</v>
      </c>
      <c r="S291" s="2">
        <v>0.73485</v>
      </c>
      <c r="T291" s="2">
        <v>0.88529999999999998</v>
      </c>
      <c r="U291" s="2">
        <v>1.21</v>
      </c>
      <c r="V291" s="2">
        <v>1.6188</v>
      </c>
    </row>
    <row r="292" spans="12:22" x14ac:dyDescent="0.2">
      <c r="L292" s="2">
        <v>69.099999999999994</v>
      </c>
      <c r="M292" s="2">
        <v>0.73394999999999999</v>
      </c>
      <c r="N292" s="2">
        <v>0.88439999999999996</v>
      </c>
      <c r="O292" s="2">
        <v>0.71099999999999997</v>
      </c>
      <c r="P292" s="2">
        <v>0.76580000000000004</v>
      </c>
      <c r="Q292" s="2">
        <v>0.75690000000000002</v>
      </c>
      <c r="R292" s="2">
        <v>1.0038</v>
      </c>
      <c r="S292" s="2">
        <v>0.73394999999999999</v>
      </c>
      <c r="T292" s="2">
        <v>0.88439999999999996</v>
      </c>
      <c r="U292" s="2">
        <v>1.2083999999999999</v>
      </c>
      <c r="V292" s="2">
        <v>1.6180000000000001</v>
      </c>
    </row>
    <row r="293" spans="12:22" x14ac:dyDescent="0.2">
      <c r="L293" s="2">
        <v>69.2</v>
      </c>
      <c r="M293" s="2">
        <v>0.73309999999999997</v>
      </c>
      <c r="N293" s="2">
        <v>0.88349999999999995</v>
      </c>
      <c r="O293" s="2">
        <v>0.71009999999999995</v>
      </c>
      <c r="P293" s="2">
        <v>0.76500000000000001</v>
      </c>
      <c r="Q293" s="2">
        <v>0.75609999999999999</v>
      </c>
      <c r="R293" s="2">
        <v>1.0027999999999999</v>
      </c>
      <c r="S293" s="2">
        <v>0.73309999999999997</v>
      </c>
      <c r="T293" s="2">
        <v>0.88349999999999995</v>
      </c>
      <c r="U293" s="2">
        <v>1.2067999999999999</v>
      </c>
      <c r="V293" s="2">
        <v>1.6168</v>
      </c>
    </row>
    <row r="294" spans="12:22" x14ac:dyDescent="0.2">
      <c r="L294" s="2">
        <v>69.3</v>
      </c>
      <c r="M294" s="2">
        <v>0.73219999999999996</v>
      </c>
      <c r="N294" s="2">
        <v>0.88265000000000005</v>
      </c>
      <c r="O294" s="2">
        <v>0.70920000000000005</v>
      </c>
      <c r="P294" s="2">
        <v>0.76419999999999999</v>
      </c>
      <c r="Q294" s="2">
        <v>0.75519999999999998</v>
      </c>
      <c r="R294" s="2">
        <v>1.0018</v>
      </c>
      <c r="S294" s="2">
        <v>0.73219999999999996</v>
      </c>
      <c r="T294" s="2">
        <v>0.88265000000000005</v>
      </c>
      <c r="U294" s="2">
        <v>1.2052</v>
      </c>
      <c r="V294" s="2">
        <v>1.6155999999999999</v>
      </c>
    </row>
    <row r="295" spans="12:22" x14ac:dyDescent="0.2">
      <c r="L295" s="2">
        <v>69.400000000000006</v>
      </c>
      <c r="M295" s="2">
        <v>0.73134999999999994</v>
      </c>
      <c r="N295" s="2">
        <v>0.88175000000000003</v>
      </c>
      <c r="O295" s="2">
        <v>0.70830000000000004</v>
      </c>
      <c r="P295" s="2">
        <v>0.76349999999999996</v>
      </c>
      <c r="Q295" s="2">
        <v>0.75439999999999996</v>
      </c>
      <c r="R295" s="2">
        <v>1.0007999999999999</v>
      </c>
      <c r="S295" s="2">
        <v>0.73134999999999994</v>
      </c>
      <c r="T295" s="2">
        <v>0.88175000000000003</v>
      </c>
      <c r="U295" s="2">
        <v>1.2036</v>
      </c>
      <c r="V295" s="2">
        <v>1.6144000000000001</v>
      </c>
    </row>
    <row r="296" spans="12:22" x14ac:dyDescent="0.2">
      <c r="L296" s="2">
        <v>69.5</v>
      </c>
      <c r="M296" s="2">
        <v>0.73045000000000004</v>
      </c>
      <c r="N296" s="2">
        <v>0.88085000000000002</v>
      </c>
      <c r="O296" s="2">
        <v>0.70740000000000003</v>
      </c>
      <c r="P296" s="2">
        <v>0.76270000000000004</v>
      </c>
      <c r="Q296" s="2">
        <v>0.75349999999999995</v>
      </c>
      <c r="R296" s="2">
        <v>0.99980000000000002</v>
      </c>
      <c r="S296" s="2">
        <v>0.73045000000000004</v>
      </c>
      <c r="T296" s="2">
        <v>0.88085000000000002</v>
      </c>
      <c r="U296" s="2">
        <v>1.202</v>
      </c>
      <c r="V296" s="2">
        <v>1.6132</v>
      </c>
    </row>
    <row r="297" spans="12:22" x14ac:dyDescent="0.2">
      <c r="L297" s="2">
        <v>69.599999999999994</v>
      </c>
      <c r="M297" s="2">
        <v>0.72965000000000002</v>
      </c>
      <c r="N297" s="2">
        <v>0.87995000000000001</v>
      </c>
      <c r="O297" s="2">
        <v>0.70660000000000001</v>
      </c>
      <c r="P297" s="2">
        <v>0.76190000000000002</v>
      </c>
      <c r="Q297" s="2">
        <v>0.75270000000000004</v>
      </c>
      <c r="R297" s="2">
        <v>0.99880000000000002</v>
      </c>
      <c r="S297" s="2">
        <v>0.72965000000000002</v>
      </c>
      <c r="T297" s="2">
        <v>0.87995000000000001</v>
      </c>
      <c r="U297" s="2">
        <v>1.2003999999999999</v>
      </c>
      <c r="V297" s="2">
        <v>1.6120000000000001</v>
      </c>
    </row>
    <row r="298" spans="12:22" x14ac:dyDescent="0.2">
      <c r="L298" s="2">
        <v>69.7</v>
      </c>
      <c r="M298" s="2">
        <v>0.7288</v>
      </c>
      <c r="N298" s="2">
        <v>0.87909999999999999</v>
      </c>
      <c r="O298" s="2">
        <v>0.70569999999999999</v>
      </c>
      <c r="P298" s="2">
        <v>0.7611</v>
      </c>
      <c r="Q298" s="2">
        <v>0.75190000000000001</v>
      </c>
      <c r="R298" s="2">
        <v>0.99780000000000002</v>
      </c>
      <c r="S298" s="2">
        <v>0.7288</v>
      </c>
      <c r="T298" s="2">
        <v>0.87909999999999999</v>
      </c>
      <c r="U298" s="2">
        <v>1.1987999999999999</v>
      </c>
      <c r="V298" s="2">
        <v>1.6104000000000001</v>
      </c>
    </row>
    <row r="299" spans="12:22" x14ac:dyDescent="0.2">
      <c r="L299" s="2">
        <v>69.8</v>
      </c>
      <c r="M299" s="2">
        <v>0.72789999999999999</v>
      </c>
      <c r="N299" s="2">
        <v>0.87819999999999998</v>
      </c>
      <c r="O299" s="2">
        <v>0.70479999999999998</v>
      </c>
      <c r="P299" s="2">
        <v>0.76039999999999996</v>
      </c>
      <c r="Q299" s="2">
        <v>0.751</v>
      </c>
      <c r="R299" s="2">
        <v>0.99680000000000002</v>
      </c>
      <c r="S299" s="2">
        <v>0.72789999999999999</v>
      </c>
      <c r="T299" s="2">
        <v>0.87819999999999998</v>
      </c>
      <c r="U299" s="2">
        <v>1.1972</v>
      </c>
      <c r="V299" s="2">
        <v>1.6088</v>
      </c>
    </row>
    <row r="300" spans="12:22" x14ac:dyDescent="0.2">
      <c r="L300" s="2">
        <v>69.900000000000006</v>
      </c>
      <c r="M300" s="2">
        <v>0.73150000000000004</v>
      </c>
      <c r="N300" s="2">
        <v>0.87729999999999997</v>
      </c>
      <c r="O300" s="2">
        <v>0.71279999999999999</v>
      </c>
      <c r="P300" s="2">
        <v>0.75960000000000005</v>
      </c>
      <c r="Q300" s="2">
        <v>0.75019999999999998</v>
      </c>
      <c r="R300" s="2">
        <v>0.99580000000000002</v>
      </c>
      <c r="S300" s="2">
        <v>0.73150000000000004</v>
      </c>
      <c r="T300" s="2">
        <v>0.87729999999999997</v>
      </c>
      <c r="U300" s="2">
        <v>1.1956</v>
      </c>
      <c r="V300" s="2">
        <v>1.6074000000000002</v>
      </c>
    </row>
    <row r="301" spans="12:22" x14ac:dyDescent="0.2">
      <c r="L301" s="2">
        <v>70</v>
      </c>
      <c r="M301" s="2">
        <v>0.72624999999999995</v>
      </c>
      <c r="N301" s="2">
        <v>0.87644999999999995</v>
      </c>
      <c r="O301" s="2">
        <v>0.70309999999999995</v>
      </c>
      <c r="P301" s="2">
        <v>0.75880000000000003</v>
      </c>
      <c r="Q301" s="2">
        <v>0.74939999999999996</v>
      </c>
      <c r="R301" s="2">
        <v>0.99480000000000002</v>
      </c>
      <c r="S301" s="2">
        <v>0.72624999999999995</v>
      </c>
      <c r="T301" s="2">
        <v>0.87644999999999995</v>
      </c>
      <c r="U301" s="2">
        <v>1.194</v>
      </c>
      <c r="V301" s="2">
        <v>1.6062000000000001</v>
      </c>
    </row>
    <row r="302" spans="12:22" x14ac:dyDescent="0.2">
      <c r="L302" s="2">
        <v>70.099999999999994</v>
      </c>
      <c r="M302" s="2">
        <v>0.72540000000000004</v>
      </c>
      <c r="N302" s="2">
        <v>0.87560000000000004</v>
      </c>
      <c r="O302" s="2">
        <v>0.70220000000000005</v>
      </c>
      <c r="P302" s="2">
        <v>0.7581</v>
      </c>
      <c r="Q302" s="2">
        <v>0.74860000000000004</v>
      </c>
      <c r="R302" s="2">
        <v>0.99390000000000001</v>
      </c>
      <c r="S302" s="2">
        <v>0.72540000000000004</v>
      </c>
      <c r="T302" s="2">
        <v>0.87560000000000004</v>
      </c>
      <c r="U302" s="2">
        <v>1.1923999999999999</v>
      </c>
      <c r="V302" s="2">
        <v>1.605</v>
      </c>
    </row>
    <row r="303" spans="12:22" x14ac:dyDescent="0.2">
      <c r="L303" s="2">
        <v>70.2</v>
      </c>
      <c r="M303" s="2">
        <v>0.72460000000000002</v>
      </c>
      <c r="N303" s="2">
        <v>0.87470000000000003</v>
      </c>
      <c r="O303" s="2">
        <v>0.70140000000000002</v>
      </c>
      <c r="P303" s="2">
        <v>0.75729999999999997</v>
      </c>
      <c r="Q303" s="2">
        <v>0.74780000000000002</v>
      </c>
      <c r="R303" s="2">
        <v>0.9929</v>
      </c>
      <c r="S303" s="2">
        <v>0.72460000000000002</v>
      </c>
      <c r="T303" s="2">
        <v>0.87470000000000003</v>
      </c>
      <c r="U303" s="2">
        <v>1.1907999999999999</v>
      </c>
      <c r="V303" s="2">
        <v>1.6033999999999999</v>
      </c>
    </row>
    <row r="304" spans="12:22" x14ac:dyDescent="0.2">
      <c r="L304" s="2">
        <v>70.3</v>
      </c>
      <c r="M304" s="2">
        <v>0.72370000000000001</v>
      </c>
      <c r="N304" s="2">
        <v>0.87385000000000002</v>
      </c>
      <c r="O304" s="2">
        <v>0.70050000000000001</v>
      </c>
      <c r="P304" s="2">
        <v>0.75649999999999995</v>
      </c>
      <c r="Q304" s="2">
        <v>0.74690000000000001</v>
      </c>
      <c r="R304" s="2">
        <v>0.9919</v>
      </c>
      <c r="S304" s="2">
        <v>0.72370000000000001</v>
      </c>
      <c r="T304" s="2">
        <v>0.87385000000000002</v>
      </c>
      <c r="U304" s="2">
        <v>1.1892</v>
      </c>
      <c r="V304" s="2">
        <v>1.6017999999999999</v>
      </c>
    </row>
    <row r="305" spans="12:22" x14ac:dyDescent="0.2">
      <c r="L305" s="2">
        <v>70.400000000000006</v>
      </c>
      <c r="M305" s="2">
        <v>0.72289999999999999</v>
      </c>
      <c r="N305" s="2">
        <v>0.873</v>
      </c>
      <c r="O305" s="2">
        <v>0.69969999999999999</v>
      </c>
      <c r="P305" s="2">
        <v>0.75580000000000003</v>
      </c>
      <c r="Q305" s="2">
        <v>0.74609999999999999</v>
      </c>
      <c r="R305" s="2">
        <v>0.99099999999999999</v>
      </c>
      <c r="S305" s="2">
        <v>0.72289999999999999</v>
      </c>
      <c r="T305" s="2">
        <v>0.873</v>
      </c>
      <c r="U305" s="2">
        <v>1.1876</v>
      </c>
      <c r="V305" s="2">
        <v>1.6004</v>
      </c>
    </row>
    <row r="306" spans="12:22" x14ac:dyDescent="0.2">
      <c r="L306" s="2">
        <v>70.5</v>
      </c>
      <c r="M306" s="2">
        <v>0.72209999999999996</v>
      </c>
      <c r="N306" s="2">
        <v>0.87214999999999998</v>
      </c>
      <c r="O306" s="2">
        <v>0.69889999999999997</v>
      </c>
      <c r="P306" s="2">
        <v>0.755</v>
      </c>
      <c r="Q306" s="2">
        <v>0.74529999999999996</v>
      </c>
      <c r="R306" s="2">
        <v>0.99</v>
      </c>
      <c r="S306" s="2">
        <v>0.72209999999999996</v>
      </c>
      <c r="T306" s="2">
        <v>0.87214999999999998</v>
      </c>
      <c r="U306" s="2">
        <v>1.1859999999999999</v>
      </c>
      <c r="V306" s="2">
        <v>1.5992</v>
      </c>
    </row>
    <row r="307" spans="12:22" x14ac:dyDescent="0.2">
      <c r="L307" s="2">
        <v>70.599999999999994</v>
      </c>
      <c r="M307" s="2">
        <v>0.72124999999999995</v>
      </c>
      <c r="N307" s="2">
        <v>0.87124999999999997</v>
      </c>
      <c r="O307" s="2">
        <v>0.69799999999999995</v>
      </c>
      <c r="P307" s="2">
        <v>0.75429999999999997</v>
      </c>
      <c r="Q307" s="2">
        <v>0.74450000000000005</v>
      </c>
      <c r="R307" s="2">
        <v>0.98899999999999999</v>
      </c>
      <c r="S307" s="2">
        <v>0.72124999999999995</v>
      </c>
      <c r="T307" s="2">
        <v>0.87124999999999997</v>
      </c>
      <c r="U307" s="2">
        <v>1.1843999999999999</v>
      </c>
      <c r="V307" s="2">
        <v>1.5980000000000001</v>
      </c>
    </row>
    <row r="308" spans="12:22" x14ac:dyDescent="0.2">
      <c r="L308" s="2">
        <v>70.7</v>
      </c>
      <c r="M308" s="2">
        <v>0.72045000000000003</v>
      </c>
      <c r="N308" s="2">
        <v>0.87039999999999995</v>
      </c>
      <c r="O308" s="2">
        <v>0.69720000000000004</v>
      </c>
      <c r="P308" s="2">
        <v>0.75349999999999995</v>
      </c>
      <c r="Q308" s="2">
        <v>0.74370000000000003</v>
      </c>
      <c r="R308" s="2">
        <v>0.98809999999999998</v>
      </c>
      <c r="S308" s="2">
        <v>0.72045000000000003</v>
      </c>
      <c r="T308" s="2">
        <v>0.87039999999999995</v>
      </c>
      <c r="U308" s="2">
        <v>1.1827999999999999</v>
      </c>
      <c r="V308" s="2">
        <v>1.5968</v>
      </c>
    </row>
    <row r="309" spans="12:22" x14ac:dyDescent="0.2">
      <c r="L309" s="2">
        <v>70.8</v>
      </c>
      <c r="M309" s="2">
        <v>0.71970000000000001</v>
      </c>
      <c r="N309" s="2">
        <v>0.86955000000000005</v>
      </c>
      <c r="O309" s="2">
        <v>0.69640000000000002</v>
      </c>
      <c r="P309" s="2">
        <v>0.75270000000000004</v>
      </c>
      <c r="Q309" s="2">
        <v>0.74299999999999999</v>
      </c>
      <c r="R309" s="2">
        <v>0.98709999999999998</v>
      </c>
      <c r="S309" s="2">
        <v>0.71970000000000001</v>
      </c>
      <c r="T309" s="2">
        <v>0.86955000000000005</v>
      </c>
      <c r="U309" s="2">
        <v>1.1812</v>
      </c>
      <c r="V309" s="2">
        <v>1.5955999999999999</v>
      </c>
    </row>
    <row r="310" spans="12:22" x14ac:dyDescent="0.2">
      <c r="L310" s="2">
        <v>70.900000000000006</v>
      </c>
      <c r="M310" s="2">
        <v>0.72309999999999997</v>
      </c>
      <c r="N310" s="2">
        <v>0.86870000000000003</v>
      </c>
      <c r="O310" s="2">
        <v>0.70399999999999996</v>
      </c>
      <c r="P310" s="2">
        <v>0.752</v>
      </c>
      <c r="Q310" s="2">
        <v>0.74219999999999997</v>
      </c>
      <c r="R310" s="2">
        <v>0.98619999999999997</v>
      </c>
      <c r="S310" s="2">
        <v>0.72309999999999997</v>
      </c>
      <c r="T310" s="2">
        <v>0.86870000000000003</v>
      </c>
      <c r="U310" s="2">
        <v>1.1796</v>
      </c>
      <c r="V310" s="2">
        <v>1.5944</v>
      </c>
    </row>
    <row r="311" spans="12:22" x14ac:dyDescent="0.2">
      <c r="L311" s="2">
        <v>71</v>
      </c>
      <c r="M311" s="2">
        <v>0.71804999999999997</v>
      </c>
      <c r="N311" s="2">
        <v>0.86785000000000001</v>
      </c>
      <c r="O311" s="2">
        <v>0.69469999999999998</v>
      </c>
      <c r="P311" s="2">
        <v>0.75119999999999998</v>
      </c>
      <c r="Q311" s="2">
        <v>0.74139999999999995</v>
      </c>
      <c r="R311" s="2">
        <v>0.98519999999999996</v>
      </c>
      <c r="S311" s="2">
        <v>0.71804999999999997</v>
      </c>
      <c r="T311" s="2">
        <v>0.86785000000000001</v>
      </c>
      <c r="U311" s="2">
        <v>1.1779999999999999</v>
      </c>
      <c r="V311" s="2">
        <v>1.5931999999999999</v>
      </c>
    </row>
    <row r="312" spans="12:22" x14ac:dyDescent="0.2">
      <c r="L312" s="2">
        <v>71.099999999999994</v>
      </c>
      <c r="M312" s="2">
        <v>0.71724999999999994</v>
      </c>
      <c r="N312" s="2">
        <v>0.86699999999999999</v>
      </c>
      <c r="O312" s="2">
        <v>0.69389999999999996</v>
      </c>
      <c r="P312" s="2">
        <v>0.75049999999999994</v>
      </c>
      <c r="Q312" s="2">
        <v>0.74060000000000004</v>
      </c>
      <c r="R312" s="2">
        <v>0.98429999999999995</v>
      </c>
      <c r="S312" s="2">
        <v>0.71724999999999994</v>
      </c>
      <c r="T312" s="2">
        <v>0.86699999999999999</v>
      </c>
      <c r="U312" s="2">
        <v>1.1763999999999999</v>
      </c>
      <c r="V312" s="2">
        <v>1.5920000000000001</v>
      </c>
    </row>
    <row r="313" spans="12:22" x14ac:dyDescent="0.2">
      <c r="L313" s="2">
        <v>71.2</v>
      </c>
      <c r="M313" s="2">
        <v>0.71645000000000003</v>
      </c>
      <c r="N313" s="2">
        <v>0.86619999999999997</v>
      </c>
      <c r="O313" s="2">
        <v>0.69310000000000005</v>
      </c>
      <c r="P313" s="2">
        <v>0.74970000000000003</v>
      </c>
      <c r="Q313" s="2">
        <v>0.73980000000000001</v>
      </c>
      <c r="R313" s="2">
        <v>0.98340000000000005</v>
      </c>
      <c r="S313" s="2">
        <v>0.71645000000000003</v>
      </c>
      <c r="T313" s="2">
        <v>0.86619999999999997</v>
      </c>
      <c r="U313" s="2">
        <v>1.1747999999999998</v>
      </c>
      <c r="V313" s="2">
        <v>1.5908</v>
      </c>
    </row>
    <row r="314" spans="12:22" x14ac:dyDescent="0.2">
      <c r="L314" s="2">
        <v>71.3</v>
      </c>
      <c r="M314" s="2">
        <v>0.71565000000000001</v>
      </c>
      <c r="N314" s="2">
        <v>0.86529999999999996</v>
      </c>
      <c r="O314" s="2">
        <v>0.69230000000000003</v>
      </c>
      <c r="P314" s="2">
        <v>0.749</v>
      </c>
      <c r="Q314" s="2">
        <v>0.73899999999999999</v>
      </c>
      <c r="R314" s="2">
        <v>0.98240000000000005</v>
      </c>
      <c r="S314" s="2">
        <v>0.71565000000000001</v>
      </c>
      <c r="T314" s="2">
        <v>0.86529999999999996</v>
      </c>
      <c r="U314" s="2">
        <v>1.1732</v>
      </c>
      <c r="V314" s="2">
        <v>1.5895999999999999</v>
      </c>
    </row>
    <row r="315" spans="12:22" x14ac:dyDescent="0.2">
      <c r="L315" s="2">
        <v>71.400000000000006</v>
      </c>
      <c r="M315" s="2">
        <v>0.71484999999999999</v>
      </c>
      <c r="N315" s="2">
        <v>0.86450000000000005</v>
      </c>
      <c r="O315" s="2">
        <v>0.69140000000000001</v>
      </c>
      <c r="P315" s="2">
        <v>0.74819999999999998</v>
      </c>
      <c r="Q315" s="2">
        <v>0.73829999999999996</v>
      </c>
      <c r="R315" s="2">
        <v>0.98150000000000004</v>
      </c>
      <c r="S315" s="2">
        <v>0.71484999999999999</v>
      </c>
      <c r="T315" s="2">
        <v>0.86450000000000005</v>
      </c>
      <c r="U315" s="2">
        <v>1.1716</v>
      </c>
      <c r="V315" s="2">
        <v>1.5884</v>
      </c>
    </row>
    <row r="316" spans="12:22" x14ac:dyDescent="0.2">
      <c r="L316" s="2">
        <v>71.5</v>
      </c>
      <c r="M316" s="2">
        <v>0.71405000000000007</v>
      </c>
      <c r="N316" s="2">
        <v>0.86370000000000002</v>
      </c>
      <c r="O316" s="2">
        <v>0.69059999999999999</v>
      </c>
      <c r="P316" s="2">
        <v>0.74750000000000005</v>
      </c>
      <c r="Q316" s="2">
        <v>0.73750000000000004</v>
      </c>
      <c r="R316" s="2">
        <v>0.98060000000000003</v>
      </c>
      <c r="S316" s="2">
        <v>0.71405000000000007</v>
      </c>
      <c r="T316" s="2">
        <v>0.86370000000000002</v>
      </c>
      <c r="U316" s="2">
        <v>1.17</v>
      </c>
      <c r="V316" s="2">
        <v>1.5871999999999999</v>
      </c>
    </row>
    <row r="317" spans="12:22" x14ac:dyDescent="0.2">
      <c r="L317" s="2">
        <v>71.599999999999994</v>
      </c>
      <c r="M317" s="2">
        <v>0.71324999999999994</v>
      </c>
      <c r="N317" s="2">
        <v>0.86285000000000001</v>
      </c>
      <c r="O317" s="2">
        <v>0.68979999999999997</v>
      </c>
      <c r="P317" s="2">
        <v>0.74680000000000002</v>
      </c>
      <c r="Q317" s="2">
        <v>0.73670000000000002</v>
      </c>
      <c r="R317" s="2">
        <v>0.97970000000000002</v>
      </c>
      <c r="S317" s="2">
        <v>0.71324999999999994</v>
      </c>
      <c r="T317" s="2">
        <v>0.86285000000000001</v>
      </c>
      <c r="U317" s="2">
        <v>1.1683999999999999</v>
      </c>
      <c r="V317" s="2">
        <v>1.5860000000000001</v>
      </c>
    </row>
    <row r="318" spans="12:22" x14ac:dyDescent="0.2">
      <c r="L318" s="2">
        <v>71.7</v>
      </c>
      <c r="M318" s="2">
        <v>0.71250000000000002</v>
      </c>
      <c r="N318" s="2">
        <v>0.86204999999999998</v>
      </c>
      <c r="O318" s="2">
        <v>0.68899999999999995</v>
      </c>
      <c r="P318" s="2">
        <v>0.746</v>
      </c>
      <c r="Q318" s="2">
        <v>0.73599999999999999</v>
      </c>
      <c r="R318" s="2">
        <v>0.9788</v>
      </c>
      <c r="S318" s="2">
        <v>0.71250000000000002</v>
      </c>
      <c r="T318" s="2">
        <v>0.86204999999999998</v>
      </c>
      <c r="U318" s="2">
        <v>1.1667999999999998</v>
      </c>
      <c r="V318" s="2">
        <v>1.5848</v>
      </c>
    </row>
    <row r="319" spans="12:22" x14ac:dyDescent="0.2">
      <c r="L319" s="2">
        <v>71.8</v>
      </c>
      <c r="M319" s="2">
        <v>0.7117</v>
      </c>
      <c r="N319" s="2">
        <v>0.86119999999999997</v>
      </c>
      <c r="O319" s="2">
        <v>0.68820000000000003</v>
      </c>
      <c r="P319" s="2">
        <v>0.74529999999999996</v>
      </c>
      <c r="Q319" s="2">
        <v>0.73519999999999996</v>
      </c>
      <c r="R319" s="2">
        <v>0.97789999999999999</v>
      </c>
      <c r="S319" s="2">
        <v>0.7117</v>
      </c>
      <c r="T319" s="2">
        <v>0.86119999999999997</v>
      </c>
      <c r="U319" s="2">
        <v>1.1652</v>
      </c>
      <c r="V319" s="2">
        <v>1.5835999999999999</v>
      </c>
    </row>
    <row r="320" spans="12:22" x14ac:dyDescent="0.2">
      <c r="L320" s="2">
        <v>71.900000000000006</v>
      </c>
      <c r="M320" s="2">
        <v>0.71499999999999997</v>
      </c>
      <c r="N320" s="2">
        <v>0.86034999999999995</v>
      </c>
      <c r="O320" s="2">
        <v>0.69550000000000001</v>
      </c>
      <c r="P320" s="2">
        <v>0.74450000000000005</v>
      </c>
      <c r="Q320" s="2">
        <v>0.73450000000000004</v>
      </c>
      <c r="R320" s="2">
        <v>0.97689999999999999</v>
      </c>
      <c r="S320" s="2">
        <v>0.71499999999999997</v>
      </c>
      <c r="T320" s="2">
        <v>0.86034999999999995</v>
      </c>
      <c r="U320" s="2">
        <v>1.1636</v>
      </c>
      <c r="V320" s="2">
        <v>1.5824</v>
      </c>
    </row>
    <row r="321" spans="12:22" x14ac:dyDescent="0.2">
      <c r="L321" s="2">
        <v>72</v>
      </c>
      <c r="M321" s="2">
        <v>0.71019999999999994</v>
      </c>
      <c r="N321" s="2">
        <v>0.85955000000000004</v>
      </c>
      <c r="O321" s="2">
        <v>0.68669999999999998</v>
      </c>
      <c r="P321" s="2">
        <v>0.74380000000000002</v>
      </c>
      <c r="Q321" s="2">
        <v>0.73370000000000002</v>
      </c>
      <c r="R321" s="2">
        <v>0.97599999999999998</v>
      </c>
      <c r="S321" s="2">
        <v>0.71019999999999994</v>
      </c>
      <c r="T321" s="2">
        <v>0.85955000000000004</v>
      </c>
      <c r="U321" s="2">
        <v>1.1619999999999999</v>
      </c>
      <c r="V321" s="2">
        <v>1.5811999999999999</v>
      </c>
    </row>
    <row r="322" spans="12:22" x14ac:dyDescent="0.2">
      <c r="L322" s="2">
        <v>72.099999999999994</v>
      </c>
      <c r="M322" s="2">
        <v>0.70944999999999991</v>
      </c>
      <c r="N322" s="2">
        <v>0.85870000000000002</v>
      </c>
      <c r="O322" s="2">
        <v>0.68589999999999995</v>
      </c>
      <c r="P322" s="2">
        <v>0.74309999999999998</v>
      </c>
      <c r="Q322" s="2">
        <v>0.73299999999999998</v>
      </c>
      <c r="R322" s="2">
        <v>0.97509999999999997</v>
      </c>
      <c r="S322" s="2">
        <v>0.70944999999999991</v>
      </c>
      <c r="T322" s="2">
        <v>0.85870000000000002</v>
      </c>
      <c r="U322" s="2">
        <v>1.1603999999999999</v>
      </c>
      <c r="V322" s="2">
        <v>1.58</v>
      </c>
    </row>
    <row r="323" spans="12:22" x14ac:dyDescent="0.2">
      <c r="L323" s="2">
        <v>72.2</v>
      </c>
      <c r="M323" s="2">
        <v>0.70865</v>
      </c>
      <c r="N323" s="2">
        <v>0.8579</v>
      </c>
      <c r="O323" s="2">
        <v>0.68510000000000004</v>
      </c>
      <c r="P323" s="2">
        <v>0.74229999999999996</v>
      </c>
      <c r="Q323" s="2">
        <v>0.73219999999999996</v>
      </c>
      <c r="R323" s="2">
        <v>0.97419999999999995</v>
      </c>
      <c r="S323" s="2">
        <v>0.70865</v>
      </c>
      <c r="T323" s="2">
        <v>0.8579</v>
      </c>
      <c r="U323" s="2">
        <v>1.1587999999999998</v>
      </c>
      <c r="V323" s="2">
        <v>1.5788</v>
      </c>
    </row>
    <row r="324" spans="12:22" x14ac:dyDescent="0.2">
      <c r="L324" s="2">
        <v>72.3</v>
      </c>
      <c r="M324" s="2">
        <v>0.70789999999999997</v>
      </c>
      <c r="N324" s="2">
        <v>0.85714999999999997</v>
      </c>
      <c r="O324" s="2">
        <v>0.68430000000000002</v>
      </c>
      <c r="P324" s="2">
        <v>0.74160000000000004</v>
      </c>
      <c r="Q324" s="2">
        <v>0.73150000000000004</v>
      </c>
      <c r="R324" s="2">
        <v>0.97340000000000004</v>
      </c>
      <c r="S324" s="2">
        <v>0.70789999999999997</v>
      </c>
      <c r="T324" s="2">
        <v>0.85714999999999997</v>
      </c>
      <c r="U324" s="2">
        <v>1.1574</v>
      </c>
      <c r="V324" s="2">
        <v>1.5775999999999999</v>
      </c>
    </row>
    <row r="325" spans="12:22" x14ac:dyDescent="0.2">
      <c r="L325" s="2">
        <v>72.400000000000006</v>
      </c>
      <c r="M325" s="2">
        <v>0.70710000000000006</v>
      </c>
      <c r="N325" s="2">
        <v>0.85629999999999995</v>
      </c>
      <c r="O325" s="2">
        <v>0.6835</v>
      </c>
      <c r="P325" s="2">
        <v>0.7409</v>
      </c>
      <c r="Q325" s="2">
        <v>0.73070000000000002</v>
      </c>
      <c r="R325" s="2">
        <v>0.97250000000000003</v>
      </c>
      <c r="S325" s="2">
        <v>0.70710000000000006</v>
      </c>
      <c r="T325" s="2">
        <v>0.85629999999999995</v>
      </c>
      <c r="U325" s="2">
        <v>1.1561999999999999</v>
      </c>
      <c r="V325" s="2">
        <v>1.5764</v>
      </c>
    </row>
    <row r="326" spans="12:22" x14ac:dyDescent="0.2">
      <c r="L326" s="2">
        <v>72.5</v>
      </c>
      <c r="M326" s="2">
        <v>0.70639999999999992</v>
      </c>
      <c r="N326" s="2">
        <v>0.85550000000000004</v>
      </c>
      <c r="O326" s="2">
        <v>0.68279999999999996</v>
      </c>
      <c r="P326" s="2">
        <v>0.74009999999999998</v>
      </c>
      <c r="Q326" s="2">
        <v>0.73</v>
      </c>
      <c r="R326" s="2">
        <v>0.97160000000000002</v>
      </c>
      <c r="S326" s="2">
        <v>0.70639999999999992</v>
      </c>
      <c r="T326" s="2">
        <v>0.85550000000000004</v>
      </c>
      <c r="U326" s="2">
        <v>1.155</v>
      </c>
      <c r="V326" s="2">
        <v>1.5751999999999999</v>
      </c>
    </row>
    <row r="327" spans="12:22" x14ac:dyDescent="0.2">
      <c r="L327" s="2">
        <v>72.599999999999994</v>
      </c>
      <c r="M327" s="2">
        <v>0.70565</v>
      </c>
      <c r="N327" s="2">
        <v>0.85470000000000002</v>
      </c>
      <c r="O327" s="2">
        <v>0.68200000000000005</v>
      </c>
      <c r="P327" s="2">
        <v>0.73939999999999995</v>
      </c>
      <c r="Q327" s="2">
        <v>0.72929999999999995</v>
      </c>
      <c r="R327" s="2">
        <v>0.97070000000000001</v>
      </c>
      <c r="S327" s="2">
        <v>0.70565</v>
      </c>
      <c r="T327" s="2">
        <v>0.85470000000000002</v>
      </c>
      <c r="U327" s="2">
        <v>1.1534</v>
      </c>
      <c r="V327" s="2">
        <v>1.5740000000000001</v>
      </c>
    </row>
    <row r="328" spans="12:22" x14ac:dyDescent="0.2">
      <c r="L328" s="2">
        <v>72.7</v>
      </c>
      <c r="M328" s="2">
        <v>0.70484999999999998</v>
      </c>
      <c r="N328" s="2">
        <v>0.85385</v>
      </c>
      <c r="O328" s="2">
        <v>0.68120000000000003</v>
      </c>
      <c r="P328" s="2">
        <v>0.73870000000000002</v>
      </c>
      <c r="Q328" s="2">
        <v>0.72850000000000004</v>
      </c>
      <c r="R328" s="2">
        <v>0.9698</v>
      </c>
      <c r="S328" s="2">
        <v>0.70484999999999998</v>
      </c>
      <c r="T328" s="2">
        <v>0.85385</v>
      </c>
      <c r="U328" s="2">
        <v>1.1517999999999999</v>
      </c>
      <c r="V328" s="2">
        <v>1.5728</v>
      </c>
    </row>
    <row r="329" spans="12:22" x14ac:dyDescent="0.2">
      <c r="L329" s="2">
        <v>72.8</v>
      </c>
      <c r="M329" s="2">
        <v>0.70415000000000005</v>
      </c>
      <c r="N329" s="2">
        <v>0.85304999999999997</v>
      </c>
      <c r="O329" s="2">
        <v>0.68049999999999999</v>
      </c>
      <c r="P329" s="2">
        <v>0.7379</v>
      </c>
      <c r="Q329" s="2">
        <v>0.7278</v>
      </c>
      <c r="R329" s="2">
        <v>0.96889999999999998</v>
      </c>
      <c r="S329" s="2">
        <v>0.70415000000000005</v>
      </c>
      <c r="T329" s="2">
        <v>0.85304999999999997</v>
      </c>
      <c r="U329" s="2">
        <v>1.1502000000000001</v>
      </c>
      <c r="V329" s="2">
        <v>1.5715999999999999</v>
      </c>
    </row>
    <row r="330" spans="12:22" x14ac:dyDescent="0.2">
      <c r="L330" s="2">
        <v>72.900000000000006</v>
      </c>
      <c r="M330" s="2">
        <v>0.70724999999999993</v>
      </c>
      <c r="N330" s="2">
        <v>0.85229999999999995</v>
      </c>
      <c r="O330" s="2">
        <v>0.68740000000000001</v>
      </c>
      <c r="P330" s="2">
        <v>0.73719999999999997</v>
      </c>
      <c r="Q330" s="2">
        <v>0.72709999999999997</v>
      </c>
      <c r="R330" s="2">
        <v>0.96809999999999996</v>
      </c>
      <c r="S330" s="2">
        <v>0.70724999999999993</v>
      </c>
      <c r="T330" s="2">
        <v>0.85229999999999995</v>
      </c>
      <c r="U330" s="2">
        <v>1.1486000000000001</v>
      </c>
      <c r="V330" s="2">
        <v>1.5702</v>
      </c>
    </row>
    <row r="331" spans="12:22" x14ac:dyDescent="0.2">
      <c r="L331" s="2">
        <v>73</v>
      </c>
      <c r="M331" s="2">
        <v>0.70265</v>
      </c>
      <c r="N331" s="2">
        <v>0.85150000000000003</v>
      </c>
      <c r="O331" s="2">
        <v>0.67889999999999995</v>
      </c>
      <c r="P331" s="2">
        <v>0.73650000000000004</v>
      </c>
      <c r="Q331" s="2">
        <v>0.72640000000000005</v>
      </c>
      <c r="R331" s="2">
        <v>0.96719999999999995</v>
      </c>
      <c r="S331" s="2">
        <v>0.70265</v>
      </c>
      <c r="T331" s="2">
        <v>0.85150000000000003</v>
      </c>
      <c r="U331" s="2">
        <v>1.147</v>
      </c>
      <c r="V331" s="2">
        <v>1.5686</v>
      </c>
    </row>
    <row r="332" spans="12:22" x14ac:dyDescent="0.2">
      <c r="L332" s="2">
        <v>73.099999999999994</v>
      </c>
      <c r="M332" s="2">
        <v>0.70189999999999997</v>
      </c>
      <c r="N332" s="2">
        <v>0.85070000000000001</v>
      </c>
      <c r="O332" s="2">
        <v>0.67820000000000003</v>
      </c>
      <c r="P332" s="2">
        <v>0.73580000000000001</v>
      </c>
      <c r="Q332" s="2">
        <v>0.72560000000000002</v>
      </c>
      <c r="R332" s="2">
        <v>0.96630000000000005</v>
      </c>
      <c r="S332" s="2">
        <v>0.70189999999999997</v>
      </c>
      <c r="T332" s="2">
        <v>0.85070000000000001</v>
      </c>
      <c r="U332" s="2">
        <v>1.1454</v>
      </c>
      <c r="V332" s="2">
        <v>1.5669999999999999</v>
      </c>
    </row>
    <row r="333" spans="12:22" x14ac:dyDescent="0.2">
      <c r="L333" s="2">
        <v>73.2</v>
      </c>
      <c r="M333" s="2">
        <v>0.70114999999999994</v>
      </c>
      <c r="N333" s="2">
        <v>0.84989999999999999</v>
      </c>
      <c r="O333" s="2">
        <v>0.6774</v>
      </c>
      <c r="P333" s="2">
        <v>0.73509999999999998</v>
      </c>
      <c r="Q333" s="2">
        <v>0.72489999999999999</v>
      </c>
      <c r="R333" s="2">
        <v>0.96550000000000002</v>
      </c>
      <c r="S333" s="2">
        <v>0.70114999999999994</v>
      </c>
      <c r="T333" s="2">
        <v>0.84989999999999999</v>
      </c>
      <c r="U333" s="2">
        <v>1.1437999999999999</v>
      </c>
      <c r="V333" s="2">
        <v>1.5658000000000001</v>
      </c>
    </row>
    <row r="334" spans="12:22" x14ac:dyDescent="0.2">
      <c r="L334" s="2">
        <v>73.3</v>
      </c>
      <c r="M334" s="2">
        <v>0.70045000000000002</v>
      </c>
      <c r="N334" s="2">
        <v>0.84909999999999997</v>
      </c>
      <c r="O334" s="2">
        <v>0.67669999999999997</v>
      </c>
      <c r="P334" s="2">
        <v>0.73429999999999995</v>
      </c>
      <c r="Q334" s="2">
        <v>0.72419999999999995</v>
      </c>
      <c r="R334" s="2">
        <v>0.96460000000000001</v>
      </c>
      <c r="S334" s="2">
        <v>0.70045000000000002</v>
      </c>
      <c r="T334" s="2">
        <v>0.84909999999999997</v>
      </c>
      <c r="U334" s="2">
        <v>1.1422000000000001</v>
      </c>
      <c r="V334" s="2">
        <v>1.5646</v>
      </c>
    </row>
    <row r="335" spans="12:22" x14ac:dyDescent="0.2">
      <c r="L335" s="2">
        <v>73.400000000000006</v>
      </c>
      <c r="M335" s="2">
        <v>0.69975000000000009</v>
      </c>
      <c r="N335" s="2">
        <v>0.84835000000000005</v>
      </c>
      <c r="O335" s="2">
        <v>0.67600000000000005</v>
      </c>
      <c r="P335" s="2">
        <v>0.73360000000000003</v>
      </c>
      <c r="Q335" s="2">
        <v>0.72350000000000003</v>
      </c>
      <c r="R335" s="2">
        <v>0.96379999999999999</v>
      </c>
      <c r="S335" s="2">
        <v>0.69975000000000009</v>
      </c>
      <c r="T335" s="2">
        <v>0.84835000000000005</v>
      </c>
      <c r="U335" s="2">
        <v>1.1406000000000001</v>
      </c>
      <c r="V335" s="2">
        <v>1.5634000000000001</v>
      </c>
    </row>
    <row r="336" spans="12:22" x14ac:dyDescent="0.2">
      <c r="L336" s="2">
        <v>73.5</v>
      </c>
      <c r="M336" s="2">
        <v>0.69900000000000007</v>
      </c>
      <c r="N336" s="2">
        <v>0.84755000000000003</v>
      </c>
      <c r="O336" s="2">
        <v>0.67520000000000002</v>
      </c>
      <c r="P336" s="2">
        <v>0.7329</v>
      </c>
      <c r="Q336" s="2">
        <v>0.7228</v>
      </c>
      <c r="R336" s="2">
        <v>0.96289999999999998</v>
      </c>
      <c r="S336" s="2">
        <v>0.69900000000000007</v>
      </c>
      <c r="T336" s="2">
        <v>0.84755000000000003</v>
      </c>
      <c r="U336" s="2">
        <v>1.139</v>
      </c>
      <c r="V336" s="2">
        <v>1.5622</v>
      </c>
    </row>
    <row r="337" spans="12:22" x14ac:dyDescent="0.2">
      <c r="L337" s="2">
        <v>73.599999999999994</v>
      </c>
      <c r="M337" s="2">
        <v>0.69829999999999992</v>
      </c>
      <c r="N337" s="2">
        <v>0.8468</v>
      </c>
      <c r="O337" s="2">
        <v>0.67449999999999999</v>
      </c>
      <c r="P337" s="2">
        <v>0.73219999999999996</v>
      </c>
      <c r="Q337" s="2">
        <v>0.72209999999999996</v>
      </c>
      <c r="R337" s="2">
        <v>0.96209999999999996</v>
      </c>
      <c r="S337" s="2">
        <v>0.69829999999999992</v>
      </c>
      <c r="T337" s="2">
        <v>0.8468</v>
      </c>
      <c r="U337" s="2">
        <v>1.1377999999999999</v>
      </c>
      <c r="V337" s="2">
        <v>1.5609999999999999</v>
      </c>
    </row>
    <row r="338" spans="12:22" x14ac:dyDescent="0.2">
      <c r="L338" s="2">
        <v>73.7</v>
      </c>
      <c r="M338" s="2">
        <v>0.69755</v>
      </c>
      <c r="N338" s="2">
        <v>0.84604999999999997</v>
      </c>
      <c r="O338" s="2">
        <v>0.67369999999999997</v>
      </c>
      <c r="P338" s="2">
        <v>0.73150000000000004</v>
      </c>
      <c r="Q338" s="2">
        <v>0.72140000000000004</v>
      </c>
      <c r="R338" s="2">
        <v>0.96130000000000004</v>
      </c>
      <c r="S338" s="2">
        <v>0.69755</v>
      </c>
      <c r="T338" s="2">
        <v>0.84604999999999997</v>
      </c>
      <c r="U338" s="2">
        <v>1.1365999999999998</v>
      </c>
      <c r="V338" s="2">
        <v>1.5598000000000001</v>
      </c>
    </row>
    <row r="339" spans="12:22" x14ac:dyDescent="0.2">
      <c r="L339" s="2">
        <v>73.8</v>
      </c>
      <c r="M339" s="2">
        <v>0.69684999999999997</v>
      </c>
      <c r="N339" s="2">
        <v>0.84524999999999995</v>
      </c>
      <c r="O339" s="2">
        <v>0.67300000000000004</v>
      </c>
      <c r="P339" s="2">
        <v>0.73080000000000001</v>
      </c>
      <c r="Q339" s="2">
        <v>0.72070000000000001</v>
      </c>
      <c r="R339" s="2">
        <v>0.96040000000000003</v>
      </c>
      <c r="S339" s="2">
        <v>0.69684999999999997</v>
      </c>
      <c r="T339" s="2">
        <v>0.84524999999999995</v>
      </c>
      <c r="U339" s="2">
        <v>1.1352</v>
      </c>
      <c r="V339" s="2">
        <v>1.5586</v>
      </c>
    </row>
    <row r="340" spans="12:22" x14ac:dyDescent="0.2">
      <c r="L340" s="2">
        <v>73.900000000000006</v>
      </c>
      <c r="M340" s="2">
        <v>0.69984999999999997</v>
      </c>
      <c r="N340" s="2">
        <v>0.84445000000000003</v>
      </c>
      <c r="O340" s="2">
        <v>0.67969999999999997</v>
      </c>
      <c r="P340" s="2">
        <v>0.73009999999999997</v>
      </c>
      <c r="Q340" s="2">
        <v>0.72</v>
      </c>
      <c r="R340" s="2">
        <v>0.95960000000000001</v>
      </c>
      <c r="S340" s="2">
        <v>0.69984999999999997</v>
      </c>
      <c r="T340" s="2">
        <v>0.84445000000000003</v>
      </c>
      <c r="U340" s="2">
        <v>1.1335999999999999</v>
      </c>
      <c r="V340" s="2">
        <v>1.5574000000000001</v>
      </c>
    </row>
    <row r="341" spans="12:22" x14ac:dyDescent="0.2">
      <c r="L341" s="2">
        <v>74</v>
      </c>
      <c r="M341" s="2">
        <v>0.69545000000000001</v>
      </c>
      <c r="N341" s="2">
        <v>0.84365000000000001</v>
      </c>
      <c r="O341" s="2">
        <v>0.67159999999999997</v>
      </c>
      <c r="P341" s="2">
        <v>0.72929999999999995</v>
      </c>
      <c r="Q341" s="2">
        <v>0.71930000000000005</v>
      </c>
      <c r="R341" s="2">
        <v>0.9587</v>
      </c>
      <c r="S341" s="2">
        <v>0.69545000000000001</v>
      </c>
      <c r="T341" s="2">
        <v>0.84365000000000001</v>
      </c>
      <c r="U341" s="2">
        <v>1.1319999999999999</v>
      </c>
      <c r="V341" s="2">
        <v>1.5562</v>
      </c>
    </row>
    <row r="342" spans="12:22" x14ac:dyDescent="0.2">
      <c r="L342" s="2">
        <v>74.099999999999994</v>
      </c>
      <c r="M342" s="2">
        <v>0.69469999999999998</v>
      </c>
      <c r="N342" s="2">
        <v>0.84289999999999998</v>
      </c>
      <c r="O342" s="2">
        <v>0.67079999999999995</v>
      </c>
      <c r="P342" s="2">
        <v>0.72860000000000003</v>
      </c>
      <c r="Q342" s="2">
        <v>0.71860000000000002</v>
      </c>
      <c r="R342" s="2">
        <v>0.95789999999999997</v>
      </c>
      <c r="S342" s="2">
        <v>0.69469999999999998</v>
      </c>
      <c r="T342" s="2">
        <v>0.84289999999999998</v>
      </c>
      <c r="U342" s="2">
        <v>1.1303999999999998</v>
      </c>
      <c r="V342" s="2">
        <v>1.5549999999999999</v>
      </c>
    </row>
    <row r="343" spans="12:22" x14ac:dyDescent="0.2">
      <c r="L343" s="2">
        <v>74.2</v>
      </c>
      <c r="M343" s="2">
        <v>0.69399999999999995</v>
      </c>
      <c r="N343" s="2">
        <v>0.84214999999999995</v>
      </c>
      <c r="O343" s="2">
        <v>0.67010000000000003</v>
      </c>
      <c r="P343" s="2">
        <v>0.72789999999999999</v>
      </c>
      <c r="Q343" s="2">
        <v>0.71789999999999998</v>
      </c>
      <c r="R343" s="2">
        <v>0.95709999999999995</v>
      </c>
      <c r="S343" s="2">
        <v>0.69399999999999995</v>
      </c>
      <c r="T343" s="2">
        <v>0.84214999999999995</v>
      </c>
      <c r="U343" s="2">
        <v>1.1287999999999998</v>
      </c>
      <c r="V343" s="2">
        <v>1.5538000000000001</v>
      </c>
    </row>
    <row r="344" spans="12:22" x14ac:dyDescent="0.2">
      <c r="L344" s="2">
        <v>74.3</v>
      </c>
      <c r="M344" s="2">
        <v>0.69335000000000002</v>
      </c>
      <c r="N344" s="2">
        <v>0.84140000000000004</v>
      </c>
      <c r="O344" s="2">
        <v>0.6694</v>
      </c>
      <c r="P344" s="2">
        <v>0.72650000000000003</v>
      </c>
      <c r="Q344" s="2">
        <v>0.71730000000000005</v>
      </c>
      <c r="R344" s="2">
        <v>0.95630000000000004</v>
      </c>
      <c r="S344" s="2">
        <v>0.69335000000000002</v>
      </c>
      <c r="T344" s="2">
        <v>0.84140000000000004</v>
      </c>
      <c r="U344" s="2">
        <v>1.1272</v>
      </c>
      <c r="V344" s="2">
        <v>1.5526</v>
      </c>
    </row>
    <row r="345" spans="12:22" x14ac:dyDescent="0.2">
      <c r="L345" s="2">
        <v>74.400000000000006</v>
      </c>
      <c r="M345" s="2">
        <v>0.69264999999999999</v>
      </c>
      <c r="N345" s="2">
        <v>0.84065000000000001</v>
      </c>
      <c r="O345" s="2">
        <v>0.66869999999999996</v>
      </c>
      <c r="P345" s="2">
        <v>0.7258</v>
      </c>
      <c r="Q345" s="2">
        <v>0.71660000000000001</v>
      </c>
      <c r="R345" s="2">
        <v>0.95550000000000002</v>
      </c>
      <c r="S345" s="2">
        <v>0.69264999999999999</v>
      </c>
      <c r="T345" s="2">
        <v>0.84065000000000001</v>
      </c>
      <c r="U345" s="2">
        <v>1.1255999999999999</v>
      </c>
      <c r="V345" s="2">
        <v>1.5514000000000001</v>
      </c>
    </row>
    <row r="346" spans="12:22" x14ac:dyDescent="0.2">
      <c r="L346" s="2">
        <v>74.5</v>
      </c>
      <c r="M346" s="2">
        <v>0.69195000000000007</v>
      </c>
      <c r="N346" s="2">
        <v>0.83989999999999998</v>
      </c>
      <c r="O346" s="2">
        <v>0.66800000000000004</v>
      </c>
      <c r="P346" s="2">
        <v>0.72509999999999997</v>
      </c>
      <c r="Q346" s="2">
        <v>0.71589999999999998</v>
      </c>
      <c r="R346" s="2">
        <v>0.95469999999999999</v>
      </c>
      <c r="S346" s="2">
        <v>0.69195000000000007</v>
      </c>
      <c r="T346" s="2">
        <v>0.83989999999999998</v>
      </c>
      <c r="U346" s="2">
        <v>1.1240000000000001</v>
      </c>
      <c r="V346" s="2">
        <v>1.5502</v>
      </c>
    </row>
    <row r="347" spans="12:22" x14ac:dyDescent="0.2">
      <c r="L347" s="2">
        <v>74.599999999999994</v>
      </c>
      <c r="M347" s="2">
        <v>0.69125000000000003</v>
      </c>
      <c r="N347" s="2">
        <v>0.83909999999999996</v>
      </c>
      <c r="O347" s="2">
        <v>0.6673</v>
      </c>
      <c r="P347" s="2">
        <v>0.72440000000000004</v>
      </c>
      <c r="Q347" s="2">
        <v>0.71519999999999995</v>
      </c>
      <c r="R347" s="2">
        <v>0.95379999999999998</v>
      </c>
      <c r="S347" s="2">
        <v>0.69125000000000003</v>
      </c>
      <c r="T347" s="2">
        <v>0.83909999999999996</v>
      </c>
      <c r="U347" s="2">
        <v>1.1224000000000001</v>
      </c>
      <c r="V347" s="2">
        <v>1.5489999999999999</v>
      </c>
    </row>
    <row r="348" spans="12:22" x14ac:dyDescent="0.2">
      <c r="L348" s="2">
        <v>74.7</v>
      </c>
      <c r="M348" s="2">
        <v>0.69059999999999999</v>
      </c>
      <c r="N348" s="2">
        <v>0.83835000000000004</v>
      </c>
      <c r="O348" s="2">
        <v>0.66659999999999997</v>
      </c>
      <c r="P348" s="2">
        <v>0.72370000000000001</v>
      </c>
      <c r="Q348" s="2">
        <v>0.71460000000000001</v>
      </c>
      <c r="R348" s="2">
        <v>0.95299999999999996</v>
      </c>
      <c r="S348" s="2">
        <v>0.69059999999999999</v>
      </c>
      <c r="T348" s="2">
        <v>0.83835000000000004</v>
      </c>
      <c r="U348" s="2">
        <v>1.1208</v>
      </c>
      <c r="V348" s="2">
        <v>1.5478000000000001</v>
      </c>
    </row>
    <row r="349" spans="12:22" x14ac:dyDescent="0.2">
      <c r="L349" s="2">
        <v>74.8</v>
      </c>
      <c r="M349" s="2">
        <v>0.68989999999999996</v>
      </c>
      <c r="N349" s="2">
        <v>0.83760000000000001</v>
      </c>
      <c r="O349" s="2">
        <v>0.66590000000000005</v>
      </c>
      <c r="P349" s="2">
        <v>0.72299999999999998</v>
      </c>
      <c r="Q349" s="2">
        <v>0.71389999999999998</v>
      </c>
      <c r="R349" s="2">
        <v>0.95220000000000005</v>
      </c>
      <c r="S349" s="2">
        <v>0.68989999999999996</v>
      </c>
      <c r="T349" s="2">
        <v>0.83760000000000001</v>
      </c>
      <c r="U349" s="2">
        <v>1.1194000000000002</v>
      </c>
      <c r="V349" s="2">
        <v>1.5466</v>
      </c>
    </row>
    <row r="350" spans="12:22" x14ac:dyDescent="0.2">
      <c r="L350" s="2">
        <v>74.900000000000006</v>
      </c>
      <c r="M350" s="2">
        <v>0.69274999999999998</v>
      </c>
      <c r="N350" s="2">
        <v>0.83684999999999998</v>
      </c>
      <c r="O350" s="2">
        <v>0.67230000000000001</v>
      </c>
      <c r="P350" s="2">
        <v>0.72230000000000005</v>
      </c>
      <c r="Q350" s="2">
        <v>0.71319999999999995</v>
      </c>
      <c r="R350" s="2">
        <v>0.95140000000000002</v>
      </c>
      <c r="S350" s="2">
        <v>0.69274999999999998</v>
      </c>
      <c r="T350" s="2">
        <v>0.83684999999999998</v>
      </c>
      <c r="U350" s="2">
        <v>1.1182000000000001</v>
      </c>
      <c r="V350" s="2">
        <v>1.5454000000000001</v>
      </c>
    </row>
    <row r="351" spans="12:22" x14ac:dyDescent="0.2">
      <c r="L351" s="2">
        <v>75</v>
      </c>
      <c r="M351" s="2">
        <v>0.68855</v>
      </c>
      <c r="N351" s="2">
        <v>0.83609999999999995</v>
      </c>
      <c r="O351" s="2">
        <v>0.66449999999999998</v>
      </c>
      <c r="P351" s="2">
        <v>0.72189999999999999</v>
      </c>
      <c r="Q351" s="2">
        <v>0.71260000000000001</v>
      </c>
      <c r="R351" s="2">
        <v>0.9506</v>
      </c>
      <c r="S351" s="2">
        <v>0.68855</v>
      </c>
      <c r="T351" s="2">
        <v>0.83609999999999995</v>
      </c>
      <c r="U351" s="2">
        <v>1.117</v>
      </c>
      <c r="V351" s="2">
        <v>1.5442</v>
      </c>
    </row>
    <row r="352" spans="12:22" x14ac:dyDescent="0.2">
      <c r="L352" s="2">
        <v>75.099999999999994</v>
      </c>
      <c r="M352" s="2">
        <v>0.68784999999999996</v>
      </c>
      <c r="N352" s="2">
        <v>0.83535000000000004</v>
      </c>
      <c r="O352" s="2">
        <v>0.66379999999999995</v>
      </c>
      <c r="P352" s="2">
        <v>0.72160000000000002</v>
      </c>
      <c r="Q352" s="2">
        <v>0.71189999999999998</v>
      </c>
      <c r="R352" s="2">
        <v>0.94979999999999998</v>
      </c>
      <c r="S352" s="2">
        <v>0.68784999999999996</v>
      </c>
      <c r="T352" s="2">
        <v>0.83535000000000004</v>
      </c>
      <c r="U352" s="2">
        <v>1.1158000000000001</v>
      </c>
      <c r="V352" s="2">
        <v>1.5429999999999999</v>
      </c>
    </row>
    <row r="353" spans="12:22" x14ac:dyDescent="0.2">
      <c r="L353" s="2">
        <v>75.2</v>
      </c>
      <c r="M353" s="2">
        <v>0.68720000000000003</v>
      </c>
      <c r="N353" s="2">
        <v>0.83465</v>
      </c>
      <c r="O353" s="2">
        <v>0.66320000000000001</v>
      </c>
      <c r="P353" s="2">
        <v>0.72089999999999999</v>
      </c>
      <c r="Q353" s="2">
        <v>0.71120000000000005</v>
      </c>
      <c r="R353" s="2">
        <v>0.94910000000000005</v>
      </c>
      <c r="S353" s="2">
        <v>0.68720000000000003</v>
      </c>
      <c r="T353" s="2">
        <v>0.83465</v>
      </c>
      <c r="U353" s="2">
        <v>1.1146</v>
      </c>
      <c r="V353" s="2">
        <v>1.5422</v>
      </c>
    </row>
    <row r="354" spans="12:22" x14ac:dyDescent="0.2">
      <c r="L354" s="2">
        <v>75.3</v>
      </c>
      <c r="M354" s="2">
        <v>0.6865</v>
      </c>
      <c r="N354" s="2">
        <v>0.83394999999999997</v>
      </c>
      <c r="O354" s="2">
        <v>0.66239999999999999</v>
      </c>
      <c r="P354" s="2">
        <v>0.72019999999999995</v>
      </c>
      <c r="Q354" s="2">
        <v>0.71060000000000001</v>
      </c>
      <c r="R354" s="2">
        <v>0.94830000000000003</v>
      </c>
      <c r="S354" s="2">
        <v>0.6865</v>
      </c>
      <c r="T354" s="2">
        <v>0.83394999999999997</v>
      </c>
      <c r="U354" s="2">
        <v>1.1132000000000002</v>
      </c>
      <c r="V354" s="2">
        <v>1.5413999999999999</v>
      </c>
    </row>
    <row r="355" spans="12:22" x14ac:dyDescent="0.2">
      <c r="L355" s="2">
        <v>75.400000000000006</v>
      </c>
      <c r="M355" s="2">
        <v>0.68579999999999997</v>
      </c>
      <c r="N355" s="2">
        <v>0.83320000000000005</v>
      </c>
      <c r="O355" s="2">
        <v>0.66169999999999995</v>
      </c>
      <c r="P355" s="2">
        <v>0.71960000000000002</v>
      </c>
      <c r="Q355" s="2">
        <v>0.70989999999999998</v>
      </c>
      <c r="R355" s="2">
        <v>0.94750000000000001</v>
      </c>
      <c r="S355" s="2">
        <v>0.68579999999999997</v>
      </c>
      <c r="T355" s="2">
        <v>0.83320000000000005</v>
      </c>
      <c r="U355" s="2">
        <v>1.1116000000000001</v>
      </c>
      <c r="V355" s="2">
        <v>1.5406</v>
      </c>
    </row>
    <row r="356" spans="12:22" x14ac:dyDescent="0.2">
      <c r="L356" s="2">
        <v>75.5</v>
      </c>
      <c r="M356" s="2">
        <v>0.68515000000000004</v>
      </c>
      <c r="N356" s="2">
        <v>0.83245000000000002</v>
      </c>
      <c r="O356" s="2">
        <v>0.66100000000000003</v>
      </c>
      <c r="P356" s="2">
        <v>0.71889999999999998</v>
      </c>
      <c r="Q356" s="2">
        <v>0.70930000000000004</v>
      </c>
      <c r="R356" s="2">
        <v>0.94669999999999999</v>
      </c>
      <c r="S356" s="2">
        <v>0.68515000000000004</v>
      </c>
      <c r="T356" s="2">
        <v>0.83245000000000002</v>
      </c>
      <c r="U356" s="2">
        <v>1.1100000000000001</v>
      </c>
      <c r="V356" s="2">
        <v>1.5397999999999998</v>
      </c>
    </row>
    <row r="357" spans="12:22" x14ac:dyDescent="0.2">
      <c r="L357" s="2">
        <v>75.599999999999994</v>
      </c>
      <c r="M357" s="2">
        <v>0.68445</v>
      </c>
      <c r="N357" s="2">
        <v>0.83169999999999999</v>
      </c>
      <c r="O357" s="2">
        <v>0.6603</v>
      </c>
      <c r="P357" s="2">
        <v>0.71819999999999995</v>
      </c>
      <c r="Q357" s="2">
        <v>0.70860000000000001</v>
      </c>
      <c r="R357" s="2">
        <v>0.94589999999999996</v>
      </c>
      <c r="S357" s="2">
        <v>0.68445</v>
      </c>
      <c r="T357" s="2">
        <v>0.83169999999999999</v>
      </c>
      <c r="U357" s="2">
        <v>1.1088</v>
      </c>
      <c r="V357" s="2">
        <v>1.5389999999999999</v>
      </c>
    </row>
    <row r="358" spans="12:22" x14ac:dyDescent="0.2">
      <c r="L358" s="2">
        <v>75.7</v>
      </c>
      <c r="M358" s="2">
        <v>0.68384999999999996</v>
      </c>
      <c r="N358" s="2">
        <v>0.83099999999999996</v>
      </c>
      <c r="O358" s="2">
        <v>0.65969999999999995</v>
      </c>
      <c r="P358" s="2">
        <v>0.71750000000000003</v>
      </c>
      <c r="Q358" s="2">
        <v>0.70799999999999996</v>
      </c>
      <c r="R358" s="2">
        <v>0.94520000000000004</v>
      </c>
      <c r="S358" s="2">
        <v>0.68384999999999996</v>
      </c>
      <c r="T358" s="2">
        <v>0.83099999999999996</v>
      </c>
      <c r="U358" s="2">
        <v>1.1075999999999999</v>
      </c>
      <c r="V358" s="2">
        <v>1.5378000000000001</v>
      </c>
    </row>
    <row r="359" spans="12:22" x14ac:dyDescent="0.2">
      <c r="L359" s="2">
        <v>75.8</v>
      </c>
      <c r="M359" s="2">
        <v>0.68320000000000003</v>
      </c>
      <c r="N359" s="2">
        <v>0.83025000000000004</v>
      </c>
      <c r="O359" s="2">
        <v>0.65900000000000003</v>
      </c>
      <c r="P359" s="2">
        <v>0.71679999999999999</v>
      </c>
      <c r="Q359" s="2">
        <v>0.70740000000000003</v>
      </c>
      <c r="R359" s="2">
        <v>0.94440000000000002</v>
      </c>
      <c r="S359" s="2">
        <v>0.68320000000000003</v>
      </c>
      <c r="T359" s="2">
        <v>0.83025000000000004</v>
      </c>
      <c r="U359" s="2">
        <v>1.1062000000000001</v>
      </c>
      <c r="V359" s="2">
        <v>1.5366</v>
      </c>
    </row>
    <row r="360" spans="12:22" x14ac:dyDescent="0.2">
      <c r="L360" s="2">
        <v>75.900000000000006</v>
      </c>
      <c r="M360" s="2">
        <v>0.68595000000000006</v>
      </c>
      <c r="N360" s="2">
        <v>0.82950000000000002</v>
      </c>
      <c r="O360" s="2">
        <v>0.66520000000000001</v>
      </c>
      <c r="P360" s="2">
        <v>0.71609999999999996</v>
      </c>
      <c r="Q360" s="2">
        <v>0.70669999999999999</v>
      </c>
      <c r="R360" s="2">
        <v>0.94359999999999999</v>
      </c>
      <c r="S360" s="2">
        <v>0.68595000000000006</v>
      </c>
      <c r="T360" s="2">
        <v>0.82950000000000002</v>
      </c>
      <c r="U360" s="2">
        <v>1.1046</v>
      </c>
      <c r="V360" s="2">
        <v>1.5356000000000001</v>
      </c>
    </row>
    <row r="361" spans="12:22" x14ac:dyDescent="0.2">
      <c r="L361" s="2">
        <v>76</v>
      </c>
      <c r="M361" s="2">
        <v>0.68189999999999995</v>
      </c>
      <c r="N361" s="2">
        <v>0.82884999999999998</v>
      </c>
      <c r="O361" s="2">
        <v>0.65769999999999995</v>
      </c>
      <c r="P361" s="2">
        <v>0.71540000000000004</v>
      </c>
      <c r="Q361" s="2">
        <v>0.70609999999999995</v>
      </c>
      <c r="R361" s="2">
        <v>0.94289999999999996</v>
      </c>
      <c r="S361" s="2">
        <v>0.68189999999999995</v>
      </c>
      <c r="T361" s="2">
        <v>0.82884999999999998</v>
      </c>
      <c r="U361" s="2">
        <v>1.103</v>
      </c>
      <c r="V361" s="2">
        <v>1.5347999999999999</v>
      </c>
    </row>
    <row r="362" spans="12:22" x14ac:dyDescent="0.2">
      <c r="L362" s="2">
        <v>76.099999999999994</v>
      </c>
      <c r="M362" s="2">
        <v>0.68125000000000002</v>
      </c>
      <c r="N362" s="2">
        <v>0.82809999999999995</v>
      </c>
      <c r="O362" s="2">
        <v>0.65700000000000003</v>
      </c>
      <c r="P362" s="2">
        <v>0.71479999999999999</v>
      </c>
      <c r="Q362" s="2">
        <v>0.70550000000000002</v>
      </c>
      <c r="R362" s="2">
        <v>0.94210000000000005</v>
      </c>
      <c r="S362" s="2">
        <v>0.68125000000000002</v>
      </c>
      <c r="T362" s="2">
        <v>0.82809999999999995</v>
      </c>
      <c r="U362" s="2">
        <v>1.1018000000000001</v>
      </c>
      <c r="V362" s="2">
        <v>1.534</v>
      </c>
    </row>
    <row r="363" spans="12:22" x14ac:dyDescent="0.2">
      <c r="L363" s="2">
        <v>76.2</v>
      </c>
      <c r="M363" s="2">
        <v>0.68054999999999999</v>
      </c>
      <c r="N363" s="2">
        <v>0.82740000000000002</v>
      </c>
      <c r="O363" s="2">
        <v>0.65629999999999999</v>
      </c>
      <c r="P363" s="2">
        <v>0.71409999999999996</v>
      </c>
      <c r="Q363" s="2">
        <v>0.70479999999999998</v>
      </c>
      <c r="R363" s="2">
        <v>0.94140000000000001</v>
      </c>
      <c r="S363" s="2">
        <v>0.68054999999999999</v>
      </c>
      <c r="T363" s="2">
        <v>0.82740000000000002</v>
      </c>
      <c r="U363" s="2">
        <v>1.1006</v>
      </c>
      <c r="V363" s="2">
        <v>1.5327999999999999</v>
      </c>
    </row>
    <row r="364" spans="12:22" x14ac:dyDescent="0.2">
      <c r="L364" s="2">
        <v>76.3</v>
      </c>
      <c r="M364" s="2">
        <v>0.67995000000000005</v>
      </c>
      <c r="N364" s="2">
        <v>0.82665</v>
      </c>
      <c r="O364" s="2">
        <v>0.65569999999999995</v>
      </c>
      <c r="P364" s="2">
        <v>0.71340000000000003</v>
      </c>
      <c r="Q364" s="2">
        <v>0.70420000000000005</v>
      </c>
      <c r="R364" s="2">
        <v>0.94059999999999999</v>
      </c>
      <c r="S364" s="2">
        <v>0.67995000000000005</v>
      </c>
      <c r="T364" s="2">
        <v>0.82665</v>
      </c>
      <c r="U364" s="2">
        <v>1.0992000000000002</v>
      </c>
      <c r="V364" s="2">
        <v>1.5315999999999999</v>
      </c>
    </row>
    <row r="365" spans="12:22" x14ac:dyDescent="0.2">
      <c r="L365" s="2">
        <v>76.400000000000006</v>
      </c>
      <c r="M365" s="2">
        <v>0.67930000000000001</v>
      </c>
      <c r="N365" s="2">
        <v>0.82594999999999996</v>
      </c>
      <c r="O365" s="2">
        <v>0.65500000000000003</v>
      </c>
      <c r="P365" s="2">
        <v>0.7127</v>
      </c>
      <c r="Q365" s="2">
        <v>0.7036</v>
      </c>
      <c r="R365" s="2">
        <v>0.93989999999999996</v>
      </c>
      <c r="S365" s="2">
        <v>0.67930000000000001</v>
      </c>
      <c r="T365" s="2">
        <v>0.82594999999999996</v>
      </c>
      <c r="U365" s="2">
        <v>1.0976000000000001</v>
      </c>
      <c r="V365" s="2">
        <v>1.5306</v>
      </c>
    </row>
    <row r="366" spans="12:22" x14ac:dyDescent="0.2">
      <c r="L366" s="2">
        <v>76.5</v>
      </c>
      <c r="M366" s="2">
        <v>0.67859999999999998</v>
      </c>
      <c r="N366" s="2">
        <v>0.82525000000000004</v>
      </c>
      <c r="O366" s="2">
        <v>0.65429999999999999</v>
      </c>
      <c r="P366" s="2">
        <v>0.71199999999999997</v>
      </c>
      <c r="Q366" s="2">
        <v>0.70289999999999997</v>
      </c>
      <c r="R366" s="2">
        <v>0.93910000000000005</v>
      </c>
      <c r="S366" s="2">
        <v>0.67859999999999998</v>
      </c>
      <c r="T366" s="2">
        <v>0.82525000000000004</v>
      </c>
      <c r="U366" s="2">
        <v>1.0960000000000001</v>
      </c>
      <c r="V366" s="2">
        <v>1.5297999999999998</v>
      </c>
    </row>
    <row r="367" spans="12:22" x14ac:dyDescent="0.2">
      <c r="L367" s="2">
        <v>76.599999999999994</v>
      </c>
      <c r="M367" s="2">
        <v>0.67799999999999994</v>
      </c>
      <c r="N367" s="2">
        <v>0.82455000000000001</v>
      </c>
      <c r="O367" s="2">
        <v>0.65369999999999995</v>
      </c>
      <c r="P367" s="2">
        <v>0.71140000000000003</v>
      </c>
      <c r="Q367" s="2">
        <v>0.70230000000000004</v>
      </c>
      <c r="R367" s="2">
        <v>0.93840000000000001</v>
      </c>
      <c r="S367" s="2">
        <v>0.67799999999999994</v>
      </c>
      <c r="T367" s="2">
        <v>0.82455000000000001</v>
      </c>
      <c r="U367" s="2">
        <v>1.0948</v>
      </c>
      <c r="V367" s="2">
        <v>1.5289999999999999</v>
      </c>
    </row>
    <row r="368" spans="12:22" x14ac:dyDescent="0.2">
      <c r="L368" s="2">
        <v>76.7</v>
      </c>
      <c r="M368" s="2">
        <v>0.67735000000000001</v>
      </c>
      <c r="N368" s="2">
        <v>0.82379999999999998</v>
      </c>
      <c r="O368" s="2">
        <v>0.65300000000000002</v>
      </c>
      <c r="P368" s="2">
        <v>0.7107</v>
      </c>
      <c r="Q368" s="2">
        <v>0.70169999999999999</v>
      </c>
      <c r="R368" s="2">
        <v>0.93759999999999999</v>
      </c>
      <c r="S368" s="2">
        <v>0.67735000000000001</v>
      </c>
      <c r="T368" s="2">
        <v>0.82379999999999998</v>
      </c>
      <c r="U368" s="2">
        <v>1.0935999999999999</v>
      </c>
      <c r="V368" s="2">
        <v>1.5278</v>
      </c>
    </row>
    <row r="369" spans="12:22" x14ac:dyDescent="0.2">
      <c r="L369" s="2">
        <v>76.8</v>
      </c>
      <c r="M369" s="2">
        <v>0.67674999999999996</v>
      </c>
      <c r="N369" s="2">
        <v>0.82315000000000005</v>
      </c>
      <c r="O369" s="2">
        <v>0.65239999999999998</v>
      </c>
      <c r="P369" s="2">
        <v>0.71</v>
      </c>
      <c r="Q369" s="2">
        <v>0.70109999999999995</v>
      </c>
      <c r="R369" s="2">
        <v>0.93689999999999996</v>
      </c>
      <c r="S369" s="2">
        <v>0.67674999999999996</v>
      </c>
      <c r="T369" s="2">
        <v>0.82315000000000005</v>
      </c>
      <c r="U369" s="2">
        <v>1.0924</v>
      </c>
      <c r="V369" s="2">
        <v>1.5266</v>
      </c>
    </row>
    <row r="370" spans="12:22" x14ac:dyDescent="0.2">
      <c r="L370" s="2">
        <v>76.900000000000006</v>
      </c>
      <c r="M370" s="2">
        <v>0.6794</v>
      </c>
      <c r="N370" s="2">
        <v>0.82245000000000001</v>
      </c>
      <c r="O370" s="2">
        <v>0.6583</v>
      </c>
      <c r="P370" s="2">
        <v>0.70940000000000003</v>
      </c>
      <c r="Q370" s="2">
        <v>0.70050000000000001</v>
      </c>
      <c r="R370" s="2">
        <v>0.93620000000000003</v>
      </c>
      <c r="S370" s="2">
        <v>0.6794</v>
      </c>
      <c r="T370" s="2">
        <v>0.82245000000000001</v>
      </c>
      <c r="U370" s="2">
        <v>1.0911999999999999</v>
      </c>
      <c r="V370" s="2">
        <v>1.5256000000000001</v>
      </c>
    </row>
    <row r="371" spans="12:22" x14ac:dyDescent="0.2">
      <c r="L371" s="2">
        <v>77</v>
      </c>
      <c r="M371" s="2">
        <v>0.67549999999999999</v>
      </c>
      <c r="N371" s="2">
        <v>0.82169999999999999</v>
      </c>
      <c r="O371" s="2">
        <v>0.65110000000000001</v>
      </c>
      <c r="P371" s="2">
        <v>0.7087</v>
      </c>
      <c r="Q371" s="2">
        <v>0.69989999999999997</v>
      </c>
      <c r="R371" s="2">
        <v>0.93540000000000001</v>
      </c>
      <c r="S371" s="2">
        <v>0.67549999999999999</v>
      </c>
      <c r="T371" s="2">
        <v>0.82169999999999999</v>
      </c>
      <c r="U371" s="2">
        <v>1.0900000000000001</v>
      </c>
      <c r="V371" s="2">
        <v>1.5247999999999999</v>
      </c>
    </row>
    <row r="372" spans="12:22" x14ac:dyDescent="0.2">
      <c r="L372" s="2">
        <v>77.099999999999994</v>
      </c>
      <c r="M372" s="2">
        <v>0.67490000000000006</v>
      </c>
      <c r="N372" s="2">
        <v>0.82104999999999995</v>
      </c>
      <c r="O372" s="2">
        <v>0.65049999999999997</v>
      </c>
      <c r="P372" s="2">
        <v>0.70799999999999996</v>
      </c>
      <c r="Q372" s="2">
        <v>0.69930000000000003</v>
      </c>
      <c r="R372" s="2">
        <v>0.93469999999999998</v>
      </c>
      <c r="S372" s="2">
        <v>0.67490000000000006</v>
      </c>
      <c r="T372" s="2">
        <v>0.82104999999999995</v>
      </c>
      <c r="U372" s="2">
        <v>1.0888</v>
      </c>
      <c r="V372" s="2">
        <v>1.524</v>
      </c>
    </row>
    <row r="373" spans="12:22" x14ac:dyDescent="0.2">
      <c r="L373" s="2">
        <v>77.2</v>
      </c>
      <c r="M373" s="2">
        <v>0.67425000000000002</v>
      </c>
      <c r="N373" s="2">
        <v>0.82035000000000002</v>
      </c>
      <c r="O373" s="2">
        <v>0.64980000000000004</v>
      </c>
      <c r="P373" s="2">
        <v>0.70740000000000003</v>
      </c>
      <c r="Q373" s="2">
        <v>0.69869999999999999</v>
      </c>
      <c r="R373" s="2">
        <v>0.93400000000000005</v>
      </c>
      <c r="S373" s="2">
        <v>0.67425000000000002</v>
      </c>
      <c r="T373" s="2">
        <v>0.82035000000000002</v>
      </c>
      <c r="U373" s="2">
        <v>1.0875999999999999</v>
      </c>
      <c r="V373" s="2">
        <v>1.5227999999999999</v>
      </c>
    </row>
    <row r="374" spans="12:22" x14ac:dyDescent="0.2">
      <c r="L374" s="2">
        <v>77.3</v>
      </c>
      <c r="M374" s="2">
        <v>0.67365000000000008</v>
      </c>
      <c r="N374" s="2">
        <v>0.81964999999999999</v>
      </c>
      <c r="O374" s="2">
        <v>0.6492</v>
      </c>
      <c r="P374" s="2">
        <v>0.70669999999999999</v>
      </c>
      <c r="Q374" s="2">
        <v>0.69810000000000005</v>
      </c>
      <c r="R374" s="2">
        <v>0.93330000000000002</v>
      </c>
      <c r="S374" s="2">
        <v>0.67365000000000008</v>
      </c>
      <c r="T374" s="2">
        <v>0.81964999999999999</v>
      </c>
      <c r="U374" s="2">
        <v>1.0864</v>
      </c>
      <c r="V374" s="2">
        <v>1.5215999999999998</v>
      </c>
    </row>
    <row r="375" spans="12:22" x14ac:dyDescent="0.2">
      <c r="L375" s="2">
        <v>77.400000000000006</v>
      </c>
      <c r="M375" s="2">
        <v>0.67304999999999993</v>
      </c>
      <c r="N375" s="2">
        <v>0.81899999999999995</v>
      </c>
      <c r="O375" s="2">
        <v>0.64859999999999995</v>
      </c>
      <c r="P375" s="2">
        <v>0.70599999999999996</v>
      </c>
      <c r="Q375" s="2">
        <v>0.69750000000000001</v>
      </c>
      <c r="R375" s="2">
        <v>0.93259999999999998</v>
      </c>
      <c r="S375" s="2">
        <v>0.67304999999999993</v>
      </c>
      <c r="T375" s="2">
        <v>0.81899999999999995</v>
      </c>
      <c r="U375" s="2">
        <v>1.0851999999999999</v>
      </c>
      <c r="V375" s="2">
        <v>1.5206</v>
      </c>
    </row>
    <row r="376" spans="12:22" x14ac:dyDescent="0.2">
      <c r="L376" s="2">
        <v>77.5</v>
      </c>
      <c r="M376" s="2">
        <v>0.6724</v>
      </c>
      <c r="N376" s="2">
        <v>0.81825000000000003</v>
      </c>
      <c r="O376" s="2">
        <v>0.64790000000000003</v>
      </c>
      <c r="P376" s="2">
        <v>0.70540000000000003</v>
      </c>
      <c r="Q376" s="2">
        <v>0.69689999999999996</v>
      </c>
      <c r="R376" s="2">
        <v>0.93179999999999996</v>
      </c>
      <c r="S376" s="2">
        <v>0.6724</v>
      </c>
      <c r="T376" s="2">
        <v>0.81825000000000003</v>
      </c>
      <c r="U376" s="2">
        <v>1.0840000000000001</v>
      </c>
      <c r="V376" s="2">
        <v>1.5197999999999998</v>
      </c>
    </row>
    <row r="377" spans="12:22" x14ac:dyDescent="0.2">
      <c r="L377" s="2">
        <v>77.599999999999994</v>
      </c>
      <c r="M377" s="2">
        <v>0.67179999999999995</v>
      </c>
      <c r="N377" s="2">
        <v>0.81755</v>
      </c>
      <c r="O377" s="2">
        <v>0.64729999999999999</v>
      </c>
      <c r="P377" s="2">
        <v>0.70469999999999999</v>
      </c>
      <c r="Q377" s="2">
        <v>0.69630000000000003</v>
      </c>
      <c r="R377" s="2">
        <v>0.93110000000000004</v>
      </c>
      <c r="S377" s="2">
        <v>0.67179999999999995</v>
      </c>
      <c r="T377" s="2">
        <v>0.81755</v>
      </c>
      <c r="U377" s="2">
        <v>1.0828</v>
      </c>
      <c r="V377" s="2">
        <v>1.5189999999999999</v>
      </c>
    </row>
    <row r="378" spans="12:22" x14ac:dyDescent="0.2">
      <c r="L378" s="2">
        <v>77.7</v>
      </c>
      <c r="M378" s="2">
        <v>0.67120000000000002</v>
      </c>
      <c r="N378" s="2">
        <v>0.81689999999999996</v>
      </c>
      <c r="O378" s="2">
        <v>0.64670000000000005</v>
      </c>
      <c r="P378" s="2">
        <v>0.70399999999999996</v>
      </c>
      <c r="Q378" s="2">
        <v>0.69569999999999999</v>
      </c>
      <c r="R378" s="2">
        <v>0.9304</v>
      </c>
      <c r="S378" s="2">
        <v>0.67120000000000002</v>
      </c>
      <c r="T378" s="2">
        <v>0.81689999999999996</v>
      </c>
      <c r="U378" s="2">
        <v>1.0815999999999999</v>
      </c>
      <c r="V378" s="2">
        <v>1.5182</v>
      </c>
    </row>
    <row r="379" spans="12:22" x14ac:dyDescent="0.2">
      <c r="L379" s="2">
        <v>77.8</v>
      </c>
      <c r="M379" s="2">
        <v>0.67060000000000008</v>
      </c>
      <c r="N379" s="2">
        <v>0.81620000000000004</v>
      </c>
      <c r="O379" s="2">
        <v>0.64610000000000001</v>
      </c>
      <c r="P379" s="2">
        <v>0.70340000000000003</v>
      </c>
      <c r="Q379" s="2">
        <v>0.69510000000000005</v>
      </c>
      <c r="R379" s="2">
        <v>0.92969999999999997</v>
      </c>
      <c r="S379" s="2">
        <v>0.67060000000000008</v>
      </c>
      <c r="T379" s="2">
        <v>0.81620000000000004</v>
      </c>
      <c r="U379" s="2">
        <v>1.0804</v>
      </c>
      <c r="V379" s="2">
        <v>1.5173999999999999</v>
      </c>
    </row>
    <row r="380" spans="12:22" x14ac:dyDescent="0.2">
      <c r="L380" s="2">
        <v>77.900000000000006</v>
      </c>
      <c r="M380" s="2">
        <v>0.67310000000000003</v>
      </c>
      <c r="N380" s="2">
        <v>0.81555</v>
      </c>
      <c r="O380" s="2">
        <v>0.65169999999999995</v>
      </c>
      <c r="P380" s="2">
        <v>0.70269999999999999</v>
      </c>
      <c r="Q380" s="2">
        <v>0.69450000000000001</v>
      </c>
      <c r="R380" s="2">
        <v>0.92900000000000005</v>
      </c>
      <c r="S380" s="2">
        <v>0.67310000000000003</v>
      </c>
      <c r="T380" s="2">
        <v>0.81555</v>
      </c>
      <c r="U380" s="2">
        <v>1.0791999999999999</v>
      </c>
      <c r="V380" s="2">
        <v>1.5165999999999999</v>
      </c>
    </row>
    <row r="381" spans="12:22" x14ac:dyDescent="0.2">
      <c r="L381" s="2">
        <v>78</v>
      </c>
      <c r="M381" s="2">
        <v>0.66935</v>
      </c>
      <c r="N381" s="2">
        <v>0.81484999999999996</v>
      </c>
      <c r="O381" s="2">
        <v>0.64480000000000004</v>
      </c>
      <c r="P381" s="2">
        <v>0.70209999999999995</v>
      </c>
      <c r="Q381" s="2">
        <v>0.69389999999999996</v>
      </c>
      <c r="R381" s="2">
        <v>0.92830000000000001</v>
      </c>
      <c r="S381" s="2">
        <v>0.66935</v>
      </c>
      <c r="T381" s="2">
        <v>0.81484999999999996</v>
      </c>
      <c r="U381" s="2">
        <v>1.0780000000000001</v>
      </c>
      <c r="V381" s="2">
        <v>1.5157999999999998</v>
      </c>
    </row>
    <row r="382" spans="12:22" x14ac:dyDescent="0.2">
      <c r="L382" s="2">
        <v>78.099999999999994</v>
      </c>
      <c r="M382" s="2">
        <v>0.66874999999999996</v>
      </c>
      <c r="N382" s="2">
        <v>0.81415000000000004</v>
      </c>
      <c r="O382" s="2">
        <v>0.64419999999999999</v>
      </c>
      <c r="P382" s="2">
        <v>0.70140000000000002</v>
      </c>
      <c r="Q382" s="2">
        <v>0.69330000000000003</v>
      </c>
      <c r="R382" s="2">
        <v>0.92759999999999998</v>
      </c>
      <c r="S382" s="2">
        <v>0.66874999999999996</v>
      </c>
      <c r="T382" s="2">
        <v>0.81415000000000004</v>
      </c>
      <c r="U382" s="2">
        <v>1.0768</v>
      </c>
      <c r="V382" s="2">
        <v>1.5149999999999999</v>
      </c>
    </row>
    <row r="383" spans="12:22" x14ac:dyDescent="0.2">
      <c r="L383" s="2">
        <v>78.2</v>
      </c>
      <c r="M383" s="2">
        <v>0.66815000000000002</v>
      </c>
      <c r="N383" s="2">
        <v>0.8135</v>
      </c>
      <c r="O383" s="2">
        <v>0.64359999999999995</v>
      </c>
      <c r="P383" s="2">
        <v>0.70069999999999999</v>
      </c>
      <c r="Q383" s="2">
        <v>0.69269999999999998</v>
      </c>
      <c r="R383" s="2">
        <v>0.92689999999999995</v>
      </c>
      <c r="S383" s="2">
        <v>0.66815000000000002</v>
      </c>
      <c r="T383" s="2">
        <v>0.8135</v>
      </c>
      <c r="U383" s="2">
        <v>1.0755999999999999</v>
      </c>
      <c r="V383" s="2">
        <v>1.5138</v>
      </c>
    </row>
    <row r="384" spans="12:22" x14ac:dyDescent="0.2">
      <c r="L384" s="2">
        <v>78.3</v>
      </c>
      <c r="M384" s="2">
        <v>0.66759999999999997</v>
      </c>
      <c r="N384" s="2">
        <v>0.81284999999999996</v>
      </c>
      <c r="O384" s="2">
        <v>0.64300000000000002</v>
      </c>
      <c r="P384" s="2">
        <v>0.70009999999999994</v>
      </c>
      <c r="Q384" s="2">
        <v>0.69220000000000004</v>
      </c>
      <c r="R384" s="2">
        <v>0.92630000000000001</v>
      </c>
      <c r="S384" s="2">
        <v>0.66759999999999997</v>
      </c>
      <c r="T384" s="2">
        <v>0.81284999999999996</v>
      </c>
      <c r="U384" s="2">
        <v>1.0744</v>
      </c>
      <c r="V384" s="2">
        <v>1.5125999999999999</v>
      </c>
    </row>
    <row r="385" spans="12:22" x14ac:dyDescent="0.2">
      <c r="L385" s="2">
        <v>78.400000000000006</v>
      </c>
      <c r="M385" s="2">
        <v>0.66700000000000004</v>
      </c>
      <c r="N385" s="2">
        <v>0.81220000000000003</v>
      </c>
      <c r="O385" s="2">
        <v>0.64239999999999997</v>
      </c>
      <c r="P385" s="2">
        <v>0.69940000000000002</v>
      </c>
      <c r="Q385" s="2">
        <v>0.69159999999999999</v>
      </c>
      <c r="R385" s="2">
        <v>0.92559999999999998</v>
      </c>
      <c r="S385" s="2">
        <v>0.66700000000000004</v>
      </c>
      <c r="T385" s="2">
        <v>0.81220000000000003</v>
      </c>
      <c r="U385" s="2">
        <v>1.0731999999999999</v>
      </c>
      <c r="V385" s="2">
        <v>1.5116000000000001</v>
      </c>
    </row>
    <row r="386" spans="12:22" x14ac:dyDescent="0.2">
      <c r="L386" s="2">
        <v>78.5</v>
      </c>
      <c r="M386" s="2">
        <v>0.66639999999999999</v>
      </c>
      <c r="N386" s="2">
        <v>0.8115</v>
      </c>
      <c r="O386" s="2">
        <v>0.64180000000000004</v>
      </c>
      <c r="P386" s="2">
        <v>0.69879999999999998</v>
      </c>
      <c r="Q386" s="2">
        <v>0.69099999999999995</v>
      </c>
      <c r="R386" s="2">
        <v>0.92490000000000006</v>
      </c>
      <c r="S386" s="2">
        <v>0.66639999999999999</v>
      </c>
      <c r="T386" s="2">
        <v>0.8115</v>
      </c>
      <c r="U386" s="2">
        <v>1.0720000000000001</v>
      </c>
      <c r="V386" s="2">
        <v>1.5107999999999999</v>
      </c>
    </row>
    <row r="387" spans="12:22" x14ac:dyDescent="0.2">
      <c r="L387" s="2">
        <v>78.599999999999994</v>
      </c>
      <c r="M387" s="2">
        <v>0.66585000000000005</v>
      </c>
      <c r="N387" s="2">
        <v>0.81084999999999996</v>
      </c>
      <c r="O387" s="2">
        <v>0.64119999999999999</v>
      </c>
      <c r="P387" s="2">
        <v>0.69810000000000005</v>
      </c>
      <c r="Q387" s="2">
        <v>0.6905</v>
      </c>
      <c r="R387" s="2">
        <v>0.92420000000000002</v>
      </c>
      <c r="S387" s="2">
        <v>0.66585000000000005</v>
      </c>
      <c r="T387" s="2">
        <v>0.81084999999999996</v>
      </c>
      <c r="U387" s="2">
        <v>1.0708</v>
      </c>
      <c r="V387" s="2">
        <v>1.51</v>
      </c>
    </row>
    <row r="388" spans="12:22" x14ac:dyDescent="0.2">
      <c r="L388" s="2">
        <v>78.7</v>
      </c>
      <c r="M388" s="2">
        <v>0.66520000000000001</v>
      </c>
      <c r="N388" s="2">
        <v>0.81015000000000004</v>
      </c>
      <c r="O388" s="2">
        <v>0.64049999999999996</v>
      </c>
      <c r="P388" s="2">
        <v>0.69750000000000001</v>
      </c>
      <c r="Q388" s="2">
        <v>0.68989999999999996</v>
      </c>
      <c r="R388" s="2">
        <v>0.92349999999999999</v>
      </c>
      <c r="S388" s="2">
        <v>0.66520000000000001</v>
      </c>
      <c r="T388" s="2">
        <v>0.81015000000000004</v>
      </c>
      <c r="U388" s="2">
        <v>1.0695999999999999</v>
      </c>
      <c r="V388" s="2">
        <v>1.5092000000000001</v>
      </c>
    </row>
    <row r="389" spans="12:22" x14ac:dyDescent="0.2">
      <c r="L389" s="2">
        <v>78.8</v>
      </c>
      <c r="M389" s="2">
        <v>0.66460000000000008</v>
      </c>
      <c r="N389" s="2">
        <v>0.80954999999999999</v>
      </c>
      <c r="O389" s="2">
        <v>0.63990000000000002</v>
      </c>
      <c r="P389" s="2">
        <v>0.69679999999999997</v>
      </c>
      <c r="Q389" s="2">
        <v>0.68930000000000002</v>
      </c>
      <c r="R389" s="2">
        <v>0.92290000000000005</v>
      </c>
      <c r="S389" s="2">
        <v>0.66460000000000008</v>
      </c>
      <c r="T389" s="2">
        <v>0.80954999999999999</v>
      </c>
      <c r="U389" s="2">
        <v>1.0684</v>
      </c>
      <c r="V389" s="2">
        <v>1.5084</v>
      </c>
    </row>
    <row r="390" spans="12:22" x14ac:dyDescent="0.2">
      <c r="L390" s="2">
        <v>78.900000000000006</v>
      </c>
      <c r="M390" s="2">
        <v>0.66710000000000003</v>
      </c>
      <c r="N390" s="2">
        <v>0.80889999999999995</v>
      </c>
      <c r="O390" s="2">
        <v>0.64539999999999997</v>
      </c>
      <c r="P390" s="2">
        <v>0.69620000000000004</v>
      </c>
      <c r="Q390" s="2">
        <v>0.68879999999999997</v>
      </c>
      <c r="R390" s="2">
        <v>0.92220000000000002</v>
      </c>
      <c r="S390" s="2">
        <v>0.66710000000000003</v>
      </c>
      <c r="T390" s="2">
        <v>0.80889999999999995</v>
      </c>
      <c r="U390" s="2">
        <v>1.0671999999999999</v>
      </c>
      <c r="V390" s="2">
        <v>1.5076000000000001</v>
      </c>
    </row>
    <row r="391" spans="12:22" x14ac:dyDescent="0.2">
      <c r="L391" s="2">
        <v>79</v>
      </c>
      <c r="M391" s="2">
        <v>0.66349999999999998</v>
      </c>
      <c r="N391" s="2">
        <v>0.80820000000000003</v>
      </c>
      <c r="O391" s="2">
        <v>0.63880000000000003</v>
      </c>
      <c r="P391" s="2">
        <v>0.60560000000000003</v>
      </c>
      <c r="Q391" s="2">
        <v>0.68820000000000003</v>
      </c>
      <c r="R391" s="2">
        <v>0.92149999999999999</v>
      </c>
      <c r="S391" s="2">
        <v>0.66349999999999998</v>
      </c>
      <c r="T391" s="2">
        <v>0.80820000000000003</v>
      </c>
      <c r="U391" s="2">
        <v>1.0660000000000001</v>
      </c>
      <c r="V391" s="2">
        <v>1.5067999999999999</v>
      </c>
    </row>
    <row r="392" spans="12:22" x14ac:dyDescent="0.2">
      <c r="L392" s="2">
        <v>79.099999999999994</v>
      </c>
      <c r="M392" s="2">
        <v>0.66290000000000004</v>
      </c>
      <c r="N392" s="2">
        <v>0.80759999999999998</v>
      </c>
      <c r="O392" s="2">
        <v>0.63819999999999999</v>
      </c>
      <c r="P392" s="2">
        <v>0.69489999999999996</v>
      </c>
      <c r="Q392" s="2">
        <v>0.68759999999999999</v>
      </c>
      <c r="R392" s="2">
        <v>0.92090000000000005</v>
      </c>
      <c r="S392" s="2">
        <v>0.66290000000000004</v>
      </c>
      <c r="T392" s="2">
        <v>0.80759999999999998</v>
      </c>
      <c r="U392" s="2">
        <v>1.0648</v>
      </c>
      <c r="V392" s="2">
        <v>1.506</v>
      </c>
    </row>
    <row r="393" spans="12:22" x14ac:dyDescent="0.2">
      <c r="L393" s="2">
        <v>79.2</v>
      </c>
      <c r="M393" s="2">
        <v>0.66234999999999999</v>
      </c>
      <c r="N393" s="2">
        <v>0.80689999999999995</v>
      </c>
      <c r="O393" s="2">
        <v>0.63759999999999994</v>
      </c>
      <c r="P393" s="2">
        <v>0.69430000000000003</v>
      </c>
      <c r="Q393" s="2">
        <v>0.68710000000000004</v>
      </c>
      <c r="R393" s="2">
        <v>0.92020000000000002</v>
      </c>
      <c r="S393" s="2">
        <v>0.66234999999999999</v>
      </c>
      <c r="T393" s="2">
        <v>0.80689999999999995</v>
      </c>
      <c r="U393" s="2">
        <v>1.0635999999999999</v>
      </c>
      <c r="V393" s="2">
        <v>1.5047999999999999</v>
      </c>
    </row>
    <row r="394" spans="12:22" x14ac:dyDescent="0.2">
      <c r="L394" s="2">
        <v>79.3</v>
      </c>
      <c r="M394" s="2">
        <v>0.66175000000000006</v>
      </c>
      <c r="N394" s="2">
        <v>0.80625000000000002</v>
      </c>
      <c r="O394" s="2">
        <v>0.63700000000000001</v>
      </c>
      <c r="P394" s="2">
        <v>0.69359999999999999</v>
      </c>
      <c r="Q394" s="2">
        <v>0.6865</v>
      </c>
      <c r="R394" s="2">
        <v>0.91949999999999998</v>
      </c>
      <c r="S394" s="2">
        <v>0.66175000000000006</v>
      </c>
      <c r="T394" s="2">
        <v>0.80625000000000002</v>
      </c>
      <c r="U394" s="2">
        <v>1.0624</v>
      </c>
      <c r="V394" s="2">
        <v>1.5035999999999998</v>
      </c>
    </row>
    <row r="395" spans="12:22" x14ac:dyDescent="0.2">
      <c r="L395" s="2">
        <v>79.400000000000006</v>
      </c>
      <c r="M395" s="2">
        <v>0.66120000000000001</v>
      </c>
      <c r="N395" s="2">
        <v>0.80559999999999998</v>
      </c>
      <c r="O395" s="2">
        <v>0.63639999999999997</v>
      </c>
      <c r="P395" s="2">
        <v>0.69299999999999995</v>
      </c>
      <c r="Q395" s="2">
        <v>0.68600000000000005</v>
      </c>
      <c r="R395" s="2">
        <v>0.91890000000000005</v>
      </c>
      <c r="S395" s="2">
        <v>0.66120000000000001</v>
      </c>
      <c r="T395" s="2">
        <v>0.80559999999999998</v>
      </c>
      <c r="U395" s="2">
        <v>1.0611999999999999</v>
      </c>
      <c r="V395" s="2">
        <v>1.5025999999999999</v>
      </c>
    </row>
    <row r="396" spans="12:22" x14ac:dyDescent="0.2">
      <c r="L396" s="2">
        <v>79.5</v>
      </c>
      <c r="M396" s="2">
        <v>0.66060000000000008</v>
      </c>
      <c r="N396" s="2">
        <v>0.80495000000000005</v>
      </c>
      <c r="O396" s="2">
        <v>0.63580000000000003</v>
      </c>
      <c r="P396" s="2">
        <v>0.69230000000000003</v>
      </c>
      <c r="Q396" s="2">
        <v>0.68540000000000001</v>
      </c>
      <c r="R396" s="2">
        <v>0.91820000000000002</v>
      </c>
      <c r="S396" s="2">
        <v>0.66060000000000008</v>
      </c>
      <c r="T396" s="2">
        <v>0.80495000000000005</v>
      </c>
      <c r="U396" s="2">
        <v>1.06</v>
      </c>
      <c r="V396" s="2">
        <v>1.5017999999999998</v>
      </c>
    </row>
    <row r="397" spans="12:22" x14ac:dyDescent="0.2">
      <c r="L397" s="2">
        <v>79.599999999999994</v>
      </c>
      <c r="M397" s="2">
        <v>0.66005000000000003</v>
      </c>
      <c r="N397" s="2">
        <v>0.80435000000000001</v>
      </c>
      <c r="O397" s="2">
        <v>0.63519999999999999</v>
      </c>
      <c r="P397" s="2">
        <v>0.69169999999999998</v>
      </c>
      <c r="Q397" s="2">
        <v>0.68489999999999995</v>
      </c>
      <c r="R397" s="2">
        <v>0.91759999999999997</v>
      </c>
      <c r="S397" s="2">
        <v>0.66005000000000003</v>
      </c>
      <c r="T397" s="2">
        <v>0.80435000000000001</v>
      </c>
      <c r="U397" s="2">
        <v>1.0588</v>
      </c>
      <c r="V397" s="2">
        <v>1.5009999999999999</v>
      </c>
    </row>
    <row r="398" spans="12:22" x14ac:dyDescent="0.2">
      <c r="L398" s="2">
        <v>79.7</v>
      </c>
      <c r="M398" s="2">
        <v>0.65949999999999998</v>
      </c>
      <c r="N398" s="2">
        <v>0.80364999999999998</v>
      </c>
      <c r="O398" s="2">
        <v>0.63470000000000004</v>
      </c>
      <c r="P398" s="2">
        <v>0.69110000000000005</v>
      </c>
      <c r="Q398" s="2">
        <v>0.68430000000000002</v>
      </c>
      <c r="R398" s="2">
        <v>0.91690000000000005</v>
      </c>
      <c r="S398" s="2">
        <v>0.65949999999999998</v>
      </c>
      <c r="T398" s="2">
        <v>0.80364999999999998</v>
      </c>
      <c r="U398" s="2">
        <v>1.0575999999999999</v>
      </c>
      <c r="V398" s="2">
        <v>1.5002</v>
      </c>
    </row>
    <row r="399" spans="12:22" x14ac:dyDescent="0.2">
      <c r="L399" s="2">
        <v>79.8</v>
      </c>
      <c r="M399" s="2">
        <v>0.65894999999999992</v>
      </c>
      <c r="N399" s="2">
        <v>0.80305000000000004</v>
      </c>
      <c r="O399" s="2">
        <v>0.6341</v>
      </c>
      <c r="P399" s="2">
        <v>0.69040000000000001</v>
      </c>
      <c r="Q399" s="2">
        <v>0.68379999999999996</v>
      </c>
      <c r="R399" s="2">
        <v>0.9163</v>
      </c>
      <c r="S399" s="2">
        <v>0.65894999999999992</v>
      </c>
      <c r="T399" s="2">
        <v>0.80305000000000004</v>
      </c>
      <c r="U399" s="2">
        <v>1.0564</v>
      </c>
      <c r="V399" s="2">
        <v>1.4994000000000001</v>
      </c>
    </row>
    <row r="400" spans="12:22" x14ac:dyDescent="0.2">
      <c r="L400" s="2">
        <v>79.900000000000006</v>
      </c>
      <c r="M400" s="2">
        <v>0.6613</v>
      </c>
      <c r="N400" s="2">
        <v>0.8024</v>
      </c>
      <c r="O400" s="2">
        <v>0.63939999999999997</v>
      </c>
      <c r="P400" s="2">
        <v>0.68979999999999997</v>
      </c>
      <c r="Q400" s="2">
        <v>0.68320000000000003</v>
      </c>
      <c r="R400" s="2">
        <v>0.91559999999999997</v>
      </c>
      <c r="S400" s="2">
        <v>0.6613</v>
      </c>
      <c r="T400" s="2">
        <v>0.8024</v>
      </c>
      <c r="U400" s="2">
        <v>1.0551999999999999</v>
      </c>
      <c r="V400" s="2">
        <v>1.4986000000000002</v>
      </c>
    </row>
    <row r="401" spans="12:22" x14ac:dyDescent="0.2">
      <c r="L401" s="2">
        <v>80</v>
      </c>
      <c r="M401" s="2">
        <v>0.65779999999999994</v>
      </c>
      <c r="N401" s="2">
        <v>0.80174999999999996</v>
      </c>
      <c r="O401" s="2">
        <v>0.63290000000000002</v>
      </c>
      <c r="P401" s="2">
        <v>0.68920000000000003</v>
      </c>
      <c r="Q401" s="2">
        <v>0.68269999999999997</v>
      </c>
      <c r="R401" s="2">
        <v>0.91500000000000004</v>
      </c>
      <c r="S401" s="2">
        <v>0.65779999999999994</v>
      </c>
      <c r="T401" s="2">
        <v>0.80174999999999996</v>
      </c>
      <c r="U401" s="2">
        <v>1.054</v>
      </c>
      <c r="V401" s="2">
        <v>1.4978</v>
      </c>
    </row>
    <row r="402" spans="12:22" x14ac:dyDescent="0.2">
      <c r="L402" s="2">
        <v>80.099999999999994</v>
      </c>
      <c r="M402" s="2">
        <v>0.6573</v>
      </c>
      <c r="N402" s="2">
        <v>0.80115000000000003</v>
      </c>
      <c r="O402" s="2">
        <v>0.63239999999999996</v>
      </c>
      <c r="P402" s="2">
        <v>0.6885</v>
      </c>
      <c r="Q402" s="2">
        <v>0.68220000000000003</v>
      </c>
      <c r="R402" s="2">
        <v>0.91439999999999999</v>
      </c>
      <c r="S402" s="2">
        <v>0.6573</v>
      </c>
      <c r="T402" s="2">
        <v>0.80115000000000003</v>
      </c>
      <c r="U402" s="2">
        <v>1.0528</v>
      </c>
      <c r="V402" s="2">
        <v>1.4970000000000001</v>
      </c>
    </row>
    <row r="403" spans="12:22" x14ac:dyDescent="0.2">
      <c r="L403" s="2">
        <v>80.2</v>
      </c>
      <c r="M403" s="2">
        <v>0.65670000000000006</v>
      </c>
      <c r="N403" s="2">
        <v>0.80049999999999999</v>
      </c>
      <c r="O403" s="2">
        <v>0.63180000000000003</v>
      </c>
      <c r="P403" s="2">
        <v>0.68789999999999996</v>
      </c>
      <c r="Q403" s="2">
        <v>0.68159999999999998</v>
      </c>
      <c r="R403" s="2">
        <v>0.91369999999999996</v>
      </c>
      <c r="S403" s="2">
        <v>0.65670000000000006</v>
      </c>
      <c r="T403" s="2">
        <v>0.80049999999999999</v>
      </c>
      <c r="U403" s="2">
        <v>1.0515999999999999</v>
      </c>
      <c r="V403" s="2">
        <v>1.4958</v>
      </c>
    </row>
    <row r="404" spans="12:22" x14ac:dyDescent="0.2">
      <c r="L404" s="2">
        <v>80.3</v>
      </c>
      <c r="M404" s="2">
        <v>0.65615000000000001</v>
      </c>
      <c r="N404" s="2">
        <v>0.79984999999999995</v>
      </c>
      <c r="O404" s="2">
        <v>0.63119999999999998</v>
      </c>
      <c r="P404" s="2">
        <v>0.68730000000000002</v>
      </c>
      <c r="Q404" s="2">
        <v>0.68110000000000004</v>
      </c>
      <c r="R404" s="2">
        <v>0.91310000000000002</v>
      </c>
      <c r="S404" s="2">
        <v>0.65615000000000001</v>
      </c>
      <c r="T404" s="2">
        <v>0.79984999999999995</v>
      </c>
      <c r="U404" s="2">
        <v>1.0504</v>
      </c>
      <c r="V404" s="2">
        <v>1.4945999999999999</v>
      </c>
    </row>
    <row r="405" spans="12:22" x14ac:dyDescent="0.2">
      <c r="L405" s="2">
        <v>80.400000000000006</v>
      </c>
      <c r="M405" s="2">
        <v>0.65565000000000007</v>
      </c>
      <c r="N405" s="2">
        <v>0.79925000000000002</v>
      </c>
      <c r="O405" s="2">
        <v>0.63070000000000004</v>
      </c>
      <c r="P405" s="2">
        <v>0.68659999999999999</v>
      </c>
      <c r="Q405" s="2">
        <v>0.68059999999999998</v>
      </c>
      <c r="R405" s="2">
        <v>0.91249999999999998</v>
      </c>
      <c r="S405" s="2">
        <v>0.65565000000000007</v>
      </c>
      <c r="T405" s="2">
        <v>0.79925000000000002</v>
      </c>
      <c r="U405" s="2">
        <v>1.0491999999999999</v>
      </c>
      <c r="V405" s="2">
        <v>1.4936</v>
      </c>
    </row>
    <row r="406" spans="12:22" x14ac:dyDescent="0.2">
      <c r="L406" s="2">
        <v>80.5</v>
      </c>
      <c r="M406" s="2">
        <v>0.65505000000000002</v>
      </c>
      <c r="N406" s="2">
        <v>0.79864999999999997</v>
      </c>
      <c r="O406" s="2">
        <v>0.63009999999999999</v>
      </c>
      <c r="P406" s="2">
        <v>0.68600000000000005</v>
      </c>
      <c r="Q406" s="2">
        <v>0.68</v>
      </c>
      <c r="R406" s="2">
        <v>0.91190000000000004</v>
      </c>
      <c r="S406" s="2">
        <v>0.65505000000000002</v>
      </c>
      <c r="T406" s="2">
        <v>0.79864999999999997</v>
      </c>
      <c r="U406" s="2">
        <v>1.048</v>
      </c>
      <c r="V406" s="2">
        <v>1.4927999999999999</v>
      </c>
    </row>
    <row r="407" spans="12:22" x14ac:dyDescent="0.2">
      <c r="L407" s="2">
        <v>80.599999999999994</v>
      </c>
      <c r="M407" s="2">
        <v>0.65449999999999997</v>
      </c>
      <c r="N407" s="2">
        <v>0.79800000000000004</v>
      </c>
      <c r="O407" s="2">
        <v>0.62949999999999995</v>
      </c>
      <c r="P407" s="2">
        <v>0.68540000000000001</v>
      </c>
      <c r="Q407" s="2">
        <v>0.67949999999999999</v>
      </c>
      <c r="R407" s="2">
        <v>0.91120000000000001</v>
      </c>
      <c r="S407" s="2">
        <v>0.65449999999999997</v>
      </c>
      <c r="T407" s="2">
        <v>0.79800000000000004</v>
      </c>
      <c r="U407" s="2">
        <v>1.0472000000000001</v>
      </c>
      <c r="V407" s="2">
        <v>1.492</v>
      </c>
    </row>
    <row r="408" spans="12:22" x14ac:dyDescent="0.2">
      <c r="L408" s="2">
        <v>80.7</v>
      </c>
      <c r="M408" s="2">
        <v>0.65400000000000003</v>
      </c>
      <c r="N408" s="2">
        <v>0.79735</v>
      </c>
      <c r="O408" s="2">
        <v>0.629</v>
      </c>
      <c r="P408" s="2">
        <v>0.68479999999999996</v>
      </c>
      <c r="Q408" s="2">
        <v>0.67900000000000005</v>
      </c>
      <c r="R408" s="2">
        <v>0.91059999999999997</v>
      </c>
      <c r="S408" s="2">
        <v>0.65400000000000003</v>
      </c>
      <c r="T408" s="2">
        <v>0.79735</v>
      </c>
      <c r="U408" s="2">
        <v>1.0464</v>
      </c>
      <c r="V408" s="2">
        <v>1.4912000000000001</v>
      </c>
    </row>
    <row r="409" spans="12:22" x14ac:dyDescent="0.2">
      <c r="L409" s="2">
        <v>80.8</v>
      </c>
      <c r="M409" s="2">
        <v>0.65344999999999998</v>
      </c>
      <c r="N409" s="2">
        <v>0.79674999999999996</v>
      </c>
      <c r="O409" s="2">
        <v>0.62839999999999996</v>
      </c>
      <c r="P409" s="2">
        <v>0.68410000000000004</v>
      </c>
      <c r="Q409" s="2">
        <v>0.67849999999999999</v>
      </c>
      <c r="R409" s="2">
        <v>0.91</v>
      </c>
      <c r="S409" s="2">
        <v>0.65344999999999998</v>
      </c>
      <c r="T409" s="2">
        <v>0.79674999999999996</v>
      </c>
      <c r="U409" s="2">
        <v>1.0456000000000001</v>
      </c>
      <c r="V409" s="2">
        <v>1.4903999999999999</v>
      </c>
    </row>
    <row r="410" spans="12:22" x14ac:dyDescent="0.2">
      <c r="L410" s="2">
        <v>80.900000000000006</v>
      </c>
      <c r="M410" s="2">
        <v>0.65569999999999995</v>
      </c>
      <c r="N410" s="2">
        <v>0.79615000000000002</v>
      </c>
      <c r="O410" s="2">
        <v>0.63349999999999995</v>
      </c>
      <c r="P410" s="2">
        <v>0.6835</v>
      </c>
      <c r="Q410" s="2">
        <v>0.67789999999999995</v>
      </c>
      <c r="R410" s="2">
        <v>0.90939999999999999</v>
      </c>
      <c r="S410" s="2">
        <v>0.65569999999999995</v>
      </c>
      <c r="T410" s="2">
        <v>0.79615000000000002</v>
      </c>
      <c r="U410" s="2">
        <v>1.0448</v>
      </c>
      <c r="V410" s="2">
        <v>1.4896</v>
      </c>
    </row>
    <row r="411" spans="12:22" x14ac:dyDescent="0.2">
      <c r="L411" s="2">
        <v>81</v>
      </c>
      <c r="M411" s="2">
        <v>0.65234999999999999</v>
      </c>
      <c r="N411" s="2">
        <v>0.79554999999999998</v>
      </c>
      <c r="O411" s="2">
        <v>0.62729999999999997</v>
      </c>
      <c r="P411" s="2">
        <v>0.68289999999999995</v>
      </c>
      <c r="Q411" s="2">
        <v>0.6774</v>
      </c>
      <c r="R411" s="2">
        <v>0.90880000000000005</v>
      </c>
      <c r="S411" s="2">
        <v>0.65234999999999999</v>
      </c>
      <c r="T411" s="2">
        <v>0.79554999999999998</v>
      </c>
      <c r="U411" s="2">
        <v>1.044</v>
      </c>
      <c r="V411" s="2">
        <v>1.4887999999999999</v>
      </c>
    </row>
    <row r="412" spans="12:22" x14ac:dyDescent="0.2">
      <c r="L412" s="2">
        <v>81.099999999999994</v>
      </c>
      <c r="M412" s="2">
        <v>0.65185000000000004</v>
      </c>
      <c r="N412" s="2">
        <v>0.79495000000000005</v>
      </c>
      <c r="O412" s="2">
        <v>0.62680000000000002</v>
      </c>
      <c r="P412" s="2">
        <v>0.68230000000000002</v>
      </c>
      <c r="Q412" s="2">
        <v>0.67689999999999995</v>
      </c>
      <c r="R412" s="2">
        <v>0.90820000000000001</v>
      </c>
      <c r="S412" s="2">
        <v>0.65185000000000004</v>
      </c>
      <c r="T412" s="2">
        <v>0.79495000000000005</v>
      </c>
      <c r="U412" s="2">
        <v>1.0427999999999999</v>
      </c>
      <c r="V412" s="2">
        <v>1.488</v>
      </c>
    </row>
    <row r="413" spans="12:22" x14ac:dyDescent="0.2">
      <c r="L413" s="2">
        <v>81.2</v>
      </c>
      <c r="M413" s="2">
        <v>0.65129999999999999</v>
      </c>
      <c r="N413" s="2">
        <v>0.79430000000000001</v>
      </c>
      <c r="O413" s="2">
        <v>0.62619999999999998</v>
      </c>
      <c r="P413" s="2">
        <v>0.68169999999999997</v>
      </c>
      <c r="Q413" s="2">
        <v>0.6764</v>
      </c>
      <c r="R413" s="2">
        <v>0.90759999999999996</v>
      </c>
      <c r="S413" s="2">
        <v>0.65129999999999999</v>
      </c>
      <c r="T413" s="2">
        <v>0.79430000000000001</v>
      </c>
      <c r="U413" s="2">
        <v>1.0415999999999999</v>
      </c>
      <c r="V413" s="2">
        <v>1.4868000000000001</v>
      </c>
    </row>
    <row r="414" spans="12:22" x14ac:dyDescent="0.2">
      <c r="L414" s="2">
        <v>81.3</v>
      </c>
      <c r="M414" s="2">
        <v>0.65080000000000005</v>
      </c>
      <c r="N414" s="2">
        <v>0.79369999999999996</v>
      </c>
      <c r="O414" s="2">
        <v>0.62570000000000003</v>
      </c>
      <c r="P414" s="2">
        <v>0.68100000000000005</v>
      </c>
      <c r="Q414" s="2">
        <v>0.67589999999999995</v>
      </c>
      <c r="R414" s="2">
        <v>0.90700000000000003</v>
      </c>
      <c r="S414" s="2">
        <v>0.65080000000000005</v>
      </c>
      <c r="T414" s="2">
        <v>0.79369999999999996</v>
      </c>
      <c r="U414" s="2">
        <v>1.0406</v>
      </c>
      <c r="V414" s="2">
        <v>1.4856</v>
      </c>
    </row>
    <row r="415" spans="12:22" x14ac:dyDescent="0.2">
      <c r="L415" s="2">
        <v>81.400000000000006</v>
      </c>
      <c r="M415" s="2">
        <v>0.65024999999999999</v>
      </c>
      <c r="N415" s="2">
        <v>0.79310000000000003</v>
      </c>
      <c r="O415" s="2">
        <v>0.62509999999999999</v>
      </c>
      <c r="P415" s="2">
        <v>0.6804</v>
      </c>
      <c r="Q415" s="2">
        <v>0.6754</v>
      </c>
      <c r="R415" s="2">
        <v>0.90639999999999998</v>
      </c>
      <c r="S415" s="2">
        <v>0.65024999999999999</v>
      </c>
      <c r="T415" s="2">
        <v>0.79310000000000003</v>
      </c>
      <c r="U415" s="2">
        <v>1.0397999999999998</v>
      </c>
      <c r="V415" s="2">
        <v>1.4846000000000001</v>
      </c>
    </row>
    <row r="416" spans="12:22" x14ac:dyDescent="0.2">
      <c r="L416" s="2">
        <v>81.5</v>
      </c>
      <c r="M416" s="2">
        <v>0.64975000000000005</v>
      </c>
      <c r="N416" s="2">
        <v>0.79249999999999998</v>
      </c>
      <c r="O416" s="2">
        <v>0.62460000000000004</v>
      </c>
      <c r="P416" s="2">
        <v>0.67979999999999996</v>
      </c>
      <c r="Q416" s="2">
        <v>0.67490000000000006</v>
      </c>
      <c r="R416" s="2">
        <v>0.90580000000000005</v>
      </c>
      <c r="S416" s="2">
        <v>0.64975000000000005</v>
      </c>
      <c r="T416" s="2">
        <v>0.79249999999999998</v>
      </c>
      <c r="U416" s="2">
        <v>1.0389999999999999</v>
      </c>
      <c r="V416" s="2">
        <v>1.4838</v>
      </c>
    </row>
    <row r="417" spans="12:22" x14ac:dyDescent="0.2">
      <c r="L417" s="2">
        <v>81.599999999999994</v>
      </c>
      <c r="M417" s="2">
        <v>0.64924999999999999</v>
      </c>
      <c r="N417" s="2">
        <v>0.79190000000000005</v>
      </c>
      <c r="O417" s="2">
        <v>0.62409999999999999</v>
      </c>
      <c r="P417" s="2">
        <v>0.67920000000000003</v>
      </c>
      <c r="Q417" s="2">
        <v>0.6744</v>
      </c>
      <c r="R417" s="2">
        <v>0.9052</v>
      </c>
      <c r="S417" s="2">
        <v>0.64924999999999999</v>
      </c>
      <c r="T417" s="2">
        <v>0.79190000000000005</v>
      </c>
      <c r="U417" s="2">
        <v>1.0378000000000001</v>
      </c>
      <c r="V417" s="2">
        <v>1.4830000000000001</v>
      </c>
    </row>
    <row r="418" spans="12:22" x14ac:dyDescent="0.2">
      <c r="L418" s="2">
        <v>81.7</v>
      </c>
      <c r="M418" s="2">
        <v>0.64870000000000005</v>
      </c>
      <c r="N418" s="2">
        <v>0.7913</v>
      </c>
      <c r="O418" s="2">
        <v>0.62350000000000005</v>
      </c>
      <c r="P418" s="2">
        <v>0.67859999999999998</v>
      </c>
      <c r="Q418" s="2">
        <v>0.67390000000000005</v>
      </c>
      <c r="R418" s="2">
        <v>0.90459999999999996</v>
      </c>
      <c r="S418" s="2">
        <v>0.64870000000000005</v>
      </c>
      <c r="T418" s="2">
        <v>0.7913</v>
      </c>
      <c r="U418" s="2">
        <v>1.0366</v>
      </c>
      <c r="V418" s="2">
        <v>1.4822000000000002</v>
      </c>
    </row>
    <row r="419" spans="12:22" x14ac:dyDescent="0.2">
      <c r="L419" s="2">
        <v>81.8</v>
      </c>
      <c r="M419" s="2">
        <v>0.6482</v>
      </c>
      <c r="N419" s="2">
        <v>0.79069999999999996</v>
      </c>
      <c r="O419" s="2">
        <v>0.623</v>
      </c>
      <c r="P419" s="2">
        <v>0.67800000000000005</v>
      </c>
      <c r="Q419" s="2">
        <v>0.6734</v>
      </c>
      <c r="R419" s="2">
        <v>0.90400000000000003</v>
      </c>
      <c r="S419" s="2">
        <v>0.6482</v>
      </c>
      <c r="T419" s="2">
        <v>0.79069999999999996</v>
      </c>
      <c r="U419" s="2">
        <v>1.0356000000000001</v>
      </c>
      <c r="V419" s="2">
        <v>1.4814000000000001</v>
      </c>
    </row>
    <row r="420" spans="12:22" x14ac:dyDescent="0.2">
      <c r="L420" s="2">
        <v>81.900000000000006</v>
      </c>
      <c r="M420" s="2">
        <v>0.65040000000000009</v>
      </c>
      <c r="N420" s="2">
        <v>0.79005000000000003</v>
      </c>
      <c r="O420" s="2">
        <v>0.62790000000000001</v>
      </c>
      <c r="P420" s="2">
        <v>0.6774</v>
      </c>
      <c r="Q420" s="2">
        <v>0.67290000000000005</v>
      </c>
      <c r="R420" s="2">
        <v>0.90339999999999998</v>
      </c>
      <c r="S420" s="2">
        <v>0.65040000000000009</v>
      </c>
      <c r="T420" s="2">
        <v>0.79005000000000003</v>
      </c>
      <c r="U420" s="2">
        <v>1.0347999999999999</v>
      </c>
      <c r="V420" s="2">
        <v>1.4806000000000001</v>
      </c>
    </row>
    <row r="421" spans="12:22" x14ac:dyDescent="0.2">
      <c r="L421" s="2">
        <v>82</v>
      </c>
      <c r="M421" s="2">
        <v>0.64715</v>
      </c>
      <c r="N421" s="2">
        <v>0.78944999999999999</v>
      </c>
      <c r="O421" s="2">
        <v>0.62190000000000001</v>
      </c>
      <c r="P421" s="2">
        <v>16767</v>
      </c>
      <c r="Q421" s="2">
        <v>0.6724</v>
      </c>
      <c r="R421" s="2">
        <v>0.90280000000000005</v>
      </c>
      <c r="S421" s="2">
        <v>0.64715</v>
      </c>
      <c r="T421" s="2">
        <v>0.78944999999999999</v>
      </c>
      <c r="U421" s="2">
        <v>1.034</v>
      </c>
      <c r="V421" s="2">
        <v>1.4798</v>
      </c>
    </row>
    <row r="422" spans="12:22" x14ac:dyDescent="0.2">
      <c r="L422" s="2">
        <v>82.1</v>
      </c>
      <c r="M422" s="2">
        <v>0.64664999999999995</v>
      </c>
      <c r="N422" s="2">
        <v>0.78890000000000005</v>
      </c>
      <c r="O422" s="2">
        <v>0.62139999999999995</v>
      </c>
      <c r="P422" s="2">
        <v>0.67610000000000003</v>
      </c>
      <c r="Q422" s="2">
        <v>0.67190000000000005</v>
      </c>
      <c r="R422" s="2">
        <v>0.90229999999999999</v>
      </c>
      <c r="S422" s="2">
        <v>0.64664999999999995</v>
      </c>
      <c r="T422" s="2">
        <v>0.78890000000000005</v>
      </c>
      <c r="U422" s="2">
        <v>1.0327999999999999</v>
      </c>
      <c r="V422" s="2">
        <v>1.4790000000000001</v>
      </c>
    </row>
    <row r="423" spans="12:22" x14ac:dyDescent="0.2">
      <c r="L423" s="2">
        <v>82.2</v>
      </c>
      <c r="M423" s="2">
        <v>0.64615</v>
      </c>
      <c r="N423" s="2">
        <v>0.7883</v>
      </c>
      <c r="O423" s="2">
        <v>0.62090000000000001</v>
      </c>
      <c r="P423" s="2">
        <v>0.67549999999999999</v>
      </c>
      <c r="Q423" s="2">
        <v>0.6714</v>
      </c>
      <c r="R423" s="2">
        <v>0.90169999999999995</v>
      </c>
      <c r="S423" s="2">
        <v>0.64615</v>
      </c>
      <c r="T423" s="2">
        <v>0.7883</v>
      </c>
      <c r="U423" s="2">
        <v>1.0315999999999999</v>
      </c>
      <c r="V423" s="2">
        <v>1.4782000000000002</v>
      </c>
    </row>
    <row r="424" spans="12:22" x14ac:dyDescent="0.2">
      <c r="L424" s="2">
        <v>82.3</v>
      </c>
      <c r="M424" s="2">
        <v>0.64559999999999995</v>
      </c>
      <c r="N424" s="2">
        <v>0.78769999999999996</v>
      </c>
      <c r="O424" s="2">
        <v>0.62029999999999996</v>
      </c>
      <c r="P424" s="2">
        <v>0.67490000000000006</v>
      </c>
      <c r="Q424" s="2">
        <v>0.67090000000000005</v>
      </c>
      <c r="R424" s="2">
        <v>0.90110000000000001</v>
      </c>
      <c r="S424" s="2">
        <v>0.64559999999999995</v>
      </c>
      <c r="T424" s="2">
        <v>0.78769999999999996</v>
      </c>
      <c r="U424" s="2">
        <v>1.0306</v>
      </c>
      <c r="V424" s="2">
        <v>1.4774</v>
      </c>
    </row>
    <row r="425" spans="12:22" x14ac:dyDescent="0.2">
      <c r="L425" s="2">
        <v>82.4</v>
      </c>
      <c r="M425" s="2">
        <v>0.64510000000000001</v>
      </c>
      <c r="N425" s="2">
        <v>0.78710000000000002</v>
      </c>
      <c r="O425" s="2">
        <v>0.61980000000000002</v>
      </c>
      <c r="P425" s="2">
        <v>0.67430000000000001</v>
      </c>
      <c r="Q425" s="2">
        <v>0.6704</v>
      </c>
      <c r="R425" s="2">
        <v>0.90049999999999997</v>
      </c>
      <c r="S425" s="2">
        <v>0.64510000000000001</v>
      </c>
      <c r="T425" s="2">
        <v>0.78710000000000002</v>
      </c>
      <c r="U425" s="2">
        <v>1.0297999999999998</v>
      </c>
      <c r="V425" s="2">
        <v>1.4766000000000001</v>
      </c>
    </row>
    <row r="426" spans="12:22" x14ac:dyDescent="0.2">
      <c r="L426" s="2">
        <v>82.5</v>
      </c>
      <c r="M426" s="2">
        <v>0.64460000000000006</v>
      </c>
      <c r="N426" s="2">
        <v>0.78654999999999997</v>
      </c>
      <c r="O426" s="2">
        <v>0.61929999999999996</v>
      </c>
      <c r="P426" s="2">
        <v>0.67369999999999997</v>
      </c>
      <c r="Q426" s="2">
        <v>0.66990000000000005</v>
      </c>
      <c r="R426" s="2">
        <v>0.9</v>
      </c>
      <c r="S426" s="2">
        <v>0.64460000000000006</v>
      </c>
      <c r="T426" s="2">
        <v>0.78654999999999997</v>
      </c>
      <c r="U426" s="2">
        <v>1.0289999999999999</v>
      </c>
      <c r="V426" s="2">
        <v>1.4758</v>
      </c>
    </row>
    <row r="427" spans="12:22" x14ac:dyDescent="0.2">
      <c r="L427" s="2">
        <v>82.6</v>
      </c>
      <c r="M427" s="2">
        <v>0.64410000000000001</v>
      </c>
      <c r="N427" s="2">
        <v>0.78595000000000004</v>
      </c>
      <c r="O427" s="2">
        <v>0.61880000000000002</v>
      </c>
      <c r="P427" s="2">
        <v>0.67310000000000003</v>
      </c>
      <c r="Q427" s="2">
        <v>0.6694</v>
      </c>
      <c r="R427" s="2">
        <v>0.89939999999999998</v>
      </c>
      <c r="S427" s="2">
        <v>0.64410000000000001</v>
      </c>
      <c r="T427" s="2">
        <v>0.78595000000000004</v>
      </c>
      <c r="U427" s="2">
        <v>1.0278</v>
      </c>
      <c r="V427" s="2">
        <v>1.4750000000000001</v>
      </c>
    </row>
    <row r="428" spans="12:22" x14ac:dyDescent="0.2">
      <c r="L428" s="2">
        <v>82.7</v>
      </c>
      <c r="M428" s="2">
        <v>0.64359999999999995</v>
      </c>
      <c r="N428" s="2">
        <v>0.78534999999999999</v>
      </c>
      <c r="O428" s="2">
        <v>0.61829999999999996</v>
      </c>
      <c r="P428" s="2">
        <v>0.67249999999999999</v>
      </c>
      <c r="Q428" s="2">
        <v>0.66890000000000005</v>
      </c>
      <c r="R428" s="2">
        <v>0.89880000000000004</v>
      </c>
      <c r="S428" s="2">
        <v>0.64359999999999995</v>
      </c>
      <c r="T428" s="2">
        <v>0.78534999999999999</v>
      </c>
      <c r="U428" s="2">
        <v>1.0266</v>
      </c>
      <c r="V428" s="2">
        <v>1.4742000000000002</v>
      </c>
    </row>
    <row r="429" spans="12:22" x14ac:dyDescent="0.2">
      <c r="L429" s="2">
        <v>82.8</v>
      </c>
      <c r="M429" s="2">
        <v>0.6431</v>
      </c>
      <c r="N429" s="2">
        <v>0.78480000000000005</v>
      </c>
      <c r="O429" s="2">
        <v>0.61770000000000003</v>
      </c>
      <c r="P429" s="2">
        <v>0.67190000000000005</v>
      </c>
      <c r="Q429" s="2">
        <v>0.66849999999999998</v>
      </c>
      <c r="R429" s="2">
        <v>0.89829999999999999</v>
      </c>
      <c r="S429" s="2">
        <v>0.6431</v>
      </c>
      <c r="T429" s="2">
        <v>0.78480000000000005</v>
      </c>
      <c r="U429" s="2">
        <v>1.0256000000000001</v>
      </c>
      <c r="V429" s="2">
        <v>1.4734</v>
      </c>
    </row>
    <row r="430" spans="12:22" x14ac:dyDescent="0.2">
      <c r="L430" s="2">
        <v>82.9</v>
      </c>
      <c r="M430" s="2">
        <v>0.6452</v>
      </c>
      <c r="N430" s="2">
        <v>0.78420000000000001</v>
      </c>
      <c r="O430" s="2">
        <v>0.62239999999999995</v>
      </c>
      <c r="P430" s="2">
        <v>0.67130000000000001</v>
      </c>
      <c r="Q430" s="2">
        <v>0.66800000000000004</v>
      </c>
      <c r="R430" s="2">
        <v>0.89770000000000005</v>
      </c>
      <c r="S430" s="2">
        <v>0.6452</v>
      </c>
      <c r="T430" s="2">
        <v>0.78420000000000001</v>
      </c>
      <c r="U430" s="2">
        <v>1.0247999999999999</v>
      </c>
      <c r="V430" s="2">
        <v>1.4726000000000001</v>
      </c>
    </row>
    <row r="431" spans="12:22" x14ac:dyDescent="0.2">
      <c r="L431" s="2">
        <v>83</v>
      </c>
      <c r="M431" s="2">
        <v>0.6421</v>
      </c>
      <c r="N431" s="2">
        <v>0.78364999999999996</v>
      </c>
      <c r="O431" s="2">
        <v>0.61670000000000003</v>
      </c>
      <c r="P431" s="2">
        <v>0.67069999999999996</v>
      </c>
      <c r="Q431" s="2">
        <v>0.66749999999999998</v>
      </c>
      <c r="R431" s="2">
        <v>0.8972</v>
      </c>
      <c r="S431" s="2">
        <v>0.6421</v>
      </c>
      <c r="T431" s="2">
        <v>0.78364999999999996</v>
      </c>
      <c r="U431" s="2">
        <v>1.024</v>
      </c>
      <c r="V431" s="2">
        <v>1.4718</v>
      </c>
    </row>
    <row r="432" spans="12:22" x14ac:dyDescent="0.2">
      <c r="L432" s="2">
        <v>83.1</v>
      </c>
      <c r="M432" s="2">
        <v>0.64159999999999995</v>
      </c>
      <c r="N432" s="2">
        <v>0.78305000000000002</v>
      </c>
      <c r="O432" s="2">
        <v>0.61619999999999997</v>
      </c>
      <c r="P432" s="2">
        <v>0.67010000000000003</v>
      </c>
      <c r="Q432" s="2">
        <v>0.66700000000000004</v>
      </c>
      <c r="R432" s="2">
        <v>0.89659999999999995</v>
      </c>
      <c r="S432" s="2">
        <v>0.64159999999999995</v>
      </c>
      <c r="T432" s="2">
        <v>0.78305000000000002</v>
      </c>
      <c r="U432" s="2">
        <v>1.0232000000000001</v>
      </c>
      <c r="V432" s="2">
        <v>1.4710000000000001</v>
      </c>
    </row>
    <row r="433" spans="12:22" x14ac:dyDescent="0.2">
      <c r="L433" s="2">
        <v>83.2</v>
      </c>
      <c r="M433" s="2">
        <v>0.64115</v>
      </c>
      <c r="N433" s="2">
        <v>0.78249999999999997</v>
      </c>
      <c r="O433" s="2">
        <v>0.61570000000000003</v>
      </c>
      <c r="P433" s="2">
        <v>0.66949999999999998</v>
      </c>
      <c r="Q433" s="2">
        <v>0.66659999999999997</v>
      </c>
      <c r="R433" s="2">
        <v>0.89610000000000001</v>
      </c>
      <c r="S433" s="2">
        <v>0.64115</v>
      </c>
      <c r="T433" s="2">
        <v>0.78249999999999997</v>
      </c>
      <c r="U433" s="2">
        <v>1.0224</v>
      </c>
      <c r="V433" s="2">
        <v>1.4702000000000002</v>
      </c>
    </row>
    <row r="434" spans="12:22" x14ac:dyDescent="0.2">
      <c r="L434" s="2">
        <v>83.3</v>
      </c>
      <c r="M434" s="2">
        <v>0.64064999999999994</v>
      </c>
      <c r="N434" s="2">
        <v>0.78190000000000004</v>
      </c>
      <c r="O434" s="2">
        <v>0.61519999999999997</v>
      </c>
      <c r="P434" s="2">
        <v>0.66890000000000005</v>
      </c>
      <c r="Q434" s="2">
        <v>0.66610000000000003</v>
      </c>
      <c r="R434" s="2">
        <v>0.89549999999999996</v>
      </c>
      <c r="S434" s="2">
        <v>0.64064999999999994</v>
      </c>
      <c r="T434" s="2">
        <v>0.78190000000000004</v>
      </c>
      <c r="U434" s="2">
        <v>1.0214000000000001</v>
      </c>
      <c r="V434" s="2">
        <v>1.4694</v>
      </c>
    </row>
    <row r="435" spans="12:22" x14ac:dyDescent="0.2">
      <c r="L435" s="2">
        <v>83.4</v>
      </c>
      <c r="M435" s="2">
        <v>0.64015</v>
      </c>
      <c r="N435" s="2">
        <v>0.78134999999999999</v>
      </c>
      <c r="O435" s="2">
        <v>0.61470000000000002</v>
      </c>
      <c r="P435" s="2">
        <v>0.66830000000000001</v>
      </c>
      <c r="Q435" s="2">
        <v>0.66559999999999997</v>
      </c>
      <c r="R435" s="2">
        <v>0.89500000000000002</v>
      </c>
      <c r="S435" s="2">
        <v>0.64015</v>
      </c>
      <c r="T435" s="2">
        <v>0.78134999999999999</v>
      </c>
      <c r="U435" s="2">
        <v>1.0202</v>
      </c>
      <c r="V435" s="2">
        <v>1.4684000000000001</v>
      </c>
    </row>
    <row r="436" spans="12:22" x14ac:dyDescent="0.2">
      <c r="L436" s="2">
        <v>83.5</v>
      </c>
      <c r="M436" s="2">
        <v>0.63965000000000005</v>
      </c>
      <c r="N436" s="2">
        <v>0.78075000000000006</v>
      </c>
      <c r="O436" s="2">
        <v>0.61419999999999997</v>
      </c>
      <c r="P436" s="2">
        <v>0.66769999999999996</v>
      </c>
      <c r="Q436" s="2">
        <v>0.66510000000000002</v>
      </c>
      <c r="R436" s="2">
        <v>0.89439999999999997</v>
      </c>
      <c r="S436" s="2">
        <v>0.63965000000000005</v>
      </c>
      <c r="T436" s="2">
        <v>0.78075000000000006</v>
      </c>
      <c r="U436" s="2">
        <v>1.0189999999999999</v>
      </c>
      <c r="V436" s="2">
        <v>1.4672000000000001</v>
      </c>
    </row>
    <row r="437" spans="12:22" x14ac:dyDescent="0.2">
      <c r="L437" s="2">
        <v>83.6</v>
      </c>
      <c r="M437" s="2">
        <v>0.63919999999999999</v>
      </c>
      <c r="N437" s="2">
        <v>0.7802</v>
      </c>
      <c r="O437" s="2">
        <v>0.61370000000000002</v>
      </c>
      <c r="P437" s="2">
        <v>0.66710000000000003</v>
      </c>
      <c r="Q437" s="2">
        <v>0.66469999999999996</v>
      </c>
      <c r="R437" s="2">
        <v>0.89390000000000003</v>
      </c>
      <c r="S437" s="2">
        <v>0.63919999999999999</v>
      </c>
      <c r="T437" s="2">
        <v>0.7802</v>
      </c>
      <c r="U437" s="2">
        <v>1.0182</v>
      </c>
      <c r="V437" s="2">
        <v>1.466</v>
      </c>
    </row>
    <row r="438" spans="12:22" x14ac:dyDescent="0.2">
      <c r="L438" s="2">
        <v>83.7</v>
      </c>
      <c r="M438" s="2">
        <v>0.63870000000000005</v>
      </c>
      <c r="N438" s="2">
        <v>0.77959999999999996</v>
      </c>
      <c r="O438" s="2">
        <v>0.61319999999999997</v>
      </c>
      <c r="P438" s="2">
        <v>0.66649999999999998</v>
      </c>
      <c r="Q438" s="2">
        <v>0.66420000000000001</v>
      </c>
      <c r="R438" s="2">
        <v>0.89329999999999998</v>
      </c>
      <c r="S438" s="2">
        <v>0.63870000000000005</v>
      </c>
      <c r="T438" s="2">
        <v>0.77959999999999996</v>
      </c>
      <c r="U438" s="2">
        <v>1.0173999999999999</v>
      </c>
      <c r="V438" s="2">
        <v>1.4652000000000001</v>
      </c>
    </row>
    <row r="439" spans="12:22" x14ac:dyDescent="0.2">
      <c r="L439" s="2">
        <v>83.8</v>
      </c>
      <c r="M439" s="2">
        <v>0.63819999999999999</v>
      </c>
      <c r="N439" s="2">
        <v>0.77905000000000002</v>
      </c>
      <c r="O439" s="2">
        <v>0.61270000000000002</v>
      </c>
      <c r="P439" s="2">
        <v>0.66590000000000005</v>
      </c>
      <c r="Q439" s="2">
        <v>0.66369999999999996</v>
      </c>
      <c r="R439" s="2">
        <v>0.89280000000000004</v>
      </c>
      <c r="S439" s="2">
        <v>0.63819999999999999</v>
      </c>
      <c r="T439" s="2">
        <v>0.77905000000000002</v>
      </c>
      <c r="U439" s="2">
        <v>1.0165999999999999</v>
      </c>
      <c r="V439" s="2">
        <v>1.4643999999999999</v>
      </c>
    </row>
    <row r="440" spans="12:22" x14ac:dyDescent="0.2">
      <c r="L440" s="2">
        <v>83.9</v>
      </c>
      <c r="M440" s="2">
        <v>0.64024999999999999</v>
      </c>
      <c r="N440" s="2">
        <v>0.77854999999999996</v>
      </c>
      <c r="O440" s="2">
        <v>0.61719999999999997</v>
      </c>
      <c r="P440" s="2">
        <v>0.6653</v>
      </c>
      <c r="Q440" s="2">
        <v>0.6633</v>
      </c>
      <c r="R440" s="2">
        <v>0.89229999999999998</v>
      </c>
      <c r="S440" s="2">
        <v>0.64024999999999999</v>
      </c>
      <c r="T440" s="2">
        <v>0.77854999999999996</v>
      </c>
      <c r="U440" s="2">
        <v>1.0157999999999998</v>
      </c>
      <c r="V440" s="2">
        <v>1.4636</v>
      </c>
    </row>
    <row r="441" spans="12:22" x14ac:dyDescent="0.2">
      <c r="L441" s="2">
        <v>84</v>
      </c>
      <c r="M441" s="2">
        <v>0.63724999999999998</v>
      </c>
      <c r="N441" s="2">
        <v>0.77795000000000003</v>
      </c>
      <c r="O441" s="2">
        <v>0.61170000000000002</v>
      </c>
      <c r="P441" s="2">
        <v>0.66479999999999995</v>
      </c>
      <c r="Q441" s="2">
        <v>0.66279999999999994</v>
      </c>
      <c r="R441" s="2">
        <v>0.89170000000000005</v>
      </c>
      <c r="S441" s="2">
        <v>0.63724999999999998</v>
      </c>
      <c r="T441" s="2">
        <v>0.77795000000000003</v>
      </c>
      <c r="U441" s="2">
        <v>1.0149999999999999</v>
      </c>
      <c r="V441" s="2">
        <v>1.4627999999999999</v>
      </c>
    </row>
    <row r="442" spans="12:22" x14ac:dyDescent="0.2">
      <c r="L442" s="2">
        <v>84.1</v>
      </c>
      <c r="M442" s="2">
        <v>0.63680000000000003</v>
      </c>
      <c r="N442" s="2">
        <v>0.77739999999999998</v>
      </c>
      <c r="O442" s="2">
        <v>0.61119999999999997</v>
      </c>
      <c r="P442" s="2">
        <v>0.66420000000000001</v>
      </c>
      <c r="Q442" s="2">
        <v>0.66239999999999999</v>
      </c>
      <c r="R442" s="2">
        <v>0.89119999999999999</v>
      </c>
      <c r="S442" s="2">
        <v>0.63680000000000003</v>
      </c>
      <c r="T442" s="2">
        <v>0.77739999999999998</v>
      </c>
      <c r="U442" s="2">
        <v>1.0142</v>
      </c>
      <c r="V442" s="2">
        <v>1.462</v>
      </c>
    </row>
    <row r="443" spans="12:22" x14ac:dyDescent="0.2">
      <c r="L443" s="2">
        <v>84.2</v>
      </c>
      <c r="M443" s="2">
        <v>0.63630000000000009</v>
      </c>
      <c r="N443" s="2">
        <v>0.77685000000000004</v>
      </c>
      <c r="O443" s="2">
        <v>0.61070000000000002</v>
      </c>
      <c r="P443" s="2">
        <v>0.66359999999999997</v>
      </c>
      <c r="Q443" s="2">
        <v>0.66190000000000004</v>
      </c>
      <c r="R443" s="2">
        <v>0.89070000000000005</v>
      </c>
      <c r="S443" s="2">
        <v>0.63630000000000009</v>
      </c>
      <c r="T443" s="2">
        <v>0.77685000000000004</v>
      </c>
      <c r="U443" s="2">
        <v>1.0133999999999999</v>
      </c>
      <c r="V443" s="2">
        <v>1.4612000000000001</v>
      </c>
    </row>
    <row r="444" spans="12:22" x14ac:dyDescent="0.2">
      <c r="L444" s="2">
        <v>84.3</v>
      </c>
      <c r="M444" s="2">
        <v>0.63585000000000003</v>
      </c>
      <c r="N444" s="2">
        <v>0.77629999999999999</v>
      </c>
      <c r="O444" s="2">
        <v>0.61019999999999996</v>
      </c>
      <c r="P444" s="2">
        <v>0.66300000000000003</v>
      </c>
      <c r="Q444" s="2">
        <v>0.66149999999999998</v>
      </c>
      <c r="R444" s="2">
        <v>0.89019999999999999</v>
      </c>
      <c r="S444" s="2">
        <v>0.63585000000000003</v>
      </c>
      <c r="T444" s="2">
        <v>0.77629999999999999</v>
      </c>
      <c r="U444" s="2">
        <v>1.0125999999999999</v>
      </c>
      <c r="V444" s="2">
        <v>1.4603999999999999</v>
      </c>
    </row>
    <row r="445" spans="12:22" x14ac:dyDescent="0.2">
      <c r="L445" s="2">
        <v>84.4</v>
      </c>
      <c r="M445" s="2">
        <v>0.63539999999999996</v>
      </c>
      <c r="N445" s="2">
        <v>0.77569999999999995</v>
      </c>
      <c r="O445" s="2">
        <v>0.60980000000000001</v>
      </c>
      <c r="P445" s="2">
        <v>0.66239999999999999</v>
      </c>
      <c r="Q445" s="2">
        <v>0.66100000000000003</v>
      </c>
      <c r="R445" s="2">
        <v>0.88959999999999995</v>
      </c>
      <c r="S445" s="2">
        <v>0.63539999999999996</v>
      </c>
      <c r="T445" s="2">
        <v>0.77569999999999995</v>
      </c>
      <c r="U445" s="2">
        <v>1.0117999999999998</v>
      </c>
      <c r="V445" s="2">
        <v>1.4594</v>
      </c>
    </row>
    <row r="446" spans="12:22" x14ac:dyDescent="0.2">
      <c r="L446" s="2">
        <v>84.5</v>
      </c>
      <c r="M446" s="2">
        <v>0.6349499999999999</v>
      </c>
      <c r="N446" s="2">
        <v>0.77515000000000001</v>
      </c>
      <c r="O446" s="2">
        <v>0.60929999999999995</v>
      </c>
      <c r="P446" s="2">
        <v>0.66180000000000005</v>
      </c>
      <c r="Q446" s="2">
        <v>0.66059999999999997</v>
      </c>
      <c r="R446" s="2">
        <v>0.8891</v>
      </c>
      <c r="S446" s="2">
        <v>0.6349499999999999</v>
      </c>
      <c r="T446" s="2">
        <v>0.77515000000000001</v>
      </c>
      <c r="U446" s="2">
        <v>1.0109999999999999</v>
      </c>
      <c r="V446" s="2">
        <v>1.4581999999999999</v>
      </c>
    </row>
    <row r="447" spans="12:22" x14ac:dyDescent="0.2">
      <c r="L447" s="2">
        <v>84.6</v>
      </c>
      <c r="M447" s="2">
        <v>0.63444999999999996</v>
      </c>
      <c r="N447" s="2">
        <v>0.77464999999999995</v>
      </c>
      <c r="O447" s="2">
        <v>0.60880000000000001</v>
      </c>
      <c r="P447" s="2">
        <v>0.66120000000000001</v>
      </c>
      <c r="Q447" s="2">
        <v>0.66010000000000002</v>
      </c>
      <c r="R447" s="2">
        <v>0.88859999999999995</v>
      </c>
      <c r="S447" s="2">
        <v>0.63444999999999996</v>
      </c>
      <c r="T447" s="2">
        <v>0.77464999999999995</v>
      </c>
      <c r="U447" s="2">
        <v>1.0098</v>
      </c>
      <c r="V447" s="2">
        <v>1.4570000000000001</v>
      </c>
    </row>
    <row r="448" spans="12:22" x14ac:dyDescent="0.2">
      <c r="L448" s="2">
        <v>84.7</v>
      </c>
      <c r="M448" s="2">
        <v>0.6339999999999999</v>
      </c>
      <c r="N448" s="2">
        <v>0.77410000000000001</v>
      </c>
      <c r="O448" s="2">
        <v>0.60829999999999995</v>
      </c>
      <c r="P448" s="2">
        <v>0.66069999999999995</v>
      </c>
      <c r="Q448" s="2">
        <v>0.65969999999999995</v>
      </c>
      <c r="R448" s="2">
        <v>0.8881</v>
      </c>
      <c r="S448" s="2">
        <v>0.6339999999999999</v>
      </c>
      <c r="T448" s="2">
        <v>0.77410000000000001</v>
      </c>
      <c r="U448" s="2">
        <v>1.0085999999999999</v>
      </c>
      <c r="V448" s="2">
        <v>1.4562000000000002</v>
      </c>
    </row>
    <row r="449" spans="12:22" x14ac:dyDescent="0.2">
      <c r="L449" s="2">
        <v>84.8</v>
      </c>
      <c r="M449" s="2">
        <v>0.63349999999999995</v>
      </c>
      <c r="N449" s="2">
        <v>0.77354999999999996</v>
      </c>
      <c r="O449" s="2">
        <v>0.60780000000000001</v>
      </c>
      <c r="P449" s="2">
        <v>0.66010000000000002</v>
      </c>
      <c r="Q449" s="2">
        <v>0.65920000000000001</v>
      </c>
      <c r="R449" s="2">
        <v>0.88759999999999994</v>
      </c>
      <c r="S449" s="2">
        <v>0.63349999999999995</v>
      </c>
      <c r="T449" s="2">
        <v>0.77354999999999996</v>
      </c>
      <c r="U449" s="2">
        <v>1.0076000000000001</v>
      </c>
      <c r="V449" s="2">
        <v>1.4554</v>
      </c>
    </row>
    <row r="450" spans="12:22" x14ac:dyDescent="0.2">
      <c r="L450" s="2">
        <v>84.9</v>
      </c>
      <c r="M450" s="2">
        <v>0.63549999999999995</v>
      </c>
      <c r="N450" s="2">
        <v>0.77300000000000002</v>
      </c>
      <c r="O450" s="2">
        <v>0.61219999999999997</v>
      </c>
      <c r="P450" s="2">
        <v>0.65949999999999998</v>
      </c>
      <c r="Q450" s="2">
        <v>0.65880000000000005</v>
      </c>
      <c r="R450" s="2">
        <v>0.8871</v>
      </c>
      <c r="S450" s="2">
        <v>0.63549999999999995</v>
      </c>
      <c r="T450" s="2">
        <v>0.77300000000000002</v>
      </c>
      <c r="U450" s="2">
        <v>1.0067999999999999</v>
      </c>
      <c r="V450" s="2">
        <v>1.4546000000000001</v>
      </c>
    </row>
    <row r="451" spans="12:22" x14ac:dyDescent="0.2">
      <c r="L451" s="2">
        <v>85</v>
      </c>
      <c r="M451" s="2">
        <v>0.63260000000000005</v>
      </c>
      <c r="N451" s="2">
        <v>0.77244999999999997</v>
      </c>
      <c r="O451" s="2">
        <v>0.6069</v>
      </c>
      <c r="P451" s="2">
        <v>0.65890000000000004</v>
      </c>
      <c r="Q451" s="2">
        <v>0.6583</v>
      </c>
      <c r="R451" s="2">
        <v>0.88660000000000005</v>
      </c>
      <c r="S451" s="2">
        <v>0.63260000000000005</v>
      </c>
      <c r="T451" s="2">
        <v>0.77244999999999997</v>
      </c>
      <c r="U451" s="2">
        <v>1.006</v>
      </c>
      <c r="V451" s="2">
        <v>1.4538</v>
      </c>
    </row>
    <row r="452" spans="12:22" x14ac:dyDescent="0.2">
      <c r="L452" s="2">
        <v>85.1</v>
      </c>
      <c r="M452" s="2">
        <v>0.63214999999999999</v>
      </c>
      <c r="N452" s="2">
        <v>0.77195000000000003</v>
      </c>
      <c r="O452" s="2">
        <v>0.60640000000000005</v>
      </c>
      <c r="P452" s="2">
        <v>0.6583</v>
      </c>
      <c r="Q452" s="2">
        <v>0.65790000000000004</v>
      </c>
      <c r="R452" s="2">
        <v>0.8861</v>
      </c>
      <c r="S452" s="2">
        <v>0.63214999999999999</v>
      </c>
      <c r="T452" s="2">
        <v>0.77195000000000003</v>
      </c>
      <c r="U452" s="2">
        <v>1.0052000000000001</v>
      </c>
      <c r="V452" s="2">
        <v>1.4530000000000001</v>
      </c>
    </row>
    <row r="453" spans="12:22" x14ac:dyDescent="0.2">
      <c r="L453" s="2">
        <v>85.2</v>
      </c>
      <c r="M453" s="2">
        <v>0.63169999999999993</v>
      </c>
      <c r="N453" s="2">
        <v>0.77139999999999997</v>
      </c>
      <c r="O453" s="2">
        <v>0.60589999999999999</v>
      </c>
      <c r="P453" s="2">
        <v>0.65780000000000005</v>
      </c>
      <c r="Q453" s="2">
        <v>0.65749999999999997</v>
      </c>
      <c r="R453" s="2">
        <v>0.88560000000000005</v>
      </c>
      <c r="S453" s="2">
        <v>0.63169999999999993</v>
      </c>
      <c r="T453" s="2">
        <v>0.77139999999999997</v>
      </c>
      <c r="U453" s="2">
        <v>1.0044</v>
      </c>
      <c r="V453" s="2">
        <v>1.4522000000000002</v>
      </c>
    </row>
    <row r="454" spans="12:22" x14ac:dyDescent="0.2">
      <c r="L454" s="2">
        <v>85.3</v>
      </c>
      <c r="M454" s="2">
        <v>0.63124999999999998</v>
      </c>
      <c r="N454" s="2">
        <v>0.77085000000000004</v>
      </c>
      <c r="O454" s="2">
        <v>0.60550000000000004</v>
      </c>
      <c r="P454" s="2">
        <v>0.65720000000000001</v>
      </c>
      <c r="Q454" s="2">
        <v>0.65700000000000003</v>
      </c>
      <c r="R454" s="2">
        <v>0.8851</v>
      </c>
      <c r="S454" s="2">
        <v>0.63124999999999998</v>
      </c>
      <c r="T454" s="2">
        <v>0.77085000000000004</v>
      </c>
      <c r="U454" s="2">
        <v>1.0036</v>
      </c>
      <c r="V454" s="2">
        <v>1.4514</v>
      </c>
    </row>
    <row r="455" spans="12:22" x14ac:dyDescent="0.2">
      <c r="L455" s="2">
        <v>85.4</v>
      </c>
      <c r="M455" s="2">
        <v>0.63080000000000003</v>
      </c>
      <c r="N455" s="2">
        <v>0.77029999999999998</v>
      </c>
      <c r="O455" s="2">
        <v>0.60499999999999998</v>
      </c>
      <c r="P455" s="2">
        <v>0.65659999999999996</v>
      </c>
      <c r="Q455" s="2">
        <v>0.65659999999999996</v>
      </c>
      <c r="R455" s="2">
        <v>0.88460000000000005</v>
      </c>
      <c r="S455" s="2">
        <v>0.63080000000000003</v>
      </c>
      <c r="T455" s="2">
        <v>0.77029999999999998</v>
      </c>
      <c r="U455" s="2">
        <v>1.0027999999999999</v>
      </c>
      <c r="V455" s="2">
        <v>1.4506000000000001</v>
      </c>
    </row>
    <row r="456" spans="12:22" x14ac:dyDescent="0.2">
      <c r="L456" s="2">
        <v>85.5</v>
      </c>
      <c r="M456" s="2">
        <v>0.63034999999999997</v>
      </c>
      <c r="N456" s="2">
        <v>0.76980000000000004</v>
      </c>
      <c r="O456" s="2">
        <v>0.60450000000000004</v>
      </c>
      <c r="P456" s="2">
        <v>0.65600000000000003</v>
      </c>
      <c r="Q456" s="2">
        <v>0.65620000000000001</v>
      </c>
      <c r="R456" s="2">
        <v>0.8841</v>
      </c>
      <c r="S456" s="2">
        <v>0.63034999999999997</v>
      </c>
      <c r="T456" s="2">
        <v>0.76980000000000004</v>
      </c>
      <c r="U456" s="2">
        <v>1.002</v>
      </c>
      <c r="V456" s="2">
        <v>1.4498</v>
      </c>
    </row>
    <row r="457" spans="12:22" x14ac:dyDescent="0.2">
      <c r="L457" s="2">
        <v>85.6</v>
      </c>
      <c r="M457" s="2">
        <v>0.6298999999999999</v>
      </c>
      <c r="N457" s="2">
        <v>0.76924999999999999</v>
      </c>
      <c r="O457" s="2">
        <v>0.60409999999999997</v>
      </c>
      <c r="P457" s="2">
        <v>0.65549999999999997</v>
      </c>
      <c r="Q457" s="2">
        <v>0.65569999999999995</v>
      </c>
      <c r="R457" s="2">
        <v>0.88360000000000005</v>
      </c>
      <c r="S457" s="2">
        <v>0.6298999999999999</v>
      </c>
      <c r="T457" s="2">
        <v>0.76924999999999999</v>
      </c>
      <c r="U457" s="2">
        <v>1.0012000000000001</v>
      </c>
      <c r="V457" s="2">
        <v>1.4490000000000001</v>
      </c>
    </row>
    <row r="458" spans="12:22" x14ac:dyDescent="0.2">
      <c r="L458" s="2">
        <v>85.7</v>
      </c>
      <c r="M458" s="2">
        <v>0.62945000000000007</v>
      </c>
      <c r="N458" s="2">
        <v>0.76870000000000005</v>
      </c>
      <c r="O458" s="2">
        <v>0.60360000000000003</v>
      </c>
      <c r="P458" s="2">
        <v>0.65490000000000004</v>
      </c>
      <c r="Q458" s="2">
        <v>0.65529999999999999</v>
      </c>
      <c r="R458" s="2">
        <v>0.8831</v>
      </c>
      <c r="S458" s="2">
        <v>0.62945000000000007</v>
      </c>
      <c r="T458" s="2">
        <v>0.76870000000000005</v>
      </c>
      <c r="U458" s="2">
        <v>1.0004</v>
      </c>
      <c r="V458" s="2">
        <v>1.4482000000000002</v>
      </c>
    </row>
    <row r="459" spans="12:22" x14ac:dyDescent="0.2">
      <c r="L459" s="2">
        <v>85.8</v>
      </c>
      <c r="M459" s="2">
        <v>0.629</v>
      </c>
      <c r="N459" s="2">
        <v>0.76819999999999999</v>
      </c>
      <c r="O459" s="2">
        <v>0.60309999999999997</v>
      </c>
      <c r="P459" s="2">
        <v>0.65429999999999999</v>
      </c>
      <c r="Q459" s="2">
        <v>0.65490000000000004</v>
      </c>
      <c r="R459" s="2">
        <v>0.88260000000000005</v>
      </c>
      <c r="S459" s="2">
        <v>0.629</v>
      </c>
      <c r="T459" s="2">
        <v>0.76819999999999999</v>
      </c>
      <c r="U459" s="2">
        <v>0.99960000000000004</v>
      </c>
      <c r="V459" s="2">
        <v>1.4474</v>
      </c>
    </row>
    <row r="460" spans="12:22" x14ac:dyDescent="0.2">
      <c r="L460" s="2">
        <v>85.9</v>
      </c>
      <c r="M460" s="2">
        <v>0.63095000000000001</v>
      </c>
      <c r="N460" s="2">
        <v>0.76765000000000005</v>
      </c>
      <c r="O460" s="2">
        <v>0.60740000000000005</v>
      </c>
      <c r="P460" s="2">
        <v>0.65380000000000005</v>
      </c>
      <c r="Q460" s="2">
        <v>0.65449999999999997</v>
      </c>
      <c r="R460" s="2">
        <v>0.8821</v>
      </c>
      <c r="S460" s="2">
        <v>0.63095000000000001</v>
      </c>
      <c r="T460" s="2">
        <v>0.76765000000000005</v>
      </c>
      <c r="U460" s="2">
        <v>0.99880000000000002</v>
      </c>
      <c r="V460" s="2">
        <v>1.4466000000000001</v>
      </c>
    </row>
    <row r="461" spans="12:22" x14ac:dyDescent="0.2">
      <c r="L461" s="2">
        <v>86</v>
      </c>
      <c r="M461" s="2">
        <v>0.62809999999999999</v>
      </c>
      <c r="N461" s="2">
        <v>0.7671</v>
      </c>
      <c r="O461" s="2">
        <v>0.60219999999999996</v>
      </c>
      <c r="P461" s="2">
        <v>0.6532</v>
      </c>
      <c r="Q461" s="2">
        <v>0.65400000000000003</v>
      </c>
      <c r="R461" s="2">
        <v>0.88160000000000005</v>
      </c>
      <c r="S461" s="2">
        <v>0.62809999999999999</v>
      </c>
      <c r="T461" s="2">
        <v>0.7671</v>
      </c>
      <c r="U461" s="2">
        <v>0.998</v>
      </c>
      <c r="V461" s="2">
        <v>1.4458</v>
      </c>
    </row>
    <row r="462" spans="12:22" x14ac:dyDescent="0.2">
      <c r="L462" s="2">
        <v>86.1</v>
      </c>
      <c r="M462" s="2">
        <v>0.62769999999999992</v>
      </c>
      <c r="N462" s="2">
        <v>0.76659999999999995</v>
      </c>
      <c r="O462" s="2">
        <v>0.6018</v>
      </c>
      <c r="P462" s="2">
        <v>0.65259999999999996</v>
      </c>
      <c r="Q462" s="2">
        <v>0.65359999999999996</v>
      </c>
      <c r="R462" s="2">
        <v>0.88109999999999999</v>
      </c>
      <c r="S462" s="2">
        <v>0.62769999999999992</v>
      </c>
      <c r="T462" s="2">
        <v>0.76659999999999995</v>
      </c>
      <c r="U462" s="2">
        <v>0.99719999999999998</v>
      </c>
      <c r="V462" s="2">
        <v>1.4450000000000001</v>
      </c>
    </row>
    <row r="463" spans="12:22" x14ac:dyDescent="0.2">
      <c r="L463" s="2">
        <v>86.2</v>
      </c>
      <c r="M463" s="2">
        <v>0.62724999999999997</v>
      </c>
      <c r="N463" s="2">
        <v>0.7661</v>
      </c>
      <c r="O463" s="2">
        <v>0.60129999999999995</v>
      </c>
      <c r="P463" s="2">
        <v>0.65210000000000001</v>
      </c>
      <c r="Q463" s="2">
        <v>0.6532</v>
      </c>
      <c r="R463" s="2">
        <v>0.88070000000000004</v>
      </c>
      <c r="S463" s="2">
        <v>0.62724999999999997</v>
      </c>
      <c r="T463" s="2">
        <v>0.7661</v>
      </c>
      <c r="U463" s="2">
        <v>0.99639999999999995</v>
      </c>
      <c r="V463" s="2">
        <v>1.4442000000000002</v>
      </c>
    </row>
    <row r="464" spans="12:22" x14ac:dyDescent="0.2">
      <c r="L464" s="2">
        <v>86.3</v>
      </c>
      <c r="M464" s="2">
        <v>0.62685000000000002</v>
      </c>
      <c r="N464" s="2">
        <v>0.76554999999999995</v>
      </c>
      <c r="O464" s="2">
        <v>0.60089999999999999</v>
      </c>
      <c r="P464" s="2">
        <v>0.65149999999999997</v>
      </c>
      <c r="Q464" s="2">
        <v>0.65280000000000005</v>
      </c>
      <c r="R464" s="2">
        <v>0.88019999999999998</v>
      </c>
      <c r="S464" s="2">
        <v>0.62685000000000002</v>
      </c>
      <c r="T464" s="2">
        <v>0.76554999999999995</v>
      </c>
      <c r="U464" s="2">
        <v>0.99560000000000004</v>
      </c>
      <c r="V464" s="2">
        <v>1.4434</v>
      </c>
    </row>
    <row r="465" spans="12:22" x14ac:dyDescent="0.2">
      <c r="L465" s="2">
        <v>86.4</v>
      </c>
      <c r="M465" s="2">
        <v>0.62634999999999996</v>
      </c>
      <c r="N465" s="2">
        <v>0.76505000000000001</v>
      </c>
      <c r="O465" s="2">
        <v>0.60040000000000004</v>
      </c>
      <c r="P465" s="2">
        <v>0.65090000000000003</v>
      </c>
      <c r="Q465" s="2">
        <v>0.65229999999999999</v>
      </c>
      <c r="R465" s="2">
        <v>0.87970000000000004</v>
      </c>
      <c r="S465" s="2">
        <v>0.62634999999999996</v>
      </c>
      <c r="T465" s="2">
        <v>0.76505000000000001</v>
      </c>
      <c r="U465" s="2">
        <v>0.99480000000000002</v>
      </c>
      <c r="V465" s="2">
        <v>1.4428000000000001</v>
      </c>
    </row>
    <row r="466" spans="12:22" x14ac:dyDescent="0.2">
      <c r="L466" s="2">
        <v>86.5</v>
      </c>
      <c r="M466" s="2">
        <v>0.62595000000000001</v>
      </c>
      <c r="N466" s="2">
        <v>0.76449999999999996</v>
      </c>
      <c r="O466" s="2">
        <v>0.6</v>
      </c>
      <c r="P466" s="2">
        <v>0.65039999999999998</v>
      </c>
      <c r="Q466" s="2">
        <v>0.65190000000000003</v>
      </c>
      <c r="R466" s="2">
        <v>0.87919999999999998</v>
      </c>
      <c r="S466" s="2">
        <v>0.62595000000000001</v>
      </c>
      <c r="T466" s="2">
        <v>0.76449999999999996</v>
      </c>
      <c r="U466" s="2">
        <v>0.99399999999999999</v>
      </c>
      <c r="V466" s="2">
        <v>1.4423999999999999</v>
      </c>
    </row>
    <row r="467" spans="12:22" x14ac:dyDescent="0.2">
      <c r="L467" s="2">
        <v>86.6</v>
      </c>
      <c r="M467" s="2">
        <v>0.62549999999999994</v>
      </c>
      <c r="N467" s="2">
        <v>0.76400000000000001</v>
      </c>
      <c r="O467" s="2">
        <v>0.59950000000000003</v>
      </c>
      <c r="P467" s="2">
        <v>0.64980000000000004</v>
      </c>
      <c r="Q467" s="2">
        <v>0.65149999999999997</v>
      </c>
      <c r="R467" s="2">
        <v>0.87880000000000003</v>
      </c>
      <c r="S467" s="2">
        <v>0.62549999999999994</v>
      </c>
      <c r="T467" s="2">
        <v>0.76400000000000001</v>
      </c>
      <c r="U467" s="2">
        <v>0.99319999999999997</v>
      </c>
      <c r="V467" s="2">
        <v>1.4419999999999999</v>
      </c>
    </row>
    <row r="468" spans="12:22" x14ac:dyDescent="0.2">
      <c r="L468" s="2">
        <v>86.7</v>
      </c>
      <c r="M468" s="2">
        <v>0.62509999999999999</v>
      </c>
      <c r="N468" s="2">
        <v>0.76349999999999996</v>
      </c>
      <c r="O468" s="2">
        <v>0.59909999999999997</v>
      </c>
      <c r="P468" s="2">
        <v>0.6492</v>
      </c>
      <c r="Q468" s="2">
        <v>0.65110000000000001</v>
      </c>
      <c r="R468" s="2">
        <v>0.87829999999999997</v>
      </c>
      <c r="S468" s="2">
        <v>0.62509999999999999</v>
      </c>
      <c r="T468" s="2">
        <v>0.76349999999999996</v>
      </c>
      <c r="U468" s="2">
        <v>0.99239999999999995</v>
      </c>
      <c r="V468" s="2">
        <v>1.4412</v>
      </c>
    </row>
    <row r="469" spans="12:22" x14ac:dyDescent="0.2">
      <c r="L469" s="2">
        <v>86.8</v>
      </c>
      <c r="M469" s="2">
        <v>0.62464999999999993</v>
      </c>
      <c r="N469" s="2">
        <v>0.76295000000000002</v>
      </c>
      <c r="O469" s="2">
        <v>0.59860000000000002</v>
      </c>
      <c r="P469" s="2">
        <v>0.64870000000000005</v>
      </c>
      <c r="Q469" s="2">
        <v>0.65069999999999995</v>
      </c>
      <c r="R469" s="2">
        <v>0.87780000000000002</v>
      </c>
      <c r="S469" s="2">
        <v>0.62464999999999993</v>
      </c>
      <c r="T469" s="2">
        <v>0.76295000000000002</v>
      </c>
      <c r="U469" s="2">
        <v>0.99160000000000004</v>
      </c>
      <c r="V469" s="2">
        <v>1.4403999999999999</v>
      </c>
    </row>
    <row r="470" spans="12:22" x14ac:dyDescent="0.2">
      <c r="L470" s="2">
        <v>86.9</v>
      </c>
      <c r="M470" s="2">
        <v>0.62650000000000006</v>
      </c>
      <c r="N470" s="2">
        <v>0.76249999999999996</v>
      </c>
      <c r="O470" s="2">
        <v>0.60270000000000001</v>
      </c>
      <c r="P470" s="2">
        <v>0.64810000000000001</v>
      </c>
      <c r="Q470" s="2">
        <v>0.65029999999999999</v>
      </c>
      <c r="R470" s="2">
        <v>0.87739999999999996</v>
      </c>
      <c r="S470" s="2">
        <v>0.62650000000000006</v>
      </c>
      <c r="T470" s="2">
        <v>0.76249999999999996</v>
      </c>
      <c r="U470" s="2">
        <v>0.99080000000000001</v>
      </c>
      <c r="V470" s="2">
        <v>1.4398</v>
      </c>
    </row>
    <row r="471" spans="12:22" x14ac:dyDescent="0.2">
      <c r="L471" s="2">
        <v>87</v>
      </c>
      <c r="M471" s="2">
        <v>0.62385000000000002</v>
      </c>
      <c r="N471" s="2">
        <v>0.76195000000000002</v>
      </c>
      <c r="O471" s="2">
        <v>0.5978</v>
      </c>
      <c r="P471" s="2">
        <v>0.64759999999999995</v>
      </c>
      <c r="Q471" s="2">
        <v>0.64990000000000003</v>
      </c>
      <c r="R471" s="2">
        <v>0.87690000000000001</v>
      </c>
      <c r="S471" s="2">
        <v>0.62385000000000002</v>
      </c>
      <c r="T471" s="2">
        <v>0.76195000000000002</v>
      </c>
      <c r="U471" s="2">
        <v>0.99</v>
      </c>
      <c r="V471" s="2">
        <v>1.4394</v>
      </c>
    </row>
    <row r="472" spans="12:22" x14ac:dyDescent="0.2">
      <c r="L472" s="2">
        <v>87.1</v>
      </c>
      <c r="M472" s="2">
        <v>0.62339999999999995</v>
      </c>
      <c r="N472" s="2">
        <v>0.76144999999999996</v>
      </c>
      <c r="O472" s="2">
        <v>0.59730000000000005</v>
      </c>
      <c r="P472" s="2">
        <v>0.64700000000000002</v>
      </c>
      <c r="Q472" s="2">
        <v>0.64949999999999997</v>
      </c>
      <c r="R472" s="2">
        <v>0.87649999999999995</v>
      </c>
      <c r="S472" s="2">
        <v>0.62339999999999995</v>
      </c>
      <c r="T472" s="2">
        <v>0.76144999999999996</v>
      </c>
      <c r="U472" s="2">
        <v>0.98919999999999997</v>
      </c>
      <c r="V472" s="2">
        <v>1.4390000000000001</v>
      </c>
    </row>
    <row r="473" spans="12:22" x14ac:dyDescent="0.2">
      <c r="L473" s="2">
        <v>87.2</v>
      </c>
      <c r="M473" s="2">
        <v>0.623</v>
      </c>
      <c r="N473" s="2">
        <v>0.76095000000000002</v>
      </c>
      <c r="O473" s="2">
        <v>0.59689999999999999</v>
      </c>
      <c r="P473" s="2">
        <v>0.64639999999999997</v>
      </c>
      <c r="Q473" s="2">
        <v>0.64910000000000001</v>
      </c>
      <c r="R473" s="2">
        <v>0.876</v>
      </c>
      <c r="S473" s="2">
        <v>0.623</v>
      </c>
      <c r="T473" s="2">
        <v>0.76095000000000002</v>
      </c>
      <c r="U473" s="2">
        <v>0.98839999999999995</v>
      </c>
      <c r="V473" s="2">
        <v>1.4382000000000001</v>
      </c>
    </row>
    <row r="474" spans="12:22" x14ac:dyDescent="0.2">
      <c r="L474" s="2">
        <v>87.3</v>
      </c>
      <c r="M474" s="2">
        <v>0.62260000000000004</v>
      </c>
      <c r="N474" s="2">
        <v>0.76039999999999996</v>
      </c>
      <c r="O474" s="2">
        <v>0.59650000000000003</v>
      </c>
      <c r="P474" s="2">
        <v>0.64590000000000003</v>
      </c>
      <c r="Q474" s="2">
        <v>0.64870000000000005</v>
      </c>
      <c r="R474" s="2">
        <v>0.87549999999999994</v>
      </c>
      <c r="S474" s="2">
        <v>0.62260000000000004</v>
      </c>
      <c r="T474" s="2">
        <v>0.76039999999999996</v>
      </c>
      <c r="U474" s="2">
        <v>0.98780000000000001</v>
      </c>
      <c r="V474" s="2">
        <v>1.4374</v>
      </c>
    </row>
    <row r="475" spans="12:22" x14ac:dyDescent="0.2">
      <c r="L475" s="2">
        <v>87.4</v>
      </c>
      <c r="M475" s="2">
        <v>0.62214999999999998</v>
      </c>
      <c r="N475" s="2">
        <v>0.75995000000000001</v>
      </c>
      <c r="O475" s="2">
        <v>0.59599999999999997</v>
      </c>
      <c r="P475" s="2">
        <v>0.64529999999999998</v>
      </c>
      <c r="Q475" s="2">
        <v>0.64829999999999999</v>
      </c>
      <c r="R475" s="2">
        <v>0.87509999999999999</v>
      </c>
      <c r="S475" s="2">
        <v>0.62214999999999998</v>
      </c>
      <c r="T475" s="2">
        <v>0.75995000000000001</v>
      </c>
      <c r="U475" s="2">
        <v>0.98739999999999994</v>
      </c>
      <c r="V475" s="2">
        <v>1.4368000000000001</v>
      </c>
    </row>
    <row r="476" spans="12:22" x14ac:dyDescent="0.2">
      <c r="L476" s="2">
        <v>87.5</v>
      </c>
      <c r="M476" s="2">
        <v>0.62175000000000002</v>
      </c>
      <c r="N476" s="2">
        <v>0.75939999999999996</v>
      </c>
      <c r="O476" s="2">
        <v>0.59560000000000002</v>
      </c>
      <c r="P476" s="2">
        <v>0.64480000000000004</v>
      </c>
      <c r="Q476" s="2">
        <v>0.64790000000000003</v>
      </c>
      <c r="R476" s="2">
        <v>0.87460000000000004</v>
      </c>
      <c r="S476" s="2">
        <v>0.62175000000000002</v>
      </c>
      <c r="T476" s="2">
        <v>0.75939999999999996</v>
      </c>
      <c r="U476" s="2">
        <v>0.98699999999999999</v>
      </c>
      <c r="V476" s="2">
        <v>1.4363999999999999</v>
      </c>
    </row>
    <row r="477" spans="12:22" x14ac:dyDescent="0.2">
      <c r="L477" s="2">
        <v>87.6</v>
      </c>
      <c r="M477" s="2">
        <v>0.62134999999999996</v>
      </c>
      <c r="N477" s="2">
        <v>0.75895000000000001</v>
      </c>
      <c r="O477" s="2">
        <v>0.59519999999999995</v>
      </c>
      <c r="P477" s="2">
        <v>0.64419999999999999</v>
      </c>
      <c r="Q477" s="2">
        <v>0.64749999999999996</v>
      </c>
      <c r="R477" s="2">
        <v>0.87419999999999998</v>
      </c>
      <c r="S477" s="2">
        <v>0.62134999999999996</v>
      </c>
      <c r="T477" s="2">
        <v>0.75895000000000001</v>
      </c>
      <c r="U477" s="2">
        <v>0.98619999999999997</v>
      </c>
      <c r="V477" s="2">
        <v>1.4359999999999999</v>
      </c>
    </row>
    <row r="478" spans="12:22" x14ac:dyDescent="0.2">
      <c r="L478" s="2">
        <v>87.7</v>
      </c>
      <c r="M478" s="2">
        <v>0.62090000000000001</v>
      </c>
      <c r="N478" s="2">
        <v>0.75839999999999996</v>
      </c>
      <c r="O478" s="2">
        <v>0.59470000000000001</v>
      </c>
      <c r="P478" s="2">
        <v>0.64370000000000005</v>
      </c>
      <c r="Q478" s="2">
        <v>0.64710000000000001</v>
      </c>
      <c r="R478" s="2">
        <v>0.87370000000000003</v>
      </c>
      <c r="S478" s="2">
        <v>0.62090000000000001</v>
      </c>
      <c r="T478" s="2">
        <v>0.75839999999999996</v>
      </c>
      <c r="U478" s="2">
        <v>0.98539999999999994</v>
      </c>
      <c r="V478" s="2">
        <v>1.4352</v>
      </c>
    </row>
    <row r="479" spans="12:22" x14ac:dyDescent="0.2">
      <c r="L479" s="2">
        <v>87.8</v>
      </c>
      <c r="M479" s="2">
        <v>0.62050000000000005</v>
      </c>
      <c r="N479" s="2">
        <v>0.75795000000000001</v>
      </c>
      <c r="O479" s="2">
        <v>0.59430000000000005</v>
      </c>
      <c r="P479" s="2">
        <v>0.6431</v>
      </c>
      <c r="Q479" s="2">
        <v>0.64670000000000005</v>
      </c>
      <c r="R479" s="2">
        <v>0.87329999999999997</v>
      </c>
      <c r="S479" s="2">
        <v>0.62050000000000005</v>
      </c>
      <c r="T479" s="2">
        <v>0.75795000000000001</v>
      </c>
      <c r="U479" s="2">
        <v>0.98460000000000003</v>
      </c>
      <c r="V479" s="2">
        <v>1.4343999999999999</v>
      </c>
    </row>
    <row r="480" spans="12:22" x14ac:dyDescent="0.2">
      <c r="L480" s="2">
        <v>87.9</v>
      </c>
      <c r="M480" s="2">
        <v>0.62224999999999997</v>
      </c>
      <c r="N480" s="2">
        <v>0.75744999999999996</v>
      </c>
      <c r="O480" s="2">
        <v>0.59819999999999995</v>
      </c>
      <c r="P480" s="2">
        <v>0.64259999999999995</v>
      </c>
      <c r="Q480" s="2">
        <v>0.64629999999999999</v>
      </c>
      <c r="R480" s="2">
        <v>0.87290000000000001</v>
      </c>
      <c r="S480" s="2">
        <v>0.62224999999999997</v>
      </c>
      <c r="T480" s="2">
        <v>0.75744999999999996</v>
      </c>
      <c r="U480" s="2">
        <v>0.98380000000000001</v>
      </c>
      <c r="V480" s="2">
        <v>1.4338</v>
      </c>
    </row>
    <row r="481" spans="12:22" x14ac:dyDescent="0.2">
      <c r="L481" s="2">
        <v>88</v>
      </c>
      <c r="M481" s="2">
        <v>0.61970000000000003</v>
      </c>
      <c r="N481" s="2">
        <v>0.75695000000000001</v>
      </c>
      <c r="O481" s="2">
        <v>0.59350000000000003</v>
      </c>
      <c r="P481" s="2">
        <v>0.64200000000000002</v>
      </c>
      <c r="Q481" s="2">
        <v>0.64590000000000003</v>
      </c>
      <c r="R481" s="2">
        <v>0.87239999999999995</v>
      </c>
      <c r="S481" s="2">
        <v>0.61970000000000003</v>
      </c>
      <c r="T481" s="2">
        <v>0.75695000000000001</v>
      </c>
      <c r="U481" s="2">
        <v>0.98299999999999998</v>
      </c>
      <c r="V481" s="2">
        <v>1.4334</v>
      </c>
    </row>
    <row r="482" spans="12:22" x14ac:dyDescent="0.2">
      <c r="L482" s="2">
        <v>88.1</v>
      </c>
      <c r="M482" s="2">
        <v>0.61924999999999997</v>
      </c>
      <c r="N482" s="2">
        <v>0.75644999999999996</v>
      </c>
      <c r="O482" s="2">
        <v>0.59299999999999997</v>
      </c>
      <c r="P482" s="2">
        <v>0.64149999999999996</v>
      </c>
      <c r="Q482" s="2">
        <v>0.64549999999999996</v>
      </c>
      <c r="R482" s="2">
        <v>0.872</v>
      </c>
      <c r="S482" s="2">
        <v>0.61924999999999997</v>
      </c>
      <c r="T482" s="2">
        <v>0.75644999999999996</v>
      </c>
      <c r="U482" s="2">
        <v>0.98219999999999996</v>
      </c>
      <c r="V482" s="2">
        <v>1.4330000000000001</v>
      </c>
    </row>
    <row r="483" spans="12:22" x14ac:dyDescent="0.2">
      <c r="L483" s="2">
        <v>88.2</v>
      </c>
      <c r="M483" s="2">
        <v>0.61885000000000001</v>
      </c>
      <c r="N483" s="2">
        <v>0.75600000000000001</v>
      </c>
      <c r="O483" s="2">
        <v>0.59260000000000002</v>
      </c>
      <c r="P483" s="2">
        <v>0.64090000000000003</v>
      </c>
      <c r="Q483" s="2">
        <v>0.64510000000000001</v>
      </c>
      <c r="R483" s="2">
        <v>0.87160000000000004</v>
      </c>
      <c r="S483" s="2">
        <v>0.61885000000000001</v>
      </c>
      <c r="T483" s="2">
        <v>0.75600000000000001</v>
      </c>
      <c r="U483" s="2">
        <v>0.98139999999999994</v>
      </c>
      <c r="V483" s="2">
        <v>1.4322000000000001</v>
      </c>
    </row>
    <row r="484" spans="12:22" x14ac:dyDescent="0.2">
      <c r="L484" s="2">
        <v>88.3</v>
      </c>
      <c r="M484" s="2">
        <v>0.61844999999999994</v>
      </c>
      <c r="N484" s="2">
        <v>0.75544999999999995</v>
      </c>
      <c r="O484" s="2">
        <v>0.59219999999999995</v>
      </c>
      <c r="P484" s="2">
        <v>0.64039999999999997</v>
      </c>
      <c r="Q484" s="2">
        <v>0.64470000000000005</v>
      </c>
      <c r="R484" s="2">
        <v>0.87109999999999999</v>
      </c>
      <c r="S484" s="2">
        <v>0.61844999999999994</v>
      </c>
      <c r="T484" s="2">
        <v>0.75544999999999995</v>
      </c>
      <c r="U484" s="2">
        <v>0.98060000000000003</v>
      </c>
      <c r="V484" s="2">
        <v>1.4314</v>
      </c>
    </row>
    <row r="485" spans="12:22" x14ac:dyDescent="0.2">
      <c r="L485" s="2">
        <v>88.4</v>
      </c>
      <c r="M485" s="2">
        <v>0.61809999999999998</v>
      </c>
      <c r="N485" s="2">
        <v>0.755</v>
      </c>
      <c r="O485" s="2">
        <v>0.59179999999999999</v>
      </c>
      <c r="P485" s="2">
        <v>0.63980000000000004</v>
      </c>
      <c r="Q485" s="2">
        <v>0.64439999999999997</v>
      </c>
      <c r="R485" s="2">
        <v>0.87070000000000003</v>
      </c>
      <c r="S485" s="2">
        <v>0.61809999999999998</v>
      </c>
      <c r="T485" s="2">
        <v>0.755</v>
      </c>
      <c r="U485" s="2">
        <v>0.9798</v>
      </c>
      <c r="V485" s="2">
        <v>1.4306000000000001</v>
      </c>
    </row>
    <row r="486" spans="12:22" x14ac:dyDescent="0.2">
      <c r="L486" s="2">
        <v>88.5</v>
      </c>
      <c r="M486" s="2">
        <v>0.61770000000000003</v>
      </c>
      <c r="N486" s="2">
        <v>0.75449999999999995</v>
      </c>
      <c r="O486" s="2">
        <v>0.59140000000000004</v>
      </c>
      <c r="P486" s="2">
        <v>0.63929999999999998</v>
      </c>
      <c r="Q486" s="2">
        <v>0.64400000000000002</v>
      </c>
      <c r="R486" s="2">
        <v>0.87029999999999996</v>
      </c>
      <c r="S486" s="2">
        <v>0.61770000000000003</v>
      </c>
      <c r="T486" s="2">
        <v>0.75449999999999995</v>
      </c>
      <c r="U486" s="2">
        <v>0.97899999999999998</v>
      </c>
      <c r="V486" s="2">
        <v>1.4298</v>
      </c>
    </row>
    <row r="487" spans="12:22" x14ac:dyDescent="0.2">
      <c r="L487" s="2">
        <v>88.6</v>
      </c>
      <c r="M487" s="2">
        <v>0.61729999999999996</v>
      </c>
      <c r="N487" s="2">
        <v>0.754</v>
      </c>
      <c r="O487" s="2">
        <v>0.59099999999999997</v>
      </c>
      <c r="P487" s="2">
        <v>0.63870000000000005</v>
      </c>
      <c r="Q487" s="2">
        <v>0.64359999999999995</v>
      </c>
      <c r="R487" s="2">
        <v>0.86980000000000002</v>
      </c>
      <c r="S487" s="2">
        <v>0.61729999999999996</v>
      </c>
      <c r="T487" s="2">
        <v>0.754</v>
      </c>
      <c r="U487" s="2">
        <v>0.97860000000000003</v>
      </c>
      <c r="V487" s="2">
        <v>1.429</v>
      </c>
    </row>
    <row r="488" spans="12:22" x14ac:dyDescent="0.2">
      <c r="L488" s="2">
        <v>88.7</v>
      </c>
      <c r="M488" s="2">
        <v>0.61685000000000001</v>
      </c>
      <c r="N488" s="2">
        <v>0.75349999999999995</v>
      </c>
      <c r="O488" s="2">
        <v>0.59050000000000002</v>
      </c>
      <c r="P488" s="2">
        <v>0.63819999999999999</v>
      </c>
      <c r="Q488" s="2">
        <v>0.64319999999999999</v>
      </c>
      <c r="R488" s="2">
        <v>0.86939999999999995</v>
      </c>
      <c r="S488" s="2">
        <v>0.61685000000000001</v>
      </c>
      <c r="T488" s="2">
        <v>0.75349999999999995</v>
      </c>
      <c r="U488" s="2">
        <v>0.97819999999999996</v>
      </c>
      <c r="V488" s="2">
        <v>1.4286000000000001</v>
      </c>
    </row>
    <row r="489" spans="12:22" x14ac:dyDescent="0.2">
      <c r="L489" s="2">
        <v>88.8</v>
      </c>
      <c r="M489" s="2">
        <v>0.61644999999999994</v>
      </c>
      <c r="N489" s="2">
        <v>0.75305</v>
      </c>
      <c r="O489" s="2">
        <v>0.59009999999999996</v>
      </c>
      <c r="P489" s="2">
        <v>0.63759999999999994</v>
      </c>
      <c r="Q489" s="2">
        <v>0.64280000000000004</v>
      </c>
      <c r="R489" s="2">
        <v>0.86899999999999999</v>
      </c>
      <c r="S489" s="2">
        <v>0.61644999999999994</v>
      </c>
      <c r="T489" s="2">
        <v>0.75305</v>
      </c>
      <c r="U489" s="2">
        <v>0.97760000000000002</v>
      </c>
      <c r="V489" s="2">
        <v>1.4281999999999999</v>
      </c>
    </row>
    <row r="490" spans="12:22" x14ac:dyDescent="0.2">
      <c r="L490" s="2">
        <v>88.9</v>
      </c>
      <c r="M490" s="2">
        <v>0.61814999999999998</v>
      </c>
      <c r="N490" s="2">
        <v>0.75260000000000005</v>
      </c>
      <c r="O490" s="2">
        <v>0.59389999999999998</v>
      </c>
      <c r="P490" s="2">
        <v>0.6371</v>
      </c>
      <c r="Q490" s="2">
        <v>0.64239999999999997</v>
      </c>
      <c r="R490" s="2">
        <v>0.86860000000000004</v>
      </c>
      <c r="S490" s="2">
        <v>0.61814999999999998</v>
      </c>
      <c r="T490" s="2">
        <v>0.75260000000000005</v>
      </c>
      <c r="U490" s="2">
        <v>0.9768</v>
      </c>
      <c r="V490" s="2">
        <v>1.4278</v>
      </c>
    </row>
    <row r="491" spans="12:22" x14ac:dyDescent="0.2">
      <c r="L491" s="2">
        <v>89</v>
      </c>
      <c r="M491" s="2">
        <v>0.61570000000000003</v>
      </c>
      <c r="N491" s="2">
        <v>0.75205</v>
      </c>
      <c r="O491" s="2">
        <v>0.58930000000000005</v>
      </c>
      <c r="P491" s="2">
        <v>0.63660000000000005</v>
      </c>
      <c r="Q491" s="2">
        <v>0.6421</v>
      </c>
      <c r="R491" s="2">
        <v>0.86809999999999998</v>
      </c>
      <c r="S491" s="2">
        <v>0.61570000000000003</v>
      </c>
      <c r="T491" s="2">
        <v>0.75205</v>
      </c>
      <c r="U491" s="2">
        <v>0.97599999999999998</v>
      </c>
      <c r="V491" s="2">
        <v>1.4274</v>
      </c>
    </row>
    <row r="492" spans="12:22" x14ac:dyDescent="0.2">
      <c r="L492" s="2">
        <v>89.1</v>
      </c>
      <c r="M492" s="2">
        <v>0.61529999999999996</v>
      </c>
      <c r="N492" s="2">
        <v>0.75160000000000005</v>
      </c>
      <c r="O492" s="2">
        <v>0.58889999999999998</v>
      </c>
      <c r="P492" s="2">
        <v>0.63600000000000001</v>
      </c>
      <c r="Q492" s="2">
        <v>0.64170000000000005</v>
      </c>
      <c r="R492" s="2">
        <v>0.86770000000000003</v>
      </c>
      <c r="S492" s="2">
        <v>0.61529999999999996</v>
      </c>
      <c r="T492" s="2">
        <v>0.75160000000000005</v>
      </c>
      <c r="U492" s="2">
        <v>0.97519999999999996</v>
      </c>
      <c r="V492" s="2">
        <v>1.427</v>
      </c>
    </row>
    <row r="493" spans="12:22" x14ac:dyDescent="0.2">
      <c r="L493" s="2">
        <v>89.2</v>
      </c>
      <c r="M493" s="2">
        <v>0.6149</v>
      </c>
      <c r="N493" s="2">
        <v>0.75114999999999998</v>
      </c>
      <c r="O493" s="2">
        <v>0.58850000000000002</v>
      </c>
      <c r="P493" s="2">
        <v>0.63549999999999995</v>
      </c>
      <c r="Q493" s="2">
        <v>0.64129999999999998</v>
      </c>
      <c r="R493" s="2">
        <v>0.86729999999999996</v>
      </c>
      <c r="S493" s="2">
        <v>0.6149</v>
      </c>
      <c r="T493" s="2">
        <v>0.75114999999999998</v>
      </c>
      <c r="U493" s="2">
        <v>0.97439999999999993</v>
      </c>
      <c r="V493" s="2">
        <v>1.4262000000000001</v>
      </c>
    </row>
    <row r="494" spans="12:22" x14ac:dyDescent="0.2">
      <c r="L494" s="2">
        <v>89.3</v>
      </c>
      <c r="M494" s="2">
        <v>0.61454999999999993</v>
      </c>
      <c r="N494" s="2">
        <v>0.75065000000000004</v>
      </c>
      <c r="O494" s="2">
        <v>0.58809999999999996</v>
      </c>
      <c r="P494" s="2">
        <v>0.63500000000000001</v>
      </c>
      <c r="Q494" s="2">
        <v>0.64100000000000001</v>
      </c>
      <c r="R494" s="2">
        <v>0.8669</v>
      </c>
      <c r="S494" s="2">
        <v>0.61454999999999993</v>
      </c>
      <c r="T494" s="2">
        <v>0.75065000000000004</v>
      </c>
      <c r="U494" s="2">
        <v>0.97360000000000002</v>
      </c>
      <c r="V494" s="2">
        <v>1.4254</v>
      </c>
    </row>
    <row r="495" spans="12:22" x14ac:dyDescent="0.2">
      <c r="L495" s="2">
        <v>89.4</v>
      </c>
      <c r="M495" s="2">
        <v>0.61414999999999997</v>
      </c>
      <c r="N495" s="2">
        <v>0.75019999999999998</v>
      </c>
      <c r="O495" s="2">
        <v>0.5877</v>
      </c>
      <c r="P495" s="2">
        <v>0.63439999999999996</v>
      </c>
      <c r="Q495" s="2">
        <v>0.64059999999999995</v>
      </c>
      <c r="R495" s="2">
        <v>0.86650000000000005</v>
      </c>
      <c r="S495" s="2">
        <v>0.61414999999999997</v>
      </c>
      <c r="T495" s="2">
        <v>0.75019999999999998</v>
      </c>
      <c r="U495" s="2">
        <v>0.9728</v>
      </c>
      <c r="V495" s="2">
        <v>1.4248000000000001</v>
      </c>
    </row>
    <row r="496" spans="12:22" x14ac:dyDescent="0.2">
      <c r="L496" s="2">
        <v>89.5</v>
      </c>
      <c r="M496" s="2">
        <v>0.61375000000000002</v>
      </c>
      <c r="N496" s="2">
        <v>0.74970000000000003</v>
      </c>
      <c r="O496" s="2">
        <v>0.58730000000000004</v>
      </c>
      <c r="P496" s="2">
        <v>0.63390000000000002</v>
      </c>
      <c r="Q496" s="2">
        <v>0.64019999999999999</v>
      </c>
      <c r="R496" s="2">
        <v>0.86609999999999998</v>
      </c>
      <c r="S496" s="2">
        <v>0.61375000000000002</v>
      </c>
      <c r="T496" s="2">
        <v>0.74970000000000003</v>
      </c>
      <c r="U496" s="2">
        <v>0.97199999999999998</v>
      </c>
      <c r="V496" s="2">
        <v>1.4243999999999999</v>
      </c>
    </row>
    <row r="497" spans="12:22" x14ac:dyDescent="0.2">
      <c r="L497" s="2">
        <v>89.6</v>
      </c>
      <c r="M497" s="2">
        <v>0.61335000000000006</v>
      </c>
      <c r="N497" s="2">
        <v>0.74924999999999997</v>
      </c>
      <c r="O497" s="2">
        <v>0.58689999999999998</v>
      </c>
      <c r="P497" s="2">
        <v>0.63329999999999997</v>
      </c>
      <c r="Q497" s="2">
        <v>0.63980000000000004</v>
      </c>
      <c r="R497" s="2">
        <v>0.86570000000000003</v>
      </c>
      <c r="S497" s="2">
        <v>0.61335000000000006</v>
      </c>
      <c r="T497" s="2">
        <v>0.74924999999999997</v>
      </c>
      <c r="U497" s="2">
        <v>0.97119999999999995</v>
      </c>
      <c r="V497" s="2">
        <v>1.4239999999999999</v>
      </c>
    </row>
    <row r="498" spans="12:22" x14ac:dyDescent="0.2">
      <c r="L498" s="2">
        <v>89.7</v>
      </c>
      <c r="M498" s="2">
        <v>0.61299999999999999</v>
      </c>
      <c r="N498" s="2">
        <v>0.74870000000000003</v>
      </c>
      <c r="O498" s="2">
        <v>0.58650000000000002</v>
      </c>
      <c r="P498" s="2">
        <v>0.63280000000000003</v>
      </c>
      <c r="Q498" s="2">
        <v>0.63949999999999996</v>
      </c>
      <c r="R498" s="2">
        <v>0.86529999999999996</v>
      </c>
      <c r="S498" s="2">
        <v>0.61299999999999999</v>
      </c>
      <c r="T498" s="2">
        <v>0.74870000000000003</v>
      </c>
      <c r="U498" s="2">
        <v>0.97039999999999993</v>
      </c>
      <c r="V498" s="2">
        <v>1.4232</v>
      </c>
    </row>
    <row r="499" spans="12:22" x14ac:dyDescent="0.2">
      <c r="L499" s="2">
        <v>89.8</v>
      </c>
      <c r="M499" s="2">
        <v>0.61260000000000003</v>
      </c>
      <c r="N499" s="2">
        <v>0.74829999999999997</v>
      </c>
      <c r="O499" s="2">
        <v>0.58609999999999995</v>
      </c>
      <c r="P499" s="2">
        <v>0.63229999999999997</v>
      </c>
      <c r="Q499" s="2">
        <v>0.6391</v>
      </c>
      <c r="R499" s="2">
        <v>0.8649</v>
      </c>
      <c r="S499" s="2">
        <v>0.61260000000000003</v>
      </c>
      <c r="T499" s="2">
        <v>0.74829999999999997</v>
      </c>
      <c r="U499" s="2">
        <v>0.9698</v>
      </c>
      <c r="V499" s="2">
        <v>1.4223999999999999</v>
      </c>
    </row>
    <row r="500" spans="12:22" x14ac:dyDescent="0.2">
      <c r="L500" s="2">
        <v>89.9</v>
      </c>
      <c r="M500" s="2">
        <v>0.61424999999999996</v>
      </c>
      <c r="N500" s="2">
        <v>0.74785000000000001</v>
      </c>
      <c r="O500" s="2">
        <v>0.5897</v>
      </c>
      <c r="P500" s="2">
        <v>0.63170000000000004</v>
      </c>
      <c r="Q500" s="2">
        <v>0.63880000000000003</v>
      </c>
      <c r="R500" s="2">
        <v>0.86450000000000005</v>
      </c>
      <c r="S500" s="2">
        <v>0.61424999999999996</v>
      </c>
      <c r="T500" s="2">
        <v>0.74785000000000001</v>
      </c>
      <c r="U500" s="2">
        <v>0.96939999999999993</v>
      </c>
      <c r="V500" s="2">
        <v>1.4216</v>
      </c>
    </row>
    <row r="501" spans="12:22" x14ac:dyDescent="0.2">
      <c r="L501" s="2">
        <v>90</v>
      </c>
      <c r="M501" s="2">
        <v>0.61185</v>
      </c>
      <c r="N501" s="2">
        <v>0.74755000000000005</v>
      </c>
      <c r="O501" s="2">
        <v>0.58530000000000004</v>
      </c>
      <c r="P501" s="2">
        <v>0.63119999999999998</v>
      </c>
      <c r="Q501" s="2">
        <v>0.63839999999999997</v>
      </c>
      <c r="R501" s="2">
        <v>0.86409999999999998</v>
      </c>
      <c r="S501" s="2">
        <v>0.61185</v>
      </c>
      <c r="T501" s="2">
        <v>0.74755000000000005</v>
      </c>
      <c r="U501" s="2">
        <v>0.96899999999999997</v>
      </c>
      <c r="V501" s="2">
        <v>1.4207999999999998</v>
      </c>
    </row>
    <row r="502" spans="12:22" x14ac:dyDescent="0.2">
      <c r="L502" s="2">
        <v>90.1</v>
      </c>
      <c r="M502" s="2">
        <v>0.61149999999999993</v>
      </c>
      <c r="N502" s="2">
        <v>0.74719999999999998</v>
      </c>
      <c r="O502" s="2">
        <v>0.58499999999999996</v>
      </c>
      <c r="P502" s="2">
        <v>0.63100000000000001</v>
      </c>
      <c r="Q502" s="2">
        <v>0.63800000000000001</v>
      </c>
      <c r="R502" s="2">
        <v>0.86370000000000002</v>
      </c>
      <c r="S502" s="2">
        <v>0.61149999999999993</v>
      </c>
      <c r="T502" s="2">
        <v>0.74719999999999998</v>
      </c>
      <c r="U502" s="2">
        <v>0.96819999999999995</v>
      </c>
      <c r="V502" s="2">
        <v>1.42</v>
      </c>
    </row>
    <row r="503" spans="12:22" x14ac:dyDescent="0.2">
      <c r="L503" s="2">
        <v>90.2</v>
      </c>
      <c r="M503" s="2">
        <v>0.61115000000000008</v>
      </c>
      <c r="N503" s="2">
        <v>0.74680000000000002</v>
      </c>
      <c r="O503" s="2">
        <v>0.58460000000000001</v>
      </c>
      <c r="P503" s="2">
        <v>0.63070000000000004</v>
      </c>
      <c r="Q503" s="2">
        <v>0.63770000000000004</v>
      </c>
      <c r="R503" s="2">
        <v>0.86329999999999996</v>
      </c>
      <c r="S503" s="2">
        <v>0.61115000000000008</v>
      </c>
      <c r="T503" s="2">
        <v>0.74680000000000002</v>
      </c>
      <c r="U503" s="2">
        <v>0.96739999999999993</v>
      </c>
      <c r="V503" s="2">
        <v>1.4192</v>
      </c>
    </row>
    <row r="504" spans="12:22" x14ac:dyDescent="0.2">
      <c r="L504" s="2">
        <v>90.3</v>
      </c>
      <c r="M504" s="2">
        <v>0.61075000000000002</v>
      </c>
      <c r="N504" s="2">
        <v>0.74644999999999995</v>
      </c>
      <c r="O504" s="2">
        <v>0.58420000000000005</v>
      </c>
      <c r="P504" s="2">
        <v>0.63029999999999997</v>
      </c>
      <c r="Q504" s="2">
        <v>0.63729999999999998</v>
      </c>
      <c r="R504" s="2">
        <v>0.8629</v>
      </c>
      <c r="S504" s="2">
        <v>0.61075000000000002</v>
      </c>
      <c r="T504" s="2">
        <v>0.74644999999999995</v>
      </c>
      <c r="U504" s="2">
        <v>0.96660000000000001</v>
      </c>
      <c r="V504" s="2">
        <v>1.4183999999999999</v>
      </c>
    </row>
    <row r="505" spans="12:22" x14ac:dyDescent="0.2">
      <c r="L505" s="2">
        <v>90.4</v>
      </c>
      <c r="M505" s="2">
        <v>0.61040000000000005</v>
      </c>
      <c r="N505" s="2">
        <v>0.74604999999999999</v>
      </c>
      <c r="O505" s="2">
        <v>0.58379999999999999</v>
      </c>
      <c r="P505" s="2">
        <v>0.63</v>
      </c>
      <c r="Q505" s="2">
        <v>0.63700000000000001</v>
      </c>
      <c r="R505" s="2">
        <v>0.86250000000000004</v>
      </c>
      <c r="S505" s="2">
        <v>0.61040000000000005</v>
      </c>
      <c r="T505" s="2">
        <v>0.74604999999999999</v>
      </c>
      <c r="U505" s="2">
        <v>0.96579999999999999</v>
      </c>
      <c r="V505" s="2">
        <v>1.4177999999999999</v>
      </c>
    </row>
    <row r="506" spans="12:22" x14ac:dyDescent="0.2">
      <c r="L506" s="2">
        <v>90.5</v>
      </c>
      <c r="M506" s="2">
        <v>0.61</v>
      </c>
      <c r="N506" s="2">
        <v>0.74570000000000003</v>
      </c>
      <c r="O506" s="2">
        <v>0.58340000000000003</v>
      </c>
      <c r="P506" s="2">
        <v>0.62960000000000005</v>
      </c>
      <c r="Q506" s="2">
        <v>0.63660000000000005</v>
      </c>
      <c r="R506" s="2">
        <v>0.86209999999999998</v>
      </c>
      <c r="S506" s="2">
        <v>0.61</v>
      </c>
      <c r="T506" s="2">
        <v>0.74570000000000003</v>
      </c>
      <c r="U506" s="2">
        <v>0.96499999999999997</v>
      </c>
      <c r="V506" s="2">
        <v>1.4174</v>
      </c>
    </row>
    <row r="507" spans="12:22" x14ac:dyDescent="0.2">
      <c r="L507" s="2">
        <v>90.6</v>
      </c>
      <c r="M507" s="2">
        <v>0.60965000000000003</v>
      </c>
      <c r="N507" s="2">
        <v>0.74534999999999996</v>
      </c>
      <c r="O507" s="2">
        <v>0.58299999999999996</v>
      </c>
      <c r="P507" s="2">
        <v>0.62929999999999997</v>
      </c>
      <c r="Q507" s="2">
        <v>0.63629999999999998</v>
      </c>
      <c r="R507" s="2">
        <v>0.86170000000000002</v>
      </c>
      <c r="S507" s="2">
        <v>0.60965000000000003</v>
      </c>
      <c r="T507" s="2">
        <v>0.74534999999999996</v>
      </c>
      <c r="U507" s="2">
        <v>0.96419999999999995</v>
      </c>
      <c r="V507" s="2">
        <v>1.417</v>
      </c>
    </row>
    <row r="508" spans="12:22" x14ac:dyDescent="0.2">
      <c r="L508" s="2">
        <v>90.7</v>
      </c>
      <c r="M508" s="2">
        <v>0.60929999999999995</v>
      </c>
      <c r="N508" s="2">
        <v>0.74495</v>
      </c>
      <c r="O508" s="2">
        <v>0.5827</v>
      </c>
      <c r="P508" s="2">
        <v>0.629</v>
      </c>
      <c r="Q508" s="2">
        <v>0.63590000000000002</v>
      </c>
      <c r="R508" s="2">
        <v>0.86129999999999995</v>
      </c>
      <c r="S508" s="2">
        <v>0.60929999999999995</v>
      </c>
      <c r="T508" s="2">
        <v>0.74495</v>
      </c>
      <c r="U508" s="2">
        <v>0.96339999999999992</v>
      </c>
      <c r="V508" s="2">
        <v>1.4162000000000001</v>
      </c>
    </row>
    <row r="509" spans="12:22" x14ac:dyDescent="0.2">
      <c r="L509" s="2">
        <v>90.8</v>
      </c>
      <c r="M509" s="2">
        <v>0.6089500000000001</v>
      </c>
      <c r="N509" s="2">
        <v>0.74460000000000004</v>
      </c>
      <c r="O509" s="2">
        <v>0.58230000000000004</v>
      </c>
      <c r="P509" s="2">
        <v>0.62860000000000005</v>
      </c>
      <c r="Q509" s="2">
        <v>0.63560000000000005</v>
      </c>
      <c r="R509" s="2">
        <v>0.8609</v>
      </c>
      <c r="S509" s="2">
        <v>0.6089500000000001</v>
      </c>
      <c r="T509" s="2">
        <v>0.74460000000000004</v>
      </c>
      <c r="U509" s="2">
        <v>0.96260000000000001</v>
      </c>
      <c r="V509" s="2">
        <v>1.4154</v>
      </c>
    </row>
    <row r="510" spans="12:22" x14ac:dyDescent="0.2">
      <c r="L510" s="2">
        <v>90.9</v>
      </c>
      <c r="M510" s="2">
        <v>0.61044999999999994</v>
      </c>
      <c r="N510" s="2">
        <v>0.74429999999999996</v>
      </c>
      <c r="O510" s="2">
        <v>0.5857</v>
      </c>
      <c r="P510" s="2">
        <v>0.62829999999999997</v>
      </c>
      <c r="Q510" s="2">
        <v>0.63519999999999999</v>
      </c>
      <c r="R510" s="2">
        <v>0.86060000000000003</v>
      </c>
      <c r="S510" s="2">
        <v>0.61044999999999994</v>
      </c>
      <c r="T510" s="2">
        <v>0.74429999999999996</v>
      </c>
      <c r="U510" s="2">
        <v>0.96179999999999999</v>
      </c>
      <c r="V510" s="2">
        <v>1.4148000000000001</v>
      </c>
    </row>
    <row r="511" spans="12:22" x14ac:dyDescent="0.2">
      <c r="L511" s="2">
        <v>91</v>
      </c>
      <c r="M511" s="2">
        <v>0.60820000000000007</v>
      </c>
      <c r="N511" s="2">
        <v>0.74390000000000001</v>
      </c>
      <c r="O511" s="2">
        <v>0.58150000000000002</v>
      </c>
      <c r="P511" s="2">
        <v>0.628</v>
      </c>
      <c r="Q511" s="2">
        <v>0.63490000000000002</v>
      </c>
      <c r="R511" s="2">
        <v>0.86019999999999996</v>
      </c>
      <c r="S511" s="2">
        <v>0.60820000000000007</v>
      </c>
      <c r="T511" s="2">
        <v>0.74390000000000001</v>
      </c>
      <c r="U511" s="2">
        <v>0.96099999999999997</v>
      </c>
      <c r="V511" s="2">
        <v>1.4143999999999999</v>
      </c>
    </row>
    <row r="512" spans="12:22" x14ac:dyDescent="0.2">
      <c r="L512" s="2">
        <v>91.1</v>
      </c>
      <c r="M512" s="2">
        <v>0.60785</v>
      </c>
      <c r="N512" s="2">
        <v>0.74355000000000004</v>
      </c>
      <c r="O512" s="2">
        <v>0.58120000000000005</v>
      </c>
      <c r="P512" s="2">
        <v>0.62760000000000005</v>
      </c>
      <c r="Q512" s="2">
        <v>0.63449999999999995</v>
      </c>
      <c r="R512" s="2">
        <v>0.85980000000000001</v>
      </c>
      <c r="S512" s="2">
        <v>0.60785</v>
      </c>
      <c r="T512" s="2">
        <v>0.74355000000000004</v>
      </c>
      <c r="U512" s="2">
        <v>0.96060000000000001</v>
      </c>
      <c r="V512" s="2">
        <v>1.4139999999999999</v>
      </c>
    </row>
    <row r="513" spans="12:22" x14ac:dyDescent="0.2">
      <c r="L513" s="2">
        <v>91.2</v>
      </c>
      <c r="M513" s="2">
        <v>0.60750000000000004</v>
      </c>
      <c r="N513" s="2">
        <v>0.74314999999999998</v>
      </c>
      <c r="O513" s="2">
        <v>0.58079999999999998</v>
      </c>
      <c r="P513" s="2">
        <v>0.62729999999999997</v>
      </c>
      <c r="Q513" s="2">
        <v>0.63419999999999999</v>
      </c>
      <c r="R513" s="2">
        <v>0.85940000000000005</v>
      </c>
      <c r="S513" s="2">
        <v>0.60750000000000004</v>
      </c>
      <c r="T513" s="2">
        <v>0.74314999999999998</v>
      </c>
      <c r="U513" s="2">
        <v>0.96019999999999994</v>
      </c>
      <c r="V513" s="2">
        <v>1.4132</v>
      </c>
    </row>
    <row r="514" spans="12:22" x14ac:dyDescent="0.2">
      <c r="L514" s="2">
        <v>91.3</v>
      </c>
      <c r="M514" s="2">
        <v>0.60709999999999997</v>
      </c>
      <c r="N514" s="2">
        <v>0.74280000000000002</v>
      </c>
      <c r="O514" s="2">
        <v>0.58040000000000003</v>
      </c>
      <c r="P514" s="2">
        <v>0.62690000000000001</v>
      </c>
      <c r="Q514" s="2">
        <v>0.63380000000000003</v>
      </c>
      <c r="R514" s="2">
        <v>0.85899999999999999</v>
      </c>
      <c r="S514" s="2">
        <v>0.60709999999999997</v>
      </c>
      <c r="T514" s="2">
        <v>0.74280000000000002</v>
      </c>
      <c r="U514" s="2">
        <v>0.95960000000000001</v>
      </c>
      <c r="V514" s="2">
        <v>1.4123999999999999</v>
      </c>
    </row>
    <row r="515" spans="12:22" x14ac:dyDescent="0.2">
      <c r="L515" s="2">
        <v>91.4</v>
      </c>
      <c r="M515" s="2">
        <v>0.60680000000000001</v>
      </c>
      <c r="N515" s="2">
        <v>0.74250000000000005</v>
      </c>
      <c r="O515" s="2">
        <v>0.58009999999999995</v>
      </c>
      <c r="P515" s="2">
        <v>0.62660000000000005</v>
      </c>
      <c r="Q515" s="2">
        <v>0.63349999999999995</v>
      </c>
      <c r="R515" s="2">
        <v>0.85870000000000002</v>
      </c>
      <c r="S515" s="2">
        <v>0.60680000000000001</v>
      </c>
      <c r="T515" s="2">
        <v>0.74250000000000005</v>
      </c>
      <c r="U515" s="2">
        <v>0.95879999999999999</v>
      </c>
      <c r="V515" s="2">
        <v>1.4117999999999999</v>
      </c>
    </row>
    <row r="516" spans="12:22" x14ac:dyDescent="0.2">
      <c r="L516" s="2">
        <v>91.5</v>
      </c>
      <c r="M516" s="2">
        <v>0.60640000000000005</v>
      </c>
      <c r="N516" s="2">
        <v>0.74209999999999998</v>
      </c>
      <c r="O516" s="2">
        <v>0.57969999999999999</v>
      </c>
      <c r="P516" s="2">
        <v>0.62629999999999997</v>
      </c>
      <c r="Q516" s="2">
        <v>0.6331</v>
      </c>
      <c r="R516" s="2">
        <v>0.85829999999999995</v>
      </c>
      <c r="S516" s="2">
        <v>0.60640000000000005</v>
      </c>
      <c r="T516" s="2">
        <v>0.74209999999999998</v>
      </c>
      <c r="U516" s="2">
        <v>0.95799999999999996</v>
      </c>
      <c r="V516" s="2">
        <v>1.4114</v>
      </c>
    </row>
    <row r="517" spans="12:22" x14ac:dyDescent="0.2">
      <c r="L517" s="2">
        <v>91.6</v>
      </c>
      <c r="M517" s="2">
        <v>0.60604999999999998</v>
      </c>
      <c r="N517" s="2">
        <v>0.74175000000000002</v>
      </c>
      <c r="O517" s="2">
        <v>0.57930000000000004</v>
      </c>
      <c r="P517" s="2">
        <v>0.62590000000000001</v>
      </c>
      <c r="Q517" s="2">
        <v>0.63280000000000003</v>
      </c>
      <c r="R517" s="2">
        <v>0.8579</v>
      </c>
      <c r="S517" s="2">
        <v>0.60604999999999998</v>
      </c>
      <c r="T517" s="2">
        <v>0.74175000000000002</v>
      </c>
      <c r="U517" s="2">
        <v>0.95719999999999994</v>
      </c>
      <c r="V517" s="2">
        <v>1.411</v>
      </c>
    </row>
    <row r="518" spans="12:22" x14ac:dyDescent="0.2">
      <c r="L518" s="2">
        <v>91.7</v>
      </c>
      <c r="M518" s="2">
        <v>0.60575000000000001</v>
      </c>
      <c r="N518" s="2">
        <v>0.74145000000000005</v>
      </c>
      <c r="O518" s="2">
        <v>0.57899999999999996</v>
      </c>
      <c r="P518" s="2">
        <v>0.62560000000000004</v>
      </c>
      <c r="Q518" s="2">
        <v>0.63249999999999995</v>
      </c>
      <c r="R518" s="2">
        <v>0.85760000000000003</v>
      </c>
      <c r="S518" s="2">
        <v>0.60575000000000001</v>
      </c>
      <c r="T518" s="2">
        <v>0.74145000000000005</v>
      </c>
      <c r="U518" s="2">
        <v>0.95639999999999992</v>
      </c>
      <c r="V518" s="2">
        <v>1.4102000000000001</v>
      </c>
    </row>
    <row r="519" spans="12:22" x14ac:dyDescent="0.2">
      <c r="L519" s="2">
        <v>91.8</v>
      </c>
      <c r="M519" s="2">
        <v>0.60535000000000005</v>
      </c>
      <c r="N519" s="2">
        <v>0.74104999999999999</v>
      </c>
      <c r="O519" s="2">
        <v>0.5786</v>
      </c>
      <c r="P519" s="2">
        <v>0.62529999999999997</v>
      </c>
      <c r="Q519" s="2">
        <v>0.6321</v>
      </c>
      <c r="R519" s="2">
        <v>0.85719999999999996</v>
      </c>
      <c r="S519" s="2">
        <v>0.60535000000000005</v>
      </c>
      <c r="T519" s="2">
        <v>0.74104999999999999</v>
      </c>
      <c r="U519" s="2">
        <v>0.9556</v>
      </c>
      <c r="V519" s="2">
        <v>1.4094</v>
      </c>
    </row>
    <row r="520" spans="12:22" x14ac:dyDescent="0.2">
      <c r="L520" s="2">
        <v>91.9</v>
      </c>
      <c r="M520" s="2">
        <v>0.60685</v>
      </c>
      <c r="N520" s="2">
        <v>0.74070000000000003</v>
      </c>
      <c r="O520" s="2">
        <v>0.58189999999999997</v>
      </c>
      <c r="P520" s="2">
        <v>0.62490000000000001</v>
      </c>
      <c r="Q520" s="2">
        <v>0.63180000000000003</v>
      </c>
      <c r="R520" s="2">
        <v>0.85680000000000001</v>
      </c>
      <c r="S520" s="2">
        <v>0.60685</v>
      </c>
      <c r="T520" s="2">
        <v>0.74070000000000003</v>
      </c>
      <c r="U520" s="2">
        <v>0.95479999999999998</v>
      </c>
      <c r="V520" s="2">
        <v>1.4088000000000001</v>
      </c>
    </row>
    <row r="521" spans="12:22" x14ac:dyDescent="0.2">
      <c r="L521" s="2">
        <v>92</v>
      </c>
      <c r="M521" s="2">
        <v>0.60470000000000002</v>
      </c>
      <c r="N521" s="2">
        <v>0.74039999999999995</v>
      </c>
      <c r="O521" s="2">
        <v>0.57789999999999997</v>
      </c>
      <c r="P521" s="2">
        <v>0.62460000000000004</v>
      </c>
      <c r="Q521" s="2">
        <v>0.63149999999999995</v>
      </c>
      <c r="R521" s="2">
        <v>0.85650000000000004</v>
      </c>
      <c r="S521" s="2">
        <v>0.60470000000000002</v>
      </c>
      <c r="T521" s="2">
        <v>0.74039999999999995</v>
      </c>
      <c r="U521" s="2">
        <v>0.95399999999999996</v>
      </c>
      <c r="V521" s="2">
        <v>1.4083999999999999</v>
      </c>
    </row>
    <row r="522" spans="12:22" x14ac:dyDescent="0.2">
      <c r="L522" s="2">
        <v>92.1</v>
      </c>
      <c r="M522" s="2">
        <v>0.60430000000000006</v>
      </c>
      <c r="N522" s="2">
        <v>0.74</v>
      </c>
      <c r="O522" s="2">
        <v>0.57750000000000001</v>
      </c>
      <c r="P522" s="2">
        <v>0.62429999999999997</v>
      </c>
      <c r="Q522" s="2">
        <v>0.63109999999999999</v>
      </c>
      <c r="R522" s="2">
        <v>0.85609999999999997</v>
      </c>
      <c r="S522" s="2">
        <v>0.60430000000000006</v>
      </c>
      <c r="T522" s="2">
        <v>0.74</v>
      </c>
      <c r="U522" s="2">
        <v>0.95319999999999994</v>
      </c>
      <c r="V522" s="2">
        <v>1.4079999999999999</v>
      </c>
    </row>
    <row r="523" spans="12:22" x14ac:dyDescent="0.2">
      <c r="L523" s="2">
        <v>92.2</v>
      </c>
      <c r="M523" s="2">
        <v>0.60400000000000009</v>
      </c>
      <c r="N523" s="2">
        <v>0.73970000000000002</v>
      </c>
      <c r="O523" s="2">
        <v>0.57720000000000005</v>
      </c>
      <c r="P523" s="2">
        <v>0.62390000000000001</v>
      </c>
      <c r="Q523" s="2">
        <v>0.63080000000000003</v>
      </c>
      <c r="R523" s="2">
        <v>0.85580000000000001</v>
      </c>
      <c r="S523" s="2">
        <v>0.60400000000000009</v>
      </c>
      <c r="T523" s="2">
        <v>0.73970000000000002</v>
      </c>
      <c r="U523" s="2">
        <v>0.95239999999999991</v>
      </c>
      <c r="V523" s="2">
        <v>1.4076</v>
      </c>
    </row>
    <row r="524" spans="12:22" x14ac:dyDescent="0.2">
      <c r="L524" s="2">
        <v>92.3</v>
      </c>
      <c r="M524" s="2">
        <v>0.60365000000000002</v>
      </c>
      <c r="N524" s="2">
        <v>0.73934999999999995</v>
      </c>
      <c r="O524" s="2">
        <v>0.57679999999999998</v>
      </c>
      <c r="P524" s="2">
        <v>0.62360000000000004</v>
      </c>
      <c r="Q524" s="2">
        <v>0.63049999999999995</v>
      </c>
      <c r="R524" s="2">
        <v>0.85540000000000005</v>
      </c>
      <c r="S524" s="2">
        <v>0.60365000000000002</v>
      </c>
      <c r="T524" s="2">
        <v>0.73934999999999995</v>
      </c>
      <c r="U524" s="2">
        <v>0.95179999999999998</v>
      </c>
      <c r="V524" s="2">
        <v>1.4072</v>
      </c>
    </row>
    <row r="525" spans="12:22" x14ac:dyDescent="0.2">
      <c r="L525" s="2">
        <v>92.4</v>
      </c>
      <c r="M525" s="2">
        <v>0.60329999999999995</v>
      </c>
      <c r="N525" s="2">
        <v>0.73895</v>
      </c>
      <c r="O525" s="2">
        <v>0.57650000000000001</v>
      </c>
      <c r="P525" s="2">
        <v>0.62329999999999997</v>
      </c>
      <c r="Q525" s="2">
        <v>0.63009999999999999</v>
      </c>
      <c r="R525" s="2">
        <v>0.85499999999999998</v>
      </c>
      <c r="S525" s="2">
        <v>0.60329999999999995</v>
      </c>
      <c r="T525" s="2">
        <v>0.73895</v>
      </c>
      <c r="U525" s="2">
        <v>0.95139999999999991</v>
      </c>
      <c r="V525" s="2">
        <v>1.4066000000000001</v>
      </c>
    </row>
    <row r="526" spans="12:22" x14ac:dyDescent="0.2">
      <c r="L526" s="2">
        <v>92.5</v>
      </c>
      <c r="M526" s="2">
        <v>0.60294999999999999</v>
      </c>
      <c r="N526" s="2">
        <v>0.73865000000000003</v>
      </c>
      <c r="O526" s="2">
        <v>0.57609999999999995</v>
      </c>
      <c r="P526" s="2">
        <v>0.62290000000000001</v>
      </c>
      <c r="Q526" s="2">
        <v>0.62980000000000003</v>
      </c>
      <c r="R526" s="2">
        <v>0.85470000000000002</v>
      </c>
      <c r="S526" s="2">
        <v>0.60294999999999999</v>
      </c>
      <c r="T526" s="2">
        <v>0.73865000000000003</v>
      </c>
      <c r="U526" s="2">
        <v>0.95099999999999996</v>
      </c>
      <c r="V526" s="2">
        <v>1.4057999999999999</v>
      </c>
    </row>
    <row r="527" spans="12:22" x14ac:dyDescent="0.2">
      <c r="L527" s="2">
        <v>92.6</v>
      </c>
      <c r="M527" s="2">
        <v>0.60264999999999991</v>
      </c>
      <c r="N527" s="2">
        <v>0.73829999999999996</v>
      </c>
      <c r="O527" s="2">
        <v>0.57579999999999998</v>
      </c>
      <c r="P527" s="2">
        <v>0.62260000000000004</v>
      </c>
      <c r="Q527" s="2">
        <v>0.62949999999999995</v>
      </c>
      <c r="R527" s="2">
        <v>0.85429999999999995</v>
      </c>
      <c r="S527" s="2">
        <v>0.60264999999999991</v>
      </c>
      <c r="T527" s="2">
        <v>0.73829999999999996</v>
      </c>
      <c r="U527" s="2">
        <v>0.9506</v>
      </c>
      <c r="V527" s="2">
        <v>1.405</v>
      </c>
    </row>
    <row r="528" spans="12:22" x14ac:dyDescent="0.2">
      <c r="L528" s="2">
        <v>92.7</v>
      </c>
      <c r="M528" s="2">
        <v>0.60230000000000006</v>
      </c>
      <c r="N528" s="2">
        <v>0.73794999999999999</v>
      </c>
      <c r="O528" s="2">
        <v>0.57540000000000002</v>
      </c>
      <c r="P528" s="2">
        <v>0.62229999999999996</v>
      </c>
      <c r="Q528" s="2">
        <v>0.62919999999999998</v>
      </c>
      <c r="R528" s="2">
        <v>0.85399999999999998</v>
      </c>
      <c r="S528" s="2">
        <v>0.60230000000000006</v>
      </c>
      <c r="T528" s="2">
        <v>0.73794999999999999</v>
      </c>
      <c r="U528" s="2">
        <v>0.95019999999999993</v>
      </c>
      <c r="V528" s="2">
        <v>1.4046000000000001</v>
      </c>
    </row>
    <row r="529" spans="12:22" x14ac:dyDescent="0.2">
      <c r="L529" s="2">
        <v>92.8</v>
      </c>
      <c r="M529" s="2">
        <v>0.60194999999999999</v>
      </c>
      <c r="N529" s="2">
        <v>0.73760000000000003</v>
      </c>
      <c r="O529" s="2">
        <v>0.57509999999999994</v>
      </c>
      <c r="P529" s="2">
        <v>0.62190000000000001</v>
      </c>
      <c r="Q529" s="2">
        <v>0.62880000000000003</v>
      </c>
      <c r="R529" s="2">
        <v>0.85360000000000003</v>
      </c>
      <c r="S529" s="2">
        <v>0.60194999999999999</v>
      </c>
      <c r="T529" s="2">
        <v>0.73760000000000003</v>
      </c>
      <c r="U529" s="2">
        <v>0.9496</v>
      </c>
      <c r="V529" s="2">
        <v>1.4041999999999999</v>
      </c>
    </row>
    <row r="530" spans="12:22" x14ac:dyDescent="0.2">
      <c r="L530" s="2">
        <v>92.9</v>
      </c>
      <c r="M530" s="2">
        <v>0.60335000000000005</v>
      </c>
      <c r="N530" s="2">
        <v>0.73729999999999996</v>
      </c>
      <c r="O530" s="2">
        <v>0.57820000000000005</v>
      </c>
      <c r="P530" s="2">
        <v>0.62160000000000004</v>
      </c>
      <c r="Q530" s="2">
        <v>0.62849999999999995</v>
      </c>
      <c r="R530" s="2">
        <v>0.85329999999999995</v>
      </c>
      <c r="S530" s="2">
        <v>0.60335000000000005</v>
      </c>
      <c r="T530" s="2">
        <v>0.73729999999999996</v>
      </c>
      <c r="U530" s="2">
        <v>0.94879999999999998</v>
      </c>
      <c r="V530" s="2">
        <v>1.4037999999999999</v>
      </c>
    </row>
    <row r="531" spans="12:22" x14ac:dyDescent="0.2">
      <c r="L531" s="2">
        <v>93</v>
      </c>
      <c r="M531" s="2">
        <v>0.60129999999999995</v>
      </c>
      <c r="N531" s="2">
        <v>0.73694999999999999</v>
      </c>
      <c r="O531" s="2">
        <v>0.57440000000000002</v>
      </c>
      <c r="P531" s="2">
        <v>0.62129999999999996</v>
      </c>
      <c r="Q531" s="2">
        <v>0.62819999999999998</v>
      </c>
      <c r="R531" s="2">
        <v>0.85299999999999998</v>
      </c>
      <c r="S531" s="2">
        <v>0.60129999999999995</v>
      </c>
      <c r="T531" s="2">
        <v>0.73694999999999999</v>
      </c>
      <c r="U531" s="2">
        <v>0.94799999999999995</v>
      </c>
      <c r="V531" s="2">
        <v>1.4034</v>
      </c>
    </row>
    <row r="532" spans="12:22" x14ac:dyDescent="0.2">
      <c r="L532" s="2">
        <v>93.1</v>
      </c>
      <c r="M532" s="2">
        <v>0.60094999999999998</v>
      </c>
      <c r="N532" s="2">
        <v>0.73660000000000003</v>
      </c>
      <c r="O532" s="2">
        <v>0.57399999999999995</v>
      </c>
      <c r="P532" s="2">
        <v>0.62090000000000001</v>
      </c>
      <c r="Q532" s="2">
        <v>0.62790000000000001</v>
      </c>
      <c r="R532" s="2">
        <v>0.85260000000000002</v>
      </c>
      <c r="S532" s="2">
        <v>0.60094999999999998</v>
      </c>
      <c r="T532" s="2">
        <v>0.73660000000000003</v>
      </c>
      <c r="U532" s="2">
        <v>0.9476</v>
      </c>
      <c r="V532" s="2">
        <v>1.403</v>
      </c>
    </row>
    <row r="533" spans="12:22" x14ac:dyDescent="0.2">
      <c r="L533" s="2">
        <v>93.2</v>
      </c>
      <c r="M533" s="2">
        <v>0.60065000000000002</v>
      </c>
      <c r="N533" s="2">
        <v>0.73629999999999995</v>
      </c>
      <c r="O533" s="2">
        <v>0.57369999999999999</v>
      </c>
      <c r="P533" s="2">
        <v>0.62060000000000004</v>
      </c>
      <c r="Q533" s="2">
        <v>0.62760000000000005</v>
      </c>
      <c r="R533" s="2">
        <v>0.85229999999999995</v>
      </c>
      <c r="S533" s="2">
        <v>0.60065000000000002</v>
      </c>
      <c r="T533" s="2">
        <v>0.73629999999999995</v>
      </c>
      <c r="U533" s="2">
        <v>0.94719999999999993</v>
      </c>
      <c r="V533" s="2">
        <v>1.4022000000000001</v>
      </c>
    </row>
    <row r="534" spans="12:22" x14ac:dyDescent="0.2">
      <c r="L534" s="2">
        <v>93.3</v>
      </c>
      <c r="M534" s="2">
        <v>0.60030000000000006</v>
      </c>
      <c r="N534" s="2">
        <v>0.73594999999999999</v>
      </c>
      <c r="O534" s="2">
        <v>0.57340000000000002</v>
      </c>
      <c r="P534" s="2">
        <v>0.62029999999999996</v>
      </c>
      <c r="Q534" s="2">
        <v>0.62719999999999998</v>
      </c>
      <c r="R534" s="2">
        <v>0.85189999999999999</v>
      </c>
      <c r="S534" s="2">
        <v>0.60030000000000006</v>
      </c>
      <c r="T534" s="2">
        <v>0.73594999999999999</v>
      </c>
      <c r="U534" s="2">
        <v>0.9466</v>
      </c>
      <c r="V534" s="2">
        <v>1.4014</v>
      </c>
    </row>
    <row r="535" spans="12:22" x14ac:dyDescent="0.2">
      <c r="L535" s="2">
        <v>93.4</v>
      </c>
      <c r="M535" s="2">
        <v>0.59994999999999998</v>
      </c>
      <c r="N535" s="2">
        <v>0.73560000000000003</v>
      </c>
      <c r="O535" s="2">
        <v>0.57299999999999995</v>
      </c>
      <c r="P535" s="2">
        <v>0.62</v>
      </c>
      <c r="Q535" s="2">
        <v>0.62690000000000001</v>
      </c>
      <c r="R535" s="2">
        <v>0.85160000000000002</v>
      </c>
      <c r="S535" s="2">
        <v>0.59994999999999998</v>
      </c>
      <c r="T535" s="2">
        <v>0.73560000000000003</v>
      </c>
      <c r="U535" s="2">
        <v>0.94579999999999997</v>
      </c>
      <c r="V535" s="2">
        <v>1.4008</v>
      </c>
    </row>
    <row r="536" spans="12:22" x14ac:dyDescent="0.2">
      <c r="L536" s="2">
        <v>93.5</v>
      </c>
      <c r="M536" s="2">
        <v>0.59965000000000002</v>
      </c>
      <c r="N536" s="2">
        <v>0.73529999999999995</v>
      </c>
      <c r="O536" s="2">
        <v>0.57269999999999999</v>
      </c>
      <c r="P536" s="2">
        <v>0.61960000000000004</v>
      </c>
      <c r="Q536" s="2">
        <v>0.62660000000000005</v>
      </c>
      <c r="R536" s="2">
        <v>0.85129999999999995</v>
      </c>
      <c r="S536" s="2">
        <v>0.59965000000000002</v>
      </c>
      <c r="T536" s="2">
        <v>0.73529999999999995</v>
      </c>
      <c r="U536" s="2">
        <v>0.94499999999999995</v>
      </c>
      <c r="V536" s="2">
        <v>1.4003999999999999</v>
      </c>
    </row>
    <row r="537" spans="12:22" x14ac:dyDescent="0.2">
      <c r="L537" s="2">
        <v>93.6</v>
      </c>
      <c r="M537" s="2">
        <v>0.59929999999999994</v>
      </c>
      <c r="N537" s="2">
        <v>0.73494999999999999</v>
      </c>
      <c r="O537" s="2">
        <v>0.57230000000000003</v>
      </c>
      <c r="P537" s="2">
        <v>0.61929999999999996</v>
      </c>
      <c r="Q537" s="2">
        <v>0.62629999999999997</v>
      </c>
      <c r="R537" s="2">
        <v>0.85089999999999999</v>
      </c>
      <c r="S537" s="2">
        <v>0.59929999999999994</v>
      </c>
      <c r="T537" s="2">
        <v>0.73494999999999999</v>
      </c>
      <c r="U537" s="2">
        <v>0.9446</v>
      </c>
      <c r="V537" s="2">
        <v>1.4</v>
      </c>
    </row>
    <row r="538" spans="12:22" x14ac:dyDescent="0.2">
      <c r="L538" s="2">
        <v>93.7</v>
      </c>
      <c r="M538" s="2">
        <v>0.59899999999999998</v>
      </c>
      <c r="N538" s="2">
        <v>0.73460000000000003</v>
      </c>
      <c r="O538" s="2">
        <v>0.57199999999999995</v>
      </c>
      <c r="P538" s="2">
        <v>0.61899999999999999</v>
      </c>
      <c r="Q538" s="2">
        <v>0.626</v>
      </c>
      <c r="R538" s="2">
        <v>0.85060000000000002</v>
      </c>
      <c r="S538" s="2">
        <v>0.59899999999999998</v>
      </c>
      <c r="T538" s="2">
        <v>0.73460000000000003</v>
      </c>
      <c r="U538" s="2">
        <v>0.94419999999999993</v>
      </c>
      <c r="V538" s="2">
        <v>1.3992</v>
      </c>
    </row>
    <row r="539" spans="12:22" x14ac:dyDescent="0.2">
      <c r="L539" s="2">
        <v>93.8</v>
      </c>
      <c r="M539" s="2">
        <v>0.59870000000000001</v>
      </c>
      <c r="N539" s="2">
        <v>0.73429999999999995</v>
      </c>
      <c r="O539" s="2">
        <v>0.57169999999999999</v>
      </c>
      <c r="P539" s="2">
        <v>0.61860000000000004</v>
      </c>
      <c r="Q539" s="2">
        <v>0.62570000000000003</v>
      </c>
      <c r="R539" s="2">
        <v>0.85029999999999994</v>
      </c>
      <c r="S539" s="2">
        <v>0.59870000000000001</v>
      </c>
      <c r="T539" s="2">
        <v>0.73429999999999995</v>
      </c>
      <c r="U539" s="2">
        <v>0.94359999999999999</v>
      </c>
      <c r="V539" s="2">
        <v>1.3983999999999999</v>
      </c>
    </row>
    <row r="540" spans="12:22" x14ac:dyDescent="0.2">
      <c r="L540" s="2">
        <v>93.9</v>
      </c>
      <c r="M540" s="2">
        <v>0.60004999999999997</v>
      </c>
      <c r="N540" s="2">
        <v>0.73394999999999999</v>
      </c>
      <c r="O540" s="2">
        <v>0.57469999999999999</v>
      </c>
      <c r="P540" s="2">
        <v>0.61829999999999996</v>
      </c>
      <c r="Q540" s="2">
        <v>0.62539999999999996</v>
      </c>
      <c r="R540" s="2">
        <v>0.84989999999999999</v>
      </c>
      <c r="S540" s="2">
        <v>0.60004999999999997</v>
      </c>
      <c r="T540" s="2">
        <v>0.73394999999999999</v>
      </c>
      <c r="U540" s="2">
        <v>0.94279999999999997</v>
      </c>
      <c r="V540" s="2">
        <v>1.3977999999999999</v>
      </c>
    </row>
    <row r="541" spans="12:22" x14ac:dyDescent="0.2">
      <c r="L541" s="2">
        <v>94</v>
      </c>
      <c r="M541" s="2">
        <v>0.59799999999999998</v>
      </c>
      <c r="N541" s="2">
        <v>0.73365000000000002</v>
      </c>
      <c r="O541" s="2">
        <v>0.57099999999999995</v>
      </c>
      <c r="P541" s="2">
        <v>0.61799999999999999</v>
      </c>
      <c r="Q541" s="2">
        <v>0.625</v>
      </c>
      <c r="R541" s="2">
        <v>0.84960000000000002</v>
      </c>
      <c r="S541" s="2">
        <v>0.59799999999999998</v>
      </c>
      <c r="T541" s="2">
        <v>0.73365000000000002</v>
      </c>
      <c r="U541" s="2">
        <v>0.94199999999999995</v>
      </c>
      <c r="V541" s="2">
        <v>1.3974</v>
      </c>
    </row>
    <row r="542" spans="12:22" x14ac:dyDescent="0.2">
      <c r="L542" s="2">
        <v>94.1</v>
      </c>
      <c r="M542" s="2">
        <v>0.59770000000000001</v>
      </c>
      <c r="N542" s="2">
        <v>0.73329999999999995</v>
      </c>
      <c r="O542" s="2">
        <v>0.57069999999999999</v>
      </c>
      <c r="P542" s="2">
        <v>0.61770000000000003</v>
      </c>
      <c r="Q542" s="2">
        <v>0.62470000000000003</v>
      </c>
      <c r="R542" s="2">
        <v>0.84930000000000005</v>
      </c>
      <c r="S542" s="2">
        <v>0.59770000000000001</v>
      </c>
      <c r="T542" s="2">
        <v>0.73329999999999995</v>
      </c>
      <c r="U542" s="2">
        <v>0.94159999999999999</v>
      </c>
      <c r="V542" s="2">
        <v>1.397</v>
      </c>
    </row>
    <row r="543" spans="12:22" x14ac:dyDescent="0.2">
      <c r="L543" s="2">
        <v>94.2</v>
      </c>
      <c r="M543" s="2">
        <v>0.59739999999999993</v>
      </c>
      <c r="N543" s="2">
        <v>0.73294999999999999</v>
      </c>
      <c r="O543" s="2">
        <v>0.57040000000000002</v>
      </c>
      <c r="P543" s="2">
        <v>0.61729999999999996</v>
      </c>
      <c r="Q543" s="2">
        <v>0.62439999999999996</v>
      </c>
      <c r="R543" s="2">
        <v>0.84889999999999999</v>
      </c>
      <c r="S543" s="2">
        <v>0.59739999999999993</v>
      </c>
      <c r="T543" s="2">
        <v>0.73294999999999999</v>
      </c>
      <c r="U543" s="2">
        <v>0.94119999999999993</v>
      </c>
      <c r="V543" s="2">
        <v>1.3962000000000001</v>
      </c>
    </row>
    <row r="544" spans="12:22" x14ac:dyDescent="0.2">
      <c r="L544" s="2">
        <v>94.3</v>
      </c>
      <c r="M544" s="2">
        <v>0.59709999999999996</v>
      </c>
      <c r="N544" s="2">
        <v>0.73265000000000002</v>
      </c>
      <c r="O544" s="2">
        <v>0.57010000000000005</v>
      </c>
      <c r="P544" s="2">
        <v>0.61699999999999999</v>
      </c>
      <c r="Q544" s="2">
        <v>0.62409999999999999</v>
      </c>
      <c r="R544" s="2">
        <v>0.84860000000000002</v>
      </c>
      <c r="S544" s="2">
        <v>0.59709999999999996</v>
      </c>
      <c r="T544" s="2">
        <v>0.73265000000000002</v>
      </c>
      <c r="U544" s="2">
        <v>0.94059999999999999</v>
      </c>
      <c r="V544" s="2">
        <v>1.3954</v>
      </c>
    </row>
    <row r="545" spans="12:22" x14ac:dyDescent="0.2">
      <c r="L545" s="2">
        <v>94.4</v>
      </c>
      <c r="M545" s="2">
        <v>0.59675</v>
      </c>
      <c r="N545" s="2">
        <v>0.73234999999999995</v>
      </c>
      <c r="O545" s="2">
        <v>0.56969999999999998</v>
      </c>
      <c r="P545" s="2">
        <v>0.61670000000000003</v>
      </c>
      <c r="Q545" s="2">
        <v>0.62380000000000002</v>
      </c>
      <c r="R545" s="2">
        <v>0.84830000000000005</v>
      </c>
      <c r="S545" s="2">
        <v>0.59675</v>
      </c>
      <c r="T545" s="2">
        <v>0.73234999999999995</v>
      </c>
      <c r="U545" s="2">
        <v>0.93979999999999997</v>
      </c>
      <c r="V545" s="2">
        <v>1.3948</v>
      </c>
    </row>
    <row r="546" spans="12:22" x14ac:dyDescent="0.2">
      <c r="L546" s="2">
        <v>94.5</v>
      </c>
      <c r="M546" s="2">
        <v>0.59645000000000004</v>
      </c>
      <c r="N546" s="2">
        <v>0.73199999999999998</v>
      </c>
      <c r="O546" s="2">
        <v>0.56940000000000002</v>
      </c>
      <c r="P546" s="2">
        <v>0.61639999999999995</v>
      </c>
      <c r="Q546" s="2">
        <v>0.62350000000000005</v>
      </c>
      <c r="R546" s="2">
        <v>0.84799999999999998</v>
      </c>
      <c r="S546" s="2">
        <v>0.59645000000000004</v>
      </c>
      <c r="T546" s="2">
        <v>0.73199999999999998</v>
      </c>
      <c r="U546" s="2">
        <v>0.93899999999999995</v>
      </c>
      <c r="V546" s="2">
        <v>1.3943999999999999</v>
      </c>
    </row>
    <row r="547" spans="12:22" x14ac:dyDescent="0.2">
      <c r="L547" s="2">
        <v>94.6</v>
      </c>
      <c r="M547" s="2">
        <v>0.59614999999999996</v>
      </c>
      <c r="N547" s="2">
        <v>0.73170000000000002</v>
      </c>
      <c r="O547" s="2">
        <v>0.56910000000000005</v>
      </c>
      <c r="P547" s="2">
        <v>0.61599999999999999</v>
      </c>
      <c r="Q547" s="2">
        <v>0.62319999999999998</v>
      </c>
      <c r="R547" s="2">
        <v>0.84770000000000001</v>
      </c>
      <c r="S547" s="2">
        <v>0.59614999999999996</v>
      </c>
      <c r="T547" s="2">
        <v>0.73170000000000002</v>
      </c>
      <c r="U547" s="2">
        <v>0.93859999999999999</v>
      </c>
      <c r="V547" s="2">
        <v>1.3939999999999999</v>
      </c>
    </row>
    <row r="548" spans="12:22" x14ac:dyDescent="0.2">
      <c r="L548" s="2">
        <v>94.7</v>
      </c>
      <c r="M548" s="2">
        <v>0.59584999999999999</v>
      </c>
      <c r="N548" s="2">
        <v>0.73134999999999994</v>
      </c>
      <c r="O548" s="2">
        <v>0.56879999999999997</v>
      </c>
      <c r="P548" s="2">
        <v>0.61570000000000003</v>
      </c>
      <c r="Q548" s="2">
        <v>0.62290000000000001</v>
      </c>
      <c r="R548" s="2">
        <v>0.84730000000000005</v>
      </c>
      <c r="S548" s="2">
        <v>0.59584999999999999</v>
      </c>
      <c r="T548" s="2">
        <v>0.73134999999999994</v>
      </c>
      <c r="U548" s="2">
        <v>0.93819999999999992</v>
      </c>
      <c r="V548" s="2">
        <v>1.3932</v>
      </c>
    </row>
    <row r="549" spans="12:22" x14ac:dyDescent="0.2">
      <c r="L549" s="2">
        <v>94.8</v>
      </c>
      <c r="M549" s="2">
        <v>0.59555000000000002</v>
      </c>
      <c r="N549" s="2">
        <v>0.73104999999999998</v>
      </c>
      <c r="O549" s="2">
        <v>0.56850000000000001</v>
      </c>
      <c r="P549" s="2">
        <v>0.61539999999999995</v>
      </c>
      <c r="Q549" s="2">
        <v>0.62260000000000004</v>
      </c>
      <c r="R549" s="2">
        <v>0.84699999999999998</v>
      </c>
      <c r="S549" s="2">
        <v>0.59555000000000002</v>
      </c>
      <c r="T549" s="2">
        <v>0.73104999999999998</v>
      </c>
      <c r="U549" s="2">
        <v>0.93779999999999997</v>
      </c>
      <c r="V549" s="2">
        <v>1.3923999999999999</v>
      </c>
    </row>
    <row r="550" spans="12:22" x14ac:dyDescent="0.2">
      <c r="L550" s="2">
        <v>94.9</v>
      </c>
      <c r="M550" s="2">
        <v>0.59684999999999999</v>
      </c>
      <c r="N550" s="2">
        <v>0.73070000000000002</v>
      </c>
      <c r="O550" s="2">
        <v>0.57140000000000002</v>
      </c>
      <c r="P550" s="2">
        <v>0.61509999999999998</v>
      </c>
      <c r="Q550" s="2">
        <v>0.62229999999999996</v>
      </c>
      <c r="R550" s="2">
        <v>0.84670000000000001</v>
      </c>
      <c r="S550" s="2">
        <v>0.59684999999999999</v>
      </c>
      <c r="T550" s="2">
        <v>0.73070000000000002</v>
      </c>
      <c r="U550" s="2">
        <v>0.93740000000000001</v>
      </c>
      <c r="V550" s="2">
        <v>1.3917999999999999</v>
      </c>
    </row>
    <row r="551" spans="12:22" x14ac:dyDescent="0.2">
      <c r="L551" s="2">
        <v>95</v>
      </c>
      <c r="M551" s="2">
        <v>0.59489999999999998</v>
      </c>
      <c r="N551" s="2">
        <v>0.73040000000000005</v>
      </c>
      <c r="O551" s="2">
        <v>0.56779999999999997</v>
      </c>
      <c r="P551" s="2">
        <v>0.61470000000000002</v>
      </c>
      <c r="Q551" s="2">
        <v>0.622</v>
      </c>
      <c r="R551" s="2">
        <v>0.84640000000000004</v>
      </c>
      <c r="S551" s="2">
        <v>0.59489999999999998</v>
      </c>
      <c r="T551" s="2">
        <v>0.73040000000000005</v>
      </c>
      <c r="U551" s="2">
        <v>0.93700000000000006</v>
      </c>
      <c r="V551" s="2">
        <v>1.3914</v>
      </c>
    </row>
    <row r="552" spans="12:22" x14ac:dyDescent="0.2">
      <c r="L552" s="2">
        <v>95.1</v>
      </c>
      <c r="M552" s="2">
        <v>0.59460000000000002</v>
      </c>
      <c r="N552" s="2">
        <v>0.73009999999999997</v>
      </c>
      <c r="O552" s="2">
        <v>0.5675</v>
      </c>
      <c r="P552" s="2">
        <v>0.61439999999999995</v>
      </c>
      <c r="Q552" s="2">
        <v>0.62170000000000003</v>
      </c>
      <c r="R552" s="2">
        <v>0.84609999999999996</v>
      </c>
      <c r="S552" s="2">
        <v>0.59460000000000002</v>
      </c>
      <c r="T552" s="2">
        <v>0.73009999999999997</v>
      </c>
      <c r="U552" s="2">
        <v>0.93620000000000003</v>
      </c>
      <c r="V552" s="2">
        <v>1.391</v>
      </c>
    </row>
    <row r="553" spans="12:22" x14ac:dyDescent="0.2">
      <c r="L553" s="2">
        <v>95.2</v>
      </c>
      <c r="M553" s="2">
        <v>0.59430000000000005</v>
      </c>
      <c r="N553" s="2">
        <v>0.7298</v>
      </c>
      <c r="O553" s="2">
        <v>0.56720000000000004</v>
      </c>
      <c r="P553" s="2">
        <v>0.61409999999999998</v>
      </c>
      <c r="Q553" s="2">
        <v>0.62139999999999995</v>
      </c>
      <c r="R553" s="2">
        <v>0.8458</v>
      </c>
      <c r="S553" s="2">
        <v>0.59430000000000005</v>
      </c>
      <c r="T553" s="2">
        <v>0.7298</v>
      </c>
      <c r="U553" s="2">
        <v>0.93540000000000001</v>
      </c>
      <c r="V553" s="2">
        <v>1.3902000000000001</v>
      </c>
    </row>
    <row r="554" spans="12:22" x14ac:dyDescent="0.2">
      <c r="L554" s="2">
        <v>95.3</v>
      </c>
      <c r="M554" s="2">
        <v>0.59399999999999997</v>
      </c>
      <c r="N554" s="2">
        <v>0.72945000000000004</v>
      </c>
      <c r="O554" s="2">
        <v>0.56689999999999996</v>
      </c>
      <c r="P554" s="2">
        <v>0.61380000000000001</v>
      </c>
      <c r="Q554" s="2">
        <v>0.62109999999999999</v>
      </c>
      <c r="R554" s="2">
        <v>0.84550000000000003</v>
      </c>
      <c r="S554" s="2">
        <v>0.59399999999999997</v>
      </c>
      <c r="T554" s="2">
        <v>0.72945000000000004</v>
      </c>
      <c r="U554" s="2">
        <v>0.93480000000000008</v>
      </c>
      <c r="V554" s="2">
        <v>1.3894</v>
      </c>
    </row>
    <row r="555" spans="12:22" x14ac:dyDescent="0.2">
      <c r="L555" s="2">
        <v>95.4</v>
      </c>
      <c r="M555" s="2">
        <v>0.59375</v>
      </c>
      <c r="N555" s="2">
        <v>0.72914999999999996</v>
      </c>
      <c r="O555" s="2">
        <v>0.56659999999999999</v>
      </c>
      <c r="P555" s="2">
        <v>0.61339999999999995</v>
      </c>
      <c r="Q555" s="2">
        <v>0.62090000000000001</v>
      </c>
      <c r="R555" s="2">
        <v>0.84519999999999995</v>
      </c>
      <c r="S555" s="2">
        <v>0.59375</v>
      </c>
      <c r="T555" s="2">
        <v>0.72914999999999996</v>
      </c>
      <c r="U555" s="2">
        <v>0.93440000000000001</v>
      </c>
      <c r="V555" s="2">
        <v>1.3888</v>
      </c>
    </row>
    <row r="556" spans="12:22" x14ac:dyDescent="0.2">
      <c r="L556" s="2">
        <v>95.5</v>
      </c>
      <c r="M556" s="2">
        <v>0.59345000000000003</v>
      </c>
      <c r="N556" s="2">
        <v>0.72885</v>
      </c>
      <c r="O556" s="2">
        <v>0.56630000000000003</v>
      </c>
      <c r="P556" s="2">
        <v>0.61309999999999998</v>
      </c>
      <c r="Q556" s="2">
        <v>0.62060000000000004</v>
      </c>
      <c r="R556" s="2">
        <v>0.84489999999999998</v>
      </c>
      <c r="S556" s="2">
        <v>0.59345000000000003</v>
      </c>
      <c r="T556" s="2">
        <v>0.72885</v>
      </c>
      <c r="U556" s="2">
        <v>0.93400000000000005</v>
      </c>
      <c r="V556" s="2">
        <v>1.3883999999999999</v>
      </c>
    </row>
    <row r="557" spans="12:22" x14ac:dyDescent="0.2">
      <c r="L557" s="2">
        <v>95.6</v>
      </c>
      <c r="M557" s="2">
        <v>0.59314999999999996</v>
      </c>
      <c r="N557" s="2">
        <v>0.72855000000000003</v>
      </c>
      <c r="O557" s="2">
        <v>0.56599999999999995</v>
      </c>
      <c r="P557" s="2">
        <v>0.61280000000000001</v>
      </c>
      <c r="Q557" s="2">
        <v>0.62029999999999996</v>
      </c>
      <c r="R557" s="2">
        <v>0.84460000000000002</v>
      </c>
      <c r="S557" s="2">
        <v>0.59314999999999996</v>
      </c>
      <c r="T557" s="2">
        <v>0.72855000000000003</v>
      </c>
      <c r="U557" s="2">
        <v>0.9336000000000001</v>
      </c>
      <c r="V557" s="2">
        <v>1.3879999999999999</v>
      </c>
    </row>
    <row r="558" spans="12:22" x14ac:dyDescent="0.2">
      <c r="L558" s="2">
        <v>95.7</v>
      </c>
      <c r="M558" s="2">
        <v>0.59284999999999999</v>
      </c>
      <c r="N558" s="2">
        <v>0.72824999999999995</v>
      </c>
      <c r="O558" s="2">
        <v>0.56569999999999998</v>
      </c>
      <c r="P558" s="2">
        <v>0.61250000000000004</v>
      </c>
      <c r="Q558" s="2">
        <v>0.62</v>
      </c>
      <c r="R558" s="2">
        <v>0.84430000000000005</v>
      </c>
      <c r="S558" s="2">
        <v>0.59284999999999999</v>
      </c>
      <c r="T558" s="2">
        <v>0.72824999999999995</v>
      </c>
      <c r="U558" s="2">
        <v>0.93320000000000003</v>
      </c>
      <c r="V558" s="2">
        <v>1.3872</v>
      </c>
    </row>
    <row r="559" spans="12:22" x14ac:dyDescent="0.2">
      <c r="L559" s="2">
        <v>95.8</v>
      </c>
      <c r="M559" s="2">
        <v>0.59255000000000002</v>
      </c>
      <c r="N559" s="2">
        <v>0.72789999999999999</v>
      </c>
      <c r="O559" s="2">
        <v>0.56540000000000001</v>
      </c>
      <c r="P559" s="2">
        <v>0.61219999999999997</v>
      </c>
      <c r="Q559" s="2">
        <v>0.61970000000000003</v>
      </c>
      <c r="R559" s="2">
        <v>0.84399999999999997</v>
      </c>
      <c r="S559" s="2">
        <v>0.59255000000000002</v>
      </c>
      <c r="T559" s="2">
        <v>0.72789999999999999</v>
      </c>
      <c r="U559" s="2">
        <v>0.93280000000000007</v>
      </c>
      <c r="V559" s="2">
        <v>1.3863999999999999</v>
      </c>
    </row>
    <row r="560" spans="12:22" x14ac:dyDescent="0.2">
      <c r="L560" s="2">
        <v>95.9</v>
      </c>
      <c r="M560" s="2">
        <v>0.59375</v>
      </c>
      <c r="N560" s="2">
        <v>0.72760000000000002</v>
      </c>
      <c r="O560" s="2">
        <v>0.56810000000000005</v>
      </c>
      <c r="P560" s="2">
        <v>0.61180000000000001</v>
      </c>
      <c r="Q560" s="2">
        <v>0.61939999999999995</v>
      </c>
      <c r="R560" s="2">
        <v>0.84370000000000001</v>
      </c>
      <c r="S560" s="2">
        <v>0.59375</v>
      </c>
      <c r="T560" s="2">
        <v>0.72760000000000002</v>
      </c>
      <c r="U560" s="2">
        <v>0.93240000000000001</v>
      </c>
      <c r="V560" s="2">
        <v>1.3857999999999999</v>
      </c>
    </row>
    <row r="561" spans="12:22" x14ac:dyDescent="0.2">
      <c r="L561" s="2">
        <v>96</v>
      </c>
      <c r="M561" s="2">
        <v>0.59194999999999998</v>
      </c>
      <c r="N561" s="2">
        <v>0.72729999999999995</v>
      </c>
      <c r="O561" s="2">
        <v>0.56479999999999997</v>
      </c>
      <c r="P561" s="2">
        <v>0.61150000000000004</v>
      </c>
      <c r="Q561" s="2">
        <v>0.61909999999999998</v>
      </c>
      <c r="R561" s="2">
        <v>0.84340000000000004</v>
      </c>
      <c r="S561" s="2">
        <v>0.59194999999999998</v>
      </c>
      <c r="T561" s="2">
        <v>0.72729999999999995</v>
      </c>
      <c r="U561" s="2">
        <v>0.93200000000000005</v>
      </c>
      <c r="V561" s="2">
        <v>1.3854</v>
      </c>
    </row>
    <row r="562" spans="12:22" x14ac:dyDescent="0.2">
      <c r="L562" s="2">
        <v>96.1</v>
      </c>
      <c r="M562" s="2">
        <v>0.59165000000000001</v>
      </c>
      <c r="N562" s="2">
        <v>0.72699999999999998</v>
      </c>
      <c r="O562" s="2">
        <v>0.5645</v>
      </c>
      <c r="P562" s="2">
        <v>0.61119999999999997</v>
      </c>
      <c r="Q562" s="2">
        <v>0.61880000000000002</v>
      </c>
      <c r="R562" s="2">
        <v>0.84309999999999996</v>
      </c>
      <c r="S562" s="2">
        <v>0.59165000000000001</v>
      </c>
      <c r="T562" s="2">
        <v>0.72699999999999998</v>
      </c>
      <c r="U562" s="2">
        <v>0.93160000000000009</v>
      </c>
      <c r="V562" s="2">
        <v>1.385</v>
      </c>
    </row>
    <row r="563" spans="12:22" x14ac:dyDescent="0.2">
      <c r="L563" s="2">
        <v>96.2</v>
      </c>
      <c r="M563" s="2">
        <v>0.59140000000000004</v>
      </c>
      <c r="N563" s="2">
        <v>0.72670000000000001</v>
      </c>
      <c r="O563" s="2">
        <v>0.56420000000000003</v>
      </c>
      <c r="P563" s="2">
        <v>0.6109</v>
      </c>
      <c r="Q563" s="2">
        <v>0.61860000000000004</v>
      </c>
      <c r="R563" s="2">
        <v>0.84279999999999999</v>
      </c>
      <c r="S563" s="2">
        <v>0.59140000000000004</v>
      </c>
      <c r="T563" s="2">
        <v>0.72670000000000001</v>
      </c>
      <c r="U563" s="2">
        <v>0.93120000000000003</v>
      </c>
      <c r="V563" s="2">
        <v>1.3842000000000001</v>
      </c>
    </row>
    <row r="564" spans="12:22" x14ac:dyDescent="0.2">
      <c r="L564" s="2">
        <v>96.3</v>
      </c>
      <c r="M564" s="2">
        <v>0.59109999999999996</v>
      </c>
      <c r="N564" s="2">
        <v>0.72635000000000005</v>
      </c>
      <c r="O564" s="2">
        <v>0.56389999999999996</v>
      </c>
      <c r="P564" s="2">
        <v>0.61060000000000003</v>
      </c>
      <c r="Q564" s="2">
        <v>0.61829999999999996</v>
      </c>
      <c r="R564" s="2">
        <v>0.84250000000000003</v>
      </c>
      <c r="S564" s="2">
        <v>0.59109999999999996</v>
      </c>
      <c r="T564" s="2">
        <v>0.72635000000000005</v>
      </c>
      <c r="U564" s="2">
        <v>0.93060000000000009</v>
      </c>
      <c r="V564" s="2">
        <v>1.3834</v>
      </c>
    </row>
    <row r="565" spans="12:22" x14ac:dyDescent="0.2">
      <c r="L565" s="2">
        <v>96.4</v>
      </c>
      <c r="M565" s="2">
        <v>0.59079999999999999</v>
      </c>
      <c r="N565" s="2">
        <v>0.72604999999999997</v>
      </c>
      <c r="O565" s="2">
        <v>0.56359999999999999</v>
      </c>
      <c r="P565" s="2">
        <v>0.61019999999999996</v>
      </c>
      <c r="Q565" s="2">
        <v>0.61799999999999999</v>
      </c>
      <c r="R565" s="2">
        <v>0.84219999999999995</v>
      </c>
      <c r="S565" s="2">
        <v>0.59079999999999999</v>
      </c>
      <c r="T565" s="2">
        <v>0.72604999999999997</v>
      </c>
      <c r="U565" s="2">
        <v>0.92980000000000007</v>
      </c>
      <c r="V565" s="2">
        <v>1.3828</v>
      </c>
    </row>
    <row r="566" spans="12:22" x14ac:dyDescent="0.2">
      <c r="L566" s="2">
        <v>96.5</v>
      </c>
      <c r="M566" s="2">
        <v>0.59050000000000002</v>
      </c>
      <c r="N566" s="2">
        <v>0.72575000000000001</v>
      </c>
      <c r="O566" s="2">
        <v>0.56330000000000002</v>
      </c>
      <c r="P566" s="2">
        <v>0.6099</v>
      </c>
      <c r="Q566" s="2">
        <v>0.61770000000000003</v>
      </c>
      <c r="R566" s="2">
        <v>0.84189999999999998</v>
      </c>
      <c r="S566" s="2">
        <v>0.59050000000000002</v>
      </c>
      <c r="T566" s="2">
        <v>0.72575000000000001</v>
      </c>
      <c r="U566" s="2">
        <v>0.92900000000000005</v>
      </c>
      <c r="V566" s="2">
        <v>1.3823999999999999</v>
      </c>
    </row>
    <row r="567" spans="12:22" x14ac:dyDescent="0.2">
      <c r="L567" s="2">
        <v>96.6</v>
      </c>
      <c r="M567" s="2">
        <v>0.59019999999999995</v>
      </c>
      <c r="N567" s="2">
        <v>0.72545000000000004</v>
      </c>
      <c r="O567" s="2">
        <v>0.56299999999999994</v>
      </c>
      <c r="P567" s="2">
        <v>0.60960000000000003</v>
      </c>
      <c r="Q567" s="2">
        <v>0.61739999999999995</v>
      </c>
      <c r="R567" s="2">
        <v>0.84160000000000001</v>
      </c>
      <c r="S567" s="2">
        <v>0.59019999999999995</v>
      </c>
      <c r="T567" s="2">
        <v>0.72545000000000004</v>
      </c>
      <c r="U567" s="2">
        <v>0.92860000000000009</v>
      </c>
      <c r="V567" s="2">
        <v>1.3819999999999999</v>
      </c>
    </row>
    <row r="568" spans="12:22" x14ac:dyDescent="0.2">
      <c r="L568" s="2">
        <v>96.7</v>
      </c>
      <c r="M568" s="2">
        <v>0.58994999999999997</v>
      </c>
      <c r="N568" s="2">
        <v>0.72514999999999996</v>
      </c>
      <c r="O568" s="2">
        <v>0.56269999999999998</v>
      </c>
      <c r="P568" s="2">
        <v>0.60929999999999995</v>
      </c>
      <c r="Q568" s="2">
        <v>0.61719999999999997</v>
      </c>
      <c r="R568" s="2">
        <v>0.84130000000000005</v>
      </c>
      <c r="S568" s="2">
        <v>0.58994999999999997</v>
      </c>
      <c r="T568" s="2">
        <v>0.72514999999999996</v>
      </c>
      <c r="U568" s="2">
        <v>0.92820000000000003</v>
      </c>
      <c r="V568" s="2">
        <v>1.3812</v>
      </c>
    </row>
    <row r="569" spans="12:22" x14ac:dyDescent="0.2">
      <c r="L569" s="2">
        <v>96.8</v>
      </c>
      <c r="M569" s="2">
        <v>0.58965000000000001</v>
      </c>
      <c r="N569" s="2">
        <v>0.72484999999999999</v>
      </c>
      <c r="O569" s="2">
        <v>0.56240000000000001</v>
      </c>
      <c r="P569" s="2">
        <v>0.60899999999999999</v>
      </c>
      <c r="Q569" s="2">
        <v>0.6169</v>
      </c>
      <c r="R569" s="2">
        <v>0.84099999999999997</v>
      </c>
      <c r="S569" s="2">
        <v>0.58965000000000001</v>
      </c>
      <c r="T569" s="2">
        <v>0.72484999999999999</v>
      </c>
      <c r="U569" s="2">
        <v>0.92780000000000007</v>
      </c>
      <c r="V569" s="2">
        <v>1.3803999999999998</v>
      </c>
    </row>
    <row r="570" spans="12:22" x14ac:dyDescent="0.2">
      <c r="L570" s="2">
        <v>96.9</v>
      </c>
      <c r="M570" s="2">
        <v>0.5908500000000001</v>
      </c>
      <c r="N570" s="2">
        <v>0.72450000000000003</v>
      </c>
      <c r="O570" s="2">
        <v>0.56510000000000005</v>
      </c>
      <c r="P570" s="2">
        <v>0.60870000000000002</v>
      </c>
      <c r="Q570" s="2">
        <v>0.61660000000000004</v>
      </c>
      <c r="R570" s="2">
        <v>0.8407</v>
      </c>
      <c r="S570" s="2">
        <v>0.5908500000000001</v>
      </c>
      <c r="T570" s="2">
        <v>0.72450000000000003</v>
      </c>
      <c r="U570" s="2">
        <v>0.9274</v>
      </c>
      <c r="V570" s="2">
        <v>1.3797999999999999</v>
      </c>
    </row>
    <row r="571" spans="12:22" x14ac:dyDescent="0.2">
      <c r="L571" s="2">
        <v>97</v>
      </c>
      <c r="M571" s="2">
        <v>0.58909999999999996</v>
      </c>
      <c r="N571" s="2">
        <v>0.72424999999999995</v>
      </c>
      <c r="O571" s="2">
        <v>0.56189999999999996</v>
      </c>
      <c r="P571" s="2">
        <v>0.60829999999999995</v>
      </c>
      <c r="Q571" s="2">
        <v>0.61629999999999996</v>
      </c>
      <c r="R571" s="2">
        <v>0.84050000000000002</v>
      </c>
      <c r="S571" s="2">
        <v>0.58909999999999996</v>
      </c>
      <c r="T571" s="2">
        <v>0.72424999999999995</v>
      </c>
      <c r="U571" s="2">
        <v>0.92700000000000005</v>
      </c>
      <c r="V571" s="2">
        <v>1.3794</v>
      </c>
    </row>
    <row r="572" spans="12:22" x14ac:dyDescent="0.2">
      <c r="L572" s="2">
        <v>97.1</v>
      </c>
      <c r="M572" s="2">
        <v>0.58884999999999998</v>
      </c>
      <c r="N572" s="2">
        <v>0.72394999999999998</v>
      </c>
      <c r="O572" s="2">
        <v>0.56159999999999999</v>
      </c>
      <c r="P572" s="2">
        <v>0.60799999999999998</v>
      </c>
      <c r="Q572" s="2">
        <v>0.61609999999999998</v>
      </c>
      <c r="R572" s="2">
        <v>0.84019999999999995</v>
      </c>
      <c r="S572" s="2">
        <v>0.58884999999999998</v>
      </c>
      <c r="T572" s="2">
        <v>0.72394999999999998</v>
      </c>
      <c r="U572" s="2">
        <v>0.92660000000000009</v>
      </c>
      <c r="V572" s="2">
        <v>1.379</v>
      </c>
    </row>
    <row r="573" spans="12:22" x14ac:dyDescent="0.2">
      <c r="L573" s="2">
        <v>97.2</v>
      </c>
      <c r="M573" s="2">
        <v>0.58855000000000002</v>
      </c>
      <c r="N573" s="2">
        <v>0.72365000000000002</v>
      </c>
      <c r="O573" s="2">
        <v>0.56130000000000002</v>
      </c>
      <c r="P573" s="2">
        <v>0.60770000000000002</v>
      </c>
      <c r="Q573" s="2">
        <v>0.61580000000000001</v>
      </c>
      <c r="R573" s="2">
        <v>0.83989999999999998</v>
      </c>
      <c r="S573" s="2">
        <v>0.58855000000000002</v>
      </c>
      <c r="T573" s="2">
        <v>0.72365000000000002</v>
      </c>
      <c r="U573" s="2">
        <v>0.92620000000000002</v>
      </c>
      <c r="V573" s="2">
        <v>1.3782000000000001</v>
      </c>
    </row>
    <row r="574" spans="12:22" x14ac:dyDescent="0.2">
      <c r="L574" s="2">
        <v>97.3</v>
      </c>
      <c r="M574" s="2">
        <v>0.58825000000000005</v>
      </c>
      <c r="N574" s="2">
        <v>0.72335000000000005</v>
      </c>
      <c r="O574" s="2">
        <v>0.56100000000000005</v>
      </c>
      <c r="P574" s="2">
        <v>0.60740000000000005</v>
      </c>
      <c r="Q574" s="2">
        <v>0.61550000000000005</v>
      </c>
      <c r="R574" s="2">
        <v>0.83960000000000001</v>
      </c>
      <c r="S574" s="2">
        <v>0.58825000000000005</v>
      </c>
      <c r="T574" s="2">
        <v>0.72335000000000005</v>
      </c>
      <c r="U574" s="2">
        <v>0.92580000000000007</v>
      </c>
      <c r="V574" s="2">
        <v>1.3774</v>
      </c>
    </row>
    <row r="575" spans="12:22" x14ac:dyDescent="0.2">
      <c r="L575" s="2">
        <v>97.4</v>
      </c>
      <c r="M575" s="2">
        <v>0.58799999999999997</v>
      </c>
      <c r="N575" s="2">
        <v>0.72304999999999997</v>
      </c>
      <c r="O575" s="2">
        <v>0.56079999999999997</v>
      </c>
      <c r="P575" s="2">
        <v>0.60709999999999997</v>
      </c>
      <c r="Q575" s="2">
        <v>0.61519999999999997</v>
      </c>
      <c r="R575" s="2">
        <v>0.83930000000000005</v>
      </c>
      <c r="S575" s="2">
        <v>0.58799999999999997</v>
      </c>
      <c r="T575" s="2">
        <v>0.72304999999999997</v>
      </c>
      <c r="U575" s="2">
        <v>0.9254</v>
      </c>
      <c r="V575" s="2">
        <v>1.3768</v>
      </c>
    </row>
    <row r="576" spans="12:22" x14ac:dyDescent="0.2">
      <c r="L576" s="2">
        <v>97.5</v>
      </c>
      <c r="M576" s="2">
        <v>0.58774999999999999</v>
      </c>
      <c r="N576" s="2">
        <v>0.72275</v>
      </c>
      <c r="O576" s="2">
        <v>0.5605</v>
      </c>
      <c r="P576" s="2">
        <v>0.60680000000000001</v>
      </c>
      <c r="Q576" s="2">
        <v>0.61499999999999999</v>
      </c>
      <c r="R576" s="2">
        <v>0.83909999999999996</v>
      </c>
      <c r="S576" s="2">
        <v>0.58774999999999999</v>
      </c>
      <c r="T576" s="2">
        <v>0.72275</v>
      </c>
      <c r="U576" s="2">
        <v>0.92500000000000004</v>
      </c>
      <c r="V576" s="2">
        <v>1.3763999999999998</v>
      </c>
    </row>
    <row r="577" spans="12:22" x14ac:dyDescent="0.2">
      <c r="L577" s="2">
        <v>97.6</v>
      </c>
      <c r="M577" s="2">
        <v>0.58745000000000003</v>
      </c>
      <c r="N577" s="2">
        <v>0.72245000000000004</v>
      </c>
      <c r="O577" s="2">
        <v>0.56020000000000003</v>
      </c>
      <c r="P577" s="2">
        <v>0.60640000000000005</v>
      </c>
      <c r="Q577" s="2">
        <v>0.61470000000000002</v>
      </c>
      <c r="R577" s="2">
        <v>0.83879999999999999</v>
      </c>
      <c r="S577" s="2">
        <v>0.58745000000000003</v>
      </c>
      <c r="T577" s="2">
        <v>0.72245000000000004</v>
      </c>
      <c r="U577" s="2">
        <v>0.92460000000000009</v>
      </c>
      <c r="V577" s="2">
        <v>1.3759999999999999</v>
      </c>
    </row>
    <row r="578" spans="12:22" x14ac:dyDescent="0.2">
      <c r="L578" s="2">
        <v>97.7</v>
      </c>
      <c r="M578" s="2">
        <v>0.58714999999999995</v>
      </c>
      <c r="N578" s="2">
        <v>0.72214999999999996</v>
      </c>
      <c r="O578" s="2">
        <v>0.55989999999999995</v>
      </c>
      <c r="P578" s="2">
        <v>0.60609999999999997</v>
      </c>
      <c r="Q578" s="2">
        <v>0.61439999999999995</v>
      </c>
      <c r="R578" s="2">
        <v>0.83850000000000002</v>
      </c>
      <c r="S578" s="2">
        <v>0.58714999999999995</v>
      </c>
      <c r="T578" s="2">
        <v>0.72214999999999996</v>
      </c>
      <c r="U578" s="2">
        <v>0.92420000000000002</v>
      </c>
      <c r="V578" s="2">
        <v>1.3755999999999999</v>
      </c>
    </row>
    <row r="579" spans="12:22" x14ac:dyDescent="0.2">
      <c r="L579" s="2">
        <v>97.8</v>
      </c>
      <c r="M579" s="2">
        <v>0.58694999999999997</v>
      </c>
      <c r="N579" s="2">
        <v>0.72184999999999999</v>
      </c>
      <c r="O579" s="2">
        <v>0.55969999999999998</v>
      </c>
      <c r="P579" s="2">
        <v>0.60580000000000001</v>
      </c>
      <c r="Q579" s="2">
        <v>0.61419999999999997</v>
      </c>
      <c r="R579" s="2">
        <v>0.83819999999999995</v>
      </c>
      <c r="S579" s="2">
        <v>0.58694999999999997</v>
      </c>
      <c r="T579" s="2">
        <v>0.72184999999999999</v>
      </c>
      <c r="U579" s="2">
        <v>0.92380000000000007</v>
      </c>
      <c r="V579" s="2">
        <v>1.3752</v>
      </c>
    </row>
    <row r="580" spans="12:22" x14ac:dyDescent="0.2">
      <c r="L580" s="2">
        <v>97.9</v>
      </c>
      <c r="M580" s="2">
        <v>0.58804999999999996</v>
      </c>
      <c r="N580" s="2">
        <v>0.72160000000000002</v>
      </c>
      <c r="O580" s="2">
        <v>0.56220000000000003</v>
      </c>
      <c r="P580" s="2">
        <v>0.60550000000000004</v>
      </c>
      <c r="Q580" s="2">
        <v>0.6139</v>
      </c>
      <c r="R580" s="2">
        <v>0.83799999999999997</v>
      </c>
      <c r="S580" s="2">
        <v>0.58804999999999996</v>
      </c>
      <c r="T580" s="2">
        <v>0.72160000000000002</v>
      </c>
      <c r="U580" s="2">
        <v>0.9234</v>
      </c>
      <c r="V580" s="2">
        <v>1.3746</v>
      </c>
    </row>
    <row r="581" spans="12:22" x14ac:dyDescent="0.2">
      <c r="L581" s="2">
        <v>98</v>
      </c>
      <c r="M581" s="2">
        <v>0.58635000000000004</v>
      </c>
      <c r="N581" s="2">
        <v>0.72130000000000005</v>
      </c>
      <c r="O581" s="2">
        <v>0.55910000000000004</v>
      </c>
      <c r="P581" s="2">
        <v>0.60519999999999996</v>
      </c>
      <c r="Q581" s="2">
        <v>0.61360000000000003</v>
      </c>
      <c r="R581" s="2">
        <v>0.8377</v>
      </c>
      <c r="S581" s="2">
        <v>0.58635000000000004</v>
      </c>
      <c r="T581" s="2">
        <v>0.72130000000000005</v>
      </c>
      <c r="U581" s="2">
        <v>0.92300000000000004</v>
      </c>
      <c r="V581" s="2">
        <v>1.3737999999999999</v>
      </c>
    </row>
    <row r="582" spans="12:22" x14ac:dyDescent="0.2">
      <c r="L582" s="2">
        <v>98.1</v>
      </c>
      <c r="M582" s="2">
        <v>0.58614999999999995</v>
      </c>
      <c r="N582" s="2">
        <v>0.72099999999999997</v>
      </c>
      <c r="O582" s="2">
        <v>0.55889999999999995</v>
      </c>
      <c r="P582" s="2">
        <v>0.60489999999999999</v>
      </c>
      <c r="Q582" s="2">
        <v>0.61339999999999995</v>
      </c>
      <c r="R582" s="2">
        <v>0.83740000000000003</v>
      </c>
      <c r="S582" s="2">
        <v>0.58614999999999995</v>
      </c>
      <c r="T582" s="2">
        <v>0.72099999999999997</v>
      </c>
      <c r="U582" s="2">
        <v>0.92260000000000009</v>
      </c>
      <c r="V582" s="2">
        <v>1.373</v>
      </c>
    </row>
    <row r="583" spans="12:22" x14ac:dyDescent="0.2">
      <c r="L583" s="2">
        <v>98.2</v>
      </c>
      <c r="M583" s="2">
        <v>0.58584999999999998</v>
      </c>
      <c r="N583" s="2">
        <v>0.72070000000000001</v>
      </c>
      <c r="O583" s="2">
        <v>0.55859999999999999</v>
      </c>
      <c r="P583" s="2">
        <v>0.60460000000000003</v>
      </c>
      <c r="Q583" s="2">
        <v>0.61309999999999998</v>
      </c>
      <c r="R583" s="2">
        <v>0.83720000000000006</v>
      </c>
      <c r="S583" s="2">
        <v>0.58584999999999998</v>
      </c>
      <c r="T583" s="2">
        <v>0.72070000000000001</v>
      </c>
      <c r="U583" s="2">
        <v>0.92220000000000002</v>
      </c>
      <c r="V583" s="2">
        <v>1.373</v>
      </c>
    </row>
    <row r="584" spans="12:22" x14ac:dyDescent="0.2">
      <c r="L584" s="2">
        <v>98.3</v>
      </c>
      <c r="M584" s="2">
        <v>0.58560000000000001</v>
      </c>
      <c r="N584" s="2">
        <v>0.72040000000000004</v>
      </c>
      <c r="O584" s="2">
        <v>0.55830000000000002</v>
      </c>
      <c r="P584" s="2">
        <v>0.60419999999999996</v>
      </c>
      <c r="Q584" s="2">
        <v>0.6129</v>
      </c>
      <c r="R584" s="2">
        <v>0.83689999999999998</v>
      </c>
      <c r="S584" s="2">
        <v>0.58560000000000001</v>
      </c>
      <c r="T584" s="2">
        <v>0.72040000000000004</v>
      </c>
      <c r="U584" s="2">
        <v>0.92180000000000006</v>
      </c>
      <c r="V584" s="2">
        <v>1.373</v>
      </c>
    </row>
    <row r="585" spans="12:22" x14ac:dyDescent="0.2">
      <c r="L585" s="2">
        <v>98.4</v>
      </c>
      <c r="M585" s="2">
        <v>0.58535000000000004</v>
      </c>
      <c r="N585" s="2">
        <v>0.72009999999999996</v>
      </c>
      <c r="O585" s="2">
        <v>0.55810000000000004</v>
      </c>
      <c r="P585" s="2">
        <v>0.60389999999999999</v>
      </c>
      <c r="Q585" s="2">
        <v>0.61260000000000003</v>
      </c>
      <c r="R585" s="2">
        <v>0.83660000000000001</v>
      </c>
      <c r="S585" s="2">
        <v>0.58535000000000004</v>
      </c>
      <c r="T585" s="2">
        <v>0.72009999999999996</v>
      </c>
      <c r="U585" s="2">
        <v>0.9214</v>
      </c>
      <c r="V585" s="2">
        <v>1.3726</v>
      </c>
    </row>
    <row r="586" spans="12:22" x14ac:dyDescent="0.2">
      <c r="L586" s="2">
        <v>98.5</v>
      </c>
      <c r="M586" s="2">
        <v>0.58504999999999996</v>
      </c>
      <c r="N586" s="2">
        <v>0.71984999999999999</v>
      </c>
      <c r="O586" s="2">
        <v>0.55779999999999996</v>
      </c>
      <c r="P586" s="2">
        <v>0.60360000000000003</v>
      </c>
      <c r="Q586" s="2">
        <v>0.61229999999999996</v>
      </c>
      <c r="R586" s="2">
        <v>0.83640000000000003</v>
      </c>
      <c r="S586" s="2">
        <v>0.58504999999999996</v>
      </c>
      <c r="T586" s="2">
        <v>0.71984999999999999</v>
      </c>
      <c r="U586" s="2">
        <v>0.92100000000000004</v>
      </c>
      <c r="V586" s="2">
        <v>1.3717999999999999</v>
      </c>
    </row>
    <row r="587" spans="12:22" x14ac:dyDescent="0.2">
      <c r="L587" s="2">
        <v>98.6</v>
      </c>
      <c r="M587" s="2">
        <v>0.58479999999999999</v>
      </c>
      <c r="N587" s="2">
        <v>0.71955000000000002</v>
      </c>
      <c r="O587" s="2">
        <v>0.5575</v>
      </c>
      <c r="P587" s="2">
        <v>0.60329999999999995</v>
      </c>
      <c r="Q587" s="2">
        <v>0.61209999999999998</v>
      </c>
      <c r="R587" s="2">
        <v>0.83609999999999995</v>
      </c>
      <c r="S587" s="2">
        <v>0.58479999999999999</v>
      </c>
      <c r="T587" s="2">
        <v>0.71955000000000002</v>
      </c>
      <c r="U587" s="2">
        <v>0.92060000000000008</v>
      </c>
      <c r="V587" s="2">
        <v>1.371</v>
      </c>
    </row>
    <row r="588" spans="12:22" x14ac:dyDescent="0.2">
      <c r="L588" s="2">
        <v>98.7</v>
      </c>
      <c r="M588" s="2">
        <v>0.58455000000000001</v>
      </c>
      <c r="N588" s="2">
        <v>0.71930000000000005</v>
      </c>
      <c r="O588" s="2">
        <v>0.55730000000000002</v>
      </c>
      <c r="P588" s="2">
        <v>0.60299999999999998</v>
      </c>
      <c r="Q588" s="2">
        <v>0.61180000000000001</v>
      </c>
      <c r="R588" s="2">
        <v>0.83589999999999998</v>
      </c>
      <c r="S588" s="2">
        <v>0.58455000000000001</v>
      </c>
      <c r="T588" s="2">
        <v>0.71930000000000005</v>
      </c>
      <c r="U588" s="2">
        <v>0.92020000000000002</v>
      </c>
      <c r="V588" s="2">
        <v>1.3706</v>
      </c>
    </row>
    <row r="589" spans="12:22" x14ac:dyDescent="0.2">
      <c r="L589" s="2">
        <v>98.8</v>
      </c>
      <c r="M589" s="2">
        <v>0.58430000000000004</v>
      </c>
      <c r="N589" s="2">
        <v>0.71899999999999997</v>
      </c>
      <c r="O589" s="2">
        <v>0.55700000000000005</v>
      </c>
      <c r="P589" s="2">
        <v>0.60270000000000001</v>
      </c>
      <c r="Q589" s="2">
        <v>0.61160000000000003</v>
      </c>
      <c r="R589" s="2">
        <v>0.83560000000000001</v>
      </c>
      <c r="S589" s="2">
        <v>0.58430000000000004</v>
      </c>
      <c r="T589" s="2">
        <v>0.71899999999999997</v>
      </c>
      <c r="U589" s="2">
        <v>0.91980000000000006</v>
      </c>
      <c r="V589" s="2">
        <v>1.3702000000000001</v>
      </c>
    </row>
    <row r="590" spans="12:22" x14ac:dyDescent="0.2">
      <c r="L590" s="2">
        <v>98.9</v>
      </c>
      <c r="M590" s="2">
        <v>0.58535000000000004</v>
      </c>
      <c r="N590" s="2">
        <v>0.71870000000000001</v>
      </c>
      <c r="O590" s="2">
        <v>0.55940000000000001</v>
      </c>
      <c r="P590" s="2">
        <v>0.60240000000000005</v>
      </c>
      <c r="Q590" s="2">
        <v>0.61129999999999995</v>
      </c>
      <c r="R590" s="2">
        <v>0.83530000000000004</v>
      </c>
      <c r="S590" s="2">
        <v>0.58535000000000004</v>
      </c>
      <c r="T590" s="2">
        <v>0.71870000000000001</v>
      </c>
      <c r="U590" s="2">
        <v>0.9194</v>
      </c>
      <c r="V590" s="2">
        <v>1.3696000000000002</v>
      </c>
    </row>
    <row r="591" spans="12:22" x14ac:dyDescent="0.2">
      <c r="L591" s="2">
        <v>99</v>
      </c>
      <c r="M591" s="2">
        <v>0.58379999999999999</v>
      </c>
      <c r="N591" s="2">
        <v>0.71845000000000003</v>
      </c>
      <c r="O591" s="2">
        <v>0.55649999999999999</v>
      </c>
      <c r="P591" s="2">
        <v>0.60209999999999997</v>
      </c>
      <c r="Q591" s="2">
        <v>0.61109999999999998</v>
      </c>
      <c r="R591" s="2">
        <v>0.83509999999999995</v>
      </c>
      <c r="S591" s="2">
        <v>0.58379999999999999</v>
      </c>
      <c r="T591" s="2">
        <v>0.71845000000000003</v>
      </c>
      <c r="U591" s="2">
        <v>0.91900000000000004</v>
      </c>
      <c r="V591" s="2">
        <v>1.3688</v>
      </c>
    </row>
    <row r="592" spans="12:22" x14ac:dyDescent="0.2">
      <c r="L592" s="2">
        <v>99.1</v>
      </c>
      <c r="M592" s="2">
        <v>0.58355000000000001</v>
      </c>
      <c r="N592" s="2">
        <v>0.71809999999999996</v>
      </c>
      <c r="O592" s="2">
        <v>0.55630000000000002</v>
      </c>
      <c r="P592" s="2">
        <v>0.6018</v>
      </c>
      <c r="Q592" s="2">
        <v>0.61080000000000001</v>
      </c>
      <c r="R592" s="2">
        <v>0.83479999999999999</v>
      </c>
      <c r="S592" s="2">
        <v>0.58355000000000001</v>
      </c>
      <c r="T592" s="2">
        <v>0.71809999999999996</v>
      </c>
      <c r="U592" s="2">
        <v>0.91860000000000008</v>
      </c>
      <c r="V592" s="2">
        <v>1.3680000000000001</v>
      </c>
    </row>
    <row r="593" spans="12:22" x14ac:dyDescent="0.2">
      <c r="L593" s="2">
        <v>99.2</v>
      </c>
      <c r="M593" s="2">
        <v>0.58330000000000004</v>
      </c>
      <c r="N593" s="2">
        <v>0.71784999999999999</v>
      </c>
      <c r="O593" s="2">
        <v>0.55600000000000005</v>
      </c>
      <c r="P593" s="2">
        <v>0.60140000000000005</v>
      </c>
      <c r="Q593" s="2">
        <v>0.61060000000000003</v>
      </c>
      <c r="R593" s="2">
        <v>0.83460000000000001</v>
      </c>
      <c r="S593" s="2">
        <v>0.58330000000000004</v>
      </c>
      <c r="T593" s="2">
        <v>0.71784999999999999</v>
      </c>
      <c r="U593" s="2">
        <v>0.91820000000000002</v>
      </c>
      <c r="V593" s="2">
        <v>1.3672000000000002</v>
      </c>
    </row>
    <row r="594" spans="12:22" x14ac:dyDescent="0.2">
      <c r="L594" s="2">
        <v>99.3</v>
      </c>
      <c r="M594" s="2">
        <v>0.58304999999999996</v>
      </c>
      <c r="N594" s="2">
        <v>0.71755000000000002</v>
      </c>
      <c r="O594" s="2">
        <v>0.55579999999999996</v>
      </c>
      <c r="P594" s="2">
        <v>0.60109999999999997</v>
      </c>
      <c r="Q594" s="2">
        <v>0.61029999999999995</v>
      </c>
      <c r="R594" s="2">
        <v>0.83430000000000004</v>
      </c>
      <c r="S594" s="2">
        <v>0.58304999999999996</v>
      </c>
      <c r="T594" s="2">
        <v>0.71755000000000002</v>
      </c>
      <c r="U594" s="2">
        <v>0.91780000000000006</v>
      </c>
      <c r="V594" s="2">
        <v>1.3664000000000001</v>
      </c>
    </row>
    <row r="595" spans="12:22" x14ac:dyDescent="0.2">
      <c r="L595" s="2">
        <v>99.4</v>
      </c>
      <c r="M595" s="2">
        <v>0.58279999999999998</v>
      </c>
      <c r="N595" s="2">
        <v>0.71730000000000005</v>
      </c>
      <c r="O595" s="2">
        <v>0.55549999999999999</v>
      </c>
      <c r="P595" s="2">
        <v>0.6008</v>
      </c>
      <c r="Q595" s="2">
        <v>0.61009999999999998</v>
      </c>
      <c r="R595" s="2">
        <v>0.83409999999999995</v>
      </c>
      <c r="S595" s="2">
        <v>0.58279999999999998</v>
      </c>
      <c r="T595" s="2">
        <v>0.71730000000000005</v>
      </c>
      <c r="U595" s="2">
        <v>0.91739999999999999</v>
      </c>
      <c r="V595" s="2">
        <v>1.3658000000000001</v>
      </c>
    </row>
    <row r="596" spans="12:22" x14ac:dyDescent="0.2">
      <c r="L596" s="2">
        <v>99.5</v>
      </c>
      <c r="M596" s="2">
        <v>0.58255000000000001</v>
      </c>
      <c r="N596" s="2">
        <v>0.71699999999999997</v>
      </c>
      <c r="O596" s="2">
        <v>0.55530000000000002</v>
      </c>
      <c r="P596" s="2">
        <v>0.60050000000000003</v>
      </c>
      <c r="Q596" s="2">
        <v>0.60980000000000001</v>
      </c>
      <c r="R596" s="2">
        <v>0.83379999999999999</v>
      </c>
      <c r="S596" s="2">
        <v>0.58255000000000001</v>
      </c>
      <c r="T596" s="2">
        <v>0.71699999999999997</v>
      </c>
      <c r="U596" s="2">
        <v>0.91700000000000004</v>
      </c>
      <c r="V596" s="2">
        <v>1.3653999999999999</v>
      </c>
    </row>
    <row r="597" spans="12:22" x14ac:dyDescent="0.2">
      <c r="L597" s="2">
        <v>99.6</v>
      </c>
      <c r="M597" s="2">
        <v>0.58230000000000004</v>
      </c>
      <c r="N597" s="2">
        <v>0.71675</v>
      </c>
      <c r="O597" s="2">
        <v>0.55500000000000005</v>
      </c>
      <c r="P597" s="2">
        <v>0.60019999999999996</v>
      </c>
      <c r="Q597" s="2">
        <v>0.60960000000000003</v>
      </c>
      <c r="R597" s="2">
        <v>0.83360000000000001</v>
      </c>
      <c r="S597" s="2">
        <v>0.58230000000000004</v>
      </c>
      <c r="T597" s="2">
        <v>0.71675</v>
      </c>
      <c r="U597" s="2">
        <v>0.91660000000000008</v>
      </c>
      <c r="V597" s="2">
        <v>1.365</v>
      </c>
    </row>
    <row r="598" spans="12:22" x14ac:dyDescent="0.2">
      <c r="L598" s="2">
        <v>99.7</v>
      </c>
      <c r="M598" s="2">
        <v>0.58204999999999996</v>
      </c>
      <c r="N598" s="2">
        <v>0.71645000000000003</v>
      </c>
      <c r="O598" s="2">
        <v>0.55479999999999996</v>
      </c>
      <c r="P598" s="2">
        <v>0.59989999999999999</v>
      </c>
      <c r="Q598" s="2">
        <v>0.60929999999999995</v>
      </c>
      <c r="R598" s="2">
        <v>0.83330000000000004</v>
      </c>
      <c r="S598" s="2">
        <v>0.58204999999999996</v>
      </c>
      <c r="T598" s="2">
        <v>0.71645000000000003</v>
      </c>
      <c r="U598" s="2">
        <v>0.91620000000000001</v>
      </c>
      <c r="V598" s="2">
        <v>1.3646</v>
      </c>
    </row>
    <row r="599" spans="12:22" x14ac:dyDescent="0.2">
      <c r="L599" s="2">
        <v>99.8</v>
      </c>
      <c r="M599" s="2">
        <v>0.58179999999999998</v>
      </c>
      <c r="N599" s="2">
        <v>0.71619999999999995</v>
      </c>
      <c r="O599" s="2">
        <v>0.55449999999999999</v>
      </c>
      <c r="P599" s="2">
        <v>0.59960000000000002</v>
      </c>
      <c r="Q599" s="2">
        <v>0.60909999999999997</v>
      </c>
      <c r="R599" s="2">
        <v>0.83309999999999995</v>
      </c>
      <c r="S599" s="2">
        <v>0.58179999999999998</v>
      </c>
      <c r="T599" s="2">
        <v>0.71619999999999995</v>
      </c>
      <c r="U599" s="2">
        <v>0.91580000000000006</v>
      </c>
      <c r="V599" s="2">
        <v>1.3642000000000001</v>
      </c>
    </row>
    <row r="600" spans="12:22" x14ac:dyDescent="0.2">
      <c r="L600" s="2">
        <v>99.9</v>
      </c>
      <c r="M600" s="2">
        <v>0.58279999999999998</v>
      </c>
      <c r="N600" s="2">
        <v>0.71589999999999998</v>
      </c>
      <c r="O600" s="2">
        <v>0.55679999999999996</v>
      </c>
      <c r="P600" s="2">
        <v>0.59930000000000005</v>
      </c>
      <c r="Q600" s="2">
        <v>0.60880000000000001</v>
      </c>
      <c r="R600" s="2">
        <v>0.83279999999999998</v>
      </c>
      <c r="S600" s="2">
        <v>0.58279999999999998</v>
      </c>
      <c r="T600" s="2">
        <v>0.71589999999999998</v>
      </c>
      <c r="U600" s="2">
        <v>0.91539999999999999</v>
      </c>
      <c r="V600" s="2">
        <v>1.3636000000000001</v>
      </c>
    </row>
    <row r="601" spans="12:22" x14ac:dyDescent="0.2">
      <c r="L601" s="2">
        <v>100</v>
      </c>
      <c r="M601" s="2">
        <v>0.58130000000000004</v>
      </c>
      <c r="N601" s="2">
        <v>0.71565000000000001</v>
      </c>
      <c r="O601" s="2">
        <v>0.55400000000000005</v>
      </c>
      <c r="P601" s="2">
        <v>0.59899999999999998</v>
      </c>
      <c r="Q601" s="2">
        <v>0.60860000000000003</v>
      </c>
      <c r="R601" s="2">
        <v>0.83260000000000001</v>
      </c>
      <c r="S601" s="2">
        <v>0.58130000000000004</v>
      </c>
      <c r="T601" s="2">
        <v>0.71565000000000001</v>
      </c>
      <c r="U601" s="2">
        <v>0.91500000000000004</v>
      </c>
      <c r="V601" s="2">
        <v>1.3628</v>
      </c>
    </row>
    <row r="602" spans="12:22" x14ac:dyDescent="0.2">
      <c r="L602" s="2">
        <v>100.1</v>
      </c>
      <c r="M602" s="2">
        <v>0.58104999999999996</v>
      </c>
      <c r="N602" s="2">
        <v>0.71535000000000004</v>
      </c>
      <c r="O602" s="2">
        <v>0.55379999999999996</v>
      </c>
      <c r="P602" s="2">
        <v>0.59870000000000001</v>
      </c>
      <c r="Q602" s="2">
        <v>0.60829999999999995</v>
      </c>
      <c r="R602" s="2">
        <v>0.83230000000000004</v>
      </c>
      <c r="S602" s="2">
        <v>0.58104999999999996</v>
      </c>
      <c r="T602" s="2">
        <v>0.71535000000000004</v>
      </c>
      <c r="U602" s="2">
        <v>0.91460000000000008</v>
      </c>
      <c r="V602" s="2">
        <v>1.3620000000000001</v>
      </c>
    </row>
    <row r="603" spans="12:22" x14ac:dyDescent="0.2">
      <c r="L603" s="2">
        <v>100.2</v>
      </c>
      <c r="M603" s="2">
        <v>0.58084999999999998</v>
      </c>
      <c r="N603" s="2">
        <v>0.71509999999999996</v>
      </c>
      <c r="O603" s="2">
        <v>0.55359999999999998</v>
      </c>
      <c r="P603" s="2">
        <v>0.59840000000000004</v>
      </c>
      <c r="Q603" s="2">
        <v>0.60809999999999997</v>
      </c>
      <c r="R603" s="2">
        <v>0.83209999999999995</v>
      </c>
      <c r="S603" s="2">
        <v>0.58084999999999998</v>
      </c>
      <c r="T603" s="2">
        <v>0.71509999999999996</v>
      </c>
      <c r="U603" s="2">
        <v>0.91420000000000001</v>
      </c>
      <c r="V603" s="2">
        <v>1.3616000000000001</v>
      </c>
    </row>
    <row r="604" spans="12:22" x14ac:dyDescent="0.2">
      <c r="L604" s="2">
        <v>100.3</v>
      </c>
      <c r="M604" s="2">
        <v>0.5806</v>
      </c>
      <c r="N604" s="2">
        <v>0.71479999999999999</v>
      </c>
      <c r="O604" s="2">
        <v>0.55330000000000001</v>
      </c>
      <c r="P604" s="2">
        <v>0.59809999999999997</v>
      </c>
      <c r="Q604" s="2">
        <v>0.6079</v>
      </c>
      <c r="R604" s="2">
        <v>0.83189999999999997</v>
      </c>
      <c r="S604" s="2">
        <v>0.5806</v>
      </c>
      <c r="T604" s="2">
        <v>0.71479999999999999</v>
      </c>
      <c r="U604" s="2">
        <v>0.91380000000000006</v>
      </c>
      <c r="V604" s="2">
        <v>1.3612</v>
      </c>
    </row>
    <row r="605" spans="12:22" x14ac:dyDescent="0.2">
      <c r="L605" s="2">
        <v>100.4</v>
      </c>
      <c r="M605" s="2">
        <v>0.58035000000000003</v>
      </c>
      <c r="N605" s="2">
        <v>0.71450000000000002</v>
      </c>
      <c r="O605" s="2">
        <v>0.55310000000000004</v>
      </c>
      <c r="P605" s="2">
        <v>0.59770000000000001</v>
      </c>
      <c r="Q605" s="2">
        <v>0.60760000000000003</v>
      </c>
      <c r="R605" s="2">
        <v>0.83160000000000001</v>
      </c>
      <c r="S605" s="2">
        <v>0.58035000000000003</v>
      </c>
      <c r="T605" s="2">
        <v>0.71450000000000002</v>
      </c>
      <c r="U605" s="2">
        <v>0.91339999999999999</v>
      </c>
      <c r="V605" s="2">
        <v>1.3608</v>
      </c>
    </row>
    <row r="606" spans="12:22" x14ac:dyDescent="0.2">
      <c r="L606" s="2">
        <v>100.5</v>
      </c>
      <c r="M606" s="2">
        <v>0.58014999999999994</v>
      </c>
      <c r="N606" s="2">
        <v>0.71425000000000005</v>
      </c>
      <c r="O606" s="2">
        <v>0.55289999999999995</v>
      </c>
      <c r="P606" s="2">
        <v>0.59740000000000004</v>
      </c>
      <c r="Q606" s="2">
        <v>0.60740000000000005</v>
      </c>
      <c r="R606" s="2">
        <v>0.83140000000000003</v>
      </c>
      <c r="S606" s="2">
        <v>0.58014999999999994</v>
      </c>
      <c r="T606" s="2">
        <v>0.71425000000000005</v>
      </c>
      <c r="U606" s="2">
        <v>0.91300000000000003</v>
      </c>
      <c r="V606" s="2">
        <v>1.3604000000000001</v>
      </c>
    </row>
    <row r="607" spans="12:22" x14ac:dyDescent="0.2">
      <c r="L607" s="2">
        <v>100.6</v>
      </c>
      <c r="M607" s="2">
        <v>0.57984999999999998</v>
      </c>
      <c r="N607" s="2">
        <v>0.71394999999999997</v>
      </c>
      <c r="O607" s="2">
        <v>0.55259999999999998</v>
      </c>
      <c r="P607" s="2">
        <v>0.59709999999999996</v>
      </c>
      <c r="Q607" s="2">
        <v>0.60709999999999997</v>
      </c>
      <c r="R607" s="2">
        <v>0.83109999999999995</v>
      </c>
      <c r="S607" s="2">
        <v>0.57984999999999998</v>
      </c>
      <c r="T607" s="2">
        <v>0.71394999999999997</v>
      </c>
      <c r="U607" s="2">
        <v>0.91260000000000008</v>
      </c>
      <c r="V607" s="2">
        <v>1.36</v>
      </c>
    </row>
    <row r="608" spans="12:22" x14ac:dyDescent="0.2">
      <c r="L608" s="2">
        <v>100.7</v>
      </c>
      <c r="M608" s="2">
        <v>0.57965</v>
      </c>
      <c r="N608" s="2">
        <v>0.7137</v>
      </c>
      <c r="O608" s="2">
        <v>0.5524</v>
      </c>
      <c r="P608" s="2">
        <v>0.5968</v>
      </c>
      <c r="Q608" s="2">
        <v>0.6069</v>
      </c>
      <c r="R608" s="2">
        <v>0.83089999999999997</v>
      </c>
      <c r="S608" s="2">
        <v>0.57965</v>
      </c>
      <c r="T608" s="2">
        <v>0.7137</v>
      </c>
      <c r="U608" s="2">
        <v>0.91220000000000001</v>
      </c>
      <c r="V608" s="2">
        <v>1.3596000000000001</v>
      </c>
    </row>
    <row r="609" spans="12:22" x14ac:dyDescent="0.2">
      <c r="L609" s="2">
        <v>100.8</v>
      </c>
      <c r="M609" s="2">
        <v>0.57945000000000002</v>
      </c>
      <c r="N609" s="2">
        <v>0.71345000000000003</v>
      </c>
      <c r="O609" s="2">
        <v>0.55220000000000002</v>
      </c>
      <c r="P609" s="2">
        <v>0.59650000000000003</v>
      </c>
      <c r="Q609" s="2">
        <v>0.60670000000000002</v>
      </c>
      <c r="R609" s="2">
        <v>0.83069999999999999</v>
      </c>
      <c r="S609" s="2">
        <v>0.57945000000000002</v>
      </c>
      <c r="T609" s="2">
        <v>0.71345000000000003</v>
      </c>
      <c r="U609" s="2">
        <v>0.91180000000000005</v>
      </c>
      <c r="V609" s="2">
        <v>1.3592</v>
      </c>
    </row>
    <row r="610" spans="12:22" x14ac:dyDescent="0.2">
      <c r="L610" s="2">
        <v>100.9</v>
      </c>
      <c r="M610" s="2">
        <v>0.58035000000000003</v>
      </c>
      <c r="N610" s="2">
        <v>0.71314999999999995</v>
      </c>
      <c r="O610" s="2">
        <v>0.55430000000000001</v>
      </c>
      <c r="P610" s="2">
        <v>0.59619999999999995</v>
      </c>
      <c r="Q610" s="2">
        <v>0.60640000000000005</v>
      </c>
      <c r="R610" s="2">
        <v>0.83040000000000003</v>
      </c>
      <c r="S610" s="2">
        <v>0.58035000000000003</v>
      </c>
      <c r="T610" s="2">
        <v>0.71314999999999995</v>
      </c>
      <c r="U610" s="2">
        <v>0.91139999999999999</v>
      </c>
      <c r="V610" s="2">
        <v>1.359</v>
      </c>
    </row>
    <row r="611" spans="12:22" x14ac:dyDescent="0.2">
      <c r="L611" s="2">
        <v>101</v>
      </c>
      <c r="M611" s="2">
        <v>0.57894999999999996</v>
      </c>
      <c r="N611" s="2">
        <v>0.71289999999999998</v>
      </c>
      <c r="O611" s="2">
        <v>0.55169999999999997</v>
      </c>
      <c r="P611" s="2">
        <v>0.59589999999999999</v>
      </c>
      <c r="Q611" s="2">
        <v>0.60619999999999996</v>
      </c>
      <c r="R611" s="2">
        <v>0.83020000000000005</v>
      </c>
      <c r="S611" s="2">
        <v>0.57894999999999996</v>
      </c>
      <c r="T611" s="2">
        <v>0.71289999999999998</v>
      </c>
      <c r="U611" s="2">
        <v>0.91100000000000003</v>
      </c>
      <c r="V611" s="2">
        <v>1.359</v>
      </c>
    </row>
    <row r="612" spans="12:22" x14ac:dyDescent="0.2">
      <c r="L612" s="2">
        <v>101.1</v>
      </c>
      <c r="M612" s="2">
        <v>0.57874999999999999</v>
      </c>
      <c r="N612" s="2">
        <v>0.71265000000000001</v>
      </c>
      <c r="O612" s="2">
        <v>0.55149999999999999</v>
      </c>
      <c r="P612" s="2">
        <v>0.59560000000000002</v>
      </c>
      <c r="Q612" s="2">
        <v>0.60599999999999998</v>
      </c>
      <c r="R612" s="2">
        <v>0.83</v>
      </c>
      <c r="S612" s="2">
        <v>0.57874999999999999</v>
      </c>
      <c r="T612" s="2">
        <v>0.71265000000000001</v>
      </c>
      <c r="U612" s="2">
        <v>0.91060000000000008</v>
      </c>
      <c r="V612" s="2">
        <v>1.359</v>
      </c>
    </row>
    <row r="613" spans="12:22" x14ac:dyDescent="0.2">
      <c r="L613" s="2">
        <v>101.2</v>
      </c>
      <c r="M613" s="2">
        <v>0.57850000000000001</v>
      </c>
      <c r="N613" s="2">
        <v>0.71235000000000004</v>
      </c>
      <c r="O613" s="2">
        <v>0.55130000000000001</v>
      </c>
      <c r="P613" s="2">
        <v>0.59530000000000005</v>
      </c>
      <c r="Q613" s="2">
        <v>0.60570000000000002</v>
      </c>
      <c r="R613" s="2">
        <v>0.82969999999999999</v>
      </c>
      <c r="S613" s="2">
        <v>0.57850000000000001</v>
      </c>
      <c r="T613" s="2">
        <v>0.71235000000000004</v>
      </c>
      <c r="U613" s="2">
        <v>0.91020000000000001</v>
      </c>
      <c r="V613" s="2">
        <v>1.3586</v>
      </c>
    </row>
    <row r="614" spans="12:22" x14ac:dyDescent="0.2">
      <c r="L614" s="2">
        <v>101.3</v>
      </c>
      <c r="M614" s="2">
        <v>0.57825000000000004</v>
      </c>
      <c r="N614" s="2">
        <v>0.71209999999999996</v>
      </c>
      <c r="O614" s="2">
        <v>0.55100000000000005</v>
      </c>
      <c r="P614" s="2">
        <v>0.59499999999999997</v>
      </c>
      <c r="Q614" s="2">
        <v>0.60550000000000004</v>
      </c>
      <c r="R614" s="2">
        <v>0.82950000000000002</v>
      </c>
      <c r="S614" s="2">
        <v>0.57825000000000004</v>
      </c>
      <c r="T614" s="2">
        <v>0.71209999999999996</v>
      </c>
      <c r="U614" s="2">
        <v>0.90980000000000005</v>
      </c>
      <c r="V614" s="2">
        <v>1.3582000000000001</v>
      </c>
    </row>
    <row r="615" spans="12:22" x14ac:dyDescent="0.2">
      <c r="L615" s="2">
        <v>101.4</v>
      </c>
      <c r="M615" s="2">
        <v>0.57804999999999995</v>
      </c>
      <c r="N615" s="2">
        <v>0.71184999999999998</v>
      </c>
      <c r="O615" s="2">
        <v>0.55079999999999996</v>
      </c>
      <c r="P615" s="2">
        <v>0.59470000000000001</v>
      </c>
      <c r="Q615" s="2">
        <v>0.60529999999999995</v>
      </c>
      <c r="R615" s="2">
        <v>0.82930000000000004</v>
      </c>
      <c r="S615" s="2">
        <v>0.57804999999999995</v>
      </c>
      <c r="T615" s="2">
        <v>0.71184999999999998</v>
      </c>
      <c r="U615" s="2">
        <v>0.90939999999999999</v>
      </c>
      <c r="V615" s="2">
        <v>1.3578000000000001</v>
      </c>
    </row>
    <row r="616" spans="12:22" x14ac:dyDescent="0.2">
      <c r="L616" s="2">
        <v>101.5</v>
      </c>
      <c r="M616" s="2">
        <v>0.57779999999999998</v>
      </c>
      <c r="N616" s="2">
        <v>0.71160000000000001</v>
      </c>
      <c r="O616" s="2">
        <v>0.55059999999999998</v>
      </c>
      <c r="P616" s="2">
        <v>0.59440000000000004</v>
      </c>
      <c r="Q616" s="2">
        <v>0.60499999999999998</v>
      </c>
      <c r="R616" s="2">
        <v>0.82909999999999995</v>
      </c>
      <c r="S616" s="2">
        <v>0.57779999999999998</v>
      </c>
      <c r="T616" s="2">
        <v>0.71160000000000001</v>
      </c>
      <c r="U616" s="2">
        <v>0.90900000000000003</v>
      </c>
      <c r="V616" s="2">
        <v>1.3573999999999999</v>
      </c>
    </row>
    <row r="617" spans="12:22" x14ac:dyDescent="0.2">
      <c r="L617" s="2">
        <v>101.6</v>
      </c>
      <c r="M617" s="2">
        <v>0.5776</v>
      </c>
      <c r="N617" s="2">
        <v>0.71130000000000004</v>
      </c>
      <c r="O617" s="2">
        <v>0.5504</v>
      </c>
      <c r="P617" s="2">
        <v>0.59409999999999996</v>
      </c>
      <c r="Q617" s="2">
        <v>0.6048</v>
      </c>
      <c r="R617" s="2">
        <v>0.82879999999999998</v>
      </c>
      <c r="S617" s="2">
        <v>0.5776</v>
      </c>
      <c r="T617" s="2">
        <v>0.71130000000000004</v>
      </c>
      <c r="U617" s="2">
        <v>0.90900000000000003</v>
      </c>
      <c r="V617" s="2">
        <v>1.357</v>
      </c>
    </row>
    <row r="618" spans="12:22" x14ac:dyDescent="0.2">
      <c r="L618" s="2">
        <v>101.7</v>
      </c>
      <c r="M618" s="2">
        <v>0.57740000000000002</v>
      </c>
      <c r="N618" s="2">
        <v>0.71104999999999996</v>
      </c>
      <c r="O618" s="2">
        <v>0.55020000000000002</v>
      </c>
      <c r="P618" s="2">
        <v>0.59379999999999999</v>
      </c>
      <c r="Q618" s="2">
        <v>0.60460000000000003</v>
      </c>
      <c r="R618" s="2">
        <v>0.8286</v>
      </c>
      <c r="S618" s="2">
        <v>0.57740000000000002</v>
      </c>
      <c r="T618" s="2">
        <v>0.71104999999999996</v>
      </c>
      <c r="U618" s="2">
        <v>0.90900000000000003</v>
      </c>
      <c r="V618" s="2">
        <v>1.3566</v>
      </c>
    </row>
    <row r="619" spans="12:22" x14ac:dyDescent="0.2">
      <c r="L619" s="2">
        <v>101.8</v>
      </c>
      <c r="M619" s="2">
        <v>0.57720000000000005</v>
      </c>
      <c r="N619" s="2">
        <v>0.71079999999999999</v>
      </c>
      <c r="O619" s="2">
        <v>0.55000000000000004</v>
      </c>
      <c r="P619" s="2">
        <v>0.59350000000000003</v>
      </c>
      <c r="Q619" s="2">
        <v>0.60440000000000005</v>
      </c>
      <c r="R619" s="2">
        <v>0.82840000000000003</v>
      </c>
      <c r="S619" s="2">
        <v>0.57720000000000005</v>
      </c>
      <c r="T619" s="2">
        <v>0.71079999999999999</v>
      </c>
      <c r="U619" s="2">
        <v>0.90880000000000005</v>
      </c>
      <c r="V619" s="2">
        <v>1.3562000000000001</v>
      </c>
    </row>
    <row r="620" spans="12:22" x14ac:dyDescent="0.2">
      <c r="L620" s="2">
        <v>101.9</v>
      </c>
      <c r="M620" s="2">
        <v>0.57799999999999996</v>
      </c>
      <c r="N620" s="2">
        <v>0.71055000000000001</v>
      </c>
      <c r="O620" s="2">
        <v>0.55189999999999995</v>
      </c>
      <c r="P620" s="2">
        <v>0.59319999999999995</v>
      </c>
      <c r="Q620" s="2">
        <v>0.60409999999999997</v>
      </c>
      <c r="R620" s="2">
        <v>0.82820000000000005</v>
      </c>
      <c r="S620" s="2">
        <v>0.57799999999999996</v>
      </c>
      <c r="T620" s="2">
        <v>0.71055000000000001</v>
      </c>
      <c r="U620" s="2">
        <v>0.90839999999999999</v>
      </c>
      <c r="V620" s="2">
        <v>1.3558000000000001</v>
      </c>
    </row>
    <row r="621" spans="12:22" x14ac:dyDescent="0.2">
      <c r="L621" s="2">
        <v>102</v>
      </c>
      <c r="M621" s="2">
        <v>0.57669999999999999</v>
      </c>
      <c r="N621" s="2">
        <v>0.71025000000000005</v>
      </c>
      <c r="O621" s="2">
        <v>0.54949999999999999</v>
      </c>
      <c r="P621" s="2">
        <v>0.59289999999999998</v>
      </c>
      <c r="Q621" s="2">
        <v>0.60389999999999999</v>
      </c>
      <c r="R621" s="2">
        <v>0.82789999999999997</v>
      </c>
      <c r="S621" s="2">
        <v>0.57669999999999999</v>
      </c>
      <c r="T621" s="2">
        <v>0.71025000000000005</v>
      </c>
      <c r="U621" s="2">
        <v>0.90800000000000003</v>
      </c>
      <c r="V621" s="2">
        <v>1.3553999999999999</v>
      </c>
    </row>
    <row r="622" spans="12:22" x14ac:dyDescent="0.2">
      <c r="L622" s="2">
        <v>102.1</v>
      </c>
      <c r="M622" s="2">
        <v>0.57650000000000001</v>
      </c>
      <c r="N622" s="2">
        <v>0.71</v>
      </c>
      <c r="O622" s="2">
        <v>0.54930000000000001</v>
      </c>
      <c r="P622" s="2">
        <v>0.59260000000000002</v>
      </c>
      <c r="Q622" s="2">
        <v>0.60370000000000001</v>
      </c>
      <c r="R622" s="2">
        <v>0.82769999999999999</v>
      </c>
      <c r="S622" s="2">
        <v>0.57650000000000001</v>
      </c>
      <c r="T622" s="2">
        <v>0.71</v>
      </c>
      <c r="U622" s="2">
        <v>0.90760000000000007</v>
      </c>
      <c r="V622" s="2">
        <v>1.355</v>
      </c>
    </row>
    <row r="623" spans="12:22" x14ac:dyDescent="0.2">
      <c r="L623" s="2">
        <v>102.2</v>
      </c>
      <c r="M623" s="2">
        <v>0.57630000000000003</v>
      </c>
      <c r="N623" s="2">
        <v>0.70974999999999999</v>
      </c>
      <c r="O623" s="2">
        <v>0.54910000000000003</v>
      </c>
      <c r="P623" s="2">
        <v>0.59230000000000005</v>
      </c>
      <c r="Q623" s="2">
        <v>0.60350000000000004</v>
      </c>
      <c r="R623" s="2">
        <v>0.82750000000000001</v>
      </c>
      <c r="S623" s="2">
        <v>0.57630000000000003</v>
      </c>
      <c r="T623" s="2">
        <v>0.70974999999999999</v>
      </c>
      <c r="U623" s="2">
        <v>0.90720000000000001</v>
      </c>
      <c r="V623" s="2">
        <v>1.3546</v>
      </c>
    </row>
    <row r="624" spans="12:22" x14ac:dyDescent="0.2">
      <c r="L624" s="2">
        <v>102.3</v>
      </c>
      <c r="M624" s="2">
        <v>0.57604999999999995</v>
      </c>
      <c r="N624" s="2">
        <v>0.70950000000000002</v>
      </c>
      <c r="O624" s="2">
        <v>0.54890000000000005</v>
      </c>
      <c r="P624" s="2">
        <v>0.59199999999999997</v>
      </c>
      <c r="Q624" s="2">
        <v>0.60319999999999996</v>
      </c>
      <c r="R624" s="2">
        <v>0.82730000000000004</v>
      </c>
      <c r="S624" s="2">
        <v>0.57604999999999995</v>
      </c>
      <c r="T624" s="2">
        <v>0.70950000000000002</v>
      </c>
      <c r="U624" s="2">
        <v>0.90680000000000005</v>
      </c>
      <c r="V624" s="2">
        <v>1.3542000000000001</v>
      </c>
    </row>
    <row r="625" spans="12:22" x14ac:dyDescent="0.2">
      <c r="L625" s="2">
        <v>102.4</v>
      </c>
      <c r="M625" s="2">
        <v>0.57584999999999997</v>
      </c>
      <c r="N625" s="2">
        <v>0.70925000000000005</v>
      </c>
      <c r="O625" s="2">
        <v>0.54869999999999997</v>
      </c>
      <c r="P625" s="2">
        <v>0.5917</v>
      </c>
      <c r="Q625" s="2">
        <v>0.60299999999999998</v>
      </c>
      <c r="R625" s="2">
        <v>0.82709999999999995</v>
      </c>
      <c r="S625" s="2">
        <v>0.57584999999999997</v>
      </c>
      <c r="T625" s="2">
        <v>0.70925000000000005</v>
      </c>
      <c r="U625" s="2">
        <v>0.90639999999999998</v>
      </c>
      <c r="V625" s="2">
        <v>1.3538000000000001</v>
      </c>
    </row>
    <row r="626" spans="12:22" x14ac:dyDescent="0.2">
      <c r="L626" s="2">
        <v>102.5</v>
      </c>
      <c r="M626" s="2">
        <v>0.57565</v>
      </c>
      <c r="N626" s="2">
        <v>0.70894999999999997</v>
      </c>
      <c r="O626" s="2">
        <v>0.54849999999999999</v>
      </c>
      <c r="P626" s="2">
        <v>0.59140000000000004</v>
      </c>
      <c r="Q626" s="2">
        <v>0.6028</v>
      </c>
      <c r="R626" s="2">
        <v>0.82679999999999998</v>
      </c>
      <c r="S626" s="2">
        <v>0.57565</v>
      </c>
      <c r="T626" s="2">
        <v>0.70894999999999997</v>
      </c>
      <c r="U626" s="2">
        <v>0.90600000000000003</v>
      </c>
      <c r="V626" s="2">
        <v>1.3533999999999999</v>
      </c>
    </row>
    <row r="627" spans="12:22" x14ac:dyDescent="0.2">
      <c r="L627" s="2">
        <v>102.6</v>
      </c>
      <c r="M627" s="2">
        <v>0.57545000000000002</v>
      </c>
      <c r="N627" s="2">
        <v>0.7087</v>
      </c>
      <c r="O627" s="2">
        <v>0.54830000000000001</v>
      </c>
      <c r="P627" s="2">
        <v>0.59109999999999996</v>
      </c>
      <c r="Q627" s="2">
        <v>0.60260000000000002</v>
      </c>
      <c r="R627" s="2">
        <v>0.8266</v>
      </c>
      <c r="S627" s="2">
        <v>0.57545000000000002</v>
      </c>
      <c r="T627" s="2">
        <v>0.7087</v>
      </c>
      <c r="U627" s="2">
        <v>0.90560000000000007</v>
      </c>
      <c r="V627" s="2">
        <v>1.353</v>
      </c>
    </row>
    <row r="628" spans="12:22" x14ac:dyDescent="0.2">
      <c r="L628" s="2">
        <v>102.7</v>
      </c>
      <c r="M628" s="2">
        <v>0.57525000000000004</v>
      </c>
      <c r="N628" s="2">
        <v>0.70845000000000002</v>
      </c>
      <c r="O628" s="2">
        <v>0.54810000000000003</v>
      </c>
      <c r="P628" s="2">
        <v>0.59079999999999999</v>
      </c>
      <c r="Q628" s="2">
        <v>0.60240000000000005</v>
      </c>
      <c r="R628" s="2">
        <v>0.82640000000000002</v>
      </c>
      <c r="S628" s="2">
        <v>0.57525000000000004</v>
      </c>
      <c r="T628" s="2">
        <v>0.70845000000000002</v>
      </c>
      <c r="U628" s="2">
        <v>0.9052</v>
      </c>
      <c r="V628" s="2">
        <v>1.3526</v>
      </c>
    </row>
    <row r="629" spans="12:22" x14ac:dyDescent="0.2">
      <c r="L629" s="2">
        <v>102.8</v>
      </c>
      <c r="M629" s="2">
        <v>0.57499999999999996</v>
      </c>
      <c r="N629" s="2">
        <v>0.70820000000000005</v>
      </c>
      <c r="O629" s="2">
        <v>0.54790000000000005</v>
      </c>
      <c r="P629" s="2">
        <v>0.59050000000000002</v>
      </c>
      <c r="Q629" s="2">
        <v>0.60209999999999997</v>
      </c>
      <c r="R629" s="2">
        <v>0.82620000000000005</v>
      </c>
      <c r="S629" s="2">
        <v>0.57499999999999996</v>
      </c>
      <c r="T629" s="2">
        <v>0.70820000000000005</v>
      </c>
      <c r="U629" s="2">
        <v>0.90480000000000005</v>
      </c>
      <c r="V629" s="2">
        <v>1.3522000000000001</v>
      </c>
    </row>
    <row r="630" spans="12:22" x14ac:dyDescent="0.2">
      <c r="L630" s="2">
        <v>102.9</v>
      </c>
      <c r="M630" s="2">
        <v>0.57579999999999998</v>
      </c>
      <c r="N630" s="2">
        <v>0.70794999999999997</v>
      </c>
      <c r="O630" s="2">
        <v>0.54969999999999997</v>
      </c>
      <c r="P630" s="2">
        <v>0.59019999999999995</v>
      </c>
      <c r="Q630" s="2">
        <v>0.60189999999999999</v>
      </c>
      <c r="R630" s="2">
        <v>0.82599999999999996</v>
      </c>
      <c r="S630" s="2">
        <v>0.57579999999999998</v>
      </c>
      <c r="T630" s="2">
        <v>0.70794999999999997</v>
      </c>
      <c r="U630" s="2">
        <v>0.90439999999999998</v>
      </c>
      <c r="V630" s="2">
        <v>1.3518000000000001</v>
      </c>
    </row>
    <row r="631" spans="12:22" x14ac:dyDescent="0.2">
      <c r="L631" s="2">
        <v>103</v>
      </c>
      <c r="M631" s="2">
        <v>0.5746</v>
      </c>
      <c r="N631" s="2">
        <v>0.7077</v>
      </c>
      <c r="O631" s="2">
        <v>0.54749999999999999</v>
      </c>
      <c r="P631" s="2">
        <v>0.58989999999999998</v>
      </c>
      <c r="Q631" s="2">
        <v>0.60170000000000001</v>
      </c>
      <c r="R631" s="2">
        <v>0.82579999999999998</v>
      </c>
      <c r="S631" s="2">
        <v>0.5746</v>
      </c>
      <c r="T631" s="2">
        <v>0.7077</v>
      </c>
      <c r="U631" s="2">
        <v>0.90400000000000003</v>
      </c>
      <c r="V631" s="2">
        <v>1.3513999999999999</v>
      </c>
    </row>
    <row r="632" spans="12:22" x14ac:dyDescent="0.2">
      <c r="L632" s="2">
        <v>103.1</v>
      </c>
      <c r="M632" s="2">
        <v>0.57440000000000002</v>
      </c>
      <c r="N632" s="2">
        <v>0.70745000000000002</v>
      </c>
      <c r="O632" s="2">
        <v>0.54730000000000001</v>
      </c>
      <c r="P632" s="2">
        <v>0.58960000000000001</v>
      </c>
      <c r="Q632" s="2">
        <v>0.60150000000000003</v>
      </c>
      <c r="R632" s="2">
        <v>0.8256</v>
      </c>
      <c r="S632" s="2">
        <v>0.57440000000000002</v>
      </c>
      <c r="T632" s="2">
        <v>0.70745000000000002</v>
      </c>
      <c r="U632" s="2">
        <v>0.90400000000000003</v>
      </c>
      <c r="V632" s="2">
        <v>1.351</v>
      </c>
    </row>
    <row r="633" spans="12:22" x14ac:dyDescent="0.2">
      <c r="L633" s="2">
        <v>103.2</v>
      </c>
      <c r="M633" s="2">
        <v>0.57420000000000004</v>
      </c>
      <c r="N633" s="2">
        <v>0.70714999999999995</v>
      </c>
      <c r="O633" s="2">
        <v>0.54710000000000003</v>
      </c>
      <c r="P633" s="2">
        <v>0.58930000000000005</v>
      </c>
      <c r="Q633" s="2">
        <v>0.60129999999999995</v>
      </c>
      <c r="R633" s="2">
        <v>0.82530000000000003</v>
      </c>
      <c r="S633" s="2">
        <v>0.57420000000000004</v>
      </c>
      <c r="T633" s="2">
        <v>0.70714999999999995</v>
      </c>
      <c r="U633" s="2">
        <v>0.90400000000000003</v>
      </c>
      <c r="V633" s="2">
        <v>1.3506</v>
      </c>
    </row>
    <row r="634" spans="12:22" x14ac:dyDescent="0.2">
      <c r="L634" s="2">
        <v>103.3</v>
      </c>
      <c r="M634" s="2">
        <v>0.57400000000000007</v>
      </c>
      <c r="N634" s="2">
        <v>0.70689999999999997</v>
      </c>
      <c r="O634" s="2">
        <v>0.54690000000000005</v>
      </c>
      <c r="P634" s="2">
        <v>0.58899999999999997</v>
      </c>
      <c r="Q634" s="2">
        <v>0.60109999999999997</v>
      </c>
      <c r="R634" s="2">
        <v>0.82509999999999994</v>
      </c>
      <c r="S634" s="2">
        <v>0.57400000000000007</v>
      </c>
      <c r="T634" s="2">
        <v>0.70689999999999997</v>
      </c>
      <c r="U634" s="2">
        <v>0.90380000000000005</v>
      </c>
      <c r="V634" s="2">
        <v>1.3502000000000001</v>
      </c>
    </row>
    <row r="635" spans="12:22" x14ac:dyDescent="0.2">
      <c r="L635" s="2">
        <v>103.4</v>
      </c>
      <c r="M635" s="2">
        <v>0.57379999999999998</v>
      </c>
      <c r="N635" s="2">
        <v>0.70665</v>
      </c>
      <c r="O635" s="2">
        <v>0.54669999999999996</v>
      </c>
      <c r="P635" s="2">
        <v>0.5887</v>
      </c>
      <c r="Q635" s="2">
        <v>0.60089999999999999</v>
      </c>
      <c r="R635" s="2">
        <v>0.82489999999999997</v>
      </c>
      <c r="S635" s="2">
        <v>0.57379999999999998</v>
      </c>
      <c r="T635" s="2">
        <v>0.70665</v>
      </c>
      <c r="U635" s="2">
        <v>0.90339999999999998</v>
      </c>
      <c r="V635" s="2">
        <v>1.3498000000000001</v>
      </c>
    </row>
    <row r="636" spans="12:22" x14ac:dyDescent="0.2">
      <c r="L636" s="2">
        <v>103.5</v>
      </c>
      <c r="M636" s="2">
        <v>0.57355</v>
      </c>
      <c r="N636" s="2">
        <v>0.70640000000000003</v>
      </c>
      <c r="O636" s="2">
        <v>0.54649999999999999</v>
      </c>
      <c r="P636" s="2">
        <v>0.58840000000000003</v>
      </c>
      <c r="Q636" s="2">
        <v>0.60060000000000002</v>
      </c>
      <c r="R636" s="2">
        <v>0.82469999999999999</v>
      </c>
      <c r="S636" s="2">
        <v>0.57355</v>
      </c>
      <c r="T636" s="2">
        <v>0.70640000000000003</v>
      </c>
      <c r="U636" s="2">
        <v>0.90300000000000002</v>
      </c>
      <c r="V636" s="2">
        <v>1.3493999999999999</v>
      </c>
    </row>
    <row r="637" spans="12:22" x14ac:dyDescent="0.2">
      <c r="L637" s="2">
        <v>103.6</v>
      </c>
      <c r="M637" s="2">
        <v>0.57335000000000003</v>
      </c>
      <c r="N637" s="2">
        <v>0.70615000000000006</v>
      </c>
      <c r="O637" s="2">
        <v>0.54630000000000001</v>
      </c>
      <c r="P637" s="2">
        <v>0.58809999999999996</v>
      </c>
      <c r="Q637" s="2">
        <v>0.60040000000000004</v>
      </c>
      <c r="R637" s="2">
        <v>0.82450000000000001</v>
      </c>
      <c r="S637" s="2">
        <v>0.57335000000000003</v>
      </c>
      <c r="T637" s="2">
        <v>0.70615000000000006</v>
      </c>
      <c r="U637" s="2">
        <v>0.90260000000000007</v>
      </c>
      <c r="V637" s="2">
        <v>1.349</v>
      </c>
    </row>
    <row r="638" spans="12:22" x14ac:dyDescent="0.2">
      <c r="L638" s="2">
        <v>103.7</v>
      </c>
      <c r="M638" s="2">
        <v>0.57315000000000005</v>
      </c>
      <c r="N638" s="2">
        <v>0.70589999999999997</v>
      </c>
      <c r="O638" s="2">
        <v>0.54610000000000003</v>
      </c>
      <c r="P638" s="2">
        <v>0.58779999999999999</v>
      </c>
      <c r="Q638" s="2">
        <v>0.60019999999999996</v>
      </c>
      <c r="R638" s="2">
        <v>0.82430000000000003</v>
      </c>
      <c r="S638" s="2">
        <v>0.57315000000000005</v>
      </c>
      <c r="T638" s="2">
        <v>0.70589999999999997</v>
      </c>
      <c r="U638" s="2">
        <v>0.9022</v>
      </c>
      <c r="V638" s="2">
        <v>1.3486</v>
      </c>
    </row>
    <row r="639" spans="12:22" x14ac:dyDescent="0.2">
      <c r="L639" s="2">
        <v>103.8</v>
      </c>
      <c r="M639" s="2">
        <v>0.57295000000000007</v>
      </c>
      <c r="N639" s="2">
        <v>0.70565</v>
      </c>
      <c r="O639" s="2">
        <v>0.54590000000000005</v>
      </c>
      <c r="P639" s="2">
        <v>0.58750000000000002</v>
      </c>
      <c r="Q639" s="2">
        <v>0.6</v>
      </c>
      <c r="R639" s="2">
        <v>0.82410000000000005</v>
      </c>
      <c r="S639" s="2">
        <v>0.57295000000000007</v>
      </c>
      <c r="T639" s="2">
        <v>0.70565</v>
      </c>
      <c r="U639" s="2">
        <v>0.90180000000000005</v>
      </c>
      <c r="V639" s="2">
        <v>1.3482000000000001</v>
      </c>
    </row>
    <row r="640" spans="12:22" x14ac:dyDescent="0.2">
      <c r="L640" s="2">
        <v>103.9</v>
      </c>
      <c r="M640" s="2">
        <v>0.57374999999999998</v>
      </c>
      <c r="N640" s="2">
        <v>0.70540000000000003</v>
      </c>
      <c r="O640" s="2">
        <v>0.54769999999999996</v>
      </c>
      <c r="P640" s="2">
        <v>0.58720000000000006</v>
      </c>
      <c r="Q640" s="2">
        <v>0.5998</v>
      </c>
      <c r="R640" s="2">
        <v>0.82389999999999997</v>
      </c>
      <c r="S640" s="2">
        <v>0.57374999999999998</v>
      </c>
      <c r="T640" s="2">
        <v>0.70540000000000003</v>
      </c>
      <c r="U640" s="2">
        <v>0.90139999999999998</v>
      </c>
      <c r="V640" s="2">
        <v>1.3480000000000001</v>
      </c>
    </row>
    <row r="641" spans="12:22" x14ac:dyDescent="0.2">
      <c r="L641" s="2">
        <v>104</v>
      </c>
      <c r="M641" s="2">
        <v>0.57255</v>
      </c>
      <c r="N641" s="2">
        <v>0.70515000000000005</v>
      </c>
      <c r="O641" s="2">
        <v>0.54549999999999998</v>
      </c>
      <c r="P641" s="2">
        <v>0.58689999999999998</v>
      </c>
      <c r="Q641" s="2">
        <v>0.59960000000000002</v>
      </c>
      <c r="R641" s="2">
        <v>0.82369999999999999</v>
      </c>
      <c r="S641" s="2">
        <v>0.57255</v>
      </c>
      <c r="T641" s="2">
        <v>0.70515000000000005</v>
      </c>
      <c r="U641" s="2">
        <v>0.90100000000000002</v>
      </c>
      <c r="V641" s="2">
        <v>1.3480000000000001</v>
      </c>
    </row>
    <row r="642" spans="12:22" x14ac:dyDescent="0.2">
      <c r="L642" s="2">
        <v>104.1</v>
      </c>
      <c r="M642" s="2">
        <v>0.57240000000000002</v>
      </c>
      <c r="N642" s="2">
        <v>0.70489999999999997</v>
      </c>
      <c r="O642" s="2">
        <v>0.5454</v>
      </c>
      <c r="P642" s="2">
        <v>0.58660000000000001</v>
      </c>
      <c r="Q642" s="2">
        <v>0.59940000000000004</v>
      </c>
      <c r="R642" s="2">
        <v>0.82350000000000001</v>
      </c>
      <c r="S642" s="2">
        <v>0.57240000000000002</v>
      </c>
      <c r="T642" s="2">
        <v>0.70489999999999997</v>
      </c>
      <c r="U642" s="2">
        <v>0.90060000000000007</v>
      </c>
      <c r="V642" s="2">
        <v>1.3480000000000001</v>
      </c>
    </row>
    <row r="643" spans="12:22" x14ac:dyDescent="0.2">
      <c r="L643" s="2">
        <v>104.2</v>
      </c>
      <c r="M643" s="2">
        <v>0.57220000000000004</v>
      </c>
      <c r="N643" s="2">
        <v>0.70469999999999999</v>
      </c>
      <c r="O643" s="2">
        <v>0.54520000000000002</v>
      </c>
      <c r="P643" s="2">
        <v>0.58630000000000004</v>
      </c>
      <c r="Q643" s="2">
        <v>0.59919999999999995</v>
      </c>
      <c r="R643" s="2">
        <v>0.82330000000000003</v>
      </c>
      <c r="S643" s="2">
        <v>0.57220000000000004</v>
      </c>
      <c r="T643" s="2">
        <v>0.70469999999999999</v>
      </c>
      <c r="U643" s="2">
        <v>0.9002</v>
      </c>
      <c r="V643" s="2">
        <v>1.3476000000000001</v>
      </c>
    </row>
    <row r="644" spans="12:22" x14ac:dyDescent="0.2">
      <c r="L644" s="2">
        <v>104.3</v>
      </c>
      <c r="M644" s="2">
        <v>0.57200000000000006</v>
      </c>
      <c r="N644" s="2">
        <v>0.70445000000000002</v>
      </c>
      <c r="O644" s="2">
        <v>0.54500000000000004</v>
      </c>
      <c r="P644" s="2">
        <v>0.58609999999999995</v>
      </c>
      <c r="Q644" s="2">
        <v>0.59899999999999998</v>
      </c>
      <c r="R644" s="2">
        <v>0.82310000000000005</v>
      </c>
      <c r="S644" s="2">
        <v>0.57200000000000006</v>
      </c>
      <c r="T644" s="2">
        <v>0.70445000000000002</v>
      </c>
      <c r="U644" s="2">
        <v>0.89980000000000004</v>
      </c>
      <c r="V644" s="2">
        <v>1.3472</v>
      </c>
    </row>
    <row r="645" spans="12:22" x14ac:dyDescent="0.2">
      <c r="L645" s="2">
        <v>104.4</v>
      </c>
      <c r="M645" s="2">
        <v>0.57179999999999997</v>
      </c>
      <c r="N645" s="2">
        <v>0.70420000000000005</v>
      </c>
      <c r="O645" s="2">
        <v>0.54479999999999995</v>
      </c>
      <c r="P645" s="2">
        <v>0.58579999999999999</v>
      </c>
      <c r="Q645" s="2">
        <v>0.5988</v>
      </c>
      <c r="R645" s="2">
        <v>0.82289999999999996</v>
      </c>
      <c r="S645" s="2">
        <v>0.57179999999999997</v>
      </c>
      <c r="T645" s="2">
        <v>0.70420000000000005</v>
      </c>
      <c r="U645" s="2">
        <v>0.89939999999999998</v>
      </c>
      <c r="V645" s="2">
        <v>1.3468</v>
      </c>
    </row>
    <row r="646" spans="12:22" x14ac:dyDescent="0.2">
      <c r="L646" s="2">
        <v>104.5</v>
      </c>
      <c r="M646" s="2">
        <v>0.5716</v>
      </c>
      <c r="N646" s="2">
        <v>0.70394999999999996</v>
      </c>
      <c r="O646" s="2">
        <v>0.54459999999999997</v>
      </c>
      <c r="P646" s="2">
        <v>0.58550000000000002</v>
      </c>
      <c r="Q646" s="2">
        <v>0.59860000000000002</v>
      </c>
      <c r="R646" s="2">
        <v>0.82269999999999999</v>
      </c>
      <c r="S646" s="2">
        <v>0.5716</v>
      </c>
      <c r="T646" s="2">
        <v>0.70394999999999996</v>
      </c>
      <c r="U646" s="2">
        <v>0.89900000000000002</v>
      </c>
      <c r="V646" s="2">
        <v>1.3464</v>
      </c>
    </row>
    <row r="647" spans="12:22" x14ac:dyDescent="0.2">
      <c r="L647" s="2">
        <v>104.6</v>
      </c>
      <c r="M647" s="2">
        <v>0.57140000000000002</v>
      </c>
      <c r="N647" s="2">
        <v>0.70369999999999999</v>
      </c>
      <c r="O647" s="2">
        <v>0.5444</v>
      </c>
      <c r="P647" s="2">
        <v>0.58520000000000005</v>
      </c>
      <c r="Q647" s="2">
        <v>0.59840000000000004</v>
      </c>
      <c r="R647" s="2">
        <v>0.82250000000000001</v>
      </c>
      <c r="S647" s="2">
        <v>0.57140000000000002</v>
      </c>
      <c r="T647" s="2">
        <v>0.70369999999999999</v>
      </c>
      <c r="U647" s="2">
        <v>0.89900000000000002</v>
      </c>
      <c r="V647" s="2">
        <v>1.3460000000000001</v>
      </c>
    </row>
    <row r="648" spans="12:22" x14ac:dyDescent="0.2">
      <c r="L648" s="2">
        <v>104.7</v>
      </c>
      <c r="M648" s="2">
        <v>0.57125000000000004</v>
      </c>
      <c r="N648" s="2">
        <v>0.70345000000000002</v>
      </c>
      <c r="O648" s="2">
        <v>0.54430000000000001</v>
      </c>
      <c r="P648" s="2">
        <v>0.58489999999999998</v>
      </c>
      <c r="Q648" s="2">
        <v>0.59819999999999995</v>
      </c>
      <c r="R648" s="2">
        <v>0.82230000000000003</v>
      </c>
      <c r="S648" s="2">
        <v>0.57125000000000004</v>
      </c>
      <c r="T648" s="2">
        <v>0.70345000000000002</v>
      </c>
      <c r="U648" s="2">
        <v>0.89900000000000002</v>
      </c>
      <c r="V648" s="2">
        <v>1.3456000000000001</v>
      </c>
    </row>
    <row r="649" spans="12:22" x14ac:dyDescent="0.2">
      <c r="L649" s="2">
        <v>104.8</v>
      </c>
      <c r="M649" s="2">
        <v>0.57105000000000006</v>
      </c>
      <c r="N649" s="2">
        <v>0.70320000000000005</v>
      </c>
      <c r="O649" s="2">
        <v>0.54410000000000003</v>
      </c>
      <c r="P649" s="2">
        <v>0.58460000000000001</v>
      </c>
      <c r="Q649" s="2">
        <v>0.59799999999999998</v>
      </c>
      <c r="R649" s="2">
        <v>0.82210000000000005</v>
      </c>
      <c r="S649" s="2">
        <v>0.57105000000000006</v>
      </c>
      <c r="T649" s="2">
        <v>0.70320000000000005</v>
      </c>
      <c r="U649" s="2">
        <v>0.89880000000000004</v>
      </c>
      <c r="V649" s="2">
        <v>1.3452</v>
      </c>
    </row>
    <row r="650" spans="12:22" x14ac:dyDescent="0.2">
      <c r="L650" s="2">
        <v>104.9</v>
      </c>
      <c r="M650" s="2">
        <v>0.57174999999999998</v>
      </c>
      <c r="N650" s="2">
        <v>0.70294999999999996</v>
      </c>
      <c r="O650" s="2">
        <v>0.54569999999999996</v>
      </c>
      <c r="P650" s="2">
        <v>0.58430000000000004</v>
      </c>
      <c r="Q650" s="2">
        <v>0.5978</v>
      </c>
      <c r="R650" s="2">
        <v>0.82189999999999996</v>
      </c>
      <c r="S650" s="2">
        <v>0.57174999999999998</v>
      </c>
      <c r="T650" s="2">
        <v>0.70294999999999996</v>
      </c>
      <c r="U650" s="2">
        <v>0.89839999999999998</v>
      </c>
      <c r="V650" s="2">
        <v>1.3448</v>
      </c>
    </row>
    <row r="651" spans="12:22" x14ac:dyDescent="0.2">
      <c r="L651" s="2">
        <v>105</v>
      </c>
      <c r="M651" s="2">
        <v>0.57064999999999999</v>
      </c>
      <c r="N651" s="2">
        <v>0.70269999999999999</v>
      </c>
      <c r="O651" s="2">
        <v>0.54369999999999996</v>
      </c>
      <c r="P651" s="2">
        <v>0.58399999999999996</v>
      </c>
      <c r="Q651" s="2">
        <v>0.59760000000000002</v>
      </c>
      <c r="R651" s="2">
        <v>0.82169999999999999</v>
      </c>
      <c r="S651" s="2">
        <v>0.57064999999999999</v>
      </c>
      <c r="T651" s="2">
        <v>0.70269999999999999</v>
      </c>
      <c r="U651" s="2">
        <v>0.89800000000000002</v>
      </c>
      <c r="V651" s="2">
        <v>1.3444</v>
      </c>
    </row>
    <row r="652" spans="12:22" x14ac:dyDescent="0.2">
      <c r="L652" s="2">
        <v>105.1</v>
      </c>
      <c r="M652" s="2">
        <v>0.57050000000000001</v>
      </c>
      <c r="N652" s="2">
        <v>0.70245000000000002</v>
      </c>
      <c r="O652" s="2">
        <v>0.54359999999999997</v>
      </c>
      <c r="P652" s="2">
        <v>0.5837</v>
      </c>
      <c r="Q652" s="2">
        <v>0.59740000000000004</v>
      </c>
      <c r="R652" s="2">
        <v>0.82150000000000001</v>
      </c>
      <c r="S652" s="2">
        <v>0.57050000000000001</v>
      </c>
      <c r="T652" s="2">
        <v>0.70245000000000002</v>
      </c>
      <c r="U652" s="2">
        <v>0.89800000000000002</v>
      </c>
      <c r="V652" s="2">
        <v>1.3440000000000001</v>
      </c>
    </row>
    <row r="653" spans="12:22" x14ac:dyDescent="0.2">
      <c r="L653" s="2">
        <v>105.2</v>
      </c>
      <c r="M653" s="2">
        <v>0.57030000000000003</v>
      </c>
      <c r="N653" s="2">
        <v>0.70225000000000004</v>
      </c>
      <c r="O653" s="2">
        <v>0.54339999999999999</v>
      </c>
      <c r="P653" s="2">
        <v>0.58340000000000003</v>
      </c>
      <c r="Q653" s="2">
        <v>0.59719999999999995</v>
      </c>
      <c r="R653" s="2">
        <v>0.82140000000000002</v>
      </c>
      <c r="S653" s="2">
        <v>0.57030000000000003</v>
      </c>
      <c r="T653" s="2">
        <v>0.70225000000000004</v>
      </c>
      <c r="U653" s="2">
        <v>0.89800000000000002</v>
      </c>
      <c r="V653" s="2">
        <v>1.3436000000000001</v>
      </c>
    </row>
    <row r="654" spans="12:22" x14ac:dyDescent="0.2">
      <c r="L654" s="2">
        <v>105.3</v>
      </c>
      <c r="M654" s="2">
        <v>0.57010000000000005</v>
      </c>
      <c r="N654" s="2">
        <v>0.70199999999999996</v>
      </c>
      <c r="O654" s="2">
        <v>0.54320000000000002</v>
      </c>
      <c r="P654" s="2">
        <v>0.58309999999999995</v>
      </c>
      <c r="Q654" s="2">
        <v>0.59699999999999998</v>
      </c>
      <c r="R654" s="2">
        <v>0.82120000000000004</v>
      </c>
      <c r="S654" s="2">
        <v>0.57010000000000005</v>
      </c>
      <c r="T654" s="2">
        <v>0.70199999999999996</v>
      </c>
      <c r="U654" s="2">
        <v>0.89780000000000004</v>
      </c>
      <c r="V654" s="2">
        <v>1.3431999999999999</v>
      </c>
    </row>
    <row r="655" spans="12:22" x14ac:dyDescent="0.2">
      <c r="L655" s="2">
        <v>105.4</v>
      </c>
      <c r="M655" s="2">
        <v>0.56994999999999996</v>
      </c>
      <c r="N655" s="2">
        <v>0.70174999999999998</v>
      </c>
      <c r="O655" s="2">
        <v>0.54310000000000003</v>
      </c>
      <c r="P655" s="2">
        <v>0.58279999999999998</v>
      </c>
      <c r="Q655" s="2">
        <v>0.5968</v>
      </c>
      <c r="R655" s="2">
        <v>0.82099999999999995</v>
      </c>
      <c r="S655" s="2">
        <v>0.56994999999999996</v>
      </c>
      <c r="T655" s="2">
        <v>0.70174999999999998</v>
      </c>
      <c r="U655" s="2">
        <v>0.89739999999999998</v>
      </c>
      <c r="V655" s="2">
        <v>1.3428</v>
      </c>
    </row>
    <row r="656" spans="12:22" x14ac:dyDescent="0.2">
      <c r="L656" s="2">
        <v>105.5</v>
      </c>
      <c r="M656" s="2">
        <v>0.56974999999999998</v>
      </c>
      <c r="N656" s="2">
        <v>0.70155000000000001</v>
      </c>
      <c r="O656" s="2">
        <v>0.54290000000000005</v>
      </c>
      <c r="P656" s="2">
        <v>0.58250000000000002</v>
      </c>
      <c r="Q656" s="2">
        <v>0.59660000000000002</v>
      </c>
      <c r="R656" s="2">
        <v>0.82079999999999997</v>
      </c>
      <c r="S656" s="2">
        <v>0.56974999999999998</v>
      </c>
      <c r="T656" s="2">
        <v>0.70155000000000001</v>
      </c>
      <c r="U656" s="2">
        <v>0.89700000000000002</v>
      </c>
      <c r="V656" s="2">
        <v>1.3424</v>
      </c>
    </row>
    <row r="657" spans="12:22" x14ac:dyDescent="0.2">
      <c r="L657" s="2">
        <v>105.6</v>
      </c>
      <c r="M657" s="2">
        <v>0.56955</v>
      </c>
      <c r="N657" s="2">
        <v>0.70130000000000003</v>
      </c>
      <c r="O657" s="2">
        <v>0.54269999999999996</v>
      </c>
      <c r="P657" s="2">
        <v>0.58230000000000004</v>
      </c>
      <c r="Q657" s="2">
        <v>0.59640000000000004</v>
      </c>
      <c r="R657" s="2">
        <v>0.8206</v>
      </c>
      <c r="S657" s="2">
        <v>0.56955</v>
      </c>
      <c r="T657" s="2">
        <v>0.70130000000000003</v>
      </c>
      <c r="U657" s="2">
        <v>0.89660000000000006</v>
      </c>
      <c r="V657" s="2">
        <v>1.3420000000000001</v>
      </c>
    </row>
    <row r="658" spans="12:22" x14ac:dyDescent="0.2">
      <c r="L658" s="2">
        <v>105.7</v>
      </c>
      <c r="M658" s="2">
        <v>0.56939999999999991</v>
      </c>
      <c r="N658" s="2">
        <v>0.70104999999999995</v>
      </c>
      <c r="O658" s="2">
        <v>0.54259999999999997</v>
      </c>
      <c r="P658" s="2">
        <v>0.58199999999999996</v>
      </c>
      <c r="Q658" s="2">
        <v>0.59619999999999995</v>
      </c>
      <c r="R658" s="2">
        <v>0.82040000000000002</v>
      </c>
      <c r="S658" s="2">
        <v>0.56939999999999991</v>
      </c>
      <c r="T658" s="2">
        <v>0.70104999999999995</v>
      </c>
      <c r="U658" s="2">
        <v>0.8962</v>
      </c>
      <c r="V658" s="2">
        <v>1.3416000000000001</v>
      </c>
    </row>
    <row r="659" spans="12:22" x14ac:dyDescent="0.2">
      <c r="L659" s="2">
        <v>105.8</v>
      </c>
      <c r="M659" s="2">
        <v>0.56919999999999993</v>
      </c>
      <c r="N659" s="2">
        <v>0.70079999999999998</v>
      </c>
      <c r="O659" s="2">
        <v>0.54239999999999999</v>
      </c>
      <c r="P659" s="2">
        <v>0.58169999999999999</v>
      </c>
      <c r="Q659" s="2">
        <v>0.59599999999999997</v>
      </c>
      <c r="R659" s="2">
        <v>0.82020000000000004</v>
      </c>
      <c r="S659" s="2">
        <v>0.56919999999999993</v>
      </c>
      <c r="T659" s="2">
        <v>0.70079999999999998</v>
      </c>
      <c r="U659" s="2">
        <v>0.89580000000000004</v>
      </c>
      <c r="V659" s="2">
        <v>1.3411999999999999</v>
      </c>
    </row>
    <row r="660" spans="12:22" x14ac:dyDescent="0.2">
      <c r="L660" s="2">
        <v>105.9</v>
      </c>
      <c r="M660" s="2">
        <v>0.56984999999999997</v>
      </c>
      <c r="N660" s="2">
        <v>0.70055000000000001</v>
      </c>
      <c r="O660" s="2">
        <v>0.54390000000000005</v>
      </c>
      <c r="P660" s="2">
        <v>0.58140000000000003</v>
      </c>
      <c r="Q660" s="2">
        <v>0.5958</v>
      </c>
      <c r="R660" s="2">
        <v>0.82</v>
      </c>
      <c r="S660" s="2">
        <v>0.56984999999999997</v>
      </c>
      <c r="T660" s="2">
        <v>0.70055000000000001</v>
      </c>
      <c r="U660" s="2">
        <v>0.89539999999999997</v>
      </c>
      <c r="V660" s="2">
        <v>1.3408</v>
      </c>
    </row>
    <row r="661" spans="12:22" x14ac:dyDescent="0.2">
      <c r="L661" s="2">
        <v>106</v>
      </c>
      <c r="M661" s="2">
        <v>0.56885000000000008</v>
      </c>
      <c r="N661" s="2">
        <v>0.70030000000000003</v>
      </c>
      <c r="O661" s="2">
        <v>0.54210000000000003</v>
      </c>
      <c r="P661" s="2">
        <v>0.58109999999999995</v>
      </c>
      <c r="Q661" s="2">
        <v>0.59560000000000002</v>
      </c>
      <c r="R661" s="2">
        <v>0.81979999999999997</v>
      </c>
      <c r="S661" s="2">
        <v>0.56885000000000008</v>
      </c>
      <c r="T661" s="2">
        <v>0.70030000000000003</v>
      </c>
      <c r="U661" s="2">
        <v>0.89500000000000002</v>
      </c>
      <c r="V661" s="2">
        <v>1.3404</v>
      </c>
    </row>
    <row r="662" spans="12:22" x14ac:dyDescent="0.2">
      <c r="L662" s="2">
        <v>106.1</v>
      </c>
      <c r="M662" s="2">
        <v>0.5686500000000001</v>
      </c>
      <c r="N662" s="2">
        <v>0.70009999999999994</v>
      </c>
      <c r="O662" s="2">
        <v>0.54190000000000005</v>
      </c>
      <c r="P662" s="2">
        <v>0.58079999999999998</v>
      </c>
      <c r="Q662" s="2">
        <v>0.59540000000000004</v>
      </c>
      <c r="R662" s="2">
        <v>0.81969999999999998</v>
      </c>
      <c r="S662" s="2">
        <v>0.5686500000000001</v>
      </c>
      <c r="T662" s="2">
        <v>0.70009999999999994</v>
      </c>
      <c r="U662" s="2">
        <v>0.89460000000000006</v>
      </c>
      <c r="V662" s="2">
        <v>1.34</v>
      </c>
    </row>
    <row r="663" spans="12:22" x14ac:dyDescent="0.2">
      <c r="L663" s="2">
        <v>106.2</v>
      </c>
      <c r="M663" s="2">
        <v>0.5684499999999999</v>
      </c>
      <c r="N663" s="2">
        <v>0.69984999999999997</v>
      </c>
      <c r="O663" s="2">
        <v>0.54169999999999996</v>
      </c>
      <c r="P663" s="2">
        <v>0.58050000000000002</v>
      </c>
      <c r="Q663" s="2">
        <v>0.59519999999999995</v>
      </c>
      <c r="R663" s="2">
        <v>0.81950000000000001</v>
      </c>
      <c r="S663" s="2">
        <v>0.5684499999999999</v>
      </c>
      <c r="T663" s="2">
        <v>0.69984999999999997</v>
      </c>
      <c r="U663" s="2">
        <v>0.89419999999999999</v>
      </c>
      <c r="V663" s="2">
        <v>1.3396000000000001</v>
      </c>
    </row>
    <row r="664" spans="12:22" x14ac:dyDescent="0.2">
      <c r="L664" s="2">
        <v>106.3</v>
      </c>
      <c r="M664" s="2">
        <v>0.56830000000000003</v>
      </c>
      <c r="N664" s="2">
        <v>0.6996</v>
      </c>
      <c r="O664" s="2">
        <v>0.54159999999999997</v>
      </c>
      <c r="P664" s="2">
        <v>0.58020000000000005</v>
      </c>
      <c r="Q664" s="2">
        <v>0.59499999999999997</v>
      </c>
      <c r="R664" s="2">
        <v>0.81930000000000003</v>
      </c>
      <c r="S664" s="2">
        <v>0.56830000000000003</v>
      </c>
      <c r="T664" s="2">
        <v>0.6996</v>
      </c>
      <c r="U664" s="2">
        <v>0.89400000000000002</v>
      </c>
      <c r="V664" s="2">
        <v>1.3391999999999999</v>
      </c>
    </row>
    <row r="665" spans="12:22" x14ac:dyDescent="0.2">
      <c r="L665" s="2">
        <v>106.4</v>
      </c>
      <c r="M665" s="2">
        <v>0.56810000000000005</v>
      </c>
      <c r="N665" s="2">
        <v>0.69940000000000002</v>
      </c>
      <c r="O665" s="2">
        <v>0.54139999999999999</v>
      </c>
      <c r="P665" s="2">
        <v>0.57989999999999997</v>
      </c>
      <c r="Q665" s="2">
        <v>0.5948</v>
      </c>
      <c r="R665" s="2">
        <v>0.81910000000000005</v>
      </c>
      <c r="S665" s="2">
        <v>0.56810000000000005</v>
      </c>
      <c r="T665" s="2">
        <v>0.69940000000000002</v>
      </c>
      <c r="U665" s="2">
        <v>0.89400000000000002</v>
      </c>
      <c r="V665" s="2">
        <v>1.3388</v>
      </c>
    </row>
    <row r="666" spans="12:22" x14ac:dyDescent="0.2">
      <c r="L666" s="2">
        <v>106.5</v>
      </c>
      <c r="M666" s="2">
        <v>0.56794999999999995</v>
      </c>
      <c r="N666" s="2">
        <v>0.69915000000000005</v>
      </c>
      <c r="O666" s="2">
        <v>0.5413</v>
      </c>
      <c r="P666" s="2">
        <v>0.57969999999999999</v>
      </c>
      <c r="Q666" s="2">
        <v>0.59460000000000002</v>
      </c>
      <c r="R666" s="2">
        <v>0.81889999999999996</v>
      </c>
      <c r="S666" s="2">
        <v>0.56794999999999995</v>
      </c>
      <c r="T666" s="2">
        <v>0.69915000000000005</v>
      </c>
      <c r="U666" s="2">
        <v>0.89400000000000002</v>
      </c>
      <c r="V666" s="2">
        <v>1.3384</v>
      </c>
    </row>
    <row r="667" spans="12:22" x14ac:dyDescent="0.2">
      <c r="L667" s="2">
        <v>106.6</v>
      </c>
      <c r="M667" s="2">
        <v>0.56780000000000008</v>
      </c>
      <c r="N667" s="2">
        <v>0.69894999999999996</v>
      </c>
      <c r="O667" s="2">
        <v>0.54110000000000003</v>
      </c>
      <c r="P667" s="2">
        <v>0.57940000000000003</v>
      </c>
      <c r="Q667" s="2">
        <v>0.59450000000000003</v>
      </c>
      <c r="R667" s="2">
        <v>0.81879999999999997</v>
      </c>
      <c r="S667" s="2">
        <v>0.56780000000000008</v>
      </c>
      <c r="T667" s="2">
        <v>0.69894999999999996</v>
      </c>
      <c r="U667" s="2">
        <v>0.89360000000000006</v>
      </c>
      <c r="V667" s="2">
        <v>1.3380000000000001</v>
      </c>
    </row>
    <row r="668" spans="12:22" x14ac:dyDescent="0.2">
      <c r="L668" s="2">
        <v>106.7</v>
      </c>
      <c r="M668" s="2">
        <v>0.56764999999999999</v>
      </c>
      <c r="N668" s="2">
        <v>0.69869999999999999</v>
      </c>
      <c r="O668" s="2">
        <v>0.54100000000000004</v>
      </c>
      <c r="P668" s="2">
        <v>0.57909999999999995</v>
      </c>
      <c r="Q668" s="2">
        <v>0.59430000000000005</v>
      </c>
      <c r="R668" s="2">
        <v>0.81859999999999999</v>
      </c>
      <c r="S668" s="2">
        <v>0.56764999999999999</v>
      </c>
      <c r="T668" s="2">
        <v>0.69869999999999999</v>
      </c>
      <c r="U668" s="2">
        <v>0.89319999999999999</v>
      </c>
      <c r="V668" s="2">
        <v>1.3380000000000001</v>
      </c>
    </row>
    <row r="669" spans="12:22" x14ac:dyDescent="0.2">
      <c r="L669" s="2">
        <v>106.8</v>
      </c>
      <c r="M669" s="2">
        <v>0.56745000000000001</v>
      </c>
      <c r="N669" s="2">
        <v>0.69845000000000002</v>
      </c>
      <c r="O669" s="2">
        <v>0.54079999999999995</v>
      </c>
      <c r="P669" s="2">
        <v>0.57879999999999998</v>
      </c>
      <c r="Q669" s="2">
        <v>0.59409999999999996</v>
      </c>
      <c r="R669" s="2">
        <v>0.81840000000000002</v>
      </c>
      <c r="S669" s="2">
        <v>0.56745000000000001</v>
      </c>
      <c r="T669" s="2">
        <v>0.69845000000000002</v>
      </c>
      <c r="U669" s="2">
        <v>0.89280000000000004</v>
      </c>
      <c r="V669" s="2">
        <v>1.3380000000000001</v>
      </c>
    </row>
    <row r="670" spans="12:22" x14ac:dyDescent="0.2">
      <c r="L670" s="2">
        <v>106.9</v>
      </c>
      <c r="M670" s="2">
        <v>0.56804999999999994</v>
      </c>
      <c r="N670" s="2">
        <v>0.69820000000000004</v>
      </c>
      <c r="O670" s="2">
        <v>0.54220000000000002</v>
      </c>
      <c r="P670" s="2">
        <v>0.57850000000000001</v>
      </c>
      <c r="Q670" s="2">
        <v>0.59389999999999998</v>
      </c>
      <c r="R670" s="2">
        <v>0.81820000000000004</v>
      </c>
      <c r="S670" s="2">
        <v>0.56804999999999994</v>
      </c>
      <c r="T670" s="2">
        <v>0.69820000000000004</v>
      </c>
      <c r="U670" s="2">
        <v>0.89239999999999997</v>
      </c>
      <c r="V670" s="2">
        <v>1.3378000000000001</v>
      </c>
    </row>
    <row r="671" spans="12:22" x14ac:dyDescent="0.2">
      <c r="L671" s="2">
        <v>107</v>
      </c>
      <c r="M671" s="2">
        <v>0.56709999999999994</v>
      </c>
      <c r="N671" s="2">
        <v>0.69794999999999996</v>
      </c>
      <c r="O671" s="2">
        <v>0.54049999999999998</v>
      </c>
      <c r="P671" s="2">
        <v>0.57820000000000005</v>
      </c>
      <c r="Q671" s="2">
        <v>0.59370000000000001</v>
      </c>
      <c r="R671" s="2">
        <v>0.81799999999999995</v>
      </c>
      <c r="S671" s="2">
        <v>0.56709999999999994</v>
      </c>
      <c r="T671" s="2">
        <v>0.69794999999999996</v>
      </c>
      <c r="U671" s="2">
        <v>0.89200000000000002</v>
      </c>
      <c r="V671" s="2">
        <v>1.3373999999999999</v>
      </c>
    </row>
    <row r="672" spans="12:22" x14ac:dyDescent="0.2">
      <c r="L672" s="2">
        <v>107.1</v>
      </c>
      <c r="M672" s="2">
        <v>0.56695000000000007</v>
      </c>
      <c r="N672" s="2">
        <v>0.69774999999999998</v>
      </c>
      <c r="O672" s="2">
        <v>0.54039999999999999</v>
      </c>
      <c r="P672" s="2">
        <v>0.57789999999999997</v>
      </c>
      <c r="Q672" s="2">
        <v>0.59350000000000003</v>
      </c>
      <c r="R672" s="2">
        <v>0.81789999999999996</v>
      </c>
      <c r="S672" s="2">
        <v>0.56695000000000007</v>
      </c>
      <c r="T672" s="2">
        <v>0.69774999999999998</v>
      </c>
      <c r="U672" s="2">
        <v>0.89200000000000002</v>
      </c>
      <c r="V672" s="2">
        <v>1.337</v>
      </c>
    </row>
    <row r="673" spans="12:22" x14ac:dyDescent="0.2">
      <c r="L673" s="2">
        <v>107.2</v>
      </c>
      <c r="M673" s="2">
        <v>0.56675000000000009</v>
      </c>
      <c r="N673" s="2">
        <v>0.69755</v>
      </c>
      <c r="O673" s="2">
        <v>0.54020000000000001</v>
      </c>
      <c r="P673" s="2">
        <v>0.5776</v>
      </c>
      <c r="Q673" s="2">
        <v>0.59330000000000005</v>
      </c>
      <c r="R673" s="2">
        <v>0.81769999999999998</v>
      </c>
      <c r="S673" s="2">
        <v>0.56675000000000009</v>
      </c>
      <c r="T673" s="2">
        <v>0.69755</v>
      </c>
      <c r="U673" s="2">
        <v>0.89200000000000002</v>
      </c>
      <c r="V673" s="2">
        <v>1.3366</v>
      </c>
    </row>
    <row r="674" spans="12:22" x14ac:dyDescent="0.2">
      <c r="L674" s="2">
        <v>107.3</v>
      </c>
      <c r="M674" s="2">
        <v>0.56664999999999999</v>
      </c>
      <c r="N674" s="2">
        <v>0.69730000000000003</v>
      </c>
      <c r="O674" s="2">
        <v>0.54010000000000002</v>
      </c>
      <c r="P674" s="2">
        <v>0.57740000000000002</v>
      </c>
      <c r="Q674" s="2">
        <v>0.59319999999999995</v>
      </c>
      <c r="R674" s="2">
        <v>0.8175</v>
      </c>
      <c r="S674" s="2">
        <v>0.56664999999999999</v>
      </c>
      <c r="T674" s="2">
        <v>0.69730000000000003</v>
      </c>
      <c r="U674" s="2">
        <v>0.89180000000000004</v>
      </c>
      <c r="V674" s="2">
        <v>1.3362000000000001</v>
      </c>
    </row>
    <row r="675" spans="12:22" x14ac:dyDescent="0.2">
      <c r="L675" s="2">
        <v>107.4</v>
      </c>
      <c r="M675" s="2">
        <v>0.56645000000000001</v>
      </c>
      <c r="N675" s="2">
        <v>0.69704999999999995</v>
      </c>
      <c r="O675" s="2">
        <v>0.53990000000000005</v>
      </c>
      <c r="P675" s="2">
        <v>0.57709999999999995</v>
      </c>
      <c r="Q675" s="2">
        <v>0.59299999999999997</v>
      </c>
      <c r="R675" s="2">
        <v>0.81730000000000003</v>
      </c>
      <c r="S675" s="2">
        <v>0.56645000000000001</v>
      </c>
      <c r="T675" s="2">
        <v>0.69704999999999995</v>
      </c>
      <c r="U675" s="2">
        <v>0.89139999999999997</v>
      </c>
      <c r="V675" s="2">
        <v>1.3358000000000001</v>
      </c>
    </row>
    <row r="676" spans="12:22" x14ac:dyDescent="0.2">
      <c r="L676" s="2">
        <v>107.5</v>
      </c>
      <c r="M676" s="2">
        <v>0.56630000000000003</v>
      </c>
      <c r="N676" s="2">
        <v>0.69684999999999997</v>
      </c>
      <c r="O676" s="2">
        <v>0.53979999999999995</v>
      </c>
      <c r="P676" s="2">
        <v>0.57679999999999998</v>
      </c>
      <c r="Q676" s="2">
        <v>0.59279999999999999</v>
      </c>
      <c r="R676" s="2">
        <v>0.81720000000000004</v>
      </c>
      <c r="S676" s="2">
        <v>0.56630000000000003</v>
      </c>
      <c r="T676" s="2">
        <v>0.69684999999999997</v>
      </c>
      <c r="U676" s="2">
        <v>0.89100000000000001</v>
      </c>
      <c r="V676" s="2">
        <v>1.3353999999999999</v>
      </c>
    </row>
    <row r="677" spans="12:22" x14ac:dyDescent="0.2">
      <c r="L677" s="2">
        <v>107.6</v>
      </c>
      <c r="M677" s="2">
        <v>0.56610000000000005</v>
      </c>
      <c r="N677" s="2">
        <v>0.6966</v>
      </c>
      <c r="O677" s="2">
        <v>0.53959999999999997</v>
      </c>
      <c r="P677" s="2">
        <v>0.57650000000000001</v>
      </c>
      <c r="Q677" s="2">
        <v>0.59260000000000002</v>
      </c>
      <c r="R677" s="2">
        <v>0.81699999999999995</v>
      </c>
      <c r="S677" s="2">
        <v>0.56610000000000005</v>
      </c>
      <c r="T677" s="2">
        <v>0.6966</v>
      </c>
      <c r="U677" s="2">
        <v>0.89060000000000006</v>
      </c>
      <c r="V677" s="2">
        <v>1.335</v>
      </c>
    </row>
    <row r="678" spans="12:22" x14ac:dyDescent="0.2">
      <c r="L678" s="2">
        <v>107.7</v>
      </c>
      <c r="M678" s="2">
        <v>0.56594999999999995</v>
      </c>
      <c r="N678" s="2">
        <v>0.69635000000000002</v>
      </c>
      <c r="O678" s="2">
        <v>0.53949999999999998</v>
      </c>
      <c r="P678" s="2">
        <v>0.57620000000000005</v>
      </c>
      <c r="Q678" s="2">
        <v>0.59240000000000004</v>
      </c>
      <c r="R678" s="2">
        <v>0.81679999999999997</v>
      </c>
      <c r="S678" s="2">
        <v>0.56594999999999995</v>
      </c>
      <c r="T678" s="2">
        <v>0.69635000000000002</v>
      </c>
      <c r="U678" s="2">
        <v>0.89019999999999999</v>
      </c>
      <c r="V678" s="2">
        <v>1.3346</v>
      </c>
    </row>
    <row r="679" spans="12:22" x14ac:dyDescent="0.2">
      <c r="L679" s="2">
        <v>107.8</v>
      </c>
      <c r="M679" s="2">
        <v>0.56580000000000008</v>
      </c>
      <c r="N679" s="2">
        <v>0.69620000000000004</v>
      </c>
      <c r="O679" s="2">
        <v>0.5393</v>
      </c>
      <c r="P679" s="2">
        <v>0.57589999999999997</v>
      </c>
      <c r="Q679" s="2">
        <v>0.59230000000000005</v>
      </c>
      <c r="R679" s="2">
        <v>0.81669999999999998</v>
      </c>
      <c r="S679" s="2">
        <v>0.56580000000000008</v>
      </c>
      <c r="T679" s="2">
        <v>0.69620000000000004</v>
      </c>
      <c r="U679" s="2">
        <v>0.89</v>
      </c>
      <c r="V679" s="2">
        <v>1.3342000000000001</v>
      </c>
    </row>
    <row r="680" spans="12:22" x14ac:dyDescent="0.2">
      <c r="L680" s="2">
        <v>107.9</v>
      </c>
      <c r="M680" s="2">
        <v>0.56640000000000001</v>
      </c>
      <c r="N680" s="2">
        <v>0.69594999999999996</v>
      </c>
      <c r="O680" s="2">
        <v>0.54069999999999996</v>
      </c>
      <c r="P680" s="2">
        <v>0.57569999999999999</v>
      </c>
      <c r="Q680" s="2">
        <v>0.59209999999999996</v>
      </c>
      <c r="R680" s="2">
        <v>0.8165</v>
      </c>
      <c r="S680" s="2">
        <v>0.56640000000000001</v>
      </c>
      <c r="T680" s="2">
        <v>0.69594999999999996</v>
      </c>
      <c r="U680" s="2">
        <v>0.89</v>
      </c>
      <c r="V680" s="2">
        <v>1.3338000000000001</v>
      </c>
    </row>
    <row r="681" spans="12:22" x14ac:dyDescent="0.2">
      <c r="L681" s="2">
        <v>108</v>
      </c>
      <c r="M681" s="2">
        <v>0.5655</v>
      </c>
      <c r="N681" s="2">
        <v>0.69569999999999999</v>
      </c>
      <c r="O681" s="2">
        <v>0.53910000000000002</v>
      </c>
      <c r="P681" s="2">
        <v>0.57540000000000002</v>
      </c>
      <c r="Q681" s="2">
        <v>0.59189999999999998</v>
      </c>
      <c r="R681" s="2">
        <v>0.81630000000000003</v>
      </c>
      <c r="S681" s="2">
        <v>0.5655</v>
      </c>
      <c r="T681" s="2">
        <v>0.69569999999999999</v>
      </c>
      <c r="U681" s="2">
        <v>0.89</v>
      </c>
      <c r="V681" s="2">
        <v>1.3333999999999999</v>
      </c>
    </row>
    <row r="682" spans="12:22" x14ac:dyDescent="0.2">
      <c r="L682" s="2">
        <v>108.1</v>
      </c>
      <c r="M682" s="2">
        <v>0.56530000000000002</v>
      </c>
      <c r="N682" s="2">
        <v>0.69545000000000001</v>
      </c>
      <c r="O682" s="2">
        <v>0.53890000000000005</v>
      </c>
      <c r="P682" s="2">
        <v>0.57509999999999994</v>
      </c>
      <c r="Q682" s="2">
        <v>0.5917</v>
      </c>
      <c r="R682" s="2">
        <v>0.81610000000000005</v>
      </c>
      <c r="S682" s="2">
        <v>0.56530000000000002</v>
      </c>
      <c r="T682" s="2">
        <v>0.69545000000000001</v>
      </c>
      <c r="U682" s="2">
        <v>0.88960000000000006</v>
      </c>
      <c r="V682" s="2">
        <v>1.333</v>
      </c>
    </row>
    <row r="683" spans="12:22" x14ac:dyDescent="0.2">
      <c r="L683" s="2">
        <v>108.2</v>
      </c>
      <c r="M683" s="2">
        <v>0.56519999999999992</v>
      </c>
      <c r="N683" s="2">
        <v>0.69525000000000003</v>
      </c>
      <c r="O683" s="2">
        <v>0.53879999999999995</v>
      </c>
      <c r="P683" s="2">
        <v>0.57479999999999998</v>
      </c>
      <c r="Q683" s="2">
        <v>0.59160000000000001</v>
      </c>
      <c r="R683" s="2">
        <v>0.81599999999999995</v>
      </c>
      <c r="S683" s="2">
        <v>0.56519999999999992</v>
      </c>
      <c r="T683" s="2">
        <v>0.69525000000000003</v>
      </c>
      <c r="U683" s="2">
        <v>0.88919999999999999</v>
      </c>
      <c r="V683" s="2">
        <v>1.3326</v>
      </c>
    </row>
    <row r="684" spans="12:22" x14ac:dyDescent="0.2">
      <c r="L684" s="2">
        <v>108.3</v>
      </c>
      <c r="M684" s="2">
        <v>0.56499999999999995</v>
      </c>
      <c r="N684" s="2">
        <v>0.69499999999999995</v>
      </c>
      <c r="O684" s="2">
        <v>0.53859999999999997</v>
      </c>
      <c r="P684" s="2">
        <v>0.57450000000000001</v>
      </c>
      <c r="Q684" s="2">
        <v>0.59140000000000004</v>
      </c>
      <c r="R684" s="2">
        <v>0.81579999999999997</v>
      </c>
      <c r="S684" s="2">
        <v>0.56499999999999995</v>
      </c>
      <c r="T684" s="2">
        <v>0.69499999999999995</v>
      </c>
      <c r="U684" s="2">
        <v>0.88900000000000001</v>
      </c>
      <c r="V684" s="2">
        <v>1.3322000000000001</v>
      </c>
    </row>
    <row r="685" spans="12:22" x14ac:dyDescent="0.2">
      <c r="L685" s="2">
        <v>108.4</v>
      </c>
      <c r="M685" s="2">
        <v>0.56484999999999996</v>
      </c>
      <c r="N685" s="2">
        <v>0.69479999999999997</v>
      </c>
      <c r="O685" s="2">
        <v>0.53849999999999998</v>
      </c>
      <c r="P685" s="2">
        <v>0.57420000000000004</v>
      </c>
      <c r="Q685" s="2">
        <v>0.59119999999999995</v>
      </c>
      <c r="R685" s="2">
        <v>0.81559999999999999</v>
      </c>
      <c r="S685" s="2">
        <v>0.56484999999999996</v>
      </c>
      <c r="T685" s="2">
        <v>0.69479999999999997</v>
      </c>
      <c r="U685" s="2">
        <v>0.88900000000000001</v>
      </c>
      <c r="V685" s="2">
        <v>1.3318000000000001</v>
      </c>
    </row>
    <row r="686" spans="12:22" x14ac:dyDescent="0.2">
      <c r="L686" s="2">
        <v>108.5</v>
      </c>
      <c r="M686" s="2">
        <v>0.56469999999999998</v>
      </c>
      <c r="N686" s="2">
        <v>0.6946</v>
      </c>
      <c r="O686" s="2">
        <v>0.53839999999999999</v>
      </c>
      <c r="P686" s="2">
        <v>0.57399999999999995</v>
      </c>
      <c r="Q686" s="2">
        <v>0.59099999999999997</v>
      </c>
      <c r="R686" s="2">
        <v>0.8155</v>
      </c>
      <c r="S686" s="2">
        <v>0.56469999999999998</v>
      </c>
      <c r="T686" s="2">
        <v>0.6946</v>
      </c>
      <c r="U686" s="2">
        <v>0.88900000000000001</v>
      </c>
      <c r="V686" s="2">
        <v>1.3313999999999999</v>
      </c>
    </row>
    <row r="687" spans="12:22" x14ac:dyDescent="0.2">
      <c r="L687" s="2">
        <v>108.6</v>
      </c>
      <c r="M687" s="2">
        <v>0.56455</v>
      </c>
      <c r="N687" s="2">
        <v>0.69435000000000002</v>
      </c>
      <c r="O687" s="2">
        <v>0.53820000000000001</v>
      </c>
      <c r="P687" s="2">
        <v>0.57369999999999999</v>
      </c>
      <c r="Q687" s="2">
        <v>0.59089999999999998</v>
      </c>
      <c r="R687" s="2">
        <v>0.81530000000000002</v>
      </c>
      <c r="S687" s="2">
        <v>0.56455</v>
      </c>
      <c r="T687" s="2">
        <v>0.69435000000000002</v>
      </c>
      <c r="U687" s="2">
        <v>0.88860000000000006</v>
      </c>
      <c r="V687" s="2">
        <v>1.331</v>
      </c>
    </row>
    <row r="688" spans="12:22" x14ac:dyDescent="0.2">
      <c r="L688" s="2">
        <v>108.7</v>
      </c>
      <c r="M688" s="2">
        <v>0.56440000000000001</v>
      </c>
      <c r="N688" s="2">
        <v>0.69415000000000004</v>
      </c>
      <c r="O688" s="2">
        <v>0.53810000000000002</v>
      </c>
      <c r="P688" s="2">
        <v>0.57340000000000002</v>
      </c>
      <c r="Q688" s="2">
        <v>0.5907</v>
      </c>
      <c r="R688" s="2">
        <v>0.81520000000000004</v>
      </c>
      <c r="S688" s="2">
        <v>0.56440000000000001</v>
      </c>
      <c r="T688" s="2">
        <v>0.69415000000000004</v>
      </c>
      <c r="U688" s="2">
        <v>0.88819999999999999</v>
      </c>
      <c r="V688" s="2">
        <v>1.331</v>
      </c>
    </row>
    <row r="689" spans="12:22" x14ac:dyDescent="0.2">
      <c r="L689" s="2">
        <v>108.8</v>
      </c>
      <c r="M689" s="2">
        <v>0.56425000000000003</v>
      </c>
      <c r="N689" s="2">
        <v>0.69389999999999996</v>
      </c>
      <c r="O689" s="2">
        <v>0.53800000000000003</v>
      </c>
      <c r="P689" s="2">
        <v>0.57310000000000005</v>
      </c>
      <c r="Q689" s="2">
        <v>0.59050000000000002</v>
      </c>
      <c r="R689" s="2">
        <v>0.81499999999999995</v>
      </c>
      <c r="S689" s="2">
        <v>0.56425000000000003</v>
      </c>
      <c r="T689" s="2">
        <v>0.69389999999999996</v>
      </c>
      <c r="U689" s="2">
        <v>0.88780000000000003</v>
      </c>
      <c r="V689" s="2">
        <v>1.331</v>
      </c>
    </row>
    <row r="690" spans="12:22" x14ac:dyDescent="0.2">
      <c r="L690" s="2">
        <v>108.9</v>
      </c>
      <c r="M690" s="2">
        <v>0.56475000000000009</v>
      </c>
      <c r="N690" s="2">
        <v>0.69364999999999999</v>
      </c>
      <c r="O690" s="2">
        <v>0.53920000000000001</v>
      </c>
      <c r="P690" s="2">
        <v>0.57279999999999998</v>
      </c>
      <c r="Q690" s="2">
        <v>0.59030000000000005</v>
      </c>
      <c r="R690" s="2">
        <v>0.81479999999999997</v>
      </c>
      <c r="S690" s="2">
        <v>0.56475000000000009</v>
      </c>
      <c r="T690" s="2">
        <v>0.69364999999999999</v>
      </c>
      <c r="U690" s="2">
        <v>0.88739999999999997</v>
      </c>
      <c r="V690" s="2">
        <v>1.3308</v>
      </c>
    </row>
    <row r="691" spans="12:22" x14ac:dyDescent="0.2">
      <c r="L691" s="2">
        <v>109</v>
      </c>
      <c r="M691" s="2">
        <v>0.56394999999999995</v>
      </c>
      <c r="N691" s="2">
        <v>0.69350000000000001</v>
      </c>
      <c r="O691" s="2">
        <v>0.53769999999999996</v>
      </c>
      <c r="P691" s="2">
        <v>0.57250000000000001</v>
      </c>
      <c r="Q691" s="2">
        <v>0.59019999999999995</v>
      </c>
      <c r="R691" s="2">
        <v>0.81469999999999998</v>
      </c>
      <c r="S691" s="2">
        <v>0.56394999999999995</v>
      </c>
      <c r="T691" s="2">
        <v>0.69350000000000001</v>
      </c>
      <c r="U691" s="2">
        <v>0.88700000000000001</v>
      </c>
      <c r="V691" s="2">
        <v>1.3304</v>
      </c>
    </row>
    <row r="692" spans="12:22" x14ac:dyDescent="0.2">
      <c r="L692" s="2">
        <v>109.1</v>
      </c>
      <c r="M692" s="2">
        <v>0.56379999999999997</v>
      </c>
      <c r="N692" s="2">
        <v>0.69325000000000003</v>
      </c>
      <c r="O692" s="2">
        <v>0.53759999999999997</v>
      </c>
      <c r="P692" s="2">
        <v>0.57230000000000003</v>
      </c>
      <c r="Q692" s="2">
        <v>0.59</v>
      </c>
      <c r="R692" s="2">
        <v>0.8145</v>
      </c>
      <c r="S692" s="2">
        <v>0.56379999999999997</v>
      </c>
      <c r="T692" s="2">
        <v>0.69325000000000003</v>
      </c>
      <c r="U692" s="2">
        <v>0.88700000000000001</v>
      </c>
      <c r="V692" s="2">
        <v>1.33</v>
      </c>
    </row>
    <row r="693" spans="12:22" x14ac:dyDescent="0.2">
      <c r="L693" s="2">
        <v>109.2</v>
      </c>
      <c r="M693" s="2">
        <v>0.56364999999999998</v>
      </c>
      <c r="N693" s="2">
        <v>0.69299999999999995</v>
      </c>
      <c r="O693" s="2">
        <v>0.53749999999999998</v>
      </c>
      <c r="P693" s="2">
        <v>0.57199999999999995</v>
      </c>
      <c r="Q693" s="2">
        <v>0.58979999999999999</v>
      </c>
      <c r="R693" s="2">
        <v>0.81430000000000002</v>
      </c>
      <c r="S693" s="2">
        <v>0.56364999999999998</v>
      </c>
      <c r="T693" s="2">
        <v>0.69299999999999995</v>
      </c>
      <c r="U693" s="2">
        <v>0.88700000000000001</v>
      </c>
      <c r="V693" s="2">
        <v>1.3296000000000001</v>
      </c>
    </row>
    <row r="694" spans="12:22" x14ac:dyDescent="0.2">
      <c r="L694" s="2">
        <v>109.3</v>
      </c>
      <c r="M694" s="2">
        <v>0.5635</v>
      </c>
      <c r="N694" s="2">
        <v>0.69279999999999997</v>
      </c>
      <c r="O694" s="2">
        <v>0.5373</v>
      </c>
      <c r="P694" s="2">
        <v>0.57169999999999999</v>
      </c>
      <c r="Q694" s="2">
        <v>0.5897</v>
      </c>
      <c r="R694" s="2">
        <v>0.81420000000000003</v>
      </c>
      <c r="S694" s="2">
        <v>0.5635</v>
      </c>
      <c r="T694" s="2">
        <v>0.69279999999999997</v>
      </c>
      <c r="U694" s="2">
        <v>0.88680000000000003</v>
      </c>
      <c r="V694" s="2">
        <v>1.3291999999999999</v>
      </c>
    </row>
    <row r="695" spans="12:22" x14ac:dyDescent="0.2">
      <c r="L695" s="2">
        <v>109.4</v>
      </c>
      <c r="M695" s="2">
        <v>0.56335000000000002</v>
      </c>
      <c r="N695" s="2">
        <v>0.69255</v>
      </c>
      <c r="O695" s="2">
        <v>0.53720000000000001</v>
      </c>
      <c r="P695" s="2">
        <v>0.57140000000000002</v>
      </c>
      <c r="Q695" s="2">
        <v>0.58950000000000002</v>
      </c>
      <c r="R695" s="2">
        <v>0.81399999999999995</v>
      </c>
      <c r="S695" s="2">
        <v>0.56335000000000002</v>
      </c>
      <c r="T695" s="2">
        <v>0.69255</v>
      </c>
      <c r="U695" s="2">
        <v>0.88639999999999997</v>
      </c>
      <c r="V695" s="2">
        <v>1.3288</v>
      </c>
    </row>
    <row r="696" spans="12:22" x14ac:dyDescent="0.2">
      <c r="L696" s="2">
        <v>109.5</v>
      </c>
      <c r="M696" s="2">
        <v>0.56320000000000003</v>
      </c>
      <c r="N696" s="2">
        <v>0.69240000000000002</v>
      </c>
      <c r="O696" s="2">
        <v>0.53710000000000002</v>
      </c>
      <c r="P696" s="2">
        <v>0.57110000000000005</v>
      </c>
      <c r="Q696" s="2">
        <v>0.58930000000000005</v>
      </c>
      <c r="R696" s="2">
        <v>0.81389999999999996</v>
      </c>
      <c r="S696" s="2">
        <v>0.56320000000000003</v>
      </c>
      <c r="T696" s="2">
        <v>0.69240000000000002</v>
      </c>
      <c r="U696" s="2">
        <v>0.88600000000000001</v>
      </c>
      <c r="V696" s="2">
        <v>1.3284</v>
      </c>
    </row>
    <row r="697" spans="12:22" x14ac:dyDescent="0.2">
      <c r="L697" s="2">
        <v>109.6</v>
      </c>
      <c r="M697" s="2">
        <v>0.56309999999999993</v>
      </c>
      <c r="N697" s="2">
        <v>0.69215000000000004</v>
      </c>
      <c r="O697" s="2">
        <v>0.53700000000000003</v>
      </c>
      <c r="P697" s="2">
        <v>0.57089999999999996</v>
      </c>
      <c r="Q697" s="2">
        <v>0.58919999999999995</v>
      </c>
      <c r="R697" s="2">
        <v>0.81369999999999998</v>
      </c>
      <c r="S697" s="2">
        <v>0.56309999999999993</v>
      </c>
      <c r="T697" s="2">
        <v>0.69215000000000004</v>
      </c>
      <c r="U697" s="2">
        <v>0.88560000000000005</v>
      </c>
      <c r="V697" s="2">
        <v>1.3280000000000001</v>
      </c>
    </row>
    <row r="698" spans="12:22" x14ac:dyDescent="0.2">
      <c r="L698" s="2">
        <v>109.7</v>
      </c>
      <c r="M698" s="2">
        <v>0.56289999999999996</v>
      </c>
      <c r="N698" s="2">
        <v>0.69189999999999996</v>
      </c>
      <c r="O698" s="2">
        <v>0.53680000000000005</v>
      </c>
      <c r="P698" s="2">
        <v>0.5706</v>
      </c>
      <c r="Q698" s="2">
        <v>0.58899999999999997</v>
      </c>
      <c r="R698" s="2">
        <v>0.8135</v>
      </c>
      <c r="S698" s="2">
        <v>0.56289999999999996</v>
      </c>
      <c r="T698" s="2">
        <v>0.69189999999999996</v>
      </c>
      <c r="U698" s="2">
        <v>0.88519999999999999</v>
      </c>
      <c r="V698" s="2">
        <v>1.3276000000000001</v>
      </c>
    </row>
    <row r="699" spans="12:22" x14ac:dyDescent="0.2">
      <c r="L699" s="2">
        <v>109.8</v>
      </c>
      <c r="M699" s="2">
        <v>0.56274999999999997</v>
      </c>
      <c r="N699" s="2">
        <v>0.69169999999999998</v>
      </c>
      <c r="O699" s="2">
        <v>0.53669999999999995</v>
      </c>
      <c r="P699" s="2">
        <v>0.57030000000000003</v>
      </c>
      <c r="Q699" s="2">
        <v>0.58879999999999999</v>
      </c>
      <c r="R699" s="2">
        <v>0.81340000000000001</v>
      </c>
      <c r="S699" s="2">
        <v>0.56274999999999997</v>
      </c>
      <c r="T699" s="2">
        <v>0.69169999999999998</v>
      </c>
      <c r="U699" s="2">
        <v>0.88500000000000001</v>
      </c>
      <c r="V699" s="2">
        <v>1.3271999999999999</v>
      </c>
    </row>
    <row r="700" spans="12:22" x14ac:dyDescent="0.2">
      <c r="L700" s="2">
        <v>109.9</v>
      </c>
      <c r="M700" s="2">
        <v>0.56325000000000003</v>
      </c>
      <c r="N700" s="2">
        <v>0.6915</v>
      </c>
      <c r="O700" s="2">
        <v>0.53779999999999994</v>
      </c>
      <c r="P700" s="2">
        <v>0.56999999999999995</v>
      </c>
      <c r="Q700" s="2">
        <v>0.5887</v>
      </c>
      <c r="R700" s="2">
        <v>0.81320000000000003</v>
      </c>
      <c r="S700" s="2">
        <v>0.56325000000000003</v>
      </c>
      <c r="T700" s="2">
        <v>0.6915</v>
      </c>
      <c r="U700" s="2">
        <v>0.88500000000000001</v>
      </c>
      <c r="V700" s="2">
        <v>1.3268</v>
      </c>
    </row>
    <row r="701" spans="12:22" x14ac:dyDescent="0.2">
      <c r="L701" s="2">
        <v>110</v>
      </c>
      <c r="M701" s="2">
        <v>0.5625</v>
      </c>
      <c r="N701" s="2">
        <v>0.69135000000000002</v>
      </c>
      <c r="O701" s="2">
        <v>0.53649999999999998</v>
      </c>
      <c r="P701" s="2">
        <v>0.56979999999999997</v>
      </c>
      <c r="Q701" s="2">
        <v>0.58850000000000002</v>
      </c>
      <c r="R701" s="2">
        <v>0.81310000000000004</v>
      </c>
      <c r="S701" s="2">
        <v>0.5625</v>
      </c>
      <c r="T701" s="2">
        <v>0.69135000000000002</v>
      </c>
      <c r="U701" s="2">
        <v>0.88500000000000001</v>
      </c>
      <c r="V701" s="2">
        <v>1.3264</v>
      </c>
    </row>
    <row r="702" spans="12:22" x14ac:dyDescent="0.2">
      <c r="L702" s="2">
        <v>110.1</v>
      </c>
      <c r="M702" s="2">
        <v>0.56235000000000002</v>
      </c>
      <c r="N702" s="2">
        <v>0.69120000000000004</v>
      </c>
      <c r="O702" s="2">
        <v>0.53639999999999999</v>
      </c>
      <c r="P702" s="2">
        <v>0.5696</v>
      </c>
      <c r="Q702" s="2">
        <v>0.58830000000000005</v>
      </c>
      <c r="R702" s="2">
        <v>0.81289999999999996</v>
      </c>
      <c r="S702" s="2">
        <v>0.56235000000000002</v>
      </c>
      <c r="T702" s="2">
        <v>0.69120000000000004</v>
      </c>
      <c r="U702" s="2">
        <v>0.88460000000000005</v>
      </c>
      <c r="V702" s="2">
        <v>1.3260000000000001</v>
      </c>
    </row>
    <row r="703" spans="12:22" x14ac:dyDescent="0.2">
      <c r="L703" s="2">
        <v>110.2</v>
      </c>
      <c r="M703" s="2">
        <v>0.56220000000000003</v>
      </c>
      <c r="N703" s="2">
        <v>0.69105000000000005</v>
      </c>
      <c r="O703" s="2">
        <v>0.53620000000000001</v>
      </c>
      <c r="P703" s="2">
        <v>0.56950000000000001</v>
      </c>
      <c r="Q703" s="2">
        <v>0.58819999999999995</v>
      </c>
      <c r="R703" s="2">
        <v>0.81279999999999997</v>
      </c>
      <c r="S703" s="2">
        <v>0.56220000000000003</v>
      </c>
      <c r="T703" s="2">
        <v>0.69105000000000005</v>
      </c>
      <c r="U703" s="2">
        <v>0.88419999999999999</v>
      </c>
      <c r="V703" s="2">
        <v>1.3256000000000001</v>
      </c>
    </row>
    <row r="704" spans="12:22" x14ac:dyDescent="0.2">
      <c r="L704" s="2">
        <v>110.3</v>
      </c>
      <c r="M704" s="2">
        <v>0.56204999999999994</v>
      </c>
      <c r="N704" s="2">
        <v>0.69089999999999996</v>
      </c>
      <c r="O704" s="2">
        <v>0.53610000000000002</v>
      </c>
      <c r="P704" s="2">
        <v>0.56930000000000003</v>
      </c>
      <c r="Q704" s="2">
        <v>0.58799999999999997</v>
      </c>
      <c r="R704" s="2">
        <v>0.81259999999999999</v>
      </c>
      <c r="S704" s="2">
        <v>0.56204999999999994</v>
      </c>
      <c r="T704" s="2">
        <v>0.69089999999999996</v>
      </c>
      <c r="U704" s="2">
        <v>0.88380000000000003</v>
      </c>
      <c r="V704" s="2">
        <v>1.3251999999999999</v>
      </c>
    </row>
    <row r="705" spans="12:22" x14ac:dyDescent="0.2">
      <c r="L705" s="2">
        <v>110.4</v>
      </c>
      <c r="M705" s="2">
        <v>0.56190000000000007</v>
      </c>
      <c r="N705" s="2">
        <v>0.69074999999999998</v>
      </c>
      <c r="O705" s="2">
        <v>0.53600000000000003</v>
      </c>
      <c r="P705" s="2">
        <v>0.56920000000000004</v>
      </c>
      <c r="Q705" s="2">
        <v>0.58779999999999999</v>
      </c>
      <c r="R705" s="2">
        <v>0.81240000000000001</v>
      </c>
      <c r="S705" s="2">
        <v>0.56190000000000007</v>
      </c>
      <c r="T705" s="2">
        <v>0.69074999999999998</v>
      </c>
      <c r="U705" s="2">
        <v>0.88339999999999996</v>
      </c>
      <c r="V705" s="2">
        <v>1.3248</v>
      </c>
    </row>
    <row r="706" spans="12:22" x14ac:dyDescent="0.2">
      <c r="L706" s="2">
        <v>110.5</v>
      </c>
      <c r="M706" s="2">
        <v>0.56180000000000008</v>
      </c>
      <c r="N706" s="2">
        <v>0.69059999999999999</v>
      </c>
      <c r="O706" s="2">
        <v>0.53590000000000004</v>
      </c>
      <c r="P706" s="2">
        <v>0.56940000000000002</v>
      </c>
      <c r="Q706" s="2">
        <v>0.5877</v>
      </c>
      <c r="R706" s="2">
        <v>0.81230000000000002</v>
      </c>
      <c r="S706" s="2">
        <v>0.56180000000000008</v>
      </c>
      <c r="T706" s="2">
        <v>0.69059999999999999</v>
      </c>
      <c r="U706" s="2">
        <v>0.88300000000000001</v>
      </c>
      <c r="V706" s="2">
        <v>1.3244</v>
      </c>
    </row>
    <row r="707" spans="12:22" x14ac:dyDescent="0.2">
      <c r="L707" s="2">
        <v>110.6</v>
      </c>
      <c r="M707" s="2">
        <v>0.56164999999999998</v>
      </c>
      <c r="N707" s="2">
        <v>0.69045000000000001</v>
      </c>
      <c r="O707" s="2">
        <v>0.53580000000000005</v>
      </c>
      <c r="P707" s="2">
        <v>0.56889999999999996</v>
      </c>
      <c r="Q707" s="2">
        <v>0.58750000000000002</v>
      </c>
      <c r="R707" s="2">
        <v>0.81210000000000004</v>
      </c>
      <c r="S707" s="2">
        <v>0.56164999999999998</v>
      </c>
      <c r="T707" s="2">
        <v>0.69045000000000001</v>
      </c>
      <c r="U707" s="2">
        <v>0.88300000000000001</v>
      </c>
      <c r="V707" s="2">
        <v>1.3240000000000001</v>
      </c>
    </row>
    <row r="708" spans="12:22" x14ac:dyDescent="0.2">
      <c r="L708" s="2">
        <v>110.7</v>
      </c>
      <c r="M708" s="2">
        <v>0.56154999999999999</v>
      </c>
      <c r="N708" s="2">
        <v>0.69030000000000002</v>
      </c>
      <c r="O708" s="2">
        <v>0.53569999999999995</v>
      </c>
      <c r="P708" s="2">
        <v>0.56879999999999997</v>
      </c>
      <c r="Q708" s="2">
        <v>0.58740000000000003</v>
      </c>
      <c r="R708" s="2">
        <v>0.81200000000000006</v>
      </c>
      <c r="S708" s="2">
        <v>0.56154999999999999</v>
      </c>
      <c r="T708" s="2">
        <v>0.69030000000000002</v>
      </c>
      <c r="U708" s="2">
        <v>0.88300000000000001</v>
      </c>
      <c r="V708" s="2">
        <v>1.3236000000000001</v>
      </c>
    </row>
    <row r="709" spans="12:22" x14ac:dyDescent="0.2">
      <c r="L709" s="2">
        <v>110.8</v>
      </c>
      <c r="M709" s="2">
        <v>0.56135000000000002</v>
      </c>
      <c r="N709" s="2">
        <v>0.69015000000000004</v>
      </c>
      <c r="O709" s="2">
        <v>0.53549999999999998</v>
      </c>
      <c r="P709" s="2">
        <v>0.56859999999999999</v>
      </c>
      <c r="Q709" s="2">
        <v>0.58720000000000006</v>
      </c>
      <c r="R709" s="2">
        <v>0.81179999999999997</v>
      </c>
      <c r="S709" s="2">
        <v>0.56135000000000002</v>
      </c>
      <c r="T709" s="2">
        <v>0.69015000000000004</v>
      </c>
      <c r="U709" s="2">
        <v>0.88280000000000003</v>
      </c>
      <c r="V709" s="2">
        <v>1.3231999999999999</v>
      </c>
    </row>
    <row r="710" spans="12:22" x14ac:dyDescent="0.2">
      <c r="L710" s="2">
        <v>110.9</v>
      </c>
      <c r="M710" s="2">
        <v>0.56179999999999997</v>
      </c>
      <c r="N710" s="2">
        <v>0.69005000000000005</v>
      </c>
      <c r="O710" s="2">
        <v>0.53659999999999997</v>
      </c>
      <c r="P710" s="2">
        <v>0.56850000000000001</v>
      </c>
      <c r="Q710" s="2">
        <v>0.58699999999999997</v>
      </c>
      <c r="R710" s="2">
        <v>0.81169999999999998</v>
      </c>
      <c r="S710" s="2">
        <v>0.56179999999999997</v>
      </c>
      <c r="T710" s="2">
        <v>0.69005000000000005</v>
      </c>
      <c r="U710" s="2">
        <v>0.88239999999999996</v>
      </c>
      <c r="V710" s="2">
        <v>1.323</v>
      </c>
    </row>
    <row r="711" spans="12:22" x14ac:dyDescent="0.2">
      <c r="L711" s="2">
        <v>111</v>
      </c>
      <c r="M711" s="2">
        <v>0.56109999999999993</v>
      </c>
      <c r="N711" s="2">
        <v>0.68984999999999996</v>
      </c>
      <c r="O711" s="2">
        <v>0.5353</v>
      </c>
      <c r="P711" s="2">
        <v>0.56840000000000002</v>
      </c>
      <c r="Q711" s="2">
        <v>0.58689999999999998</v>
      </c>
      <c r="R711" s="2">
        <v>0.8115</v>
      </c>
      <c r="S711" s="2">
        <v>0.56109999999999993</v>
      </c>
      <c r="T711" s="2">
        <v>0.68984999999999996</v>
      </c>
      <c r="U711" s="2">
        <v>0.88200000000000001</v>
      </c>
      <c r="V711" s="2">
        <v>1.323</v>
      </c>
    </row>
    <row r="712" spans="12:22" x14ac:dyDescent="0.2">
      <c r="L712" s="2">
        <v>111.1</v>
      </c>
      <c r="M712" s="2">
        <v>0.56095000000000006</v>
      </c>
      <c r="N712" s="2">
        <v>0.68974999999999997</v>
      </c>
      <c r="O712" s="2">
        <v>0.53520000000000001</v>
      </c>
      <c r="P712" s="127">
        <v>0.56809999999999994</v>
      </c>
      <c r="Q712" s="2">
        <v>0.5867</v>
      </c>
      <c r="R712" s="2">
        <v>0.81140000000000001</v>
      </c>
      <c r="S712" s="2">
        <v>0.56095000000000006</v>
      </c>
      <c r="T712" s="2">
        <v>0.68974999999999997</v>
      </c>
      <c r="U712" s="2">
        <v>0.88160000000000005</v>
      </c>
      <c r="V712" s="2">
        <v>1.323</v>
      </c>
    </row>
    <row r="713" spans="12:22" x14ac:dyDescent="0.2">
      <c r="L713" s="2">
        <v>111.2</v>
      </c>
      <c r="M713" s="2">
        <v>0.56085000000000007</v>
      </c>
      <c r="N713" s="2">
        <v>0.68959999999999999</v>
      </c>
      <c r="O713" s="2">
        <v>0.53510000000000002</v>
      </c>
      <c r="P713" s="127">
        <v>0.56799999999999995</v>
      </c>
      <c r="Q713" s="2">
        <v>0.58660000000000001</v>
      </c>
      <c r="R713" s="2">
        <v>0.81120000000000003</v>
      </c>
      <c r="S713" s="2">
        <v>0.56085000000000007</v>
      </c>
      <c r="T713" s="2">
        <v>0.68959999999999999</v>
      </c>
      <c r="U713" s="2">
        <v>0.88119999999999998</v>
      </c>
      <c r="V713" s="2">
        <v>1.3226</v>
      </c>
    </row>
    <row r="714" spans="12:22" x14ac:dyDescent="0.2">
      <c r="L714" s="2">
        <v>111.3</v>
      </c>
      <c r="M714" s="2">
        <v>0.56069999999999998</v>
      </c>
      <c r="N714" s="2">
        <v>0.68945000000000001</v>
      </c>
      <c r="O714" s="2">
        <v>0.53500000000000003</v>
      </c>
      <c r="P714" s="127">
        <v>0.56779999999999997</v>
      </c>
      <c r="Q714" s="2">
        <v>0.58640000000000003</v>
      </c>
      <c r="R714" s="2">
        <v>0.81110000000000004</v>
      </c>
      <c r="S714" s="2">
        <v>0.56069999999999998</v>
      </c>
      <c r="T714" s="2">
        <v>0.68945000000000001</v>
      </c>
      <c r="U714" s="2">
        <v>0.88100000000000001</v>
      </c>
      <c r="V714" s="2">
        <v>1.3222</v>
      </c>
    </row>
    <row r="715" spans="12:22" x14ac:dyDescent="0.2">
      <c r="L715" s="2">
        <v>111.4</v>
      </c>
      <c r="M715" s="2">
        <v>0.56059999999999999</v>
      </c>
      <c r="N715" s="2">
        <v>0.68930000000000002</v>
      </c>
      <c r="O715" s="2">
        <v>0.53490000000000004</v>
      </c>
      <c r="P715" s="127">
        <v>0.56770000000000009</v>
      </c>
      <c r="Q715" s="2">
        <v>0.58630000000000004</v>
      </c>
      <c r="R715" s="2">
        <v>0.81089999999999995</v>
      </c>
      <c r="S715" s="2">
        <v>0.56059999999999999</v>
      </c>
      <c r="T715" s="2">
        <v>0.68930000000000002</v>
      </c>
      <c r="U715" s="2">
        <v>0.88100000000000001</v>
      </c>
      <c r="V715" s="2">
        <v>1.3218000000000001</v>
      </c>
    </row>
    <row r="716" spans="12:22" x14ac:dyDescent="0.2">
      <c r="L716" s="2">
        <v>111.5</v>
      </c>
      <c r="M716" s="2">
        <v>0.56045</v>
      </c>
      <c r="N716" s="2">
        <v>0.68915000000000004</v>
      </c>
      <c r="O716" s="2">
        <v>0.53480000000000005</v>
      </c>
      <c r="P716" s="127">
        <v>0.5675</v>
      </c>
      <c r="Q716" s="2">
        <v>0.58609999999999995</v>
      </c>
      <c r="R716" s="2">
        <v>0.81079999999999997</v>
      </c>
      <c r="S716" s="2">
        <v>0.56045</v>
      </c>
      <c r="T716" s="2">
        <v>0.68915000000000004</v>
      </c>
      <c r="U716" s="2">
        <v>0.88100000000000001</v>
      </c>
      <c r="V716" s="2">
        <v>1.3213999999999999</v>
      </c>
    </row>
    <row r="717" spans="12:22" x14ac:dyDescent="0.2">
      <c r="L717" s="2">
        <v>111.6</v>
      </c>
      <c r="M717" s="2">
        <v>0.5603499999999999</v>
      </c>
      <c r="N717" s="2">
        <v>0.68899999999999995</v>
      </c>
      <c r="O717" s="2">
        <v>0.53469999999999995</v>
      </c>
      <c r="P717" s="127">
        <v>0.5673999999999999</v>
      </c>
      <c r="Q717" s="2">
        <v>0.58599999999999997</v>
      </c>
      <c r="R717" s="2">
        <v>0.81059999999999999</v>
      </c>
      <c r="S717" s="2">
        <v>0.5603499999999999</v>
      </c>
      <c r="T717" s="2">
        <v>0.68899999999999995</v>
      </c>
      <c r="U717" s="2">
        <v>0.88060000000000005</v>
      </c>
      <c r="V717" s="2">
        <v>1.321</v>
      </c>
    </row>
    <row r="718" spans="12:22" x14ac:dyDescent="0.2">
      <c r="L718" s="2">
        <v>111.7</v>
      </c>
      <c r="M718" s="2">
        <v>0.56020000000000003</v>
      </c>
      <c r="N718" s="2">
        <v>0.68889999999999996</v>
      </c>
      <c r="O718" s="2">
        <v>0.53459999999999996</v>
      </c>
      <c r="P718" s="127">
        <v>0.56729999999999992</v>
      </c>
      <c r="Q718" s="2">
        <v>0.58579999999999999</v>
      </c>
      <c r="R718" s="2">
        <v>0.8105</v>
      </c>
      <c r="S718" s="2">
        <v>0.56020000000000003</v>
      </c>
      <c r="T718" s="2">
        <v>0.68889999999999996</v>
      </c>
      <c r="U718" s="2">
        <v>0.88019999999999998</v>
      </c>
      <c r="V718" s="2">
        <v>1.3206</v>
      </c>
    </row>
    <row r="719" spans="12:22" x14ac:dyDescent="0.2">
      <c r="L719" s="2">
        <v>111.8</v>
      </c>
      <c r="M719" s="2">
        <v>0.56004999999999994</v>
      </c>
      <c r="N719" s="2">
        <v>0.68869999999999998</v>
      </c>
      <c r="O719" s="2">
        <v>0.53449999999999998</v>
      </c>
      <c r="P719" s="127">
        <v>0.56709999999999994</v>
      </c>
      <c r="Q719" s="2">
        <v>0.58560000000000001</v>
      </c>
      <c r="R719" s="2">
        <v>0.81030000000000002</v>
      </c>
      <c r="S719" s="2">
        <v>0.56004999999999994</v>
      </c>
      <c r="T719" s="2">
        <v>0.68869999999999998</v>
      </c>
      <c r="U719" s="2">
        <v>0.87980000000000003</v>
      </c>
      <c r="V719" s="2">
        <v>1.3202</v>
      </c>
    </row>
    <row r="720" spans="12:22" x14ac:dyDescent="0.2">
      <c r="L720" s="2">
        <v>111.9</v>
      </c>
      <c r="M720" s="2">
        <v>0.56045</v>
      </c>
      <c r="N720" s="2">
        <v>0.68859999999999999</v>
      </c>
      <c r="O720" s="2">
        <v>0.53539999999999999</v>
      </c>
      <c r="P720" s="127">
        <v>0.56699999999999995</v>
      </c>
      <c r="Q720" s="2">
        <v>0.58550000000000002</v>
      </c>
      <c r="R720" s="2">
        <v>0.81020000000000003</v>
      </c>
      <c r="S720" s="2">
        <v>0.56045</v>
      </c>
      <c r="T720" s="2">
        <v>0.68859999999999999</v>
      </c>
      <c r="U720" s="2">
        <v>0.87939999999999996</v>
      </c>
      <c r="V720" s="2">
        <v>1.3198000000000001</v>
      </c>
    </row>
    <row r="721" spans="12:22" x14ac:dyDescent="0.2">
      <c r="L721" s="2">
        <v>112</v>
      </c>
      <c r="M721" s="2">
        <v>0.55974999999999997</v>
      </c>
      <c r="N721" s="2">
        <v>0.6885</v>
      </c>
      <c r="O721" s="2">
        <v>0.53420000000000001</v>
      </c>
      <c r="P721" s="127">
        <v>0.56689999999999996</v>
      </c>
      <c r="Q721" s="2">
        <v>0.58530000000000004</v>
      </c>
      <c r="R721" s="2">
        <v>0.81010000000000004</v>
      </c>
      <c r="S721" s="2">
        <v>0.55974999999999997</v>
      </c>
      <c r="T721" s="2">
        <v>0.6885</v>
      </c>
      <c r="U721" s="2">
        <v>0.879</v>
      </c>
      <c r="V721" s="2">
        <v>1.3193999999999999</v>
      </c>
    </row>
    <row r="722" spans="12:22" x14ac:dyDescent="0.2">
      <c r="L722" s="2">
        <v>112.1</v>
      </c>
      <c r="M722" s="2">
        <v>0.55964999999999998</v>
      </c>
      <c r="N722" s="2">
        <v>0.68830000000000002</v>
      </c>
      <c r="O722" s="2">
        <v>0.53410000000000002</v>
      </c>
      <c r="P722" s="127">
        <v>0.56670000000000009</v>
      </c>
      <c r="Q722" s="2">
        <v>0.58520000000000005</v>
      </c>
      <c r="R722" s="2">
        <v>0.80989999999999995</v>
      </c>
      <c r="S722" s="2">
        <v>0.55964999999999998</v>
      </c>
      <c r="T722" s="2">
        <v>0.68830000000000002</v>
      </c>
      <c r="U722" s="2">
        <v>0.879</v>
      </c>
      <c r="V722" s="2">
        <v>1.319</v>
      </c>
    </row>
    <row r="723" spans="12:22" x14ac:dyDescent="0.2">
      <c r="L723" s="2">
        <v>112.2</v>
      </c>
      <c r="M723" s="2">
        <v>0.5595</v>
      </c>
      <c r="N723" s="2">
        <v>0.68820000000000003</v>
      </c>
      <c r="O723" s="2">
        <v>0.53400000000000003</v>
      </c>
      <c r="P723" s="127">
        <v>0.5666000000000001</v>
      </c>
      <c r="Q723" s="2">
        <v>0.58499999999999996</v>
      </c>
      <c r="R723" s="2">
        <v>0.80979999999999996</v>
      </c>
      <c r="S723" s="2">
        <v>0.5595</v>
      </c>
      <c r="T723" s="2">
        <v>0.68820000000000003</v>
      </c>
      <c r="U723" s="2">
        <v>0.879</v>
      </c>
      <c r="V723" s="2">
        <v>1.319</v>
      </c>
    </row>
    <row r="724" spans="12:22" x14ac:dyDescent="0.2">
      <c r="L724" s="2">
        <v>112.3</v>
      </c>
      <c r="M724" s="2">
        <v>0.55940000000000001</v>
      </c>
      <c r="N724" s="2">
        <v>0.68799999999999994</v>
      </c>
      <c r="O724" s="2">
        <v>0.53390000000000004</v>
      </c>
      <c r="P724" s="127">
        <v>0.5663999999999999</v>
      </c>
      <c r="Q724" s="2">
        <v>0.58489999999999998</v>
      </c>
      <c r="R724" s="2">
        <v>0.80959999999999999</v>
      </c>
      <c r="S724" s="2">
        <v>0.55940000000000001</v>
      </c>
      <c r="T724" s="2">
        <v>0.68799999999999994</v>
      </c>
      <c r="U724" s="2">
        <v>0.87880000000000003</v>
      </c>
      <c r="V724" s="2">
        <v>1.319</v>
      </c>
    </row>
    <row r="725" spans="12:22" x14ac:dyDescent="0.2">
      <c r="L725" s="2">
        <v>112.4</v>
      </c>
      <c r="M725" s="2">
        <v>0.55925000000000002</v>
      </c>
      <c r="N725" s="2">
        <v>0.68789999999999996</v>
      </c>
      <c r="O725" s="2">
        <v>0.53380000000000005</v>
      </c>
      <c r="P725" s="127">
        <v>0.56629999999999991</v>
      </c>
      <c r="Q725" s="2">
        <v>0.5847</v>
      </c>
      <c r="R725" s="2">
        <v>0.8095</v>
      </c>
      <c r="S725" s="2">
        <v>0.55925000000000002</v>
      </c>
      <c r="T725" s="2">
        <v>0.68789999999999996</v>
      </c>
      <c r="U725" s="2">
        <v>0.87839999999999996</v>
      </c>
      <c r="V725" s="2">
        <v>1.3188</v>
      </c>
    </row>
    <row r="726" spans="12:22" x14ac:dyDescent="0.2">
      <c r="L726" s="2">
        <v>112.5</v>
      </c>
      <c r="M726" s="2">
        <v>0.55915000000000004</v>
      </c>
      <c r="N726" s="2">
        <v>0.68774999999999997</v>
      </c>
      <c r="O726" s="2">
        <v>0.53369999999999995</v>
      </c>
      <c r="P726" s="127">
        <v>0.56619999999999993</v>
      </c>
      <c r="Q726" s="2">
        <v>0.58460000000000001</v>
      </c>
      <c r="R726" s="2">
        <v>0.80930000000000002</v>
      </c>
      <c r="S726" s="2">
        <v>0.55915000000000004</v>
      </c>
      <c r="T726" s="2">
        <v>0.68774999999999997</v>
      </c>
      <c r="U726" s="2">
        <v>0.878</v>
      </c>
      <c r="V726" s="2">
        <v>1.3184</v>
      </c>
    </row>
    <row r="727" spans="12:22" x14ac:dyDescent="0.2">
      <c r="L727" s="2">
        <v>112.6</v>
      </c>
      <c r="M727" s="2">
        <v>0.55899999999999994</v>
      </c>
      <c r="N727" s="2">
        <v>0.68759999999999999</v>
      </c>
      <c r="O727" s="2">
        <v>0.53359999999999996</v>
      </c>
      <c r="P727" s="127">
        <v>0.56599999999999995</v>
      </c>
      <c r="Q727" s="2">
        <v>0.58440000000000003</v>
      </c>
      <c r="R727" s="2">
        <v>0.80920000000000003</v>
      </c>
      <c r="S727" s="2">
        <v>0.55899999999999994</v>
      </c>
      <c r="T727" s="2">
        <v>0.68759999999999999</v>
      </c>
      <c r="U727" s="2">
        <v>0.878</v>
      </c>
      <c r="V727" s="2">
        <v>1.3180000000000001</v>
      </c>
    </row>
    <row r="728" spans="12:22" x14ac:dyDescent="0.2">
      <c r="L728" s="2">
        <v>112.7</v>
      </c>
      <c r="M728" s="2">
        <v>0.55889999999999995</v>
      </c>
      <c r="N728" s="2">
        <v>0.68745000000000001</v>
      </c>
      <c r="O728" s="2">
        <v>0.53349999999999997</v>
      </c>
      <c r="P728" s="127">
        <v>0.56589999999999996</v>
      </c>
      <c r="Q728" s="2">
        <v>0.58430000000000004</v>
      </c>
      <c r="R728" s="2">
        <v>0.80900000000000005</v>
      </c>
      <c r="S728" s="2">
        <v>0.55889999999999995</v>
      </c>
      <c r="T728" s="2">
        <v>0.68745000000000001</v>
      </c>
      <c r="U728" s="2">
        <v>0.878</v>
      </c>
      <c r="V728" s="2">
        <v>1.3180000000000001</v>
      </c>
    </row>
    <row r="729" spans="12:22" x14ac:dyDescent="0.2">
      <c r="L729" s="2">
        <v>112.8</v>
      </c>
      <c r="M729" s="2">
        <v>0.55874999999999997</v>
      </c>
      <c r="N729" s="2">
        <v>0.68735000000000002</v>
      </c>
      <c r="O729" s="2">
        <v>0.53339999999999999</v>
      </c>
      <c r="P729" s="127">
        <v>0.56580000000000008</v>
      </c>
      <c r="Q729" s="2">
        <v>0.58409999999999995</v>
      </c>
      <c r="R729" s="2">
        <v>0.80889999999999995</v>
      </c>
      <c r="S729" s="2">
        <v>0.55874999999999997</v>
      </c>
      <c r="T729" s="2">
        <v>0.68735000000000002</v>
      </c>
      <c r="U729" s="2">
        <v>0.87780000000000002</v>
      </c>
      <c r="V729" s="2">
        <v>1.3180000000000001</v>
      </c>
    </row>
    <row r="730" spans="12:22" x14ac:dyDescent="0.2">
      <c r="L730" s="2">
        <v>112.9</v>
      </c>
      <c r="M730" s="2">
        <v>0.55915000000000004</v>
      </c>
      <c r="N730" s="2">
        <v>0.68720000000000003</v>
      </c>
      <c r="O730" s="2">
        <v>0.5343</v>
      </c>
      <c r="P730" s="127">
        <v>0.5656000000000001</v>
      </c>
      <c r="Q730" s="2">
        <v>0.58399999999999996</v>
      </c>
      <c r="R730" s="2">
        <v>0.80879999999999996</v>
      </c>
      <c r="S730" s="2">
        <v>0.55915000000000004</v>
      </c>
      <c r="T730" s="2">
        <v>0.68720000000000003</v>
      </c>
      <c r="U730" s="2">
        <v>0.87739999999999996</v>
      </c>
      <c r="V730" s="2">
        <v>1.3180000000000001</v>
      </c>
    </row>
    <row r="731" spans="12:22" x14ac:dyDescent="0.2">
      <c r="L731" s="2">
        <v>113</v>
      </c>
      <c r="M731" s="2">
        <v>0.55854999999999999</v>
      </c>
      <c r="N731" s="2">
        <v>0.68705000000000005</v>
      </c>
      <c r="O731" s="2">
        <v>0.53320000000000001</v>
      </c>
      <c r="P731" s="127">
        <v>0.56550000000000011</v>
      </c>
      <c r="Q731" s="2">
        <v>0.58389999999999997</v>
      </c>
      <c r="R731" s="2">
        <v>0.80859999999999999</v>
      </c>
      <c r="S731" s="2">
        <v>0.55854999999999999</v>
      </c>
      <c r="T731" s="2">
        <v>0.68705000000000005</v>
      </c>
      <c r="U731" s="2">
        <v>0.877</v>
      </c>
      <c r="V731" s="2">
        <v>1.3180000000000001</v>
      </c>
    </row>
    <row r="732" spans="12:22" x14ac:dyDescent="0.2">
      <c r="L732" s="2">
        <v>113.1</v>
      </c>
      <c r="M732" s="2">
        <v>0.55840000000000001</v>
      </c>
      <c r="N732" s="2">
        <v>0.68689999999999996</v>
      </c>
      <c r="O732" s="2">
        <v>0.53310000000000002</v>
      </c>
      <c r="P732" s="127">
        <v>0.56529999999999991</v>
      </c>
      <c r="Q732" s="2">
        <v>0.5837</v>
      </c>
      <c r="R732" s="2">
        <v>0.8085</v>
      </c>
      <c r="S732" s="2">
        <v>0.55840000000000001</v>
      </c>
      <c r="T732" s="2">
        <v>0.68689999999999996</v>
      </c>
      <c r="U732" s="2">
        <v>0.87660000000000005</v>
      </c>
      <c r="V732" s="2">
        <v>1.3180000000000001</v>
      </c>
    </row>
    <row r="733" spans="12:22" x14ac:dyDescent="0.2">
      <c r="L733" s="2">
        <v>113.2</v>
      </c>
      <c r="M733" s="2">
        <v>0.55830000000000002</v>
      </c>
      <c r="N733" s="2">
        <v>0.68674999999999997</v>
      </c>
      <c r="O733" s="2">
        <v>0.53300000000000003</v>
      </c>
      <c r="P733" s="127">
        <v>0.56519999999999992</v>
      </c>
      <c r="Q733" s="2">
        <v>0.58360000000000001</v>
      </c>
      <c r="R733" s="2">
        <v>0.80830000000000002</v>
      </c>
      <c r="S733" s="2">
        <v>0.55830000000000002</v>
      </c>
      <c r="T733" s="2">
        <v>0.68674999999999997</v>
      </c>
      <c r="U733" s="2">
        <v>0.87619999999999998</v>
      </c>
      <c r="V733" s="2">
        <v>1.3180000000000001</v>
      </c>
    </row>
    <row r="734" spans="12:22" x14ac:dyDescent="0.2">
      <c r="L734" s="2">
        <v>113.3</v>
      </c>
      <c r="M734" s="2">
        <v>0.55815000000000003</v>
      </c>
      <c r="N734" s="2">
        <v>0.68664999999999998</v>
      </c>
      <c r="O734" s="2">
        <v>0.53290000000000004</v>
      </c>
      <c r="P734" s="127">
        <v>0.56509999999999994</v>
      </c>
      <c r="Q734" s="2">
        <v>0.58340000000000003</v>
      </c>
      <c r="R734" s="2">
        <v>0.80820000000000003</v>
      </c>
      <c r="S734" s="2">
        <v>0.55815000000000003</v>
      </c>
      <c r="T734" s="2">
        <v>0.68664999999999998</v>
      </c>
      <c r="U734" s="2">
        <v>0.876</v>
      </c>
      <c r="V734" s="2">
        <v>1.3180000000000001</v>
      </c>
    </row>
    <row r="735" spans="12:22" x14ac:dyDescent="0.2">
      <c r="L735" s="2">
        <v>113.4</v>
      </c>
      <c r="M735" s="2">
        <v>0.55805000000000005</v>
      </c>
      <c r="N735" s="2">
        <v>0.6865</v>
      </c>
      <c r="O735" s="2">
        <v>0.53280000000000005</v>
      </c>
      <c r="P735" s="127">
        <v>0.56489999999999996</v>
      </c>
      <c r="Q735" s="2">
        <v>0.58330000000000004</v>
      </c>
      <c r="R735" s="2">
        <v>0.80810000000000004</v>
      </c>
      <c r="S735" s="2">
        <v>0.55805000000000005</v>
      </c>
      <c r="T735" s="2">
        <v>0.6865</v>
      </c>
      <c r="U735" s="2">
        <v>0.876</v>
      </c>
      <c r="V735" s="2">
        <v>1.3178000000000001</v>
      </c>
    </row>
    <row r="736" spans="12:22" x14ac:dyDescent="0.2">
      <c r="L736" s="2">
        <v>113.5</v>
      </c>
      <c r="M736" s="2">
        <v>0.55794999999999995</v>
      </c>
      <c r="N736" s="2">
        <v>0.68635000000000002</v>
      </c>
      <c r="O736" s="2">
        <v>0.53280000000000005</v>
      </c>
      <c r="P736" s="127">
        <v>0.56480000000000008</v>
      </c>
      <c r="Q736" s="2">
        <v>0.58309999999999995</v>
      </c>
      <c r="R736" s="2">
        <v>0.80789999999999995</v>
      </c>
      <c r="S736" s="2">
        <v>0.55794999999999995</v>
      </c>
      <c r="T736" s="2">
        <v>0.68635000000000002</v>
      </c>
      <c r="U736" s="2">
        <v>0.876</v>
      </c>
      <c r="V736" s="2">
        <v>1.3173999999999999</v>
      </c>
    </row>
    <row r="737" spans="12:22" x14ac:dyDescent="0.2">
      <c r="L737" s="2">
        <v>113.6</v>
      </c>
      <c r="M737" s="2">
        <v>0.55784999999999996</v>
      </c>
      <c r="N737" s="2">
        <v>0.68625000000000003</v>
      </c>
      <c r="O737" s="2">
        <v>0.53269999999999995</v>
      </c>
      <c r="P737" s="127">
        <v>0.56470000000000009</v>
      </c>
      <c r="Q737" s="2">
        <v>0.58299999999999996</v>
      </c>
      <c r="R737" s="2">
        <v>0.80779999999999996</v>
      </c>
      <c r="S737" s="2">
        <v>0.55784999999999996</v>
      </c>
      <c r="T737" s="2">
        <v>0.68625000000000003</v>
      </c>
      <c r="U737" s="2">
        <v>0.87560000000000004</v>
      </c>
      <c r="V737" s="2">
        <v>1.3169999999999999</v>
      </c>
    </row>
    <row r="738" spans="12:22" x14ac:dyDescent="0.2">
      <c r="L738" s="2">
        <v>113.7</v>
      </c>
      <c r="M738" s="2">
        <v>0.55769999999999997</v>
      </c>
      <c r="N738" s="2">
        <v>0.68610000000000004</v>
      </c>
      <c r="O738" s="2">
        <v>0.53259999999999996</v>
      </c>
      <c r="P738" s="127">
        <v>0.56450000000000011</v>
      </c>
      <c r="Q738" s="2">
        <v>0.58279999999999998</v>
      </c>
      <c r="R738" s="2">
        <v>0.80769999999999997</v>
      </c>
      <c r="S738" s="2">
        <v>0.55769999999999997</v>
      </c>
      <c r="T738" s="2">
        <v>0.68610000000000004</v>
      </c>
      <c r="U738" s="2">
        <v>0.87519999999999998</v>
      </c>
      <c r="V738" s="2">
        <v>1.3169999999999999</v>
      </c>
    </row>
    <row r="739" spans="12:22" x14ac:dyDescent="0.2">
      <c r="L739" s="2">
        <v>113.8</v>
      </c>
      <c r="M739" s="2">
        <v>0.55759999999999998</v>
      </c>
      <c r="N739" s="2">
        <v>0.68594999999999995</v>
      </c>
      <c r="O739" s="2">
        <v>0.53249999999999997</v>
      </c>
      <c r="P739" s="127">
        <v>0.5643999999999999</v>
      </c>
      <c r="Q739" s="2">
        <v>0.5827</v>
      </c>
      <c r="R739" s="2">
        <v>0.8075</v>
      </c>
      <c r="S739" s="2">
        <v>0.55759999999999998</v>
      </c>
      <c r="T739" s="2">
        <v>0.68594999999999995</v>
      </c>
      <c r="U739" s="2">
        <v>0.875</v>
      </c>
      <c r="V739" s="2">
        <v>1.3169999999999999</v>
      </c>
    </row>
    <row r="740" spans="12:22" x14ac:dyDescent="0.2">
      <c r="L740" s="2">
        <v>113.9</v>
      </c>
      <c r="M740" s="2">
        <v>0.55794999999999995</v>
      </c>
      <c r="N740" s="2">
        <v>0.68584999999999996</v>
      </c>
      <c r="O740" s="2">
        <v>0.5333</v>
      </c>
      <c r="P740" s="127">
        <v>0.56429999999999991</v>
      </c>
      <c r="Q740" s="2">
        <v>0.58260000000000001</v>
      </c>
      <c r="R740" s="2">
        <v>0.80740000000000001</v>
      </c>
      <c r="S740" s="2">
        <v>0.55794999999999995</v>
      </c>
      <c r="T740" s="2">
        <v>0.68584999999999996</v>
      </c>
      <c r="U740" s="2">
        <v>0.875</v>
      </c>
      <c r="V740" s="2">
        <v>1.3168</v>
      </c>
    </row>
    <row r="741" spans="12:22" x14ac:dyDescent="0.2">
      <c r="L741" s="2">
        <v>114</v>
      </c>
      <c r="M741" s="2">
        <v>0.55735000000000001</v>
      </c>
      <c r="N741" s="2">
        <v>0.68564999999999998</v>
      </c>
      <c r="O741" s="2">
        <v>0.5323</v>
      </c>
      <c r="P741" s="127">
        <v>0.56409999999999993</v>
      </c>
      <c r="Q741" s="2">
        <v>0.58240000000000003</v>
      </c>
      <c r="R741" s="2">
        <v>0.80720000000000003</v>
      </c>
      <c r="S741" s="2">
        <v>0.55735000000000001</v>
      </c>
      <c r="T741" s="2">
        <v>0.68564999999999998</v>
      </c>
      <c r="U741" s="2">
        <v>0.875</v>
      </c>
      <c r="V741" s="2">
        <v>1.3164</v>
      </c>
    </row>
    <row r="742" spans="12:22" x14ac:dyDescent="0.2">
      <c r="L742" s="2">
        <v>114.1</v>
      </c>
      <c r="M742" s="2">
        <v>0.55725000000000002</v>
      </c>
      <c r="N742" s="2">
        <v>0.68554999999999999</v>
      </c>
      <c r="O742" s="2">
        <v>0.53220000000000001</v>
      </c>
      <c r="P742" s="127">
        <v>0.56399999999999995</v>
      </c>
      <c r="Q742" s="2">
        <v>0.58230000000000004</v>
      </c>
      <c r="R742" s="2">
        <v>0.80710000000000004</v>
      </c>
      <c r="S742" s="2">
        <v>0.55725000000000002</v>
      </c>
      <c r="T742" s="2">
        <v>0.68554999999999999</v>
      </c>
      <c r="U742" s="2">
        <v>0.87460000000000004</v>
      </c>
      <c r="V742" s="2">
        <v>1.3160000000000001</v>
      </c>
    </row>
    <row r="743" spans="12:22" x14ac:dyDescent="0.2">
      <c r="L743" s="2">
        <v>114.2</v>
      </c>
      <c r="M743" s="2">
        <v>0.55709999999999993</v>
      </c>
      <c r="N743" s="2">
        <v>0.68540000000000001</v>
      </c>
      <c r="O743" s="2">
        <v>0.53210000000000002</v>
      </c>
      <c r="P743" s="127">
        <v>0.56379999999999997</v>
      </c>
      <c r="Q743" s="2">
        <v>0.58209999999999995</v>
      </c>
      <c r="R743" s="2">
        <v>0.80700000000000005</v>
      </c>
      <c r="S743" s="2">
        <v>0.55709999999999993</v>
      </c>
      <c r="T743" s="2">
        <v>0.68540000000000001</v>
      </c>
      <c r="U743" s="2">
        <v>0.87419999999999998</v>
      </c>
      <c r="V743" s="2">
        <v>1.3160000000000001</v>
      </c>
    </row>
    <row r="744" spans="12:22" x14ac:dyDescent="0.2">
      <c r="L744" s="2">
        <v>114.3</v>
      </c>
      <c r="M744" s="2">
        <v>0.55699999999999994</v>
      </c>
      <c r="N744" s="2">
        <v>0.68525000000000003</v>
      </c>
      <c r="O744" s="2">
        <v>0.53200000000000003</v>
      </c>
      <c r="P744" s="127">
        <v>0.56370000000000009</v>
      </c>
      <c r="Q744" s="2">
        <v>0.58199999999999996</v>
      </c>
      <c r="R744" s="2">
        <v>0.80679999999999996</v>
      </c>
      <c r="S744" s="2">
        <v>0.55699999999999994</v>
      </c>
      <c r="T744" s="2">
        <v>0.68525000000000003</v>
      </c>
      <c r="U744" s="2">
        <v>0.87380000000000002</v>
      </c>
      <c r="V744" s="2">
        <v>1.3160000000000001</v>
      </c>
    </row>
    <row r="745" spans="12:22" x14ac:dyDescent="0.2">
      <c r="L745" s="2">
        <v>114.4</v>
      </c>
      <c r="M745" s="2">
        <v>0.55689999999999995</v>
      </c>
      <c r="N745" s="2">
        <v>0.68515000000000004</v>
      </c>
      <c r="O745" s="2">
        <v>0.53190000000000004</v>
      </c>
      <c r="P745" s="127">
        <v>0.5636000000000001</v>
      </c>
      <c r="Q745" s="2">
        <v>0.58189999999999997</v>
      </c>
      <c r="R745" s="2">
        <v>0.80669999999999997</v>
      </c>
      <c r="S745" s="2">
        <v>0.55689999999999995</v>
      </c>
      <c r="T745" s="2">
        <v>0.68515000000000004</v>
      </c>
      <c r="U745" s="2">
        <v>0.87339999999999995</v>
      </c>
      <c r="V745" s="2">
        <v>1.3158000000000001</v>
      </c>
    </row>
    <row r="746" spans="12:22" x14ac:dyDescent="0.2">
      <c r="L746" s="2">
        <v>114.5</v>
      </c>
      <c r="M746" s="2">
        <v>0.55675000000000008</v>
      </c>
      <c r="N746" s="2">
        <v>0.68500000000000005</v>
      </c>
      <c r="O746" s="2">
        <v>0.53180000000000005</v>
      </c>
      <c r="P746" s="127">
        <v>0.56340000000000012</v>
      </c>
      <c r="Q746" s="2">
        <v>0.58169999999999999</v>
      </c>
      <c r="R746" s="2">
        <v>0.80659999999999998</v>
      </c>
      <c r="S746" s="2">
        <v>0.55675000000000008</v>
      </c>
      <c r="T746" s="2">
        <v>0.68500000000000005</v>
      </c>
      <c r="U746" s="2">
        <v>0.873</v>
      </c>
      <c r="V746" s="2">
        <v>1.3153999999999999</v>
      </c>
    </row>
    <row r="747" spans="12:22" x14ac:dyDescent="0.2">
      <c r="L747" s="2">
        <v>114.6</v>
      </c>
      <c r="M747" s="2">
        <v>0.55664999999999998</v>
      </c>
      <c r="N747" s="2">
        <v>0.68484999999999996</v>
      </c>
      <c r="O747" s="2">
        <v>0.53169999999999995</v>
      </c>
      <c r="P747" s="127">
        <v>0.56329999999999991</v>
      </c>
      <c r="Q747" s="2">
        <v>0.58160000000000001</v>
      </c>
      <c r="R747" s="2">
        <v>0.80640000000000001</v>
      </c>
      <c r="S747" s="2">
        <v>0.55664999999999998</v>
      </c>
      <c r="T747" s="2">
        <v>0.68484999999999996</v>
      </c>
      <c r="U747" s="2">
        <v>0.873</v>
      </c>
      <c r="V747" s="2">
        <v>1.3149999999999999</v>
      </c>
    </row>
    <row r="748" spans="12:22" x14ac:dyDescent="0.2">
      <c r="L748" s="2">
        <v>114.7</v>
      </c>
      <c r="M748" s="2">
        <v>0.55654999999999999</v>
      </c>
      <c r="N748" s="2">
        <v>0.68474999999999997</v>
      </c>
      <c r="O748" s="2">
        <v>0.53159999999999996</v>
      </c>
      <c r="P748" s="127">
        <v>0.56319999999999992</v>
      </c>
      <c r="Q748" s="2">
        <v>0.58150000000000002</v>
      </c>
      <c r="R748" s="2">
        <v>0.80630000000000002</v>
      </c>
      <c r="S748" s="2">
        <v>0.55654999999999999</v>
      </c>
      <c r="T748" s="2">
        <v>0.68474999999999997</v>
      </c>
      <c r="U748" s="2">
        <v>0.873</v>
      </c>
      <c r="V748" s="2">
        <v>1.3149999999999999</v>
      </c>
    </row>
    <row r="749" spans="12:22" x14ac:dyDescent="0.2">
      <c r="L749" s="2">
        <v>114.8</v>
      </c>
      <c r="M749" s="2">
        <v>0.55645</v>
      </c>
      <c r="N749" s="2">
        <v>0.68459999999999999</v>
      </c>
      <c r="O749" s="2">
        <v>0.53159999999999996</v>
      </c>
      <c r="P749" s="127">
        <v>0.56299999999999994</v>
      </c>
      <c r="Q749" s="2">
        <v>0.58130000000000004</v>
      </c>
      <c r="R749" s="2">
        <v>0.80620000000000003</v>
      </c>
      <c r="S749" s="2">
        <v>0.55645</v>
      </c>
      <c r="T749" s="2">
        <v>0.68459999999999999</v>
      </c>
      <c r="U749" s="2">
        <v>0.873</v>
      </c>
      <c r="V749" s="2">
        <v>1.3149999999999999</v>
      </c>
    </row>
    <row r="750" spans="12:22" x14ac:dyDescent="0.2">
      <c r="L750" s="2">
        <v>114.9</v>
      </c>
      <c r="M750" s="2">
        <v>0.55679999999999996</v>
      </c>
      <c r="N750" s="2">
        <v>0.68445</v>
      </c>
      <c r="O750" s="2">
        <v>0.53239999999999998</v>
      </c>
      <c r="P750" s="127">
        <v>0.56289999999999996</v>
      </c>
      <c r="Q750" s="2">
        <v>0.58120000000000005</v>
      </c>
      <c r="R750" s="2">
        <v>0.80600000000000005</v>
      </c>
      <c r="S750" s="2">
        <v>0.55679999999999996</v>
      </c>
      <c r="T750" s="2">
        <v>0.68445</v>
      </c>
      <c r="U750" s="2">
        <v>0.873</v>
      </c>
      <c r="V750" s="2">
        <v>1.3148</v>
      </c>
    </row>
    <row r="751" spans="12:22" x14ac:dyDescent="0.2">
      <c r="L751" s="2">
        <v>115</v>
      </c>
      <c r="M751" s="2">
        <v>0.55625000000000002</v>
      </c>
      <c r="N751" s="2">
        <v>0.68435000000000001</v>
      </c>
      <c r="O751" s="2">
        <v>0.53139999999999998</v>
      </c>
      <c r="P751" s="127">
        <v>0.56280000000000008</v>
      </c>
      <c r="Q751" s="2">
        <v>0.58109999999999995</v>
      </c>
      <c r="R751" s="2">
        <v>0.80589999999999995</v>
      </c>
      <c r="S751" s="2">
        <v>0.55625000000000002</v>
      </c>
      <c r="T751" s="2">
        <v>0.68435000000000001</v>
      </c>
      <c r="U751" s="2">
        <v>0.873</v>
      </c>
      <c r="V751" s="2">
        <v>1.3144</v>
      </c>
    </row>
    <row r="752" spans="12:22" x14ac:dyDescent="0.2">
      <c r="L752" s="2">
        <v>115.1</v>
      </c>
      <c r="M752" s="2">
        <v>0.55610000000000004</v>
      </c>
      <c r="N752" s="2">
        <v>0.68420000000000003</v>
      </c>
      <c r="O752" s="2">
        <v>0.53129999999999999</v>
      </c>
      <c r="P752" s="127">
        <v>0.5626000000000001</v>
      </c>
      <c r="Q752" s="2">
        <v>0.58089999999999997</v>
      </c>
      <c r="R752" s="2">
        <v>0.80579999999999996</v>
      </c>
      <c r="S752" s="2">
        <v>0.55610000000000004</v>
      </c>
      <c r="T752" s="2">
        <v>0.68420000000000003</v>
      </c>
      <c r="U752" s="2">
        <v>0.87260000000000004</v>
      </c>
      <c r="V752" s="2">
        <v>1.3140000000000001</v>
      </c>
    </row>
    <row r="753" spans="12:22" x14ac:dyDescent="0.2">
      <c r="L753" s="2">
        <v>115.2</v>
      </c>
      <c r="M753" s="2">
        <v>0.55600000000000005</v>
      </c>
      <c r="N753" s="2">
        <v>0.68405000000000005</v>
      </c>
      <c r="O753" s="2">
        <v>0.53120000000000001</v>
      </c>
      <c r="P753" s="127">
        <v>0.5625</v>
      </c>
      <c r="Q753" s="2">
        <v>0.58079999999999998</v>
      </c>
      <c r="R753" s="2">
        <v>0.80559999999999998</v>
      </c>
      <c r="S753" s="2">
        <v>0.55600000000000005</v>
      </c>
      <c r="T753" s="2">
        <v>0.68405000000000005</v>
      </c>
      <c r="U753" s="2">
        <v>0.87219999999999998</v>
      </c>
      <c r="V753" s="2">
        <v>1.3140000000000001</v>
      </c>
    </row>
    <row r="754" spans="12:22" x14ac:dyDescent="0.2">
      <c r="L754" s="2">
        <v>115.3</v>
      </c>
      <c r="M754" s="2">
        <v>0.55584999999999996</v>
      </c>
      <c r="N754" s="2">
        <v>0.68389999999999995</v>
      </c>
      <c r="O754" s="2">
        <v>0.53110000000000002</v>
      </c>
      <c r="P754" s="127">
        <v>0.56229999999999991</v>
      </c>
      <c r="Q754" s="2">
        <v>0.5806</v>
      </c>
      <c r="R754" s="2">
        <v>0.80549999999999999</v>
      </c>
      <c r="S754" s="2">
        <v>0.55584999999999996</v>
      </c>
      <c r="T754" s="2">
        <v>0.68389999999999995</v>
      </c>
      <c r="U754" s="2">
        <v>0.872</v>
      </c>
      <c r="V754" s="2">
        <v>1.3140000000000001</v>
      </c>
    </row>
    <row r="755" spans="12:22" x14ac:dyDescent="0.2">
      <c r="L755" s="2">
        <v>115.4</v>
      </c>
      <c r="M755" s="2">
        <v>0.55574999999999997</v>
      </c>
      <c r="N755" s="2">
        <v>0.68379999999999996</v>
      </c>
      <c r="O755" s="2">
        <v>0.53100000000000003</v>
      </c>
      <c r="P755" s="127">
        <v>0.56219999999999992</v>
      </c>
      <c r="Q755" s="2">
        <v>0.58050000000000002</v>
      </c>
      <c r="R755" s="2">
        <v>0.8054</v>
      </c>
      <c r="S755" s="2">
        <v>0.55574999999999997</v>
      </c>
      <c r="T755" s="2">
        <v>0.68379999999999996</v>
      </c>
      <c r="U755" s="2">
        <v>0.872</v>
      </c>
      <c r="V755" s="2">
        <v>1.3138000000000001</v>
      </c>
    </row>
    <row r="756" spans="12:22" x14ac:dyDescent="0.2">
      <c r="L756" s="2">
        <v>115.5</v>
      </c>
      <c r="M756" s="2">
        <v>0.55564999999999998</v>
      </c>
      <c r="N756" s="2">
        <v>0.68364999999999998</v>
      </c>
      <c r="O756" s="2">
        <v>0.53090000000000004</v>
      </c>
      <c r="P756" s="127">
        <v>0.56209999999999993</v>
      </c>
      <c r="Q756" s="2">
        <v>0.58040000000000003</v>
      </c>
      <c r="R756" s="2">
        <v>0.80520000000000003</v>
      </c>
      <c r="S756" s="2">
        <v>0.55564999999999998</v>
      </c>
      <c r="T756" s="2">
        <v>0.68364999999999998</v>
      </c>
      <c r="U756" s="2">
        <v>0.872</v>
      </c>
      <c r="V756" s="2">
        <v>1.3133999999999999</v>
      </c>
    </row>
    <row r="757" spans="12:22" x14ac:dyDescent="0.2">
      <c r="L757" s="2">
        <v>115.6</v>
      </c>
      <c r="M757" s="2">
        <v>0.55560000000000009</v>
      </c>
      <c r="N757" s="2">
        <v>0.6835</v>
      </c>
      <c r="O757" s="2">
        <v>0.53090000000000004</v>
      </c>
      <c r="P757" s="127">
        <v>0.56189999999999996</v>
      </c>
      <c r="Q757" s="2">
        <v>0.58030000000000004</v>
      </c>
      <c r="R757" s="2">
        <v>0.80510000000000004</v>
      </c>
      <c r="S757" s="2">
        <v>0.55560000000000009</v>
      </c>
      <c r="T757" s="2">
        <v>0.6835</v>
      </c>
      <c r="U757" s="2">
        <v>0.87160000000000004</v>
      </c>
      <c r="V757" s="2">
        <v>1.3129999999999999</v>
      </c>
    </row>
    <row r="758" spans="12:22" x14ac:dyDescent="0.2">
      <c r="L758" s="2">
        <v>115.7</v>
      </c>
      <c r="M758" s="2">
        <v>0.55545</v>
      </c>
      <c r="N758" s="2">
        <v>0.68340000000000001</v>
      </c>
      <c r="O758" s="2">
        <v>0.53080000000000005</v>
      </c>
      <c r="P758" s="127">
        <v>0.56179999999999997</v>
      </c>
      <c r="Q758" s="2">
        <v>0.58009999999999995</v>
      </c>
      <c r="R758" s="2">
        <v>0.80500000000000005</v>
      </c>
      <c r="S758" s="2">
        <v>0.55545</v>
      </c>
      <c r="T758" s="2">
        <v>0.68340000000000001</v>
      </c>
      <c r="U758" s="2">
        <v>0.87119999999999997</v>
      </c>
      <c r="V758" s="2">
        <v>1.3129999999999999</v>
      </c>
    </row>
    <row r="759" spans="12:22" x14ac:dyDescent="0.2">
      <c r="L759" s="2">
        <v>115.8</v>
      </c>
      <c r="M759" s="2">
        <v>0.55535000000000001</v>
      </c>
      <c r="N759" s="2">
        <v>0.68330000000000002</v>
      </c>
      <c r="O759" s="2">
        <v>0.53069999999999995</v>
      </c>
      <c r="P759" s="127">
        <v>0.56170000000000009</v>
      </c>
      <c r="Q759" s="2">
        <v>0.57999999999999996</v>
      </c>
      <c r="R759" s="2">
        <v>0.80489999999999995</v>
      </c>
      <c r="S759" s="2">
        <v>0.55535000000000001</v>
      </c>
      <c r="T759" s="2">
        <v>0.68330000000000002</v>
      </c>
      <c r="U759" s="2">
        <v>0.871</v>
      </c>
      <c r="V759" s="2">
        <v>1.3129999999999999</v>
      </c>
    </row>
    <row r="760" spans="12:22" x14ac:dyDescent="0.2">
      <c r="L760" s="2">
        <v>115.9</v>
      </c>
      <c r="M760" s="2">
        <v>0.55569999999999997</v>
      </c>
      <c r="N760" s="2">
        <v>0.68310000000000004</v>
      </c>
      <c r="O760" s="2">
        <v>0.53149999999999997</v>
      </c>
      <c r="P760" s="127">
        <v>0.56150000000000011</v>
      </c>
      <c r="Q760" s="2">
        <v>0.57989999999999997</v>
      </c>
      <c r="R760" s="2">
        <v>0.80469999999999997</v>
      </c>
      <c r="S760" s="2">
        <v>0.55569999999999997</v>
      </c>
      <c r="T760" s="2">
        <v>0.68310000000000004</v>
      </c>
      <c r="U760" s="2">
        <v>0.871</v>
      </c>
      <c r="V760" s="2">
        <v>1.3128</v>
      </c>
    </row>
    <row r="761" spans="12:22" x14ac:dyDescent="0.2">
      <c r="L761" s="2">
        <v>116</v>
      </c>
      <c r="M761" s="2">
        <v>0.55509999999999993</v>
      </c>
      <c r="N761" s="2">
        <v>0.68300000000000005</v>
      </c>
      <c r="O761" s="2">
        <v>0.53049999999999997</v>
      </c>
      <c r="P761" s="127">
        <v>0.56140000000000012</v>
      </c>
      <c r="Q761" s="2">
        <v>0.57969999999999999</v>
      </c>
      <c r="R761" s="2">
        <v>0.80459999999999998</v>
      </c>
      <c r="S761" s="2">
        <v>0.55509999999999993</v>
      </c>
      <c r="T761" s="2">
        <v>0.68300000000000005</v>
      </c>
      <c r="U761" s="2">
        <v>0.871</v>
      </c>
      <c r="V761" s="2">
        <v>1.3124</v>
      </c>
    </row>
    <row r="762" spans="12:22" x14ac:dyDescent="0.2">
      <c r="L762" s="2">
        <v>116.1</v>
      </c>
      <c r="M762" s="2">
        <v>0.55500000000000005</v>
      </c>
      <c r="N762" s="2">
        <v>0.68289999999999995</v>
      </c>
      <c r="O762" s="2">
        <v>0.53039999999999998</v>
      </c>
      <c r="P762" s="127">
        <v>0.56129999999999991</v>
      </c>
      <c r="Q762" s="2">
        <v>0.5796</v>
      </c>
      <c r="R762" s="2">
        <v>0.80449999999999999</v>
      </c>
      <c r="S762" s="2">
        <v>0.55500000000000005</v>
      </c>
      <c r="T762" s="2">
        <v>0.68289999999999995</v>
      </c>
      <c r="U762" s="2">
        <v>0.87060000000000004</v>
      </c>
      <c r="V762" s="2">
        <v>1.3120000000000001</v>
      </c>
    </row>
    <row r="763" spans="12:22" x14ac:dyDescent="0.2">
      <c r="L763" s="2">
        <v>116.2</v>
      </c>
      <c r="M763" s="2">
        <v>0.55489999999999995</v>
      </c>
      <c r="N763" s="2">
        <v>0.68269999999999997</v>
      </c>
      <c r="O763" s="2">
        <v>0.53029999999999999</v>
      </c>
      <c r="P763" s="127">
        <v>0.56109999999999993</v>
      </c>
      <c r="Q763" s="2">
        <v>0.57950000000000002</v>
      </c>
      <c r="R763" s="2">
        <v>0.80430000000000001</v>
      </c>
      <c r="S763" s="2">
        <v>0.55489999999999995</v>
      </c>
      <c r="T763" s="2">
        <v>0.68269999999999997</v>
      </c>
      <c r="U763" s="2">
        <v>0.87019999999999997</v>
      </c>
      <c r="V763" s="2">
        <v>1.3120000000000001</v>
      </c>
    </row>
    <row r="764" spans="12:22" x14ac:dyDescent="0.2">
      <c r="L764" s="2">
        <v>116.3</v>
      </c>
      <c r="M764" s="2">
        <v>0.55475000000000008</v>
      </c>
      <c r="N764" s="2">
        <v>0.68259999999999998</v>
      </c>
      <c r="O764" s="2">
        <v>0.5302</v>
      </c>
      <c r="P764" s="127">
        <v>0.56099999999999994</v>
      </c>
      <c r="Q764" s="2">
        <v>0.57930000000000004</v>
      </c>
      <c r="R764" s="2">
        <v>0.80420000000000003</v>
      </c>
      <c r="S764" s="2">
        <v>0.55475000000000008</v>
      </c>
      <c r="T764" s="2">
        <v>0.68259999999999998</v>
      </c>
      <c r="U764" s="2">
        <v>0.87</v>
      </c>
      <c r="V764" s="2">
        <v>1.3120000000000001</v>
      </c>
    </row>
    <row r="765" spans="12:22" x14ac:dyDescent="0.2">
      <c r="L765" s="2">
        <v>116.4</v>
      </c>
      <c r="M765" s="2">
        <v>0.55469999999999997</v>
      </c>
      <c r="N765" s="2">
        <v>0.6825</v>
      </c>
      <c r="O765" s="2">
        <v>0.5302</v>
      </c>
      <c r="P765" s="127">
        <v>0.56089999999999995</v>
      </c>
      <c r="Q765" s="2">
        <v>0.57920000000000005</v>
      </c>
      <c r="R765" s="2">
        <v>0.80410000000000004</v>
      </c>
      <c r="S765" s="2">
        <v>0.55469999999999997</v>
      </c>
      <c r="T765" s="2">
        <v>0.6825</v>
      </c>
      <c r="U765" s="2">
        <v>0.87</v>
      </c>
      <c r="V765" s="2">
        <v>1.3118000000000001</v>
      </c>
    </row>
    <row r="766" spans="12:22" x14ac:dyDescent="0.2">
      <c r="L766" s="2">
        <v>116.5</v>
      </c>
      <c r="M766" s="2">
        <v>0.55459999999999998</v>
      </c>
      <c r="N766" s="2">
        <v>0.68235000000000001</v>
      </c>
      <c r="O766" s="2">
        <v>0.53010000000000002</v>
      </c>
      <c r="P766" s="127">
        <v>0.56069999999999998</v>
      </c>
      <c r="Q766" s="2">
        <v>0.57909999999999995</v>
      </c>
      <c r="R766" s="2">
        <v>0.80400000000000005</v>
      </c>
      <c r="S766" s="2">
        <v>0.55459999999999998</v>
      </c>
      <c r="T766" s="2">
        <v>0.68235000000000001</v>
      </c>
      <c r="U766" s="2">
        <v>0.87</v>
      </c>
      <c r="V766" s="2">
        <v>1.3113999999999999</v>
      </c>
    </row>
    <row r="767" spans="12:22" x14ac:dyDescent="0.2">
      <c r="L767" s="2">
        <v>116.6</v>
      </c>
      <c r="M767" s="2">
        <v>0.55449999999999999</v>
      </c>
      <c r="N767" s="2">
        <v>0.68220000000000003</v>
      </c>
      <c r="O767" s="2">
        <v>0.53</v>
      </c>
      <c r="P767" s="127">
        <v>0.5606000000000001</v>
      </c>
      <c r="Q767" s="2">
        <v>0.57899999999999996</v>
      </c>
      <c r="R767" s="2">
        <v>0.80379999999999996</v>
      </c>
      <c r="S767" s="2">
        <v>0.55449999999999999</v>
      </c>
      <c r="T767" s="2">
        <v>0.68220000000000003</v>
      </c>
      <c r="U767" s="2">
        <v>0.86960000000000004</v>
      </c>
      <c r="V767" s="2">
        <v>1.3109999999999999</v>
      </c>
    </row>
    <row r="768" spans="12:22" x14ac:dyDescent="0.2">
      <c r="L768" s="2">
        <v>116.7</v>
      </c>
      <c r="M768" s="2">
        <v>0.55435000000000001</v>
      </c>
      <c r="N768" s="2">
        <v>0.68210000000000004</v>
      </c>
      <c r="O768" s="2">
        <v>0.52990000000000004</v>
      </c>
      <c r="P768" s="127">
        <v>0.56050000000000011</v>
      </c>
      <c r="Q768" s="2">
        <v>0.57879999999999998</v>
      </c>
      <c r="R768" s="2">
        <v>0.80369999999999997</v>
      </c>
      <c r="S768" s="2">
        <v>0.55435000000000001</v>
      </c>
      <c r="T768" s="2">
        <v>0.68210000000000004</v>
      </c>
      <c r="U768" s="2">
        <v>0.86919999999999997</v>
      </c>
      <c r="V768" s="2">
        <v>1.3109999999999999</v>
      </c>
    </row>
    <row r="769" spans="12:22" x14ac:dyDescent="0.2">
      <c r="L769" s="2">
        <v>116.8</v>
      </c>
      <c r="M769" s="2">
        <v>0.55425000000000002</v>
      </c>
      <c r="N769" s="2">
        <v>0.68194999999999995</v>
      </c>
      <c r="O769" s="2">
        <v>0.52980000000000005</v>
      </c>
      <c r="P769" s="127">
        <v>0.56029999999999991</v>
      </c>
      <c r="Q769" s="2">
        <v>0.57869999999999999</v>
      </c>
      <c r="R769" s="2">
        <v>0.80359999999999998</v>
      </c>
      <c r="S769" s="2">
        <v>0.55425000000000002</v>
      </c>
      <c r="T769" s="2">
        <v>0.68194999999999995</v>
      </c>
      <c r="U769" s="2">
        <v>0.86899999999999999</v>
      </c>
      <c r="V769" s="2">
        <v>1.3109999999999999</v>
      </c>
    </row>
    <row r="770" spans="12:22" x14ac:dyDescent="0.2">
      <c r="L770" s="2">
        <v>116.9</v>
      </c>
      <c r="M770" s="2">
        <v>0.55459999999999998</v>
      </c>
      <c r="N770" s="2">
        <v>0.68179999999999996</v>
      </c>
      <c r="O770" s="2">
        <v>0.53059999999999996</v>
      </c>
      <c r="P770" s="127">
        <v>0.56019999999999992</v>
      </c>
      <c r="Q770" s="2">
        <v>0.5786</v>
      </c>
      <c r="R770" s="2">
        <v>0.8034</v>
      </c>
      <c r="S770" s="2">
        <v>0.55459999999999998</v>
      </c>
      <c r="T770" s="2">
        <v>0.68179999999999996</v>
      </c>
      <c r="U770" s="2">
        <v>0.86899999999999999</v>
      </c>
      <c r="V770" s="2">
        <v>1.3108</v>
      </c>
    </row>
    <row r="771" spans="12:22" x14ac:dyDescent="0.2">
      <c r="L771" s="2">
        <v>117</v>
      </c>
      <c r="M771" s="2">
        <v>0.55404999999999993</v>
      </c>
      <c r="N771" s="2">
        <v>0.68169999999999997</v>
      </c>
      <c r="O771" s="2">
        <v>0.52959999999999996</v>
      </c>
      <c r="P771" s="127">
        <v>0.56009999999999993</v>
      </c>
      <c r="Q771" s="2">
        <v>0.57850000000000001</v>
      </c>
      <c r="R771" s="2">
        <v>0.80330000000000001</v>
      </c>
      <c r="S771" s="2">
        <v>0.55404999999999993</v>
      </c>
      <c r="T771" s="2">
        <v>0.68169999999999997</v>
      </c>
      <c r="U771" s="2">
        <v>0.86899999999999999</v>
      </c>
      <c r="V771" s="2">
        <v>1.3104</v>
      </c>
    </row>
    <row r="772" spans="12:22" x14ac:dyDescent="0.2">
      <c r="L772" s="2">
        <v>117.1</v>
      </c>
      <c r="M772" s="2">
        <v>0.55394999999999994</v>
      </c>
      <c r="N772" s="2">
        <v>0.68154999999999999</v>
      </c>
      <c r="O772" s="2">
        <v>0.52959999999999996</v>
      </c>
      <c r="P772" s="127">
        <v>0.55989999999999995</v>
      </c>
      <c r="Q772" s="2">
        <v>0.57830000000000004</v>
      </c>
      <c r="R772" s="2">
        <v>0.80320000000000003</v>
      </c>
      <c r="S772" s="2">
        <v>0.55394999999999994</v>
      </c>
      <c r="T772" s="2">
        <v>0.68154999999999999</v>
      </c>
      <c r="U772" s="2">
        <v>0.86860000000000004</v>
      </c>
      <c r="V772" s="2">
        <v>1.31</v>
      </c>
    </row>
    <row r="773" spans="12:22" x14ac:dyDescent="0.2">
      <c r="L773" s="2">
        <v>117.2</v>
      </c>
      <c r="M773" s="2">
        <v>0.55384999999999995</v>
      </c>
      <c r="N773" s="2">
        <v>0.68145</v>
      </c>
      <c r="O773" s="2">
        <v>0.52949999999999997</v>
      </c>
      <c r="P773" s="127">
        <v>0.55979999999999996</v>
      </c>
      <c r="Q773" s="2">
        <v>0.57820000000000005</v>
      </c>
      <c r="R773" s="2">
        <v>0.80310000000000004</v>
      </c>
      <c r="S773" s="2">
        <v>0.55384999999999995</v>
      </c>
      <c r="T773" s="2">
        <v>0.68145</v>
      </c>
      <c r="U773" s="2">
        <v>0.86819999999999997</v>
      </c>
      <c r="V773" s="2">
        <v>1.31</v>
      </c>
    </row>
    <row r="774" spans="12:22" x14ac:dyDescent="0.2">
      <c r="L774" s="2">
        <v>117.3</v>
      </c>
      <c r="M774" s="2">
        <v>0.55374999999999996</v>
      </c>
      <c r="N774" s="2">
        <v>0.68130000000000002</v>
      </c>
      <c r="O774" s="2">
        <v>0.52939999999999998</v>
      </c>
      <c r="P774" s="127">
        <v>0.55970000000000009</v>
      </c>
      <c r="Q774" s="2">
        <v>0.57809999999999995</v>
      </c>
      <c r="R774" s="2">
        <v>0.80289999999999995</v>
      </c>
      <c r="S774" s="2">
        <v>0.55374999999999996</v>
      </c>
      <c r="T774" s="2">
        <v>0.68130000000000002</v>
      </c>
      <c r="U774" s="2">
        <v>0.86799999999999999</v>
      </c>
      <c r="V774" s="2">
        <v>1.31</v>
      </c>
    </row>
    <row r="775" spans="12:22" x14ac:dyDescent="0.2">
      <c r="L775" s="2">
        <v>117.4</v>
      </c>
      <c r="M775" s="2">
        <v>0.55364999999999998</v>
      </c>
      <c r="N775" s="2">
        <v>0.68115000000000003</v>
      </c>
      <c r="O775" s="2">
        <v>0.52929999999999999</v>
      </c>
      <c r="P775" s="127">
        <v>0.55950000000000011</v>
      </c>
      <c r="Q775" s="2">
        <v>0.57799999999999996</v>
      </c>
      <c r="R775" s="2">
        <v>0.80279999999999996</v>
      </c>
      <c r="S775" s="2">
        <v>0.55364999999999998</v>
      </c>
      <c r="T775" s="2">
        <v>0.68115000000000003</v>
      </c>
      <c r="U775" s="2">
        <v>0.86799999999999999</v>
      </c>
      <c r="V775" s="2">
        <v>1.3098000000000001</v>
      </c>
    </row>
    <row r="776" spans="12:22" x14ac:dyDescent="0.2">
      <c r="L776" s="2">
        <v>117.5</v>
      </c>
      <c r="M776" s="2">
        <v>0.55349999999999999</v>
      </c>
      <c r="N776" s="2">
        <v>0.68105000000000004</v>
      </c>
      <c r="O776" s="2">
        <v>0.5292</v>
      </c>
      <c r="P776" s="127">
        <v>0.55940000000000012</v>
      </c>
      <c r="Q776" s="2">
        <v>0.57779999999999998</v>
      </c>
      <c r="R776" s="2">
        <v>0.80269999999999997</v>
      </c>
      <c r="S776" s="2">
        <v>0.55349999999999999</v>
      </c>
      <c r="T776" s="2">
        <v>0.68105000000000004</v>
      </c>
      <c r="U776" s="2">
        <v>0.86799999999999999</v>
      </c>
      <c r="V776" s="2">
        <v>1.3093999999999999</v>
      </c>
    </row>
    <row r="777" spans="12:22" x14ac:dyDescent="0.2">
      <c r="L777" s="2">
        <v>117.6</v>
      </c>
      <c r="M777" s="2">
        <v>0.5534</v>
      </c>
      <c r="N777" s="2">
        <v>0.68095000000000006</v>
      </c>
      <c r="O777" s="2">
        <v>0.52910000000000001</v>
      </c>
      <c r="P777" s="127">
        <v>0.55930000000000013</v>
      </c>
      <c r="Q777" s="2">
        <v>0.57769999999999999</v>
      </c>
      <c r="R777" s="2">
        <v>0.80259999999999998</v>
      </c>
      <c r="S777" s="2">
        <v>0.5534</v>
      </c>
      <c r="T777" s="2">
        <v>0.68095000000000006</v>
      </c>
      <c r="U777" s="2">
        <v>0.86799999999999999</v>
      </c>
      <c r="V777" s="2">
        <v>1.3089999999999999</v>
      </c>
    </row>
    <row r="778" spans="12:22" x14ac:dyDescent="0.2">
      <c r="L778" s="2">
        <v>117.7</v>
      </c>
      <c r="M778" s="2">
        <v>0.55330000000000001</v>
      </c>
      <c r="N778" s="2">
        <v>0.68074999999999997</v>
      </c>
      <c r="O778" s="2">
        <v>0.52900000000000003</v>
      </c>
      <c r="P778" s="127">
        <v>0.55909999999999993</v>
      </c>
      <c r="Q778" s="2">
        <v>0.5776</v>
      </c>
      <c r="R778" s="2">
        <v>0.8024</v>
      </c>
      <c r="S778" s="2">
        <v>0.55330000000000001</v>
      </c>
      <c r="T778" s="2">
        <v>0.68074999999999997</v>
      </c>
      <c r="U778" s="2">
        <v>0.86799999999999999</v>
      </c>
      <c r="V778" s="2">
        <v>1.3089999999999999</v>
      </c>
    </row>
    <row r="779" spans="12:22" x14ac:dyDescent="0.2">
      <c r="L779" s="2">
        <v>117.8</v>
      </c>
      <c r="M779" s="2">
        <v>0.55325000000000002</v>
      </c>
      <c r="N779" s="2">
        <v>0.68064999999999998</v>
      </c>
      <c r="O779" s="2">
        <v>0.52900000000000003</v>
      </c>
      <c r="P779" s="127">
        <v>0.55899999999999994</v>
      </c>
      <c r="Q779" s="2">
        <v>0.57750000000000001</v>
      </c>
      <c r="R779" s="2">
        <v>0.80230000000000001</v>
      </c>
      <c r="S779" s="2">
        <v>0.55325000000000002</v>
      </c>
      <c r="T779" s="2">
        <v>0.68064999999999998</v>
      </c>
      <c r="U779" s="2">
        <v>0.86780000000000002</v>
      </c>
      <c r="V779" s="2">
        <v>1.3089999999999999</v>
      </c>
    </row>
    <row r="780" spans="12:22" x14ac:dyDescent="0.2">
      <c r="L780" s="2">
        <v>117.9</v>
      </c>
      <c r="M780" s="2">
        <v>0.55354999999999999</v>
      </c>
      <c r="N780" s="2">
        <v>0.68054999999999999</v>
      </c>
      <c r="O780" s="2">
        <v>0.52969999999999995</v>
      </c>
      <c r="P780" s="127">
        <v>0.55889999999999995</v>
      </c>
      <c r="Q780" s="2">
        <v>0.57740000000000002</v>
      </c>
      <c r="R780" s="2">
        <v>0.80220000000000002</v>
      </c>
      <c r="S780" s="2">
        <v>0.55354999999999999</v>
      </c>
      <c r="T780" s="2">
        <v>0.68054999999999999</v>
      </c>
      <c r="U780" s="2">
        <v>0.86739999999999995</v>
      </c>
      <c r="V780" s="2">
        <v>1.3089999999999999</v>
      </c>
    </row>
    <row r="781" spans="12:22" x14ac:dyDescent="0.2">
      <c r="L781" s="2">
        <v>118</v>
      </c>
      <c r="M781" s="2">
        <v>0.55300000000000005</v>
      </c>
      <c r="N781" s="2">
        <v>0.6804</v>
      </c>
      <c r="O781" s="2">
        <v>0.52880000000000005</v>
      </c>
      <c r="P781" s="127">
        <v>0.55869999999999997</v>
      </c>
      <c r="Q781" s="2">
        <v>0.57720000000000005</v>
      </c>
      <c r="R781" s="2">
        <v>0.80210000000000004</v>
      </c>
      <c r="S781" s="2">
        <v>0.55300000000000005</v>
      </c>
      <c r="T781" s="2">
        <v>0.6804</v>
      </c>
      <c r="U781" s="2">
        <v>0.86699999999999999</v>
      </c>
      <c r="V781" s="2">
        <v>1.3089999999999999</v>
      </c>
    </row>
    <row r="782" spans="12:22" x14ac:dyDescent="0.2">
      <c r="L782" s="2">
        <v>118.1</v>
      </c>
      <c r="M782" s="2">
        <v>0.55289999999999995</v>
      </c>
      <c r="N782" s="2">
        <v>0.68030000000000002</v>
      </c>
      <c r="O782" s="2">
        <v>0.52869999999999995</v>
      </c>
      <c r="P782" s="127">
        <v>0.55859999999999999</v>
      </c>
      <c r="Q782" s="2">
        <v>0.57709999999999995</v>
      </c>
      <c r="R782" s="2">
        <v>0.80200000000000005</v>
      </c>
      <c r="S782" s="2">
        <v>0.55289999999999995</v>
      </c>
      <c r="T782" s="2">
        <v>0.68030000000000002</v>
      </c>
      <c r="U782" s="2">
        <v>0.86699999999999999</v>
      </c>
      <c r="V782" s="2">
        <v>1.3089999999999999</v>
      </c>
    </row>
    <row r="783" spans="12:22" x14ac:dyDescent="0.2">
      <c r="L783" s="2">
        <v>118.2</v>
      </c>
      <c r="M783" s="2">
        <v>0.55279999999999996</v>
      </c>
      <c r="N783" s="2">
        <v>0.68015000000000003</v>
      </c>
      <c r="O783" s="2">
        <v>0.52859999999999996</v>
      </c>
      <c r="P783" s="127">
        <v>0.55850000000000011</v>
      </c>
      <c r="Q783" s="2">
        <v>0.57699999999999996</v>
      </c>
      <c r="R783" s="2">
        <v>0.80179999999999996</v>
      </c>
      <c r="S783" s="2">
        <v>0.55279999999999996</v>
      </c>
      <c r="T783" s="2">
        <v>0.68015000000000003</v>
      </c>
      <c r="U783" s="2">
        <v>0.86699999999999999</v>
      </c>
      <c r="V783" s="2">
        <v>1.3086</v>
      </c>
    </row>
    <row r="784" spans="12:22" x14ac:dyDescent="0.2">
      <c r="L784" s="2">
        <v>118.3</v>
      </c>
      <c r="M784" s="2">
        <v>0.55269999999999997</v>
      </c>
      <c r="N784" s="2">
        <v>0.68</v>
      </c>
      <c r="O784" s="2">
        <v>0.52849999999999997</v>
      </c>
      <c r="P784" s="127">
        <v>0.55830000000000013</v>
      </c>
      <c r="Q784" s="2">
        <v>0.57689999999999997</v>
      </c>
      <c r="R784" s="2">
        <v>0.80169999999999997</v>
      </c>
      <c r="S784" s="2">
        <v>0.55269999999999997</v>
      </c>
      <c r="T784" s="2">
        <v>0.68</v>
      </c>
      <c r="U784" s="2">
        <v>0.86680000000000001</v>
      </c>
      <c r="V784" s="2">
        <v>1.3082</v>
      </c>
    </row>
    <row r="785" spans="12:22" x14ac:dyDescent="0.2">
      <c r="L785" s="2">
        <v>118.4</v>
      </c>
      <c r="M785" s="2">
        <v>0.55259999999999998</v>
      </c>
      <c r="N785" s="2">
        <v>0.67989999999999995</v>
      </c>
      <c r="O785" s="2">
        <v>0.52839999999999998</v>
      </c>
      <c r="P785" s="127">
        <v>0.55819999999999992</v>
      </c>
      <c r="Q785" s="2">
        <v>0.57679999999999998</v>
      </c>
      <c r="R785" s="2">
        <v>0.80159999999999998</v>
      </c>
      <c r="S785" s="2">
        <v>0.55259999999999998</v>
      </c>
      <c r="T785" s="2">
        <v>0.67989999999999995</v>
      </c>
      <c r="U785" s="2">
        <v>0.86639999999999995</v>
      </c>
      <c r="V785" s="2">
        <v>1.3080000000000001</v>
      </c>
    </row>
    <row r="786" spans="12:22" x14ac:dyDescent="0.2">
      <c r="L786" s="2">
        <v>118.5</v>
      </c>
      <c r="M786" s="2">
        <v>0.55245</v>
      </c>
      <c r="N786" s="2">
        <v>0.67979999999999996</v>
      </c>
      <c r="O786" s="2">
        <v>0.52829999999999999</v>
      </c>
      <c r="P786" s="127">
        <v>0.55809999999999993</v>
      </c>
      <c r="Q786" s="2">
        <v>0.5766</v>
      </c>
      <c r="R786" s="2">
        <v>0.80149999999999999</v>
      </c>
      <c r="S786" s="2">
        <v>0.55245</v>
      </c>
      <c r="T786" s="2">
        <v>0.67979999999999996</v>
      </c>
      <c r="U786" s="2">
        <v>0.86599999999999999</v>
      </c>
      <c r="V786" s="2">
        <v>1.3080000000000001</v>
      </c>
    </row>
    <row r="787" spans="12:22" x14ac:dyDescent="0.2">
      <c r="L787" s="2">
        <v>118.6</v>
      </c>
      <c r="M787" s="2">
        <v>0.5524</v>
      </c>
      <c r="N787" s="2">
        <v>0.67959999999999998</v>
      </c>
      <c r="O787" s="2">
        <v>0.52829999999999999</v>
      </c>
      <c r="P787" s="127">
        <v>0.55789999999999995</v>
      </c>
      <c r="Q787" s="2">
        <v>0.57650000000000001</v>
      </c>
      <c r="R787" s="2">
        <v>0.80130000000000001</v>
      </c>
      <c r="S787" s="2">
        <v>0.5524</v>
      </c>
      <c r="T787" s="2">
        <v>0.67959999999999998</v>
      </c>
      <c r="U787" s="2">
        <v>0.86599999999999999</v>
      </c>
      <c r="V787" s="2">
        <v>1.3080000000000001</v>
      </c>
    </row>
    <row r="788" spans="12:22" x14ac:dyDescent="0.2">
      <c r="L788" s="2">
        <v>118.7</v>
      </c>
      <c r="M788" s="2">
        <v>0.55230000000000001</v>
      </c>
      <c r="N788" s="2">
        <v>0.67949999999999999</v>
      </c>
      <c r="O788" s="2">
        <v>0.5282</v>
      </c>
      <c r="P788" s="127">
        <v>0.55779999999999996</v>
      </c>
      <c r="Q788" s="2">
        <v>0.57640000000000002</v>
      </c>
      <c r="R788" s="2">
        <v>0.80120000000000002</v>
      </c>
      <c r="S788" s="2">
        <v>0.55230000000000001</v>
      </c>
      <c r="T788" s="2">
        <v>0.67949999999999999</v>
      </c>
      <c r="U788" s="2">
        <v>0.86599999999999999</v>
      </c>
      <c r="V788" s="2">
        <v>1.3076000000000001</v>
      </c>
    </row>
    <row r="789" spans="12:22" x14ac:dyDescent="0.2">
      <c r="L789" s="2">
        <v>118.8</v>
      </c>
      <c r="M789" s="2">
        <v>0.55220000000000002</v>
      </c>
      <c r="N789" s="2">
        <v>0.6794</v>
      </c>
      <c r="O789" s="2">
        <v>0.52810000000000001</v>
      </c>
      <c r="P789" s="127">
        <v>0.55769999999999997</v>
      </c>
      <c r="Q789" s="2">
        <v>0.57630000000000003</v>
      </c>
      <c r="R789" s="2">
        <v>0.80110000000000003</v>
      </c>
      <c r="S789" s="2">
        <v>0.55220000000000002</v>
      </c>
      <c r="T789" s="2">
        <v>0.6794</v>
      </c>
      <c r="U789" s="2">
        <v>0.86599999999999999</v>
      </c>
      <c r="V789" s="2">
        <v>1.3071999999999999</v>
      </c>
    </row>
    <row r="790" spans="12:22" x14ac:dyDescent="0.2">
      <c r="L790" s="2">
        <v>118.9</v>
      </c>
      <c r="M790" s="2">
        <v>0.5525500000000001</v>
      </c>
      <c r="N790" s="2">
        <v>0.67925000000000002</v>
      </c>
      <c r="O790" s="2">
        <v>0.52890000000000004</v>
      </c>
      <c r="P790" s="127">
        <v>0.5575</v>
      </c>
      <c r="Q790" s="2">
        <v>0.57620000000000005</v>
      </c>
      <c r="R790" s="2">
        <v>0.80100000000000005</v>
      </c>
      <c r="S790" s="2">
        <v>0.5525500000000001</v>
      </c>
      <c r="T790" s="2">
        <v>0.67925000000000002</v>
      </c>
      <c r="U790" s="2">
        <v>0.86599999999999999</v>
      </c>
    </row>
    <row r="791" spans="12:22" x14ac:dyDescent="0.2">
      <c r="L791" s="2">
        <v>119</v>
      </c>
      <c r="M791" s="2">
        <v>0.55200000000000005</v>
      </c>
      <c r="N791" s="2">
        <v>0.67915000000000003</v>
      </c>
      <c r="O791" s="2">
        <v>0.52790000000000004</v>
      </c>
      <c r="P791" s="127">
        <v>0.55740000000000012</v>
      </c>
      <c r="Q791" s="2">
        <v>0.57609999999999995</v>
      </c>
      <c r="R791" s="2">
        <v>0.80089999999999995</v>
      </c>
      <c r="S791" s="2">
        <v>0.55200000000000005</v>
      </c>
      <c r="T791" s="2">
        <v>0.67915000000000003</v>
      </c>
      <c r="U791" s="2">
        <v>0.86599999999999999</v>
      </c>
    </row>
    <row r="792" spans="12:22" x14ac:dyDescent="0.2">
      <c r="L792" s="2">
        <v>119.1</v>
      </c>
      <c r="M792" s="2">
        <v>0.55184999999999995</v>
      </c>
      <c r="N792" s="2">
        <v>0.67900000000000005</v>
      </c>
      <c r="O792" s="2">
        <v>0.52780000000000005</v>
      </c>
      <c r="P792" s="127">
        <v>0.55730000000000013</v>
      </c>
      <c r="Q792" s="2">
        <v>0.57589999999999997</v>
      </c>
      <c r="R792" s="2">
        <v>0.80069999999999997</v>
      </c>
      <c r="S792" s="2">
        <v>0.55184999999999995</v>
      </c>
      <c r="T792" s="2">
        <v>0.67900000000000005</v>
      </c>
      <c r="U792" s="2">
        <v>0.86560000000000004</v>
      </c>
    </row>
    <row r="793" spans="12:22" x14ac:dyDescent="0.2">
      <c r="L793" s="2">
        <v>119.2</v>
      </c>
      <c r="M793" s="2">
        <v>0.55174999999999996</v>
      </c>
      <c r="N793" s="2">
        <v>0.67884999999999995</v>
      </c>
      <c r="O793" s="2">
        <v>0.52769999999999995</v>
      </c>
      <c r="P793" s="127">
        <v>0.55709999999999993</v>
      </c>
      <c r="Q793" s="2">
        <v>0.57579999999999998</v>
      </c>
      <c r="R793" s="2">
        <v>0.80059999999999998</v>
      </c>
      <c r="S793" s="2">
        <v>0.55174999999999996</v>
      </c>
      <c r="T793" s="2">
        <v>0.67884999999999995</v>
      </c>
      <c r="U793" s="2">
        <v>0.86519999999999997</v>
      </c>
    </row>
    <row r="794" spans="12:22" x14ac:dyDescent="0.2">
      <c r="L794" s="2">
        <v>119.3</v>
      </c>
      <c r="M794" s="2">
        <v>0.55164999999999997</v>
      </c>
      <c r="N794" s="2">
        <v>0.67874999999999996</v>
      </c>
      <c r="O794" s="2">
        <v>0.52759999999999996</v>
      </c>
      <c r="P794" s="127">
        <v>0.55699999999999994</v>
      </c>
      <c r="Q794" s="2">
        <v>0.57569999999999999</v>
      </c>
      <c r="R794" s="2">
        <v>0.80049999999999999</v>
      </c>
      <c r="S794" s="2">
        <v>0.55164999999999997</v>
      </c>
      <c r="T794" s="2">
        <v>0.67874999999999996</v>
      </c>
      <c r="U794" s="2">
        <v>0.86499999999999999</v>
      </c>
    </row>
    <row r="795" spans="12:22" x14ac:dyDescent="0.2">
      <c r="L795" s="2">
        <v>119.4</v>
      </c>
      <c r="M795" s="2">
        <v>0.55154999999999998</v>
      </c>
      <c r="N795" s="2">
        <v>0.67864999999999998</v>
      </c>
      <c r="O795" s="2">
        <v>0.52749999999999997</v>
      </c>
      <c r="P795" s="127">
        <v>0.55689999999999995</v>
      </c>
      <c r="Q795" s="2">
        <v>0.5756</v>
      </c>
      <c r="R795" s="2">
        <v>0.8004</v>
      </c>
      <c r="S795" s="2">
        <v>0.55154999999999998</v>
      </c>
      <c r="T795" s="2">
        <v>0.67864999999999998</v>
      </c>
      <c r="U795" s="2">
        <v>0.86499999999999999</v>
      </c>
    </row>
    <row r="796" spans="12:22" x14ac:dyDescent="0.2">
      <c r="L796" s="2">
        <v>119.5</v>
      </c>
      <c r="M796" s="2">
        <v>0.55145</v>
      </c>
      <c r="N796" s="2">
        <v>0.67849999999999999</v>
      </c>
      <c r="O796" s="2">
        <v>0.52739999999999998</v>
      </c>
      <c r="P796" s="127">
        <v>0.55669999999999997</v>
      </c>
      <c r="Q796" s="2">
        <v>0.57550000000000001</v>
      </c>
      <c r="R796" s="2">
        <v>0.80030000000000001</v>
      </c>
      <c r="S796" s="2">
        <v>0.55145</v>
      </c>
      <c r="T796" s="2">
        <v>0.67849999999999999</v>
      </c>
      <c r="U796" s="2">
        <v>0.86499999999999999</v>
      </c>
    </row>
    <row r="797" spans="12:22" x14ac:dyDescent="0.2">
      <c r="L797" s="2">
        <v>119.6</v>
      </c>
      <c r="M797" s="2">
        <v>0.5514</v>
      </c>
      <c r="N797" s="2">
        <v>0.67835000000000001</v>
      </c>
      <c r="O797" s="2">
        <v>0.52739999999999998</v>
      </c>
      <c r="P797" s="127">
        <v>0.55659999999999998</v>
      </c>
      <c r="Q797" s="2">
        <v>0.57540000000000002</v>
      </c>
      <c r="R797" s="2">
        <v>0.80010000000000003</v>
      </c>
      <c r="S797" s="2">
        <v>0.5514</v>
      </c>
      <c r="T797" s="2">
        <v>0.67835000000000001</v>
      </c>
      <c r="U797" s="2">
        <v>0.86460000000000004</v>
      </c>
    </row>
    <row r="798" spans="12:22" x14ac:dyDescent="0.2">
      <c r="L798" s="2">
        <v>119.7</v>
      </c>
      <c r="M798" s="2">
        <v>0.55130000000000001</v>
      </c>
      <c r="N798" s="2">
        <v>0.67825000000000002</v>
      </c>
      <c r="O798" s="2">
        <v>0.52729999999999999</v>
      </c>
      <c r="P798" s="127">
        <v>0.55649999999999999</v>
      </c>
      <c r="Q798" s="2">
        <v>0.57530000000000003</v>
      </c>
      <c r="R798" s="2">
        <v>0.8</v>
      </c>
      <c r="S798" s="2">
        <v>0.55130000000000001</v>
      </c>
      <c r="T798" s="2">
        <v>0.67825000000000002</v>
      </c>
      <c r="U798" s="2">
        <v>0.86419999999999997</v>
      </c>
    </row>
    <row r="799" spans="12:22" x14ac:dyDescent="0.2">
      <c r="L799" s="2">
        <v>119.8</v>
      </c>
      <c r="M799" s="2">
        <v>0.55115000000000003</v>
      </c>
      <c r="N799" s="2">
        <v>0.67810000000000004</v>
      </c>
      <c r="O799" s="2">
        <v>0.5272</v>
      </c>
      <c r="P799" s="127">
        <v>0.55630000000000002</v>
      </c>
      <c r="Q799" s="2">
        <v>0.57509999999999994</v>
      </c>
      <c r="R799" s="2">
        <v>0.79990000000000006</v>
      </c>
      <c r="S799" s="2">
        <v>0.55115000000000003</v>
      </c>
      <c r="T799" s="2">
        <v>0.67810000000000004</v>
      </c>
      <c r="U799" s="2">
        <v>0.86399999999999999</v>
      </c>
    </row>
    <row r="800" spans="12:22" x14ac:dyDescent="0.2">
      <c r="L800" s="2">
        <v>119.9</v>
      </c>
      <c r="M800" s="2">
        <v>0.55149999999999999</v>
      </c>
      <c r="N800" s="2">
        <v>0.67800000000000005</v>
      </c>
      <c r="O800" s="2">
        <v>0.52800000000000002</v>
      </c>
      <c r="P800" s="127">
        <v>0.55620000000000014</v>
      </c>
      <c r="Q800" s="2">
        <v>0.57499999999999996</v>
      </c>
      <c r="R800" s="2">
        <v>0.79979999999999996</v>
      </c>
      <c r="S800" s="2">
        <v>0.55149999999999999</v>
      </c>
      <c r="T800" s="2">
        <v>0.67800000000000005</v>
      </c>
      <c r="U800" s="2">
        <v>0.86399999999999999</v>
      </c>
    </row>
    <row r="801" spans="12:21" x14ac:dyDescent="0.2">
      <c r="L801" s="2">
        <v>120</v>
      </c>
      <c r="M801" s="2">
        <v>0.55095000000000005</v>
      </c>
      <c r="N801" s="2">
        <v>0.67789999999999995</v>
      </c>
      <c r="O801" s="2">
        <v>0.52700000000000002</v>
      </c>
      <c r="P801" s="127">
        <v>0.55609999999999993</v>
      </c>
      <c r="Q801" s="2">
        <v>0.57489999999999997</v>
      </c>
      <c r="R801" s="2">
        <v>0.79969999999999997</v>
      </c>
      <c r="S801" s="2">
        <v>0.55095000000000005</v>
      </c>
      <c r="T801" s="2">
        <v>0.67789999999999995</v>
      </c>
      <c r="U801" s="2">
        <v>0.86399999999999999</v>
      </c>
    </row>
    <row r="802" spans="12:21" x14ac:dyDescent="0.2">
      <c r="L802" s="2">
        <v>120.1</v>
      </c>
      <c r="M802" s="2">
        <v>0.55085000000000006</v>
      </c>
      <c r="N802" s="2">
        <v>0.67769999999999997</v>
      </c>
      <c r="O802" s="2">
        <v>0.52690000000000003</v>
      </c>
      <c r="P802" s="127">
        <v>0.55589999999999995</v>
      </c>
      <c r="Q802" s="2">
        <v>0.57479999999999998</v>
      </c>
      <c r="R802" s="2">
        <v>0.79949999999999999</v>
      </c>
      <c r="S802" s="2">
        <v>0.55085000000000006</v>
      </c>
      <c r="T802" s="2">
        <v>0.67769999999999997</v>
      </c>
      <c r="U802" s="2">
        <v>0.86399999999999999</v>
      </c>
    </row>
    <row r="803" spans="12:21" x14ac:dyDescent="0.2">
      <c r="L803" s="2">
        <v>120.2</v>
      </c>
      <c r="M803" s="2">
        <v>0.55075000000000007</v>
      </c>
      <c r="N803" s="2">
        <v>0.67759999999999998</v>
      </c>
      <c r="O803" s="2">
        <v>0.52680000000000005</v>
      </c>
      <c r="P803" s="127">
        <v>0.55579999999999996</v>
      </c>
      <c r="Q803" s="2">
        <v>0.57469999999999999</v>
      </c>
      <c r="R803" s="2">
        <v>0.7994</v>
      </c>
      <c r="S803" s="2">
        <v>0.55075000000000007</v>
      </c>
      <c r="T803" s="2">
        <v>0.67759999999999998</v>
      </c>
      <c r="U803" s="2">
        <v>0.86399999999999999</v>
      </c>
    </row>
    <row r="804" spans="12:21" x14ac:dyDescent="0.2">
      <c r="L804" s="2">
        <v>120.3</v>
      </c>
      <c r="M804" s="2">
        <v>0.55064999999999997</v>
      </c>
      <c r="N804" s="2">
        <v>0.67749999999999999</v>
      </c>
      <c r="O804" s="2">
        <v>0.52669999999999995</v>
      </c>
      <c r="P804" s="127">
        <v>0.55569999999999997</v>
      </c>
      <c r="Q804" s="2">
        <v>0.5746</v>
      </c>
      <c r="R804" s="2">
        <v>0.79930000000000001</v>
      </c>
      <c r="S804" s="2">
        <v>0.55064999999999997</v>
      </c>
      <c r="T804" s="2">
        <v>0.67749999999999999</v>
      </c>
      <c r="U804" s="2">
        <v>0.86380000000000001</v>
      </c>
    </row>
    <row r="805" spans="12:21" x14ac:dyDescent="0.2">
      <c r="L805" s="2">
        <v>120.4</v>
      </c>
      <c r="M805" s="2">
        <v>0.55054999999999998</v>
      </c>
      <c r="N805" s="2">
        <v>0.67735000000000001</v>
      </c>
      <c r="O805" s="2">
        <v>0.52659999999999996</v>
      </c>
      <c r="P805" s="127">
        <v>0.55549999999999999</v>
      </c>
      <c r="Q805" s="2">
        <v>0.57450000000000001</v>
      </c>
      <c r="R805" s="2">
        <v>0.79920000000000002</v>
      </c>
      <c r="S805" s="2">
        <v>0.55054999999999998</v>
      </c>
      <c r="T805" s="2">
        <v>0.67735000000000001</v>
      </c>
      <c r="U805" s="2">
        <v>0.86339999999999995</v>
      </c>
    </row>
    <row r="806" spans="12:21" x14ac:dyDescent="0.2">
      <c r="L806" s="2">
        <v>120.5</v>
      </c>
      <c r="M806" s="2">
        <v>0.55044999999999999</v>
      </c>
      <c r="N806" s="2">
        <v>0.67725000000000002</v>
      </c>
      <c r="O806" s="2">
        <v>0.52649999999999997</v>
      </c>
      <c r="P806" s="127">
        <v>0.5554</v>
      </c>
      <c r="Q806" s="2">
        <v>0.57440000000000002</v>
      </c>
      <c r="R806" s="2">
        <v>0.79910000000000003</v>
      </c>
      <c r="S806" s="2">
        <v>0.55044999999999999</v>
      </c>
      <c r="T806" s="2">
        <v>0.67725000000000002</v>
      </c>
      <c r="U806" s="2">
        <v>0.86299999999999999</v>
      </c>
    </row>
    <row r="807" spans="12:21" x14ac:dyDescent="0.2">
      <c r="L807" s="2">
        <v>120.6</v>
      </c>
      <c r="M807" s="2">
        <v>0.55035000000000001</v>
      </c>
      <c r="N807" s="2">
        <v>0.67710000000000004</v>
      </c>
      <c r="O807" s="2">
        <v>0.52639999999999998</v>
      </c>
      <c r="P807" s="127">
        <v>0.55530000000000002</v>
      </c>
      <c r="Q807" s="2">
        <v>0.57430000000000003</v>
      </c>
      <c r="R807" s="2">
        <v>0.79890000000000005</v>
      </c>
      <c r="S807" s="2">
        <v>0.55035000000000001</v>
      </c>
      <c r="T807" s="2">
        <v>0.67710000000000004</v>
      </c>
      <c r="U807" s="2">
        <v>0.86299999999999999</v>
      </c>
    </row>
    <row r="808" spans="12:21" x14ac:dyDescent="0.2">
      <c r="L808" s="2">
        <v>120.7</v>
      </c>
      <c r="M808" s="2">
        <v>0.55025000000000002</v>
      </c>
      <c r="N808" s="2">
        <v>0.67695000000000005</v>
      </c>
      <c r="O808" s="2">
        <v>0.52629999999999999</v>
      </c>
      <c r="P808" s="127">
        <v>0.55510000000000015</v>
      </c>
      <c r="Q808" s="2">
        <v>0.57420000000000004</v>
      </c>
      <c r="R808" s="2">
        <v>0.79879999999999995</v>
      </c>
      <c r="S808" s="2">
        <v>0.55025000000000002</v>
      </c>
      <c r="T808" s="2">
        <v>0.67695000000000005</v>
      </c>
      <c r="U808" s="2">
        <v>0.86299999999999999</v>
      </c>
    </row>
    <row r="809" spans="12:21" x14ac:dyDescent="0.2">
      <c r="L809" s="2">
        <v>120.8</v>
      </c>
      <c r="M809" s="2">
        <v>0.55010000000000003</v>
      </c>
      <c r="N809" s="2">
        <v>0.67684999999999995</v>
      </c>
      <c r="O809" s="2">
        <v>0.5262</v>
      </c>
      <c r="P809" s="127">
        <v>0.55500000000000005</v>
      </c>
      <c r="Q809" s="2">
        <v>0.57399999999999995</v>
      </c>
      <c r="R809" s="2">
        <v>0.79869999999999997</v>
      </c>
      <c r="S809" s="2">
        <v>0.55010000000000003</v>
      </c>
      <c r="T809" s="2">
        <v>0.67684999999999995</v>
      </c>
      <c r="U809" s="2">
        <v>0.86280000000000001</v>
      </c>
    </row>
    <row r="810" spans="12:21" x14ac:dyDescent="0.2">
      <c r="L810" s="2">
        <v>120.9</v>
      </c>
      <c r="M810" s="2">
        <v>0.55049999999999999</v>
      </c>
      <c r="N810" s="2">
        <v>0.67674999999999996</v>
      </c>
      <c r="O810" s="2">
        <v>0.52710000000000001</v>
      </c>
      <c r="P810" s="127">
        <v>0.55489999999999995</v>
      </c>
      <c r="Q810" s="2">
        <v>0.57389999999999997</v>
      </c>
      <c r="R810" s="2">
        <v>0.79859999999999998</v>
      </c>
      <c r="S810" s="2">
        <v>0.55049999999999999</v>
      </c>
      <c r="T810" s="2">
        <v>0.67674999999999996</v>
      </c>
      <c r="U810" s="2">
        <v>0.86239999999999994</v>
      </c>
    </row>
    <row r="811" spans="12:21" x14ac:dyDescent="0.2">
      <c r="L811" s="2">
        <v>121</v>
      </c>
      <c r="M811" s="2">
        <v>0.54990000000000006</v>
      </c>
      <c r="N811" s="2">
        <v>0.67659999999999998</v>
      </c>
      <c r="O811" s="2">
        <v>0.52600000000000002</v>
      </c>
      <c r="P811" s="127">
        <v>0.55469999999999997</v>
      </c>
      <c r="Q811" s="2">
        <v>0.57379999999999998</v>
      </c>
      <c r="R811" s="2">
        <v>0.79849999999999999</v>
      </c>
      <c r="S811" s="2">
        <v>0.54990000000000006</v>
      </c>
      <c r="T811" s="2">
        <v>0.67659999999999998</v>
      </c>
      <c r="U811" s="2">
        <v>0.86199999999999999</v>
      </c>
    </row>
    <row r="812" spans="12:21" x14ac:dyDescent="0.2">
      <c r="L812" s="2">
        <v>121.1</v>
      </c>
      <c r="M812" s="2">
        <v>0.54980000000000007</v>
      </c>
      <c r="N812" s="2">
        <v>0.67649999999999999</v>
      </c>
      <c r="O812" s="2">
        <v>0.52590000000000003</v>
      </c>
      <c r="P812" s="127">
        <v>0.55459999999999998</v>
      </c>
      <c r="Q812" s="2">
        <v>0.57369999999999999</v>
      </c>
      <c r="R812" s="2">
        <v>0.7984</v>
      </c>
      <c r="S812" s="2">
        <v>0.54980000000000007</v>
      </c>
      <c r="T812" s="2">
        <v>0.67649999999999999</v>
      </c>
      <c r="U812" s="2">
        <v>0.86199999999999999</v>
      </c>
    </row>
    <row r="813" spans="12:21" x14ac:dyDescent="0.2">
      <c r="L813" s="2">
        <v>121.2</v>
      </c>
      <c r="M813" s="2">
        <v>0.54970000000000008</v>
      </c>
      <c r="N813" s="2">
        <v>0.67635000000000001</v>
      </c>
      <c r="O813" s="2">
        <v>0.52580000000000005</v>
      </c>
      <c r="P813" s="127">
        <v>0.55449999999999999</v>
      </c>
      <c r="Q813" s="2">
        <v>0.5736</v>
      </c>
      <c r="R813" s="2">
        <v>0.79820000000000002</v>
      </c>
      <c r="S813" s="2">
        <v>0.54970000000000008</v>
      </c>
      <c r="T813" s="2">
        <v>0.67635000000000001</v>
      </c>
      <c r="U813" s="2">
        <v>0.86199999999999999</v>
      </c>
    </row>
    <row r="814" spans="12:21" x14ac:dyDescent="0.2">
      <c r="L814" s="2">
        <v>121.3</v>
      </c>
      <c r="M814" s="2">
        <v>0.54959999999999998</v>
      </c>
      <c r="N814" s="2">
        <v>0.67620000000000002</v>
      </c>
      <c r="O814" s="2">
        <v>0.52569999999999995</v>
      </c>
      <c r="P814" s="127">
        <v>0.55430000000000001</v>
      </c>
      <c r="Q814" s="2">
        <v>0.57350000000000001</v>
      </c>
      <c r="R814" s="2">
        <v>0.79810000000000003</v>
      </c>
      <c r="S814" s="2">
        <v>0.54959999999999998</v>
      </c>
      <c r="T814" s="2">
        <v>0.67620000000000002</v>
      </c>
      <c r="U814" s="2">
        <v>0.86199999999999999</v>
      </c>
    </row>
    <row r="815" spans="12:21" x14ac:dyDescent="0.2">
      <c r="L815" s="2">
        <v>121.4</v>
      </c>
      <c r="M815" s="2">
        <v>0.54949999999999999</v>
      </c>
      <c r="N815" s="2">
        <v>0.67610000000000003</v>
      </c>
      <c r="O815" s="2">
        <v>0.52559999999999996</v>
      </c>
      <c r="P815" s="127">
        <v>0.55420000000000003</v>
      </c>
      <c r="Q815" s="2">
        <v>0.57340000000000002</v>
      </c>
      <c r="R815" s="2">
        <v>0.79800000000000004</v>
      </c>
      <c r="S815" s="2">
        <v>0.54949999999999999</v>
      </c>
      <c r="T815" s="2">
        <v>0.67610000000000003</v>
      </c>
      <c r="U815" s="2">
        <v>0.86199999999999999</v>
      </c>
    </row>
    <row r="816" spans="12:21" x14ac:dyDescent="0.2">
      <c r="L816" s="2">
        <v>121.5</v>
      </c>
      <c r="M816" s="2">
        <v>0.5494</v>
      </c>
      <c r="N816" s="2">
        <v>0.67600000000000005</v>
      </c>
      <c r="O816" s="2">
        <v>0.52549999999999997</v>
      </c>
      <c r="P816" s="127">
        <v>0.55410000000000004</v>
      </c>
      <c r="Q816" s="2">
        <v>0.57330000000000003</v>
      </c>
      <c r="R816" s="2">
        <v>0.79790000000000005</v>
      </c>
      <c r="S816" s="2">
        <v>0.5494</v>
      </c>
      <c r="T816" s="2">
        <v>0.67600000000000005</v>
      </c>
      <c r="U816" s="2">
        <v>0.86199999999999999</v>
      </c>
    </row>
    <row r="817" spans="12:21" x14ac:dyDescent="0.2">
      <c r="L817" s="2">
        <v>121.6</v>
      </c>
      <c r="M817" s="2">
        <v>0.54930000000000001</v>
      </c>
      <c r="N817" s="2">
        <v>0.67584999999999995</v>
      </c>
      <c r="O817" s="2">
        <v>0.52539999999999998</v>
      </c>
      <c r="P817" s="127">
        <v>0.55389999999999995</v>
      </c>
      <c r="Q817" s="2">
        <v>0.57320000000000004</v>
      </c>
      <c r="R817" s="2">
        <v>0.79779999999999995</v>
      </c>
      <c r="S817" s="2">
        <v>0.54930000000000001</v>
      </c>
      <c r="T817" s="2">
        <v>0.67584999999999995</v>
      </c>
      <c r="U817" s="2">
        <v>0.86160000000000003</v>
      </c>
    </row>
    <row r="818" spans="12:21" x14ac:dyDescent="0.2">
      <c r="L818" s="2">
        <v>121.7</v>
      </c>
      <c r="M818" s="2">
        <v>0.54920000000000002</v>
      </c>
      <c r="N818" s="2">
        <v>0.67574999999999996</v>
      </c>
      <c r="O818" s="2">
        <v>0.52529999999999999</v>
      </c>
      <c r="P818" s="127">
        <v>0.55379999999999996</v>
      </c>
      <c r="Q818" s="2">
        <v>0.57310000000000005</v>
      </c>
      <c r="R818" s="2">
        <v>0.79769999999999996</v>
      </c>
      <c r="S818" s="2">
        <v>0.54920000000000002</v>
      </c>
      <c r="T818" s="2">
        <v>0.67574999999999996</v>
      </c>
      <c r="U818" s="2">
        <v>0.86119999999999997</v>
      </c>
    </row>
    <row r="819" spans="12:21" x14ac:dyDescent="0.2">
      <c r="L819" s="2">
        <v>121.8</v>
      </c>
      <c r="M819" s="2">
        <v>0.54905000000000004</v>
      </c>
      <c r="N819" s="2">
        <v>0.67559999999999998</v>
      </c>
      <c r="O819" s="2">
        <v>0.52510000000000001</v>
      </c>
      <c r="P819" s="127">
        <v>0.55369999999999997</v>
      </c>
      <c r="Q819" s="2">
        <v>0.57299999999999995</v>
      </c>
      <c r="R819" s="2">
        <v>0.79749999999999999</v>
      </c>
      <c r="S819" s="2">
        <v>0.54905000000000004</v>
      </c>
      <c r="T819" s="2">
        <v>0.67559999999999998</v>
      </c>
      <c r="U819" s="2">
        <v>0.86099999999999999</v>
      </c>
    </row>
    <row r="820" spans="12:21" x14ac:dyDescent="0.2">
      <c r="L820" s="2">
        <v>121.9</v>
      </c>
      <c r="M820" s="2">
        <v>0.54949999999999999</v>
      </c>
      <c r="N820" s="2">
        <v>0.67549999999999999</v>
      </c>
      <c r="O820" s="2">
        <v>0.52610000000000001</v>
      </c>
      <c r="P820" s="127">
        <v>0.55359999999999998</v>
      </c>
      <c r="Q820" s="2">
        <v>0.57289999999999996</v>
      </c>
      <c r="R820" s="2">
        <v>0.7974</v>
      </c>
      <c r="S820" s="2">
        <v>0.54949999999999999</v>
      </c>
      <c r="T820" s="2">
        <v>0.67549999999999999</v>
      </c>
      <c r="U820" s="2">
        <v>0.86099999999999999</v>
      </c>
    </row>
    <row r="821" spans="12:21" x14ac:dyDescent="0.2">
      <c r="L821" s="2">
        <v>122</v>
      </c>
      <c r="M821" s="2">
        <v>0.54885000000000006</v>
      </c>
      <c r="N821" s="2">
        <v>0.67535000000000001</v>
      </c>
      <c r="O821" s="2">
        <v>0.52490000000000003</v>
      </c>
      <c r="P821" s="127">
        <v>0.5534</v>
      </c>
      <c r="Q821" s="2">
        <v>0.57279999999999998</v>
      </c>
      <c r="R821" s="2">
        <v>0.79730000000000001</v>
      </c>
      <c r="S821" s="2">
        <v>0.54885000000000006</v>
      </c>
      <c r="T821" s="2">
        <v>0.67535000000000001</v>
      </c>
      <c r="U821" s="2">
        <v>0.86099999999999999</v>
      </c>
    </row>
    <row r="822" spans="12:21" x14ac:dyDescent="0.2">
      <c r="L822" s="2">
        <v>122.1</v>
      </c>
      <c r="M822" s="2">
        <v>0.54874999999999996</v>
      </c>
      <c r="N822" s="2">
        <v>0.67525000000000002</v>
      </c>
      <c r="O822" s="2">
        <v>0.52480000000000004</v>
      </c>
      <c r="P822" s="127">
        <v>0.55330000000000001</v>
      </c>
      <c r="Q822" s="2">
        <v>0.57269999999999999</v>
      </c>
      <c r="R822" s="2">
        <v>0.79720000000000002</v>
      </c>
      <c r="S822" s="2">
        <v>0.54874999999999996</v>
      </c>
      <c r="T822" s="2">
        <v>0.67525000000000002</v>
      </c>
      <c r="U822" s="2">
        <v>0.86099999999999999</v>
      </c>
    </row>
    <row r="823" spans="12:21" x14ac:dyDescent="0.2">
      <c r="L823" s="2">
        <v>122.2</v>
      </c>
      <c r="M823" s="2">
        <v>0.54865000000000008</v>
      </c>
      <c r="N823" s="2">
        <v>0.67515000000000003</v>
      </c>
      <c r="O823" s="2">
        <v>0.52470000000000006</v>
      </c>
      <c r="P823" s="127">
        <v>0.55320000000000003</v>
      </c>
      <c r="Q823" s="2">
        <v>0.5726</v>
      </c>
      <c r="R823" s="2">
        <v>0.79710000000000003</v>
      </c>
      <c r="S823" s="2">
        <v>0.54865000000000008</v>
      </c>
      <c r="T823" s="2">
        <v>0.67515000000000003</v>
      </c>
      <c r="U823" s="2">
        <v>0.86099999999999999</v>
      </c>
    </row>
    <row r="824" spans="12:21" x14ac:dyDescent="0.2">
      <c r="L824" s="2">
        <v>122.3</v>
      </c>
      <c r="M824" s="2">
        <v>0.54854999999999998</v>
      </c>
      <c r="N824" s="2">
        <v>0.67500000000000004</v>
      </c>
      <c r="O824" s="2">
        <v>0.52459999999999996</v>
      </c>
      <c r="P824" s="127">
        <v>0.55300000000000005</v>
      </c>
      <c r="Q824" s="2">
        <v>0.57250000000000001</v>
      </c>
      <c r="R824" s="2">
        <v>0.79700000000000004</v>
      </c>
      <c r="S824" s="2">
        <v>0.54854999999999998</v>
      </c>
      <c r="T824" s="2">
        <v>0.67500000000000004</v>
      </c>
      <c r="U824" s="2">
        <v>0.86099999999999999</v>
      </c>
    </row>
    <row r="825" spans="12:21" x14ac:dyDescent="0.2">
      <c r="L825" s="2">
        <v>122.4</v>
      </c>
      <c r="M825" s="2">
        <v>0.54844999999999999</v>
      </c>
      <c r="N825" s="2">
        <v>0.67490000000000006</v>
      </c>
      <c r="O825" s="2">
        <v>0.52449999999999997</v>
      </c>
      <c r="P825" s="127">
        <v>0.55290000000000006</v>
      </c>
      <c r="Q825" s="2">
        <v>0.57240000000000002</v>
      </c>
      <c r="R825" s="2">
        <v>0.79690000000000005</v>
      </c>
      <c r="S825" s="2">
        <v>0.54844999999999999</v>
      </c>
      <c r="T825" s="2">
        <v>0.67490000000000006</v>
      </c>
      <c r="U825" s="2">
        <v>0.86099999999999999</v>
      </c>
    </row>
    <row r="826" spans="12:21" x14ac:dyDescent="0.2">
      <c r="L826" s="2">
        <v>122.5</v>
      </c>
      <c r="M826" s="2">
        <v>0.54830000000000001</v>
      </c>
      <c r="N826" s="2">
        <v>0.67474999999999996</v>
      </c>
      <c r="O826" s="2">
        <v>0.52429999999999999</v>
      </c>
      <c r="P826" s="127">
        <v>0.55279999999999996</v>
      </c>
      <c r="Q826" s="2">
        <v>0.57230000000000003</v>
      </c>
      <c r="R826" s="2">
        <v>0.79669999999999996</v>
      </c>
      <c r="S826" s="2">
        <v>0.54830000000000001</v>
      </c>
      <c r="T826" s="2">
        <v>0.67474999999999996</v>
      </c>
      <c r="U826" s="2">
        <v>0.86099999999999999</v>
      </c>
    </row>
    <row r="827" spans="12:21" x14ac:dyDescent="0.2">
      <c r="L827" s="2">
        <v>122.6</v>
      </c>
      <c r="M827" s="2">
        <v>0.54820000000000002</v>
      </c>
      <c r="N827" s="2">
        <v>0.67459999999999998</v>
      </c>
      <c r="O827" s="2">
        <v>0.5242</v>
      </c>
      <c r="P827" s="127">
        <v>0.55259999999999998</v>
      </c>
      <c r="Q827" s="2">
        <v>0.57220000000000004</v>
      </c>
      <c r="R827" s="2">
        <v>0.79659999999999997</v>
      </c>
      <c r="S827" s="2">
        <v>0.54820000000000002</v>
      </c>
      <c r="T827" s="2">
        <v>0.67459999999999998</v>
      </c>
      <c r="U827" s="2">
        <v>0.86060000000000003</v>
      </c>
    </row>
    <row r="828" spans="12:21" x14ac:dyDescent="0.2">
      <c r="L828" s="2">
        <v>122.7</v>
      </c>
      <c r="M828" s="2">
        <v>0.54810000000000003</v>
      </c>
      <c r="N828" s="2">
        <v>0.67449999999999999</v>
      </c>
      <c r="O828" s="2">
        <v>0.52410000000000001</v>
      </c>
      <c r="P828" s="127">
        <v>0.55249999999999999</v>
      </c>
      <c r="Q828" s="2">
        <v>0.57210000000000005</v>
      </c>
      <c r="R828" s="2">
        <v>0.79649999999999999</v>
      </c>
      <c r="S828" s="2">
        <v>0.54810000000000003</v>
      </c>
      <c r="T828" s="2">
        <v>0.67449999999999999</v>
      </c>
      <c r="U828" s="2">
        <v>0.86019999999999996</v>
      </c>
    </row>
    <row r="829" spans="12:21" x14ac:dyDescent="0.2">
      <c r="L829" s="2">
        <v>122.8</v>
      </c>
      <c r="M829" s="2">
        <v>0.54800000000000004</v>
      </c>
      <c r="N829" s="2">
        <v>0.6744</v>
      </c>
      <c r="O829" s="2">
        <v>0.52400000000000002</v>
      </c>
      <c r="P829" s="127">
        <v>0.5524</v>
      </c>
      <c r="Q829" s="2">
        <v>0.57199999999999995</v>
      </c>
      <c r="R829" s="2">
        <v>0.7964</v>
      </c>
      <c r="S829" s="2">
        <v>0.54800000000000004</v>
      </c>
      <c r="T829" s="2">
        <v>0.6744</v>
      </c>
      <c r="U829" s="2">
        <v>0.86</v>
      </c>
    </row>
    <row r="830" spans="12:21" x14ac:dyDescent="0.2">
      <c r="L830" s="2">
        <v>122.9</v>
      </c>
      <c r="M830" s="2">
        <v>0.54844999999999999</v>
      </c>
      <c r="N830" s="2">
        <v>0.67425000000000002</v>
      </c>
      <c r="O830" s="2">
        <v>0.52500000000000002</v>
      </c>
      <c r="P830" s="127">
        <v>0.55220000000000002</v>
      </c>
      <c r="Q830" s="2">
        <v>0.57189999999999996</v>
      </c>
      <c r="R830" s="2">
        <v>0.79630000000000001</v>
      </c>
      <c r="S830" s="2">
        <v>0.54844999999999999</v>
      </c>
      <c r="T830" s="2">
        <v>0.67425000000000002</v>
      </c>
      <c r="U830" s="2">
        <v>0.86</v>
      </c>
    </row>
    <row r="831" spans="12:21" x14ac:dyDescent="0.2">
      <c r="L831" s="2">
        <v>123</v>
      </c>
      <c r="M831" s="2">
        <v>0.54774999999999996</v>
      </c>
      <c r="N831" s="2">
        <v>0.67415000000000003</v>
      </c>
      <c r="O831" s="2">
        <v>0.52370000000000005</v>
      </c>
      <c r="P831" s="127">
        <v>0.55210000000000004</v>
      </c>
      <c r="Q831" s="2">
        <v>0.57179999999999997</v>
      </c>
      <c r="R831" s="2">
        <v>0.79620000000000002</v>
      </c>
      <c r="S831" s="2">
        <v>0.54774999999999996</v>
      </c>
      <c r="T831" s="2">
        <v>0.67415000000000003</v>
      </c>
      <c r="U831" s="2">
        <v>0.86</v>
      </c>
    </row>
    <row r="832" spans="12:21" x14ac:dyDescent="0.2">
      <c r="L832" s="2">
        <v>123.1</v>
      </c>
      <c r="M832" s="2">
        <v>0.54764999999999997</v>
      </c>
      <c r="N832" s="2">
        <v>0.67400000000000004</v>
      </c>
      <c r="O832" s="2">
        <v>0.52359999999999995</v>
      </c>
      <c r="P832" s="127">
        <v>0.55200000000000005</v>
      </c>
      <c r="Q832" s="2">
        <v>0.57169999999999999</v>
      </c>
      <c r="R832" s="2">
        <v>0.79600000000000004</v>
      </c>
      <c r="S832" s="2">
        <v>0.54764999999999997</v>
      </c>
      <c r="T832" s="2">
        <v>0.67400000000000004</v>
      </c>
      <c r="U832" s="2">
        <v>0.86</v>
      </c>
    </row>
    <row r="833" spans="12:21" x14ac:dyDescent="0.2">
      <c r="L833" s="2">
        <v>123.2</v>
      </c>
      <c r="M833" s="2">
        <v>0.54754999999999998</v>
      </c>
      <c r="N833" s="2">
        <v>0.67390000000000005</v>
      </c>
      <c r="O833" s="2">
        <v>0.52349999999999997</v>
      </c>
      <c r="P833" s="127">
        <v>0.55190000000000006</v>
      </c>
      <c r="Q833" s="2">
        <v>0.5716</v>
      </c>
      <c r="R833" s="2">
        <v>0.79590000000000005</v>
      </c>
      <c r="S833" s="2">
        <v>0.54754999999999998</v>
      </c>
      <c r="T833" s="2">
        <v>0.67390000000000005</v>
      </c>
      <c r="U833" s="2">
        <v>0.86</v>
      </c>
    </row>
    <row r="834" spans="12:21" x14ac:dyDescent="0.2">
      <c r="L834" s="2">
        <v>123.3</v>
      </c>
      <c r="M834" s="2">
        <v>0.54744999999999999</v>
      </c>
      <c r="N834" s="2">
        <v>0.67374999999999996</v>
      </c>
      <c r="O834" s="2">
        <v>0.52339999999999998</v>
      </c>
      <c r="P834" s="127">
        <v>0.55169999999999997</v>
      </c>
      <c r="Q834" s="2">
        <v>0.57150000000000001</v>
      </c>
      <c r="R834" s="2">
        <v>0.79579999999999995</v>
      </c>
      <c r="S834" s="2">
        <v>0.54744999999999999</v>
      </c>
      <c r="T834" s="2">
        <v>0.67374999999999996</v>
      </c>
      <c r="U834" s="2">
        <v>0.86</v>
      </c>
    </row>
    <row r="835" spans="12:21" x14ac:dyDescent="0.2">
      <c r="L835" s="2">
        <v>123.4</v>
      </c>
      <c r="M835" s="2">
        <v>0.54730000000000001</v>
      </c>
      <c r="N835" s="2">
        <v>0.67364999999999997</v>
      </c>
      <c r="O835" s="2">
        <v>0.5232</v>
      </c>
      <c r="P835" s="127">
        <v>0.55159999999999998</v>
      </c>
      <c r="Q835" s="2">
        <v>0.57140000000000002</v>
      </c>
      <c r="R835" s="2">
        <v>0.79569999999999996</v>
      </c>
      <c r="S835" s="2">
        <v>0.54730000000000001</v>
      </c>
      <c r="T835" s="2">
        <v>0.67364999999999997</v>
      </c>
      <c r="U835" s="2">
        <v>0.86</v>
      </c>
    </row>
    <row r="836" spans="12:21" x14ac:dyDescent="0.2">
      <c r="L836" s="2">
        <v>123.5</v>
      </c>
      <c r="M836" s="2">
        <v>0.54720000000000002</v>
      </c>
      <c r="N836" s="2">
        <v>0.67354999999999998</v>
      </c>
      <c r="O836" s="2">
        <v>0.52310000000000001</v>
      </c>
      <c r="P836" s="127">
        <v>0.55149999999999999</v>
      </c>
      <c r="Q836" s="2">
        <v>0.57130000000000003</v>
      </c>
      <c r="R836" s="2">
        <v>0.79559999999999997</v>
      </c>
      <c r="S836" s="2">
        <v>0.54720000000000002</v>
      </c>
      <c r="T836" s="2">
        <v>0.67354999999999998</v>
      </c>
      <c r="U836" s="2">
        <v>0.86</v>
      </c>
    </row>
    <row r="837" spans="12:21" x14ac:dyDescent="0.2">
      <c r="L837" s="2">
        <v>123.6</v>
      </c>
      <c r="M837" s="2">
        <v>0.54710000000000003</v>
      </c>
      <c r="N837" s="2">
        <v>0.6734</v>
      </c>
      <c r="O837" s="2">
        <v>0.52300000000000002</v>
      </c>
      <c r="P837" s="127">
        <v>0.55130000000000001</v>
      </c>
      <c r="Q837" s="2">
        <v>0.57120000000000004</v>
      </c>
      <c r="R837" s="2">
        <v>0.79549999999999998</v>
      </c>
      <c r="S837" s="2">
        <v>0.54710000000000003</v>
      </c>
      <c r="T837" s="2">
        <v>0.6734</v>
      </c>
      <c r="U837" s="2">
        <v>0.85960000000000003</v>
      </c>
    </row>
    <row r="838" spans="12:21" x14ac:dyDescent="0.2">
      <c r="L838" s="2">
        <v>123.7</v>
      </c>
      <c r="M838" s="2">
        <v>0.54695000000000005</v>
      </c>
      <c r="N838" s="2">
        <v>0.67330000000000001</v>
      </c>
      <c r="O838" s="2">
        <v>0.52280000000000004</v>
      </c>
      <c r="P838" s="127">
        <v>0.55120000000000002</v>
      </c>
      <c r="Q838" s="2">
        <v>0.57110000000000005</v>
      </c>
      <c r="R838" s="2">
        <v>0.7954</v>
      </c>
      <c r="S838" s="2">
        <v>0.54695000000000005</v>
      </c>
      <c r="T838" s="2">
        <v>0.67330000000000001</v>
      </c>
      <c r="U838" s="2">
        <v>0.85919999999999996</v>
      </c>
    </row>
    <row r="839" spans="12:21" x14ac:dyDescent="0.2">
      <c r="L839" s="2">
        <v>123.8</v>
      </c>
      <c r="M839" s="2">
        <v>0.54685000000000006</v>
      </c>
      <c r="N839" s="2">
        <v>0.67320000000000002</v>
      </c>
      <c r="O839" s="2">
        <v>0.52270000000000005</v>
      </c>
      <c r="P839" s="127">
        <v>0.55110000000000003</v>
      </c>
      <c r="Q839" s="2">
        <v>0.57099999999999995</v>
      </c>
      <c r="R839" s="2">
        <v>0.79530000000000001</v>
      </c>
      <c r="S839" s="2">
        <v>0.54685000000000006</v>
      </c>
      <c r="T839" s="2">
        <v>0.67320000000000002</v>
      </c>
      <c r="U839" s="2">
        <v>0.85899999999999999</v>
      </c>
    </row>
    <row r="840" spans="12:21" x14ac:dyDescent="0.2">
      <c r="L840" s="2">
        <v>123.9</v>
      </c>
      <c r="M840" s="2">
        <v>0.5474</v>
      </c>
      <c r="N840" s="2">
        <v>0.67300000000000004</v>
      </c>
      <c r="O840" s="2">
        <v>0.52390000000000003</v>
      </c>
      <c r="P840" s="127">
        <v>0.55090000000000006</v>
      </c>
      <c r="Q840" s="2">
        <v>0.57089999999999996</v>
      </c>
      <c r="R840" s="2">
        <v>0.79510000000000003</v>
      </c>
      <c r="S840" s="2">
        <v>0.5474</v>
      </c>
      <c r="T840" s="2">
        <v>0.67300000000000004</v>
      </c>
      <c r="U840" s="2">
        <v>0.85899999999999999</v>
      </c>
    </row>
    <row r="841" spans="12:21" x14ac:dyDescent="0.2">
      <c r="L841" s="2">
        <v>124</v>
      </c>
      <c r="M841" s="2">
        <v>0.54659999999999997</v>
      </c>
      <c r="N841" s="2">
        <v>0.67290000000000005</v>
      </c>
      <c r="O841" s="2">
        <v>0.52239999999999998</v>
      </c>
      <c r="P841" s="127">
        <v>0.55080000000000007</v>
      </c>
      <c r="Q841" s="2">
        <v>0.57079999999999997</v>
      </c>
      <c r="R841" s="2">
        <v>0.79500000000000004</v>
      </c>
      <c r="S841" s="2">
        <v>0.54659999999999997</v>
      </c>
      <c r="T841" s="2">
        <v>0.67290000000000005</v>
      </c>
      <c r="U841" s="2">
        <v>0.85899999999999999</v>
      </c>
    </row>
    <row r="842" spans="12:21" x14ac:dyDescent="0.2">
      <c r="L842" s="2">
        <v>124.1</v>
      </c>
      <c r="M842" s="2">
        <v>0.54649999999999999</v>
      </c>
      <c r="N842" s="2">
        <v>0.67279999999999995</v>
      </c>
      <c r="O842" s="2">
        <v>0.52229999999999999</v>
      </c>
      <c r="P842" s="127">
        <v>0.55069999999999986</v>
      </c>
      <c r="Q842" s="2">
        <v>0.57069999999999999</v>
      </c>
      <c r="R842" s="2">
        <v>0.79490000000000005</v>
      </c>
      <c r="S842" s="2">
        <v>0.54649999999999999</v>
      </c>
      <c r="T842" s="2">
        <v>0.67279999999999995</v>
      </c>
      <c r="U842" s="2">
        <v>0.85899999999999999</v>
      </c>
    </row>
    <row r="843" spans="12:21" x14ac:dyDescent="0.2">
      <c r="L843" s="2">
        <v>124.2</v>
      </c>
      <c r="M843" s="2">
        <v>0.54635</v>
      </c>
      <c r="N843" s="2">
        <v>0.67269999999999996</v>
      </c>
      <c r="O843" s="2">
        <v>0.52210000000000001</v>
      </c>
      <c r="P843" s="127">
        <v>0.55059999999999998</v>
      </c>
      <c r="Q843" s="2">
        <v>0.5706</v>
      </c>
      <c r="R843" s="2">
        <v>0.79479999999999995</v>
      </c>
      <c r="S843" s="2">
        <v>0.54635</v>
      </c>
      <c r="T843" s="2">
        <v>0.67269999999999996</v>
      </c>
      <c r="U843" s="2">
        <v>0.85899999999999999</v>
      </c>
    </row>
    <row r="844" spans="12:21" x14ac:dyDescent="0.2">
      <c r="L844" s="2">
        <v>124.3</v>
      </c>
      <c r="M844" s="2">
        <v>0.54625000000000001</v>
      </c>
      <c r="N844" s="2">
        <v>0.67254999999999998</v>
      </c>
      <c r="O844" s="2">
        <v>0.52200000000000002</v>
      </c>
      <c r="P844" s="127">
        <v>0.5504</v>
      </c>
      <c r="Q844" s="2">
        <v>0.57050000000000001</v>
      </c>
      <c r="R844" s="2">
        <v>0.79469999999999996</v>
      </c>
      <c r="S844" s="2">
        <v>0.54625000000000001</v>
      </c>
      <c r="T844" s="2">
        <v>0.67254999999999998</v>
      </c>
      <c r="U844" s="2">
        <v>0.85880000000000001</v>
      </c>
    </row>
    <row r="845" spans="12:21" x14ac:dyDescent="0.2">
      <c r="L845" s="2">
        <v>124.4</v>
      </c>
      <c r="M845" s="2">
        <v>0.54615000000000002</v>
      </c>
      <c r="N845" s="2">
        <v>0.67244999999999999</v>
      </c>
      <c r="O845" s="2">
        <v>0.52190000000000003</v>
      </c>
      <c r="P845" s="127">
        <v>0.55030000000000001</v>
      </c>
      <c r="Q845" s="2">
        <v>0.57040000000000002</v>
      </c>
      <c r="R845" s="2">
        <v>0.79459999999999997</v>
      </c>
      <c r="S845" s="2">
        <v>0.54615000000000002</v>
      </c>
      <c r="T845" s="2">
        <v>0.67244999999999999</v>
      </c>
      <c r="U845" s="2">
        <v>0.85839999999999994</v>
      </c>
    </row>
    <row r="846" spans="12:21" x14ac:dyDescent="0.2">
      <c r="L846" s="2">
        <v>124.5</v>
      </c>
      <c r="M846" s="2">
        <v>0.54600000000000004</v>
      </c>
      <c r="N846" s="2">
        <v>0.67235</v>
      </c>
      <c r="O846" s="2">
        <v>0.52170000000000005</v>
      </c>
      <c r="P846" s="127">
        <v>0.55020000000000002</v>
      </c>
      <c r="Q846" s="2">
        <v>0.57030000000000003</v>
      </c>
      <c r="R846" s="2">
        <v>0.79449999999999998</v>
      </c>
      <c r="S846" s="2">
        <v>0.54600000000000004</v>
      </c>
      <c r="T846" s="2">
        <v>0.67235</v>
      </c>
      <c r="U846" s="2">
        <v>0.85799999999999998</v>
      </c>
    </row>
    <row r="847" spans="12:21" x14ac:dyDescent="0.2">
      <c r="L847" s="2">
        <v>124.6</v>
      </c>
      <c r="M847" s="2">
        <v>0.54590000000000005</v>
      </c>
      <c r="N847" s="2">
        <v>0.67215000000000003</v>
      </c>
      <c r="O847" s="2">
        <v>0.52159999999999995</v>
      </c>
      <c r="P847" s="127">
        <v>0.55000000000000004</v>
      </c>
      <c r="Q847" s="2">
        <v>0.57020000000000004</v>
      </c>
      <c r="R847" s="2">
        <v>0.79430000000000001</v>
      </c>
      <c r="S847" s="2">
        <v>0.54590000000000005</v>
      </c>
      <c r="T847" s="2">
        <v>0.67215000000000003</v>
      </c>
      <c r="U847" s="2">
        <v>0.85799999999999998</v>
      </c>
    </row>
    <row r="848" spans="12:21" x14ac:dyDescent="0.2">
      <c r="L848" s="2">
        <v>124.7</v>
      </c>
      <c r="M848" s="2">
        <v>0.54574999999999996</v>
      </c>
      <c r="N848" s="2">
        <v>0.67205000000000004</v>
      </c>
      <c r="O848" s="2">
        <v>0.52139999999999997</v>
      </c>
      <c r="P848" s="127">
        <v>0.54990000000000006</v>
      </c>
      <c r="Q848" s="2">
        <v>0.57010000000000005</v>
      </c>
      <c r="R848" s="2">
        <v>0.79420000000000002</v>
      </c>
      <c r="S848" s="2">
        <v>0.54574999999999996</v>
      </c>
      <c r="T848" s="2">
        <v>0.67205000000000004</v>
      </c>
      <c r="U848" s="2">
        <v>0.85799999999999998</v>
      </c>
    </row>
    <row r="849" spans="12:21" x14ac:dyDescent="0.2">
      <c r="L849" s="2">
        <v>124.8</v>
      </c>
      <c r="M849" s="2">
        <v>0.54564999999999997</v>
      </c>
      <c r="N849" s="2">
        <v>0.67195000000000005</v>
      </c>
      <c r="O849" s="2">
        <v>0.52129999999999999</v>
      </c>
      <c r="P849" s="127">
        <v>0.54980000000000007</v>
      </c>
      <c r="Q849" s="2">
        <v>0.56999999999999995</v>
      </c>
      <c r="R849" s="2">
        <v>0.79410000000000003</v>
      </c>
      <c r="S849" s="2">
        <v>0.54564999999999997</v>
      </c>
      <c r="T849" s="2">
        <v>0.67195000000000005</v>
      </c>
      <c r="U849" s="2">
        <v>0.85799999999999998</v>
      </c>
    </row>
    <row r="850" spans="12:21" x14ac:dyDescent="0.2">
      <c r="L850" s="2">
        <v>124.9</v>
      </c>
      <c r="M850" s="2">
        <v>0.54625000000000001</v>
      </c>
      <c r="N850" s="2">
        <v>0.67179999999999995</v>
      </c>
      <c r="O850" s="2">
        <v>0.52259999999999995</v>
      </c>
      <c r="P850" s="127">
        <v>0.54959999999999987</v>
      </c>
      <c r="Q850" s="2">
        <v>0.56989999999999996</v>
      </c>
      <c r="R850" s="2">
        <v>0.79400000000000004</v>
      </c>
      <c r="S850" s="2">
        <v>0.54625000000000001</v>
      </c>
      <c r="T850" s="2">
        <v>0.67179999999999995</v>
      </c>
      <c r="U850" s="2">
        <v>0.85799999999999998</v>
      </c>
    </row>
    <row r="851" spans="12:21" x14ac:dyDescent="0.2">
      <c r="L851" s="2">
        <v>125</v>
      </c>
      <c r="M851" s="2">
        <v>0.5454</v>
      </c>
      <c r="N851" s="2">
        <v>0.67169999999999996</v>
      </c>
      <c r="O851" s="2">
        <v>0.52100000000000002</v>
      </c>
      <c r="P851" s="127">
        <v>0.54949999999999988</v>
      </c>
      <c r="Q851" s="2">
        <v>0.56979999999999997</v>
      </c>
      <c r="R851" s="2">
        <v>0.79390000000000005</v>
      </c>
      <c r="S851" s="2">
        <v>0.5454</v>
      </c>
      <c r="T851" s="2">
        <v>0.67169999999999996</v>
      </c>
      <c r="U851" s="2">
        <v>0.85799999999999998</v>
      </c>
    </row>
    <row r="852" spans="12:21" x14ac:dyDescent="0.2">
      <c r="L852" s="2">
        <v>125.1</v>
      </c>
      <c r="M852" s="2">
        <v>0.54535</v>
      </c>
      <c r="N852" s="2">
        <v>0.67159999999999997</v>
      </c>
      <c r="O852" s="2">
        <v>0.52090000000000003</v>
      </c>
      <c r="P852" s="127">
        <v>0.5494</v>
      </c>
      <c r="Q852" s="2">
        <v>0.56979999999999997</v>
      </c>
      <c r="R852" s="2">
        <v>0.79379999999999995</v>
      </c>
      <c r="S852" s="2">
        <v>0.54535</v>
      </c>
      <c r="T852" s="2">
        <v>0.67159999999999997</v>
      </c>
      <c r="U852" s="2">
        <v>0.85760000000000003</v>
      </c>
    </row>
    <row r="853" spans="12:21" x14ac:dyDescent="0.2">
      <c r="L853" s="2">
        <v>125.2</v>
      </c>
      <c r="M853" s="2">
        <v>0.54525000000000001</v>
      </c>
      <c r="N853" s="2">
        <v>0.67149999999999999</v>
      </c>
      <c r="O853" s="2">
        <v>0.52080000000000004</v>
      </c>
      <c r="P853" s="127">
        <v>0.54930000000000001</v>
      </c>
      <c r="Q853" s="2">
        <v>0.56969999999999998</v>
      </c>
      <c r="R853" s="2">
        <v>0.79369999999999996</v>
      </c>
      <c r="S853" s="2">
        <v>0.54525000000000001</v>
      </c>
      <c r="T853" s="2">
        <v>0.67149999999999999</v>
      </c>
      <c r="U853" s="2">
        <v>0.85719999999999996</v>
      </c>
    </row>
    <row r="854" spans="12:21" x14ac:dyDescent="0.2">
      <c r="L854" s="2">
        <v>125.3</v>
      </c>
      <c r="M854" s="2">
        <v>0.54509999999999992</v>
      </c>
      <c r="N854" s="2">
        <v>0.67135</v>
      </c>
      <c r="O854" s="2">
        <v>0.52059999999999995</v>
      </c>
      <c r="P854" s="127">
        <v>0.54910000000000003</v>
      </c>
      <c r="Q854" s="2">
        <v>0.5696</v>
      </c>
      <c r="R854" s="2">
        <v>0.79359999999999997</v>
      </c>
      <c r="S854" s="2">
        <v>0.54509999999999992</v>
      </c>
      <c r="T854" s="2">
        <v>0.67135</v>
      </c>
      <c r="U854" s="2">
        <v>0.85699999999999998</v>
      </c>
    </row>
    <row r="855" spans="12:21" x14ac:dyDescent="0.2">
      <c r="L855" s="2">
        <v>125.4</v>
      </c>
      <c r="M855" s="2">
        <v>0.54500000000000004</v>
      </c>
      <c r="N855" s="2">
        <v>0.67120000000000002</v>
      </c>
      <c r="O855" s="2">
        <v>0.52049999999999996</v>
      </c>
      <c r="P855" s="127">
        <v>0.54900000000000004</v>
      </c>
      <c r="Q855" s="2">
        <v>0.56950000000000001</v>
      </c>
      <c r="R855" s="2">
        <v>0.79339999999999999</v>
      </c>
      <c r="S855" s="2">
        <v>0.54500000000000004</v>
      </c>
      <c r="T855" s="2">
        <v>0.67120000000000002</v>
      </c>
      <c r="U855" s="2">
        <v>0.85699999999999998</v>
      </c>
    </row>
    <row r="856" spans="12:21" x14ac:dyDescent="0.2">
      <c r="L856" s="2">
        <v>125.5</v>
      </c>
      <c r="M856" s="2">
        <v>0.54489999999999994</v>
      </c>
      <c r="N856" s="2">
        <v>0.67110000000000003</v>
      </c>
      <c r="O856" s="2">
        <v>0.52039999999999997</v>
      </c>
      <c r="P856" s="127">
        <v>0.54890000000000005</v>
      </c>
      <c r="Q856" s="2">
        <v>0.56940000000000002</v>
      </c>
      <c r="R856" s="2">
        <v>0.79330000000000001</v>
      </c>
      <c r="S856" s="2">
        <v>0.54489999999999994</v>
      </c>
      <c r="T856" s="2">
        <v>0.67110000000000003</v>
      </c>
      <c r="U856" s="2">
        <v>0.85699999999999998</v>
      </c>
    </row>
    <row r="857" spans="12:21" x14ac:dyDescent="0.2">
      <c r="L857" s="2">
        <v>125.6</v>
      </c>
      <c r="M857" s="2">
        <v>0.54479999999999995</v>
      </c>
      <c r="N857" s="2">
        <v>0.67095000000000005</v>
      </c>
      <c r="O857" s="2">
        <v>0.52029999999999998</v>
      </c>
      <c r="P857" s="127">
        <v>0.54870000000000008</v>
      </c>
      <c r="Q857" s="2">
        <v>0.56930000000000003</v>
      </c>
      <c r="R857" s="2">
        <v>0.79320000000000002</v>
      </c>
      <c r="S857" s="2">
        <v>0.54479999999999995</v>
      </c>
      <c r="T857" s="2">
        <v>0.67095000000000005</v>
      </c>
      <c r="U857" s="2">
        <v>0.85699999999999998</v>
      </c>
    </row>
    <row r="858" spans="12:21" x14ac:dyDescent="0.2">
      <c r="L858" s="2">
        <v>125.7</v>
      </c>
      <c r="M858" s="2">
        <v>0.54469999999999996</v>
      </c>
      <c r="N858" s="2">
        <v>0.67084999999999995</v>
      </c>
      <c r="O858" s="2">
        <v>0.5202</v>
      </c>
      <c r="P858" s="127">
        <v>0.54859999999999987</v>
      </c>
      <c r="Q858" s="2">
        <v>0.56920000000000004</v>
      </c>
      <c r="R858" s="2">
        <v>0.79310000000000003</v>
      </c>
      <c r="S858" s="2">
        <v>0.54469999999999996</v>
      </c>
      <c r="T858" s="2">
        <v>0.67084999999999995</v>
      </c>
      <c r="U858" s="2">
        <v>0.85699999999999998</v>
      </c>
    </row>
    <row r="859" spans="12:21" x14ac:dyDescent="0.2">
      <c r="L859" s="2">
        <v>125.8</v>
      </c>
      <c r="M859" s="2">
        <v>0.54455000000000009</v>
      </c>
      <c r="N859" s="2">
        <v>0.67074999999999996</v>
      </c>
      <c r="O859" s="2">
        <v>0.52</v>
      </c>
      <c r="P859" s="127">
        <v>0.54849999999999988</v>
      </c>
      <c r="Q859" s="2">
        <v>0.56910000000000005</v>
      </c>
      <c r="R859" s="2">
        <v>0.79300000000000004</v>
      </c>
      <c r="S859" s="2">
        <v>0.54455000000000009</v>
      </c>
      <c r="T859" s="2">
        <v>0.67074999999999996</v>
      </c>
      <c r="U859" s="2">
        <v>0.85699999999999998</v>
      </c>
    </row>
    <row r="860" spans="12:21" x14ac:dyDescent="0.2">
      <c r="L860" s="2">
        <v>125.9</v>
      </c>
      <c r="M860" s="2" t="e">
        <v>#VALUE!</v>
      </c>
      <c r="N860" s="2">
        <v>0.67064999999999997</v>
      </c>
      <c r="O860" s="2" t="s">
        <v>93</v>
      </c>
      <c r="P860" s="127">
        <v>0.54839999999999989</v>
      </c>
      <c r="Q860" s="2">
        <v>0.56899999999999995</v>
      </c>
      <c r="R860" s="2">
        <v>0.79290000000000005</v>
      </c>
      <c r="S860" s="2" t="e">
        <v>#VALUE!</v>
      </c>
      <c r="T860" s="2">
        <v>0.67064999999999997</v>
      </c>
      <c r="U860" s="2">
        <v>0.85699999999999998</v>
      </c>
    </row>
    <row r="861" spans="12:21" x14ac:dyDescent="0.2">
      <c r="L861" s="2">
        <v>126</v>
      </c>
      <c r="M861" s="2">
        <v>0.54435</v>
      </c>
      <c r="N861" s="2">
        <v>0.67049999999999998</v>
      </c>
      <c r="O861" s="2">
        <v>0.51980000000000004</v>
      </c>
      <c r="P861" s="127">
        <v>0.54820000000000002</v>
      </c>
      <c r="Q861" s="2">
        <v>0.56889999999999996</v>
      </c>
      <c r="R861" s="2">
        <v>0.79279999999999995</v>
      </c>
      <c r="S861" s="2">
        <v>0.54435</v>
      </c>
      <c r="T861" s="2">
        <v>0.67049999999999998</v>
      </c>
      <c r="U861" s="2">
        <v>0.85699999999999998</v>
      </c>
    </row>
    <row r="862" spans="12:21" x14ac:dyDescent="0.2">
      <c r="L862" s="2">
        <v>126.1</v>
      </c>
      <c r="M862" s="2">
        <v>0.54425000000000001</v>
      </c>
      <c r="N862" s="2">
        <v>0.6704</v>
      </c>
      <c r="O862" s="2">
        <v>0.51970000000000005</v>
      </c>
      <c r="P862" s="127">
        <v>0.54810000000000003</v>
      </c>
      <c r="Q862" s="2">
        <v>0.56879999999999997</v>
      </c>
      <c r="R862" s="2">
        <v>0.79269999999999996</v>
      </c>
      <c r="S862" s="2">
        <v>0.54425000000000001</v>
      </c>
      <c r="T862" s="2">
        <v>0.6704</v>
      </c>
      <c r="U862" s="2">
        <v>0.85660000000000003</v>
      </c>
    </row>
    <row r="863" spans="12:21" x14ac:dyDescent="0.2">
      <c r="L863" s="2">
        <v>126.2</v>
      </c>
      <c r="M863" s="2">
        <v>0.54420000000000002</v>
      </c>
      <c r="N863" s="2">
        <v>0.67030000000000001</v>
      </c>
      <c r="O863" s="2">
        <v>0.51959999999999995</v>
      </c>
      <c r="P863" s="127">
        <v>0.54800000000000004</v>
      </c>
      <c r="Q863" s="2">
        <v>0.56879999999999997</v>
      </c>
      <c r="R863" s="2">
        <v>0.79259999999999997</v>
      </c>
      <c r="S863" s="2">
        <v>0.54420000000000002</v>
      </c>
      <c r="T863" s="2">
        <v>0.67030000000000001</v>
      </c>
      <c r="U863" s="2">
        <v>0.85619999999999996</v>
      </c>
    </row>
    <row r="864" spans="12:21" x14ac:dyDescent="0.2">
      <c r="L864" s="2">
        <v>126.3</v>
      </c>
      <c r="M864" s="2">
        <v>0.54404999999999992</v>
      </c>
      <c r="N864" s="2">
        <v>0.67010000000000003</v>
      </c>
      <c r="O864" s="2">
        <v>0.51939999999999997</v>
      </c>
      <c r="P864" s="127">
        <v>0.54780000000000006</v>
      </c>
      <c r="Q864" s="2">
        <v>0.56869999999999998</v>
      </c>
      <c r="R864" s="2">
        <v>0.79239999999999999</v>
      </c>
      <c r="S864" s="2">
        <v>0.54404999999999992</v>
      </c>
      <c r="T864" s="2">
        <v>0.67010000000000003</v>
      </c>
      <c r="U864" s="2">
        <v>0.85599999999999998</v>
      </c>
    </row>
    <row r="865" spans="12:21" x14ac:dyDescent="0.2">
      <c r="L865" s="2">
        <v>126.4</v>
      </c>
      <c r="M865" s="2">
        <v>0.54394999999999993</v>
      </c>
      <c r="N865" s="2">
        <v>0.67</v>
      </c>
      <c r="O865" s="2">
        <v>0.51929999999999998</v>
      </c>
      <c r="P865" s="127">
        <v>0.54770000000000008</v>
      </c>
      <c r="Q865" s="2">
        <v>0.56859999999999999</v>
      </c>
      <c r="R865" s="2">
        <v>0.7923</v>
      </c>
      <c r="S865" s="2">
        <v>0.54394999999999993</v>
      </c>
      <c r="T865" s="2">
        <v>0.67</v>
      </c>
      <c r="U865" s="2">
        <v>0.85599999999999998</v>
      </c>
    </row>
    <row r="866" spans="12:21" x14ac:dyDescent="0.2">
      <c r="L866" s="2">
        <v>126.5</v>
      </c>
      <c r="M866" s="2">
        <v>0.54384999999999994</v>
      </c>
      <c r="N866" s="2">
        <v>0.66990000000000005</v>
      </c>
      <c r="O866" s="2">
        <v>0.51919999999999999</v>
      </c>
      <c r="P866" s="127">
        <v>0.54760000000000009</v>
      </c>
      <c r="Q866" s="2">
        <v>0.56850000000000001</v>
      </c>
      <c r="R866" s="2">
        <v>0.79220000000000002</v>
      </c>
      <c r="S866" s="2">
        <v>0.54384999999999994</v>
      </c>
      <c r="T866" s="2">
        <v>0.66990000000000005</v>
      </c>
      <c r="U866" s="2">
        <v>0.85599999999999998</v>
      </c>
    </row>
    <row r="867" spans="12:21" x14ac:dyDescent="0.2">
      <c r="L867" s="2">
        <v>126.6</v>
      </c>
      <c r="M867" s="2">
        <v>0.54374999999999996</v>
      </c>
      <c r="N867" s="2">
        <v>0.66979999999999995</v>
      </c>
      <c r="O867" s="2">
        <v>0.51910000000000001</v>
      </c>
      <c r="P867" s="127">
        <v>0.54749999999999999</v>
      </c>
      <c r="Q867" s="2">
        <v>0.56840000000000002</v>
      </c>
      <c r="R867" s="2">
        <v>0.79210000000000003</v>
      </c>
      <c r="S867" s="2">
        <v>0.54374999999999996</v>
      </c>
      <c r="T867" s="2">
        <v>0.66979999999999995</v>
      </c>
      <c r="U867" s="2">
        <v>0.85599999999999998</v>
      </c>
    </row>
    <row r="868" spans="12:21" x14ac:dyDescent="0.2">
      <c r="L868" s="2">
        <v>126.7</v>
      </c>
      <c r="M868" s="2">
        <v>0.54364999999999997</v>
      </c>
      <c r="N868" s="2">
        <v>0.66964999999999997</v>
      </c>
      <c r="O868" s="2">
        <v>0.51900000000000002</v>
      </c>
      <c r="P868" s="127">
        <v>0.5472999999999999</v>
      </c>
      <c r="Q868" s="2">
        <v>0.56830000000000003</v>
      </c>
      <c r="R868" s="2">
        <v>0.79200000000000004</v>
      </c>
      <c r="S868" s="2">
        <v>0.54364999999999997</v>
      </c>
      <c r="T868" s="2">
        <v>0.66964999999999997</v>
      </c>
      <c r="U868" s="2">
        <v>0.85599999999999998</v>
      </c>
    </row>
    <row r="869" spans="12:21" x14ac:dyDescent="0.2">
      <c r="L869" s="2">
        <v>126.8</v>
      </c>
      <c r="M869" s="2">
        <v>0.54350000000000009</v>
      </c>
      <c r="N869" s="2">
        <v>0.66954999999999998</v>
      </c>
      <c r="O869" s="2">
        <v>0.51880000000000004</v>
      </c>
      <c r="P869" s="127">
        <v>0.54719999999999991</v>
      </c>
      <c r="Q869" s="2">
        <v>0.56820000000000004</v>
      </c>
      <c r="R869" s="2">
        <v>0.79190000000000005</v>
      </c>
      <c r="S869" s="2">
        <v>0.54350000000000009</v>
      </c>
      <c r="T869" s="2">
        <v>0.66954999999999998</v>
      </c>
      <c r="U869" s="2">
        <v>0.85580000000000001</v>
      </c>
    </row>
    <row r="870" spans="12:21" x14ac:dyDescent="0.2">
      <c r="L870" s="2">
        <v>126.9</v>
      </c>
      <c r="M870" s="2">
        <v>0.54400000000000004</v>
      </c>
      <c r="N870" s="2">
        <v>0.66944999999999999</v>
      </c>
      <c r="O870" s="2">
        <v>0.51990000000000003</v>
      </c>
      <c r="P870" s="127">
        <v>0.54710000000000003</v>
      </c>
      <c r="Q870" s="2">
        <v>0.56810000000000005</v>
      </c>
      <c r="R870" s="2">
        <v>0.79179999999999995</v>
      </c>
      <c r="S870" s="2">
        <v>0.54400000000000004</v>
      </c>
      <c r="T870" s="2">
        <v>0.66944999999999999</v>
      </c>
      <c r="U870" s="2">
        <v>0.85539999999999994</v>
      </c>
    </row>
    <row r="871" spans="12:21" x14ac:dyDescent="0.2">
      <c r="L871" s="2">
        <v>127</v>
      </c>
      <c r="M871" s="2">
        <v>0.54335</v>
      </c>
      <c r="N871" s="2">
        <v>0.66930000000000001</v>
      </c>
      <c r="O871" s="2">
        <v>0.51859999999999995</v>
      </c>
      <c r="P871" s="127">
        <v>0.54690000000000005</v>
      </c>
      <c r="Q871" s="2">
        <v>0.56810000000000005</v>
      </c>
      <c r="R871" s="2">
        <v>0.79169999999999996</v>
      </c>
      <c r="S871" s="2">
        <v>0.54335</v>
      </c>
      <c r="T871" s="2">
        <v>0.66930000000000001</v>
      </c>
      <c r="U871" s="2">
        <v>0.85499999999999998</v>
      </c>
    </row>
    <row r="872" spans="12:21" x14ac:dyDescent="0.2">
      <c r="L872" s="2">
        <v>127.1</v>
      </c>
      <c r="M872" s="2">
        <v>0.54325000000000001</v>
      </c>
      <c r="N872" s="2">
        <v>0.66915000000000002</v>
      </c>
      <c r="O872" s="2">
        <v>0.51849999999999996</v>
      </c>
      <c r="P872" s="127">
        <v>0.54680000000000006</v>
      </c>
      <c r="Q872" s="2">
        <v>0.56799999999999995</v>
      </c>
      <c r="R872" s="2">
        <v>0.79149999999999998</v>
      </c>
      <c r="S872" s="2">
        <v>0.54325000000000001</v>
      </c>
      <c r="T872" s="2">
        <v>0.66915000000000002</v>
      </c>
      <c r="U872" s="2">
        <v>0.85499999999999998</v>
      </c>
    </row>
    <row r="873" spans="12:21" x14ac:dyDescent="0.2">
      <c r="L873" s="2">
        <v>127.2</v>
      </c>
      <c r="M873" s="2">
        <v>0.54315000000000002</v>
      </c>
      <c r="N873" s="2">
        <v>0.66905000000000003</v>
      </c>
      <c r="O873" s="2">
        <v>0.51839999999999997</v>
      </c>
      <c r="P873" s="127">
        <v>0.54670000000000007</v>
      </c>
      <c r="Q873" s="2">
        <v>0.56789999999999996</v>
      </c>
      <c r="R873" s="2">
        <v>0.79139999999999999</v>
      </c>
      <c r="S873" s="2">
        <v>0.54315000000000002</v>
      </c>
      <c r="T873" s="2">
        <v>0.66905000000000003</v>
      </c>
      <c r="U873" s="2">
        <v>0.85499999999999998</v>
      </c>
    </row>
    <row r="874" spans="12:21" x14ac:dyDescent="0.2">
      <c r="L874" s="2">
        <v>127.3</v>
      </c>
      <c r="M874" s="2">
        <v>0.54299999999999993</v>
      </c>
      <c r="N874" s="2">
        <v>0.66895000000000004</v>
      </c>
      <c r="O874" s="2">
        <v>0.51819999999999999</v>
      </c>
      <c r="P874" s="127">
        <v>0.54660000000000009</v>
      </c>
      <c r="Q874" s="2">
        <v>0.56779999999999997</v>
      </c>
      <c r="R874" s="2">
        <v>0.7913</v>
      </c>
      <c r="S874" s="2">
        <v>0.54299999999999993</v>
      </c>
      <c r="T874" s="2">
        <v>0.66895000000000004</v>
      </c>
      <c r="U874" s="2">
        <v>0.8548</v>
      </c>
    </row>
    <row r="875" spans="12:21" x14ac:dyDescent="0.2">
      <c r="L875" s="2">
        <v>127.4</v>
      </c>
      <c r="M875" s="2">
        <v>0.54289999999999994</v>
      </c>
      <c r="N875" s="2">
        <v>0.66879999999999995</v>
      </c>
      <c r="O875" s="2">
        <v>0.5181</v>
      </c>
      <c r="P875" s="127">
        <v>0.54639999999999989</v>
      </c>
      <c r="Q875" s="2">
        <v>0.56769999999999998</v>
      </c>
      <c r="R875" s="2">
        <v>0.79120000000000001</v>
      </c>
      <c r="S875" s="2">
        <v>0.54289999999999994</v>
      </c>
      <c r="T875" s="2">
        <v>0.66879999999999995</v>
      </c>
      <c r="U875" s="2">
        <v>0.85439999999999994</v>
      </c>
    </row>
    <row r="876" spans="12:21" x14ac:dyDescent="0.2">
      <c r="L876" s="2">
        <v>127.5</v>
      </c>
      <c r="M876" s="2">
        <v>0.54279999999999995</v>
      </c>
      <c r="N876" s="2">
        <v>0.66869999999999996</v>
      </c>
      <c r="O876" s="2">
        <v>0.51800000000000002</v>
      </c>
      <c r="P876" s="127">
        <v>0.5462999999999999</v>
      </c>
      <c r="Q876" s="2">
        <v>0.56759999999999999</v>
      </c>
      <c r="R876" s="2">
        <v>0.79110000000000003</v>
      </c>
      <c r="S876" s="2">
        <v>0.54279999999999995</v>
      </c>
      <c r="T876" s="2">
        <v>0.66869999999999996</v>
      </c>
      <c r="U876" s="2">
        <v>0.85399999999999998</v>
      </c>
    </row>
    <row r="877" spans="12:21" x14ac:dyDescent="0.2">
      <c r="L877" s="2">
        <v>127.6</v>
      </c>
      <c r="M877" s="2">
        <v>0.54269999999999996</v>
      </c>
      <c r="N877" s="2">
        <v>0.66859999999999997</v>
      </c>
      <c r="O877" s="2">
        <v>0.51790000000000003</v>
      </c>
      <c r="P877" s="127">
        <v>0.54619999999999991</v>
      </c>
      <c r="Q877" s="2">
        <v>0.5675</v>
      </c>
      <c r="R877" s="2">
        <v>0.79100000000000004</v>
      </c>
      <c r="S877" s="2">
        <v>0.54269999999999996</v>
      </c>
      <c r="T877" s="2">
        <v>0.66859999999999997</v>
      </c>
      <c r="U877" s="2">
        <v>0.85399999999999998</v>
      </c>
    </row>
    <row r="878" spans="12:21" x14ac:dyDescent="0.2">
      <c r="L878" s="2">
        <v>127.7</v>
      </c>
      <c r="M878" s="2">
        <v>0.54265000000000008</v>
      </c>
      <c r="N878" s="2">
        <v>0.66844999999999999</v>
      </c>
      <c r="O878" s="2">
        <v>0.51780000000000004</v>
      </c>
      <c r="P878" s="127">
        <v>0.54599999999999993</v>
      </c>
      <c r="Q878" s="2">
        <v>0.5675</v>
      </c>
      <c r="R878" s="2">
        <v>0.79090000000000005</v>
      </c>
      <c r="S878" s="2">
        <v>0.54265000000000008</v>
      </c>
      <c r="T878" s="2">
        <v>0.66844999999999999</v>
      </c>
      <c r="U878" s="2">
        <v>0.85399999999999998</v>
      </c>
    </row>
    <row r="879" spans="12:21" x14ac:dyDescent="0.2">
      <c r="L879" s="2">
        <v>127.8</v>
      </c>
      <c r="M879" s="2">
        <v>0.54249999999999998</v>
      </c>
      <c r="N879" s="2">
        <v>0.66835</v>
      </c>
      <c r="O879" s="2">
        <v>0.51759999999999995</v>
      </c>
      <c r="P879" s="127">
        <v>0.54590000000000005</v>
      </c>
      <c r="Q879" s="2">
        <v>0.56740000000000002</v>
      </c>
      <c r="R879" s="2">
        <v>0.79079999999999995</v>
      </c>
      <c r="S879" s="2">
        <v>0.54249999999999998</v>
      </c>
      <c r="T879" s="2">
        <v>0.66835</v>
      </c>
      <c r="U879" s="2">
        <v>0.85399999999999998</v>
      </c>
    </row>
    <row r="880" spans="12:21" x14ac:dyDescent="0.2">
      <c r="L880" s="2">
        <v>127.9</v>
      </c>
      <c r="M880" s="2">
        <v>0.54300000000000004</v>
      </c>
      <c r="N880" s="2">
        <v>0.66825000000000001</v>
      </c>
      <c r="O880" s="2">
        <v>0.51870000000000005</v>
      </c>
      <c r="P880" s="127">
        <v>0.54580000000000006</v>
      </c>
      <c r="Q880" s="2">
        <v>0.56730000000000003</v>
      </c>
      <c r="R880" s="2">
        <v>0.79069999999999996</v>
      </c>
      <c r="S880" s="2">
        <v>0.54300000000000004</v>
      </c>
      <c r="T880" s="2">
        <v>0.66825000000000001</v>
      </c>
      <c r="U880" s="2">
        <v>0.85399999999999998</v>
      </c>
    </row>
    <row r="881" spans="12:21" x14ac:dyDescent="0.2">
      <c r="L881" s="2">
        <v>128</v>
      </c>
      <c r="M881" s="2">
        <v>0.5423</v>
      </c>
      <c r="N881" s="2">
        <v>0.66810000000000003</v>
      </c>
      <c r="O881" s="2">
        <v>0.51739999999999997</v>
      </c>
      <c r="P881" s="127">
        <v>0.54570000000000007</v>
      </c>
      <c r="Q881" s="2">
        <v>0.56720000000000004</v>
      </c>
      <c r="R881" s="2">
        <v>0.79049999999999998</v>
      </c>
      <c r="S881" s="2">
        <v>0.5423</v>
      </c>
      <c r="T881" s="2">
        <v>0.66810000000000003</v>
      </c>
      <c r="U881" s="2">
        <v>0.85399999999999998</v>
      </c>
    </row>
    <row r="882" spans="12:21" x14ac:dyDescent="0.2">
      <c r="L882" s="2">
        <v>128.1</v>
      </c>
      <c r="M882" s="2">
        <v>0.54220000000000002</v>
      </c>
      <c r="N882" s="2">
        <v>0.66795000000000004</v>
      </c>
      <c r="O882" s="2">
        <v>0.51729999999999998</v>
      </c>
      <c r="P882" s="127">
        <v>0.5455000000000001</v>
      </c>
      <c r="Q882" s="2">
        <v>0.56710000000000005</v>
      </c>
      <c r="R882" s="2">
        <v>0.79039999999999999</v>
      </c>
      <c r="S882" s="2">
        <v>0.54220000000000002</v>
      </c>
      <c r="T882" s="2">
        <v>0.66795000000000004</v>
      </c>
      <c r="U882" s="2">
        <v>0.85399999999999998</v>
      </c>
    </row>
    <row r="883" spans="12:21" x14ac:dyDescent="0.2">
      <c r="L883" s="2">
        <v>128.19999999999999</v>
      </c>
      <c r="M883" s="2">
        <v>0.54210000000000003</v>
      </c>
      <c r="N883" s="2">
        <v>0.66785000000000005</v>
      </c>
      <c r="O883" s="2">
        <v>0.51719999999999999</v>
      </c>
      <c r="P883" s="127">
        <v>0.54540000000000011</v>
      </c>
      <c r="Q883" s="2">
        <v>0.56699999999999995</v>
      </c>
      <c r="R883" s="2">
        <v>0.7903</v>
      </c>
      <c r="S883" s="2">
        <v>0.54210000000000003</v>
      </c>
      <c r="T883" s="2">
        <v>0.66785000000000005</v>
      </c>
      <c r="U883" s="2">
        <v>0.85399999999999998</v>
      </c>
    </row>
    <row r="884" spans="12:21" x14ac:dyDescent="0.2">
      <c r="L884" s="2">
        <v>128.30000000000001</v>
      </c>
      <c r="M884" s="2">
        <v>0.54200000000000004</v>
      </c>
      <c r="N884" s="2">
        <v>0.66774999999999995</v>
      </c>
      <c r="O884" s="2">
        <v>0.51700000000000002</v>
      </c>
      <c r="P884" s="127">
        <v>0.5452999999999999</v>
      </c>
      <c r="Q884" s="2">
        <v>0.56699999999999995</v>
      </c>
      <c r="R884" s="2">
        <v>0.79020000000000001</v>
      </c>
      <c r="S884" s="2">
        <v>0.54200000000000004</v>
      </c>
      <c r="T884" s="2">
        <v>0.66774999999999995</v>
      </c>
      <c r="U884" s="2">
        <v>0.8538</v>
      </c>
    </row>
    <row r="885" spans="12:21" x14ac:dyDescent="0.2">
      <c r="L885" s="2">
        <v>128.4</v>
      </c>
      <c r="M885" s="2">
        <v>0.54190000000000005</v>
      </c>
      <c r="N885" s="2">
        <v>0.66764999999999997</v>
      </c>
      <c r="O885" s="2">
        <v>0.51690000000000003</v>
      </c>
      <c r="P885" s="127">
        <v>0.54519999999999991</v>
      </c>
      <c r="Q885" s="2">
        <v>0.56689999999999996</v>
      </c>
      <c r="R885" s="2">
        <v>0.79010000000000002</v>
      </c>
      <c r="S885" s="2">
        <v>0.54190000000000005</v>
      </c>
      <c r="T885" s="2">
        <v>0.66764999999999997</v>
      </c>
      <c r="U885" s="2">
        <v>0.85339999999999994</v>
      </c>
    </row>
    <row r="886" spans="12:21" x14ac:dyDescent="0.2">
      <c r="L886" s="2">
        <v>128.5</v>
      </c>
      <c r="M886" s="2">
        <v>0.54180000000000006</v>
      </c>
      <c r="N886" s="2">
        <v>0.66749999999999998</v>
      </c>
      <c r="O886" s="2">
        <v>0.51680000000000004</v>
      </c>
      <c r="P886" s="127">
        <v>0.54500000000000004</v>
      </c>
      <c r="Q886" s="2">
        <v>0.56679999999999997</v>
      </c>
      <c r="R886" s="2">
        <v>0.79</v>
      </c>
      <c r="S886" s="2">
        <v>0.54180000000000006</v>
      </c>
      <c r="T886" s="2">
        <v>0.66749999999999998</v>
      </c>
      <c r="U886" s="2">
        <v>0.85299999999999998</v>
      </c>
    </row>
    <row r="887" spans="12:21" x14ac:dyDescent="0.2">
      <c r="L887" s="2">
        <v>128.6</v>
      </c>
      <c r="M887" s="2">
        <v>0.54170000000000007</v>
      </c>
      <c r="N887" s="2">
        <v>0.66739999999999999</v>
      </c>
      <c r="O887" s="2">
        <v>0.51670000000000005</v>
      </c>
      <c r="P887" s="127">
        <v>0.54489999999999994</v>
      </c>
      <c r="Q887" s="2">
        <v>0.56669999999999998</v>
      </c>
      <c r="R887" s="2">
        <v>0.78990000000000005</v>
      </c>
      <c r="S887" s="2">
        <v>0.54170000000000007</v>
      </c>
      <c r="T887" s="2">
        <v>0.66739999999999999</v>
      </c>
      <c r="U887" s="2">
        <v>0.85299999999999998</v>
      </c>
    </row>
    <row r="888" spans="12:21" x14ac:dyDescent="0.2">
      <c r="L888" s="2">
        <v>128.69999999999999</v>
      </c>
      <c r="M888" s="2">
        <v>0.54159999999999997</v>
      </c>
      <c r="N888" s="2">
        <v>0.6673</v>
      </c>
      <c r="O888" s="2">
        <v>0.51659999999999995</v>
      </c>
      <c r="P888" s="127">
        <v>0.54480000000000006</v>
      </c>
      <c r="Q888" s="2">
        <v>0.56659999999999999</v>
      </c>
      <c r="R888" s="2">
        <v>0.78979999999999995</v>
      </c>
      <c r="S888" s="2">
        <v>0.54159999999999997</v>
      </c>
      <c r="T888" s="2">
        <v>0.6673</v>
      </c>
      <c r="U888" s="2">
        <v>0.85299999999999998</v>
      </c>
    </row>
    <row r="889" spans="12:21" x14ac:dyDescent="0.2">
      <c r="L889" s="2">
        <v>128.80000000000001</v>
      </c>
      <c r="M889" s="2">
        <v>0.54144999999999999</v>
      </c>
      <c r="N889" s="2">
        <v>0.66715000000000002</v>
      </c>
      <c r="O889" s="2">
        <v>0.51639999999999997</v>
      </c>
      <c r="P889" s="127">
        <v>0.54460000000000008</v>
      </c>
      <c r="Q889" s="2">
        <v>0.5665</v>
      </c>
      <c r="R889" s="2">
        <v>0.78969999999999996</v>
      </c>
      <c r="S889" s="2">
        <v>0.54144999999999999</v>
      </c>
      <c r="T889" s="2">
        <v>0.66715000000000002</v>
      </c>
      <c r="U889" s="2">
        <v>0.85299999999999998</v>
      </c>
    </row>
    <row r="890" spans="12:21" x14ac:dyDescent="0.2">
      <c r="L890" s="2">
        <v>128.9</v>
      </c>
      <c r="M890" s="2">
        <v>0.54200000000000004</v>
      </c>
      <c r="N890" s="2">
        <v>0.66700000000000004</v>
      </c>
      <c r="O890" s="2">
        <v>0.51749999999999996</v>
      </c>
      <c r="P890" s="127">
        <v>0.5445000000000001</v>
      </c>
      <c r="Q890" s="2">
        <v>0.5665</v>
      </c>
      <c r="R890" s="2">
        <v>0.78949999999999998</v>
      </c>
      <c r="S890" s="2">
        <v>0.54200000000000004</v>
      </c>
      <c r="T890" s="2">
        <v>0.66700000000000004</v>
      </c>
      <c r="U890" s="2">
        <v>0.85299999999999998</v>
      </c>
    </row>
    <row r="891" spans="12:21" x14ac:dyDescent="0.2">
      <c r="L891" s="2">
        <v>129</v>
      </c>
      <c r="M891" s="2">
        <v>0.5413</v>
      </c>
      <c r="N891" s="2">
        <v>0.66690000000000005</v>
      </c>
      <c r="O891" s="2">
        <v>0.51619999999999999</v>
      </c>
      <c r="P891" s="127">
        <v>0.54440000000000011</v>
      </c>
      <c r="Q891" s="2">
        <v>0.56640000000000001</v>
      </c>
      <c r="R891" s="2">
        <v>0.78939999999999999</v>
      </c>
      <c r="S891" s="2">
        <v>0.5413</v>
      </c>
      <c r="T891" s="2">
        <v>0.66690000000000005</v>
      </c>
      <c r="U891" s="2">
        <v>0.85299999999999998</v>
      </c>
    </row>
    <row r="892" spans="12:21" x14ac:dyDescent="0.2">
      <c r="L892" s="2">
        <v>129.1</v>
      </c>
      <c r="M892" s="2">
        <v>0.54120000000000001</v>
      </c>
      <c r="N892" s="2">
        <v>0.66679999999999995</v>
      </c>
      <c r="O892" s="2">
        <v>0.5161</v>
      </c>
      <c r="P892" s="127">
        <v>0.5442999999999999</v>
      </c>
      <c r="Q892" s="2">
        <v>0.56630000000000003</v>
      </c>
      <c r="R892" s="2">
        <v>0.7893</v>
      </c>
      <c r="S892" s="2">
        <v>0.54120000000000001</v>
      </c>
      <c r="T892" s="2">
        <v>0.66679999999999995</v>
      </c>
      <c r="U892" s="2">
        <v>0.85260000000000002</v>
      </c>
    </row>
    <row r="893" spans="12:21" x14ac:dyDescent="0.2">
      <c r="L893" s="2">
        <v>129.19999999999999</v>
      </c>
      <c r="M893" s="2">
        <v>0.54110000000000003</v>
      </c>
      <c r="N893" s="2">
        <v>0.66664999999999996</v>
      </c>
      <c r="O893" s="2">
        <v>0.51600000000000001</v>
      </c>
      <c r="P893" s="127">
        <v>0.54409999999999992</v>
      </c>
      <c r="Q893" s="2">
        <v>0.56620000000000004</v>
      </c>
      <c r="R893" s="2">
        <v>0.78920000000000001</v>
      </c>
      <c r="S893" s="2">
        <v>0.54110000000000003</v>
      </c>
      <c r="T893" s="2">
        <v>0.66664999999999996</v>
      </c>
      <c r="U893" s="2">
        <v>0.85219999999999996</v>
      </c>
    </row>
    <row r="894" spans="12:21" x14ac:dyDescent="0.2">
      <c r="L894" s="2">
        <v>129.30000000000001</v>
      </c>
      <c r="M894" s="2">
        <v>0.54095000000000004</v>
      </c>
      <c r="N894" s="2">
        <v>0.66654999999999998</v>
      </c>
      <c r="O894" s="2">
        <v>0.51580000000000004</v>
      </c>
      <c r="P894" s="127">
        <v>0.54399999999999993</v>
      </c>
      <c r="Q894" s="2">
        <v>0.56610000000000005</v>
      </c>
      <c r="R894" s="2">
        <v>0.78910000000000002</v>
      </c>
      <c r="S894" s="2">
        <v>0.54095000000000004</v>
      </c>
      <c r="T894" s="2">
        <v>0.66654999999999998</v>
      </c>
      <c r="U894" s="2">
        <v>0.85199999999999998</v>
      </c>
    </row>
    <row r="895" spans="12:21" x14ac:dyDescent="0.2">
      <c r="L895" s="2">
        <v>129.4</v>
      </c>
      <c r="M895" s="2">
        <v>0.54090000000000005</v>
      </c>
      <c r="N895" s="2">
        <v>0.66644999999999999</v>
      </c>
      <c r="O895" s="2">
        <v>0.51570000000000005</v>
      </c>
      <c r="P895" s="127">
        <v>0.54389999999999994</v>
      </c>
      <c r="Q895" s="2">
        <v>0.56610000000000005</v>
      </c>
      <c r="R895" s="2">
        <v>0.78900000000000003</v>
      </c>
      <c r="S895" s="2">
        <v>0.54090000000000005</v>
      </c>
      <c r="T895" s="2">
        <v>0.66644999999999999</v>
      </c>
      <c r="U895" s="2">
        <v>0.85199999999999998</v>
      </c>
    </row>
    <row r="896" spans="12:21" x14ac:dyDescent="0.2">
      <c r="L896" s="2">
        <v>129.5</v>
      </c>
      <c r="M896" s="2">
        <v>0.54079999999999995</v>
      </c>
      <c r="N896" s="2">
        <v>0.66635</v>
      </c>
      <c r="O896" s="2">
        <v>0.51559999999999995</v>
      </c>
      <c r="P896" s="127">
        <v>0.54379999999999995</v>
      </c>
      <c r="Q896" s="2">
        <v>0.56599999999999995</v>
      </c>
      <c r="R896" s="2">
        <v>0.78890000000000005</v>
      </c>
      <c r="S896" s="2">
        <v>0.54079999999999995</v>
      </c>
      <c r="T896" s="2">
        <v>0.66635</v>
      </c>
      <c r="U896" s="2">
        <v>0.85199999999999998</v>
      </c>
    </row>
    <row r="897" spans="12:21" x14ac:dyDescent="0.2">
      <c r="L897" s="2">
        <v>129.6</v>
      </c>
      <c r="M897" s="2">
        <v>0.54069999999999996</v>
      </c>
      <c r="N897" s="2">
        <v>0.66620000000000001</v>
      </c>
      <c r="O897" s="2">
        <v>0.51549999999999996</v>
      </c>
      <c r="P897" s="127">
        <v>0.54360000000000008</v>
      </c>
      <c r="Q897" s="2">
        <v>0.56589999999999996</v>
      </c>
      <c r="R897" s="2">
        <v>0.78879999999999995</v>
      </c>
      <c r="S897" s="2">
        <v>0.54069999999999996</v>
      </c>
      <c r="T897" s="2">
        <v>0.66620000000000001</v>
      </c>
      <c r="U897" s="2">
        <v>0.85199999999999998</v>
      </c>
    </row>
    <row r="898" spans="12:21" x14ac:dyDescent="0.2">
      <c r="L898" s="2">
        <v>129.69999999999999</v>
      </c>
      <c r="M898" s="2">
        <v>0.54059999999999997</v>
      </c>
      <c r="N898" s="2">
        <v>0.66610000000000003</v>
      </c>
      <c r="O898" s="2">
        <v>0.51539999999999997</v>
      </c>
      <c r="P898" s="127">
        <v>0.54350000000000009</v>
      </c>
      <c r="Q898" s="2">
        <v>0.56579999999999997</v>
      </c>
      <c r="R898" s="2">
        <v>0.78869999999999996</v>
      </c>
      <c r="S898" s="2">
        <v>0.54059999999999997</v>
      </c>
      <c r="T898" s="2">
        <v>0.66610000000000003</v>
      </c>
      <c r="U898" s="2">
        <v>0.85199999999999998</v>
      </c>
    </row>
    <row r="899" spans="12:21" x14ac:dyDescent="0.2">
      <c r="L899" s="2">
        <v>129.80000000000001</v>
      </c>
      <c r="M899" s="2">
        <v>0.54049999999999998</v>
      </c>
      <c r="N899" s="2">
        <v>0.66600000000000004</v>
      </c>
      <c r="O899" s="2">
        <v>0.51519999999999999</v>
      </c>
      <c r="P899" s="127">
        <v>0.54340000000000011</v>
      </c>
      <c r="Q899" s="2">
        <v>0.56579999999999997</v>
      </c>
      <c r="R899" s="2">
        <v>0.78859999999999997</v>
      </c>
      <c r="S899" s="2">
        <v>0.54049999999999998</v>
      </c>
      <c r="T899" s="2">
        <v>0.66600000000000004</v>
      </c>
      <c r="U899" s="2">
        <v>0.8518</v>
      </c>
    </row>
    <row r="900" spans="12:21" x14ac:dyDescent="0.2">
      <c r="L900" s="2">
        <v>129.9</v>
      </c>
      <c r="M900" s="2">
        <v>0.54099999999999993</v>
      </c>
      <c r="N900" s="2">
        <v>0.66585000000000005</v>
      </c>
      <c r="O900" s="2">
        <v>0.51629999999999998</v>
      </c>
      <c r="P900" s="127">
        <v>0.54330000000000012</v>
      </c>
      <c r="Q900" s="2">
        <v>0.56569999999999998</v>
      </c>
      <c r="R900" s="2">
        <v>0.78839999999999999</v>
      </c>
      <c r="S900" s="2">
        <v>0.54099999999999993</v>
      </c>
      <c r="T900" s="2">
        <v>0.66585000000000005</v>
      </c>
      <c r="U900" s="2">
        <v>0.85139999999999993</v>
      </c>
    </row>
    <row r="901" spans="12:21" x14ac:dyDescent="0.2">
      <c r="L901" s="2">
        <v>130</v>
      </c>
      <c r="M901" s="2">
        <v>0.5403</v>
      </c>
      <c r="N901" s="2">
        <v>0.66569999999999996</v>
      </c>
      <c r="O901" s="2">
        <v>0.51500000000000001</v>
      </c>
      <c r="P901" s="127">
        <v>0.54309999999999992</v>
      </c>
      <c r="Q901" s="2">
        <v>0.56559999999999999</v>
      </c>
      <c r="R901" s="2">
        <v>0.7883</v>
      </c>
      <c r="S901" s="2">
        <v>0.5403</v>
      </c>
      <c r="T901" s="2">
        <v>0.66569999999999996</v>
      </c>
      <c r="U901" s="2">
        <v>0.85099999999999998</v>
      </c>
    </row>
    <row r="902" spans="12:21" x14ac:dyDescent="0.2">
      <c r="L902" s="2">
        <v>130.1</v>
      </c>
      <c r="M902" s="2">
        <v>0.54020000000000001</v>
      </c>
      <c r="N902" s="2">
        <v>0.66559999999999997</v>
      </c>
      <c r="O902" s="2">
        <v>0.51490000000000002</v>
      </c>
      <c r="P902" s="127">
        <v>0.54299999999999993</v>
      </c>
      <c r="Q902" s="2">
        <v>0.5655</v>
      </c>
      <c r="R902" s="2">
        <v>0.78820000000000001</v>
      </c>
      <c r="S902" s="2">
        <v>0.54020000000000001</v>
      </c>
      <c r="T902" s="2">
        <v>0.66559999999999997</v>
      </c>
      <c r="U902" s="2">
        <v>0.85099999999999998</v>
      </c>
    </row>
    <row r="903" spans="12:21" x14ac:dyDescent="0.2">
      <c r="L903" s="2">
        <v>130.19999999999999</v>
      </c>
      <c r="M903" s="2">
        <v>0.54005000000000003</v>
      </c>
      <c r="N903" s="2">
        <v>0.66549999999999998</v>
      </c>
      <c r="O903" s="2">
        <v>0.51470000000000005</v>
      </c>
      <c r="P903" s="127">
        <v>0.54289999999999994</v>
      </c>
      <c r="Q903" s="2">
        <v>0.56540000000000001</v>
      </c>
      <c r="R903" s="2">
        <v>0.78810000000000002</v>
      </c>
      <c r="S903" s="2">
        <v>0.54005000000000003</v>
      </c>
      <c r="T903" s="2">
        <v>0.66549999999999998</v>
      </c>
      <c r="U903" s="2">
        <v>0.85099999999999998</v>
      </c>
    </row>
    <row r="904" spans="12:21" x14ac:dyDescent="0.2">
      <c r="L904" s="2">
        <v>130.30000000000001</v>
      </c>
      <c r="M904" s="2">
        <v>0.54</v>
      </c>
      <c r="N904" s="2">
        <v>0.66539999999999999</v>
      </c>
      <c r="O904" s="2">
        <v>0.51459999999999995</v>
      </c>
      <c r="P904" s="127">
        <v>0.54279999999999995</v>
      </c>
      <c r="Q904" s="2">
        <v>0.56540000000000001</v>
      </c>
      <c r="R904" s="2">
        <v>0.78800000000000003</v>
      </c>
      <c r="S904" s="2">
        <v>0.54</v>
      </c>
      <c r="T904" s="2">
        <v>0.66539999999999999</v>
      </c>
      <c r="U904" s="2">
        <v>0.85099999999999998</v>
      </c>
    </row>
    <row r="905" spans="12:21" x14ac:dyDescent="0.2">
      <c r="L905" s="2">
        <v>130.4</v>
      </c>
      <c r="M905" s="2">
        <v>0.53990000000000005</v>
      </c>
      <c r="N905" s="2">
        <v>0.66525000000000001</v>
      </c>
      <c r="O905" s="2">
        <v>0.51449999999999996</v>
      </c>
      <c r="P905" s="127">
        <v>0.54259999999999997</v>
      </c>
      <c r="Q905" s="2">
        <v>0.56530000000000002</v>
      </c>
      <c r="R905" s="2">
        <v>0.78790000000000004</v>
      </c>
      <c r="S905" s="2">
        <v>0.53990000000000005</v>
      </c>
      <c r="T905" s="2">
        <v>0.66525000000000001</v>
      </c>
      <c r="U905" s="2">
        <v>0.85099999999999998</v>
      </c>
    </row>
    <row r="906" spans="12:21" x14ac:dyDescent="0.2">
      <c r="L906" s="2">
        <v>130.5</v>
      </c>
      <c r="M906" s="2">
        <v>0.53974999999999995</v>
      </c>
      <c r="N906" s="2">
        <v>0.66515000000000002</v>
      </c>
      <c r="O906" s="2">
        <v>0.51429999999999998</v>
      </c>
      <c r="P906" s="127">
        <v>0.54249999999999998</v>
      </c>
      <c r="Q906" s="2">
        <v>0.56520000000000004</v>
      </c>
      <c r="R906" s="2">
        <v>0.78779999999999994</v>
      </c>
      <c r="S906" s="2">
        <v>0.53974999999999995</v>
      </c>
      <c r="T906" s="2">
        <v>0.66515000000000002</v>
      </c>
      <c r="U906" s="2">
        <v>0.85099999999999998</v>
      </c>
    </row>
    <row r="907" spans="12:21" x14ac:dyDescent="0.2">
      <c r="L907" s="2">
        <v>130.6</v>
      </c>
      <c r="M907" s="2">
        <v>0.53964999999999996</v>
      </c>
      <c r="N907" s="2">
        <v>0.66505000000000003</v>
      </c>
      <c r="O907" s="2">
        <v>0.51419999999999999</v>
      </c>
      <c r="P907" s="127">
        <v>0.5424000000000001</v>
      </c>
      <c r="Q907" s="2">
        <v>0.56510000000000005</v>
      </c>
      <c r="R907" s="2">
        <v>0.78769999999999996</v>
      </c>
      <c r="S907" s="2">
        <v>0.53964999999999996</v>
      </c>
      <c r="T907" s="2">
        <v>0.66505000000000003</v>
      </c>
      <c r="U907" s="2">
        <v>0.85099999999999998</v>
      </c>
    </row>
    <row r="908" spans="12:21" x14ac:dyDescent="0.2">
      <c r="L908" s="2">
        <v>130.69999999999999</v>
      </c>
      <c r="M908" s="2">
        <v>0.53960000000000008</v>
      </c>
      <c r="N908" s="2">
        <v>0.66490000000000005</v>
      </c>
      <c r="O908" s="2">
        <v>0.5141</v>
      </c>
      <c r="P908" s="127">
        <v>0.54220000000000013</v>
      </c>
      <c r="Q908" s="2">
        <v>0.56510000000000005</v>
      </c>
      <c r="R908" s="2">
        <v>0.78759999999999997</v>
      </c>
      <c r="S908" s="2">
        <v>0.53960000000000008</v>
      </c>
      <c r="T908" s="2">
        <v>0.66490000000000005</v>
      </c>
      <c r="U908" s="2">
        <v>0.85099999999999998</v>
      </c>
    </row>
    <row r="909" spans="12:21" x14ac:dyDescent="0.2">
      <c r="L909" s="2">
        <v>130.80000000000001</v>
      </c>
      <c r="M909" s="2">
        <v>0.53949999999999998</v>
      </c>
      <c r="N909" s="2">
        <v>0.66479999999999995</v>
      </c>
      <c r="O909" s="2">
        <v>0.51400000000000001</v>
      </c>
      <c r="P909" s="127">
        <v>0.54209999999999992</v>
      </c>
      <c r="Q909" s="2">
        <v>0.56499999999999995</v>
      </c>
      <c r="R909" s="2">
        <v>0.78749999999999998</v>
      </c>
      <c r="S909" s="2">
        <v>0.53949999999999998</v>
      </c>
      <c r="T909" s="2">
        <v>0.66479999999999995</v>
      </c>
      <c r="U909" s="2">
        <v>0.8508</v>
      </c>
    </row>
    <row r="910" spans="12:21" x14ac:dyDescent="0.2">
      <c r="L910" s="2">
        <v>130.9</v>
      </c>
      <c r="M910" s="2">
        <v>0.54</v>
      </c>
      <c r="N910" s="2">
        <v>0.66464999999999996</v>
      </c>
      <c r="O910" s="2">
        <v>0.5151</v>
      </c>
      <c r="P910" s="127">
        <v>0.54199999999999993</v>
      </c>
      <c r="Q910" s="2">
        <v>0.56489999999999996</v>
      </c>
      <c r="R910" s="2">
        <v>0.7873</v>
      </c>
      <c r="S910" s="2">
        <v>0.54</v>
      </c>
      <c r="T910" s="2">
        <v>0.66464999999999996</v>
      </c>
      <c r="U910" s="2">
        <v>0.85039999999999993</v>
      </c>
    </row>
    <row r="911" spans="12:21" x14ac:dyDescent="0.2">
      <c r="L911" s="2">
        <v>131</v>
      </c>
      <c r="M911" s="2">
        <v>0.5393</v>
      </c>
      <c r="N911" s="2">
        <v>0.66454999999999997</v>
      </c>
      <c r="O911" s="2">
        <v>0.51380000000000003</v>
      </c>
      <c r="P911" s="127">
        <v>0.54189999999999994</v>
      </c>
      <c r="Q911" s="2">
        <v>0.56479999999999997</v>
      </c>
      <c r="R911" s="2">
        <v>0.78720000000000001</v>
      </c>
      <c r="S911" s="2">
        <v>0.5393</v>
      </c>
      <c r="T911" s="2">
        <v>0.66454999999999997</v>
      </c>
      <c r="U911" s="2">
        <v>0.85</v>
      </c>
    </row>
    <row r="912" spans="12:21" x14ac:dyDescent="0.2">
      <c r="L912" s="2">
        <v>131.1</v>
      </c>
      <c r="M912" s="2">
        <v>0.53920000000000001</v>
      </c>
      <c r="N912" s="2">
        <v>0.66439999999999999</v>
      </c>
      <c r="O912" s="2">
        <v>0.51370000000000005</v>
      </c>
      <c r="P912" s="127">
        <v>0.54169999999999996</v>
      </c>
      <c r="Q912" s="2">
        <v>0.56469999999999998</v>
      </c>
      <c r="R912" s="2">
        <v>0.78710000000000002</v>
      </c>
      <c r="S912" s="2">
        <v>0.53920000000000001</v>
      </c>
      <c r="T912" s="2">
        <v>0.66439999999999999</v>
      </c>
      <c r="U912" s="2">
        <v>0.85</v>
      </c>
    </row>
    <row r="913" spans="12:21" x14ac:dyDescent="0.2">
      <c r="L913" s="2">
        <v>131.19999999999999</v>
      </c>
      <c r="M913" s="2">
        <v>0.53915000000000002</v>
      </c>
      <c r="N913" s="2">
        <v>0.6643</v>
      </c>
      <c r="O913" s="2">
        <v>0.51359999999999995</v>
      </c>
      <c r="P913" s="127">
        <v>0.54159999999999997</v>
      </c>
      <c r="Q913" s="2">
        <v>0.56469999999999998</v>
      </c>
      <c r="R913" s="2">
        <v>0.78700000000000003</v>
      </c>
      <c r="S913" s="2">
        <v>0.53915000000000002</v>
      </c>
      <c r="T913" s="2">
        <v>0.6643</v>
      </c>
      <c r="U913" s="2">
        <v>0.85</v>
      </c>
    </row>
    <row r="914" spans="12:21" x14ac:dyDescent="0.2">
      <c r="L914" s="2">
        <v>131.30000000000001</v>
      </c>
      <c r="M914" s="2">
        <v>0.53899999999999992</v>
      </c>
      <c r="N914" s="2">
        <v>0.66420000000000001</v>
      </c>
      <c r="O914" s="2">
        <v>0.51339999999999997</v>
      </c>
      <c r="P914" s="127">
        <v>0.54149999999999998</v>
      </c>
      <c r="Q914" s="2">
        <v>0.56459999999999999</v>
      </c>
      <c r="R914" s="2">
        <v>0.78690000000000004</v>
      </c>
      <c r="S914" s="2">
        <v>0.53899999999999992</v>
      </c>
      <c r="T914" s="2">
        <v>0.66420000000000001</v>
      </c>
      <c r="U914" s="2">
        <v>0.85</v>
      </c>
    </row>
    <row r="915" spans="12:21" x14ac:dyDescent="0.2">
      <c r="L915" s="2">
        <v>131.4</v>
      </c>
      <c r="M915" s="2">
        <v>0.53889999999999993</v>
      </c>
      <c r="N915" s="2">
        <v>0.66410000000000002</v>
      </c>
      <c r="O915" s="2">
        <v>0.51329999999999998</v>
      </c>
      <c r="P915" s="127">
        <v>0.54139999999999999</v>
      </c>
      <c r="Q915" s="2">
        <v>0.5645</v>
      </c>
      <c r="R915" s="2">
        <v>0.78680000000000005</v>
      </c>
      <c r="S915" s="2">
        <v>0.53889999999999993</v>
      </c>
      <c r="T915" s="2">
        <v>0.66410000000000002</v>
      </c>
      <c r="U915" s="2">
        <v>0.85</v>
      </c>
    </row>
    <row r="916" spans="12:21" x14ac:dyDescent="0.2">
      <c r="L916" s="2">
        <v>131.5</v>
      </c>
      <c r="M916" s="2">
        <v>0.53879999999999995</v>
      </c>
      <c r="N916" s="2">
        <v>0.66395000000000004</v>
      </c>
      <c r="O916" s="2">
        <v>0.51319999999999999</v>
      </c>
      <c r="P916" s="127">
        <v>0.54120000000000013</v>
      </c>
      <c r="Q916" s="2">
        <v>0.56440000000000001</v>
      </c>
      <c r="R916" s="2">
        <v>0.78669999999999995</v>
      </c>
      <c r="S916" s="2">
        <v>0.53879999999999995</v>
      </c>
      <c r="T916" s="2">
        <v>0.66395000000000004</v>
      </c>
      <c r="U916" s="2">
        <v>0.85</v>
      </c>
    </row>
    <row r="917" spans="12:21" x14ac:dyDescent="0.2">
      <c r="L917" s="2">
        <v>131.6</v>
      </c>
      <c r="M917" s="2">
        <v>0.53874999999999995</v>
      </c>
      <c r="N917" s="2">
        <v>0.66385000000000005</v>
      </c>
      <c r="O917" s="2">
        <v>0.5131</v>
      </c>
      <c r="P917" s="127">
        <v>0.54110000000000014</v>
      </c>
      <c r="Q917" s="2">
        <v>0.56440000000000001</v>
      </c>
      <c r="R917" s="2">
        <v>0.78659999999999997</v>
      </c>
      <c r="S917" s="2">
        <v>0.53874999999999995</v>
      </c>
      <c r="T917" s="2">
        <v>0.66385000000000005</v>
      </c>
      <c r="U917" s="2">
        <v>0.84960000000000002</v>
      </c>
    </row>
    <row r="918" spans="12:21" x14ac:dyDescent="0.2">
      <c r="L918" s="2">
        <v>131.69999999999999</v>
      </c>
      <c r="M918" s="2">
        <v>0.53865000000000007</v>
      </c>
      <c r="N918" s="2">
        <v>0.66374999999999995</v>
      </c>
      <c r="O918" s="2">
        <v>0.51300000000000001</v>
      </c>
      <c r="P918" s="127">
        <v>0.54099999999999993</v>
      </c>
      <c r="Q918" s="2">
        <v>0.56430000000000002</v>
      </c>
      <c r="R918" s="2">
        <v>0.78649999999999998</v>
      </c>
      <c r="S918" s="2">
        <v>0.53865000000000007</v>
      </c>
      <c r="T918" s="2">
        <v>0.66374999999999995</v>
      </c>
      <c r="U918" s="2">
        <v>0.84919999999999995</v>
      </c>
    </row>
    <row r="919" spans="12:21" x14ac:dyDescent="0.2">
      <c r="L919" s="2">
        <v>131.80000000000001</v>
      </c>
      <c r="M919" s="2">
        <v>0.53849999999999998</v>
      </c>
      <c r="N919" s="2">
        <v>0.66364999999999996</v>
      </c>
      <c r="O919" s="2">
        <v>0.51280000000000003</v>
      </c>
      <c r="P919" s="127">
        <v>0.54089999999999994</v>
      </c>
      <c r="Q919" s="2">
        <v>0.56420000000000003</v>
      </c>
      <c r="R919" s="2">
        <v>0.78639999999999999</v>
      </c>
      <c r="S919" s="2">
        <v>0.53849999999999998</v>
      </c>
      <c r="T919" s="2">
        <v>0.66364999999999996</v>
      </c>
      <c r="U919" s="2">
        <v>0.84899999999999998</v>
      </c>
    </row>
    <row r="920" spans="12:21" x14ac:dyDescent="0.2">
      <c r="L920" s="2">
        <v>131.9</v>
      </c>
      <c r="M920" s="2">
        <v>0.53905000000000003</v>
      </c>
      <c r="N920" s="2">
        <v>0.66344999999999998</v>
      </c>
      <c r="O920" s="2">
        <v>0.51390000000000002</v>
      </c>
      <c r="P920" s="127">
        <v>0.54069999999999996</v>
      </c>
      <c r="Q920" s="2">
        <v>0.56420000000000003</v>
      </c>
      <c r="R920" s="2">
        <v>0.78620000000000001</v>
      </c>
      <c r="S920" s="2">
        <v>0.53905000000000003</v>
      </c>
      <c r="T920" s="2">
        <v>0.66344999999999998</v>
      </c>
      <c r="U920" s="2">
        <v>0.84899999999999998</v>
      </c>
    </row>
    <row r="921" spans="12:21" x14ac:dyDescent="0.2">
      <c r="L921" s="2">
        <v>132</v>
      </c>
      <c r="M921" s="2">
        <v>0.53835</v>
      </c>
      <c r="N921" s="2">
        <v>0.66335</v>
      </c>
      <c r="O921" s="2">
        <v>0.51259999999999994</v>
      </c>
      <c r="P921" s="127">
        <v>0.54059999999999997</v>
      </c>
      <c r="Q921" s="2">
        <v>0.56410000000000005</v>
      </c>
      <c r="R921" s="2">
        <v>0.78610000000000002</v>
      </c>
      <c r="S921" s="2">
        <v>0.53835</v>
      </c>
      <c r="T921" s="2">
        <v>0.66335</v>
      </c>
      <c r="U921" s="2">
        <v>0.84899999999999998</v>
      </c>
    </row>
    <row r="922" spans="12:21" x14ac:dyDescent="0.2">
      <c r="L922" s="2">
        <v>132.1</v>
      </c>
      <c r="M922" s="2">
        <v>0.5382499999999999</v>
      </c>
      <c r="N922" s="2">
        <v>0.66325000000000001</v>
      </c>
      <c r="O922" s="2">
        <v>0.51249999999999996</v>
      </c>
      <c r="P922" s="127">
        <v>0.54049999999999998</v>
      </c>
      <c r="Q922" s="2">
        <v>0.56399999999999995</v>
      </c>
      <c r="R922" s="2">
        <v>0.78600000000000003</v>
      </c>
      <c r="S922" s="2">
        <v>0.5382499999999999</v>
      </c>
      <c r="T922" s="2">
        <v>0.66325000000000001</v>
      </c>
      <c r="U922" s="2">
        <v>0.84899999999999998</v>
      </c>
    </row>
    <row r="923" spans="12:21" x14ac:dyDescent="0.2">
      <c r="L923" s="2">
        <v>132.19999999999999</v>
      </c>
      <c r="M923" s="2">
        <v>0.53814999999999991</v>
      </c>
      <c r="N923" s="2">
        <v>0.66315000000000002</v>
      </c>
      <c r="O923" s="2">
        <v>0.51239999999999997</v>
      </c>
      <c r="P923" s="127">
        <v>0.54039999999999999</v>
      </c>
      <c r="Q923" s="2">
        <v>0.56389999999999996</v>
      </c>
      <c r="R923" s="2">
        <v>0.78590000000000004</v>
      </c>
      <c r="S923" s="2">
        <v>0.53814999999999991</v>
      </c>
      <c r="T923" s="2">
        <v>0.66315000000000002</v>
      </c>
      <c r="U923" s="2">
        <v>0.84899999999999998</v>
      </c>
    </row>
    <row r="924" spans="12:21" x14ac:dyDescent="0.2">
      <c r="L924" s="2">
        <v>132.30000000000001</v>
      </c>
      <c r="M924" s="2">
        <v>0.53804999999999992</v>
      </c>
      <c r="N924" s="2">
        <v>0.66300000000000003</v>
      </c>
      <c r="O924" s="2">
        <v>0.51219999999999999</v>
      </c>
      <c r="P924" s="127">
        <v>0.54020000000000001</v>
      </c>
      <c r="Q924" s="2">
        <v>0.56389999999999996</v>
      </c>
      <c r="R924" s="2">
        <v>0.78580000000000005</v>
      </c>
      <c r="S924" s="2">
        <v>0.53804999999999992</v>
      </c>
      <c r="T924" s="2">
        <v>0.66300000000000003</v>
      </c>
      <c r="U924" s="2">
        <v>0.8488</v>
      </c>
    </row>
    <row r="925" spans="12:21" x14ac:dyDescent="0.2">
      <c r="L925" s="2">
        <v>132.4</v>
      </c>
      <c r="M925" s="2">
        <v>0.53794999999999993</v>
      </c>
      <c r="N925" s="2">
        <v>0.66290000000000004</v>
      </c>
      <c r="O925" s="2">
        <v>0.5121</v>
      </c>
      <c r="P925" s="127">
        <v>0.54010000000000014</v>
      </c>
      <c r="Q925" s="2">
        <v>0.56379999999999997</v>
      </c>
      <c r="R925" s="2">
        <v>0.78569999999999995</v>
      </c>
      <c r="S925" s="2">
        <v>0.53794999999999993</v>
      </c>
      <c r="T925" s="2">
        <v>0.66290000000000004</v>
      </c>
      <c r="U925" s="2">
        <v>0.84839999999999993</v>
      </c>
    </row>
    <row r="926" spans="12:21" x14ac:dyDescent="0.2">
      <c r="L926" s="2">
        <v>132.5</v>
      </c>
      <c r="M926" s="2">
        <v>0.53784999999999994</v>
      </c>
      <c r="N926" s="2">
        <v>0.66279999999999994</v>
      </c>
      <c r="O926" s="2">
        <v>0.51200000000000001</v>
      </c>
      <c r="P926" s="127">
        <v>0.54</v>
      </c>
      <c r="Q926" s="2">
        <v>0.56369999999999998</v>
      </c>
      <c r="R926" s="2">
        <v>0.78559999999999997</v>
      </c>
      <c r="S926" s="2">
        <v>0.53784999999999994</v>
      </c>
      <c r="T926" s="2">
        <v>0.66279999999999994</v>
      </c>
      <c r="U926" s="2">
        <v>0.84799999999999998</v>
      </c>
    </row>
    <row r="927" spans="12:21" x14ac:dyDescent="0.2">
      <c r="L927" s="2">
        <v>132.6</v>
      </c>
      <c r="M927" s="2">
        <v>0.53774999999999995</v>
      </c>
      <c r="N927" s="2">
        <v>0.66269999999999996</v>
      </c>
      <c r="O927" s="2">
        <v>0.51190000000000002</v>
      </c>
      <c r="P927" s="127">
        <v>0.53989999999999994</v>
      </c>
      <c r="Q927" s="2">
        <v>0.56359999999999999</v>
      </c>
      <c r="R927" s="2">
        <v>0.78549999999999998</v>
      </c>
      <c r="S927" s="2">
        <v>0.53774999999999995</v>
      </c>
      <c r="T927" s="2">
        <v>0.66269999999999996</v>
      </c>
      <c r="U927" s="2">
        <v>0.84799999999999998</v>
      </c>
    </row>
    <row r="928" spans="12:21" x14ac:dyDescent="0.2">
      <c r="L928" s="2">
        <v>132.69999999999999</v>
      </c>
      <c r="M928" s="2">
        <v>0.53770000000000007</v>
      </c>
      <c r="N928" s="2">
        <v>0.66254999999999997</v>
      </c>
      <c r="O928" s="2">
        <v>0.51180000000000003</v>
      </c>
      <c r="P928" s="127">
        <v>0.53969999999999996</v>
      </c>
      <c r="Q928" s="2">
        <v>0.56359999999999999</v>
      </c>
      <c r="R928" s="2">
        <v>0.78539999999999999</v>
      </c>
      <c r="S928" s="2">
        <v>0.53770000000000007</v>
      </c>
      <c r="T928" s="2">
        <v>0.66254999999999997</v>
      </c>
      <c r="U928" s="2">
        <v>0.84799999999999998</v>
      </c>
    </row>
    <row r="929" spans="12:21" x14ac:dyDescent="0.2">
      <c r="L929" s="2">
        <v>132.80000000000001</v>
      </c>
      <c r="M929" s="2">
        <v>0.53754999999999997</v>
      </c>
      <c r="N929" s="2">
        <v>0.66244999999999998</v>
      </c>
      <c r="O929" s="2">
        <v>0.51160000000000005</v>
      </c>
      <c r="P929" s="127">
        <v>0.53959999999999997</v>
      </c>
      <c r="Q929" s="2">
        <v>0.5635</v>
      </c>
      <c r="R929" s="2">
        <v>0.7853</v>
      </c>
      <c r="S929" s="2">
        <v>0.53754999999999997</v>
      </c>
      <c r="T929" s="2">
        <v>0.66244999999999998</v>
      </c>
      <c r="U929" s="2">
        <v>0.84799999999999998</v>
      </c>
    </row>
    <row r="930" spans="12:21" x14ac:dyDescent="0.2">
      <c r="L930" s="2">
        <v>132.9</v>
      </c>
      <c r="M930" s="2">
        <v>0.53805000000000003</v>
      </c>
      <c r="N930" s="2">
        <v>0.66234999999999999</v>
      </c>
      <c r="O930" s="2">
        <v>0.51270000000000004</v>
      </c>
      <c r="P930" s="127">
        <v>0.53949999999999998</v>
      </c>
      <c r="Q930" s="2">
        <v>0.56340000000000001</v>
      </c>
      <c r="R930" s="2">
        <v>0.78520000000000001</v>
      </c>
      <c r="S930" s="2">
        <v>0.53805000000000003</v>
      </c>
      <c r="T930" s="2">
        <v>0.66234999999999999</v>
      </c>
      <c r="U930" s="2">
        <v>0.84799999999999998</v>
      </c>
    </row>
    <row r="931" spans="12:21" x14ac:dyDescent="0.2">
      <c r="L931" s="2">
        <v>133</v>
      </c>
      <c r="M931" s="2">
        <v>0.53739999999999999</v>
      </c>
      <c r="N931" s="2">
        <v>0.66220000000000001</v>
      </c>
      <c r="O931" s="2">
        <v>0.51139999999999997</v>
      </c>
      <c r="P931" s="127">
        <v>0.53939999999999999</v>
      </c>
      <c r="Q931" s="2">
        <v>0.56340000000000001</v>
      </c>
      <c r="R931" s="2">
        <v>0.78500000000000003</v>
      </c>
      <c r="S931" s="2">
        <v>0.53739999999999999</v>
      </c>
      <c r="T931" s="2">
        <v>0.66220000000000001</v>
      </c>
      <c r="U931" s="2">
        <v>0.84799999999999998</v>
      </c>
    </row>
    <row r="932" spans="12:21" x14ac:dyDescent="0.2">
      <c r="L932" s="2">
        <v>133.1</v>
      </c>
      <c r="M932" s="2">
        <v>0.5373</v>
      </c>
      <c r="N932" s="2">
        <v>0.66205000000000003</v>
      </c>
      <c r="O932" s="2">
        <v>0.51129999999999998</v>
      </c>
      <c r="P932" s="127">
        <v>0.53920000000000001</v>
      </c>
      <c r="Q932" s="2">
        <v>0.56330000000000002</v>
      </c>
      <c r="R932" s="2">
        <v>0.78490000000000004</v>
      </c>
      <c r="S932" s="2">
        <v>0.5373</v>
      </c>
      <c r="T932" s="2">
        <v>0.66205000000000003</v>
      </c>
      <c r="U932" s="2">
        <v>0.84799999999999998</v>
      </c>
    </row>
    <row r="933" spans="12:21" x14ac:dyDescent="0.2">
      <c r="L933" s="2">
        <v>133.19999999999999</v>
      </c>
      <c r="M933" s="2">
        <v>0.53720000000000001</v>
      </c>
      <c r="N933" s="2">
        <v>0.66195000000000004</v>
      </c>
      <c r="O933" s="2">
        <v>0.51119999999999999</v>
      </c>
      <c r="P933" s="127">
        <v>0.53910000000000002</v>
      </c>
      <c r="Q933" s="2">
        <v>0.56320000000000003</v>
      </c>
      <c r="R933" s="2">
        <v>0.78480000000000005</v>
      </c>
      <c r="S933" s="2">
        <v>0.53720000000000001</v>
      </c>
      <c r="T933" s="2">
        <v>0.66195000000000004</v>
      </c>
      <c r="U933" s="2">
        <v>0.84799999999999998</v>
      </c>
    </row>
    <row r="934" spans="12:21" x14ac:dyDescent="0.2">
      <c r="L934" s="2">
        <v>133.30000000000001</v>
      </c>
      <c r="M934" s="2">
        <v>0.53705000000000003</v>
      </c>
      <c r="N934" s="2">
        <v>0.68184999999999996</v>
      </c>
      <c r="O934" s="2">
        <v>0.51100000000000001</v>
      </c>
      <c r="P934" s="127">
        <v>0.57899999999999996</v>
      </c>
      <c r="Q934" s="2">
        <v>0.56310000000000004</v>
      </c>
      <c r="R934" s="2">
        <v>0.78469999999999995</v>
      </c>
      <c r="S934" s="2">
        <v>0.53705000000000003</v>
      </c>
      <c r="T934" s="2">
        <v>0.68184999999999996</v>
      </c>
      <c r="U934" s="2">
        <v>0.8478</v>
      </c>
    </row>
    <row r="935" spans="12:21" x14ac:dyDescent="0.2">
      <c r="L935" s="2">
        <v>133.4</v>
      </c>
      <c r="M935" s="2">
        <v>0.53700000000000003</v>
      </c>
      <c r="N935" s="2">
        <v>0.66174999999999995</v>
      </c>
      <c r="O935" s="2">
        <v>0.51090000000000002</v>
      </c>
      <c r="P935" s="127">
        <v>0.53889999999999993</v>
      </c>
      <c r="Q935" s="2">
        <v>0.56310000000000004</v>
      </c>
      <c r="R935" s="2">
        <v>0.78459999999999996</v>
      </c>
      <c r="S935" s="2">
        <v>0.53700000000000003</v>
      </c>
      <c r="T935" s="2">
        <v>0.66174999999999995</v>
      </c>
      <c r="U935" s="2">
        <v>0.84739999999999993</v>
      </c>
    </row>
    <row r="936" spans="12:21" x14ac:dyDescent="0.2">
      <c r="L936" s="2">
        <v>133.5</v>
      </c>
      <c r="M936" s="2">
        <v>0.53689999999999993</v>
      </c>
      <c r="N936" s="2">
        <v>0.66159999999999997</v>
      </c>
      <c r="O936" s="2">
        <v>0.51080000000000003</v>
      </c>
      <c r="P936" s="127">
        <v>0.53869999999999996</v>
      </c>
      <c r="Q936" s="2">
        <v>0.56299999999999994</v>
      </c>
      <c r="R936" s="2">
        <v>0.78449999999999998</v>
      </c>
      <c r="S936" s="2">
        <v>0.53689999999999993</v>
      </c>
      <c r="T936" s="2">
        <v>0.66159999999999997</v>
      </c>
      <c r="U936" s="2">
        <v>0.84699999999999998</v>
      </c>
    </row>
    <row r="937" spans="12:21" x14ac:dyDescent="0.2">
      <c r="L937" s="2">
        <v>133.6</v>
      </c>
      <c r="M937" s="2">
        <v>0.53679999999999994</v>
      </c>
      <c r="N937" s="2">
        <v>0.66149999999999998</v>
      </c>
      <c r="O937" s="2">
        <v>0.51070000000000004</v>
      </c>
      <c r="P937" s="127">
        <v>0.53859999999999997</v>
      </c>
      <c r="Q937" s="2">
        <v>0.56289999999999996</v>
      </c>
      <c r="R937" s="2">
        <v>0.78439999999999999</v>
      </c>
      <c r="S937" s="2">
        <v>0.53679999999999994</v>
      </c>
      <c r="T937" s="2">
        <v>0.66149999999999998</v>
      </c>
      <c r="U937" s="2">
        <v>0.84699999999999998</v>
      </c>
    </row>
    <row r="938" spans="12:21" x14ac:dyDescent="0.2">
      <c r="L938" s="2">
        <v>133.69999999999999</v>
      </c>
      <c r="M938" s="2">
        <v>0.53675000000000006</v>
      </c>
      <c r="N938" s="2">
        <v>0.66139999999999999</v>
      </c>
      <c r="O938" s="2">
        <v>0.51060000000000005</v>
      </c>
      <c r="P938" s="127">
        <v>0.53849999999999998</v>
      </c>
      <c r="Q938" s="2">
        <v>0.56289999999999996</v>
      </c>
      <c r="R938" s="2">
        <v>0.7843</v>
      </c>
      <c r="S938" s="2">
        <v>0.53675000000000006</v>
      </c>
      <c r="T938" s="2">
        <v>0.66139999999999999</v>
      </c>
      <c r="U938" s="2">
        <v>0.84699999999999998</v>
      </c>
    </row>
    <row r="939" spans="12:21" x14ac:dyDescent="0.2">
      <c r="L939" s="2">
        <v>133.80000000000001</v>
      </c>
      <c r="M939" s="2">
        <v>0.53659999999999997</v>
      </c>
      <c r="N939" s="2">
        <v>0.6613</v>
      </c>
      <c r="O939" s="2">
        <v>0.51039999999999996</v>
      </c>
      <c r="P939" s="127">
        <v>0.53839999999999999</v>
      </c>
      <c r="Q939" s="2">
        <v>0.56279999999999997</v>
      </c>
      <c r="R939" s="2">
        <v>0.78420000000000001</v>
      </c>
      <c r="S939" s="2">
        <v>0.53659999999999997</v>
      </c>
      <c r="T939" s="2">
        <v>0.6613</v>
      </c>
      <c r="U939" s="2">
        <v>0.84699999999999998</v>
      </c>
    </row>
    <row r="940" spans="12:21" x14ac:dyDescent="0.2">
      <c r="L940" s="2">
        <v>133.9</v>
      </c>
      <c r="M940" s="2">
        <v>0.53709999999999991</v>
      </c>
      <c r="N940" s="2">
        <v>0.66115000000000002</v>
      </c>
      <c r="O940" s="2">
        <v>0.51149999999999995</v>
      </c>
      <c r="P940" s="127">
        <v>0.53820000000000001</v>
      </c>
      <c r="Q940" s="2">
        <v>0.56269999999999998</v>
      </c>
      <c r="R940" s="2">
        <v>0.78410000000000002</v>
      </c>
      <c r="S940" s="2">
        <v>0.53709999999999991</v>
      </c>
      <c r="T940" s="2">
        <v>0.66115000000000002</v>
      </c>
      <c r="U940" s="2">
        <v>0.84699999999999998</v>
      </c>
    </row>
    <row r="941" spans="12:21" x14ac:dyDescent="0.2">
      <c r="L941" s="2">
        <v>134</v>
      </c>
      <c r="M941" s="2">
        <v>0.53644999999999998</v>
      </c>
      <c r="N941" s="2">
        <v>0.66105000000000003</v>
      </c>
      <c r="O941" s="2">
        <v>0.51019999999999999</v>
      </c>
      <c r="P941" s="127">
        <v>0.53810000000000002</v>
      </c>
      <c r="Q941" s="2">
        <v>0.56269999999999998</v>
      </c>
      <c r="R941" s="2">
        <v>0.78400000000000003</v>
      </c>
      <c r="S941" s="2">
        <v>0.53644999999999998</v>
      </c>
      <c r="T941" s="2">
        <v>0.66105000000000003</v>
      </c>
      <c r="U941" s="2">
        <v>0.84699999999999998</v>
      </c>
    </row>
    <row r="942" spans="12:21" x14ac:dyDescent="0.2">
      <c r="L942" s="2">
        <v>134.1</v>
      </c>
      <c r="M942" s="2">
        <v>0.53634999999999999</v>
      </c>
      <c r="N942" s="2">
        <v>0.66090000000000004</v>
      </c>
      <c r="O942" s="2">
        <v>0.5101</v>
      </c>
      <c r="P942" s="127">
        <v>0.53800000000000003</v>
      </c>
      <c r="Q942" s="2">
        <v>0.56259999999999999</v>
      </c>
      <c r="R942" s="2">
        <v>0.78380000000000005</v>
      </c>
      <c r="S942" s="2">
        <v>0.53634999999999999</v>
      </c>
      <c r="T942" s="2">
        <v>0.66090000000000004</v>
      </c>
      <c r="U942" s="2">
        <v>0.84699999999999998</v>
      </c>
    </row>
    <row r="943" spans="12:21" x14ac:dyDescent="0.2">
      <c r="L943" s="2">
        <v>134.19999999999999</v>
      </c>
      <c r="M943" s="2">
        <v>0.53625</v>
      </c>
      <c r="N943" s="2">
        <v>0.66080000000000005</v>
      </c>
      <c r="O943" s="2">
        <v>0.51</v>
      </c>
      <c r="P943" s="127">
        <v>0.53790000000000016</v>
      </c>
      <c r="Q943" s="2">
        <v>0.5625</v>
      </c>
      <c r="R943" s="2">
        <v>0.78369999999999995</v>
      </c>
      <c r="S943" s="2">
        <v>0.53625</v>
      </c>
      <c r="T943" s="2">
        <v>0.66080000000000005</v>
      </c>
      <c r="U943" s="2">
        <v>0.84699999999999998</v>
      </c>
    </row>
    <row r="944" spans="12:21" x14ac:dyDescent="0.2">
      <c r="L944" s="2">
        <v>134.30000000000001</v>
      </c>
      <c r="M944" s="2">
        <v>0.53610000000000002</v>
      </c>
      <c r="N944" s="2">
        <v>0.66069999999999995</v>
      </c>
      <c r="O944" s="2">
        <v>0.50980000000000003</v>
      </c>
      <c r="P944" s="127">
        <v>0.53779999999999994</v>
      </c>
      <c r="Q944" s="2">
        <v>0.56240000000000001</v>
      </c>
      <c r="R944" s="2">
        <v>0.78359999999999996</v>
      </c>
      <c r="S944" s="2">
        <v>0.53610000000000002</v>
      </c>
      <c r="T944" s="2">
        <v>0.66069999999999995</v>
      </c>
      <c r="U944" s="2">
        <v>0.84699999999999998</v>
      </c>
    </row>
    <row r="945" spans="12:21" x14ac:dyDescent="0.2">
      <c r="L945" s="2">
        <v>134.4</v>
      </c>
      <c r="M945" s="2">
        <v>0.53605000000000003</v>
      </c>
      <c r="N945" s="2">
        <v>0.66054999999999997</v>
      </c>
      <c r="O945" s="2">
        <v>0.50970000000000004</v>
      </c>
      <c r="P945" s="127">
        <v>0.53759999999999997</v>
      </c>
      <c r="Q945" s="2">
        <v>0.56240000000000001</v>
      </c>
      <c r="R945" s="2">
        <v>0.78349999999999997</v>
      </c>
      <c r="S945" s="2">
        <v>0.53605000000000003</v>
      </c>
      <c r="T945" s="2">
        <v>0.66054999999999997</v>
      </c>
      <c r="U945" s="2">
        <v>0.84699999999999998</v>
      </c>
    </row>
    <row r="946" spans="12:21" x14ac:dyDescent="0.2">
      <c r="L946" s="2">
        <v>134.5</v>
      </c>
      <c r="M946" s="2">
        <v>0.53595000000000004</v>
      </c>
      <c r="N946" s="2">
        <v>0.66044999999999998</v>
      </c>
      <c r="O946" s="2">
        <v>0.50960000000000005</v>
      </c>
      <c r="P946" s="127">
        <v>0.53749999999999998</v>
      </c>
      <c r="Q946" s="2">
        <v>0.56230000000000002</v>
      </c>
      <c r="R946" s="2">
        <v>0.78339999999999999</v>
      </c>
      <c r="S946" s="2">
        <v>0.53595000000000004</v>
      </c>
      <c r="T946" s="2">
        <v>0.66044999999999998</v>
      </c>
      <c r="U946" s="2">
        <v>0.84699999999999998</v>
      </c>
    </row>
    <row r="947" spans="12:21" x14ac:dyDescent="0.2">
      <c r="L947" s="2">
        <v>134.6</v>
      </c>
      <c r="M947" s="2">
        <v>0.53584999999999994</v>
      </c>
      <c r="N947" s="2">
        <v>0.66034999999999999</v>
      </c>
      <c r="O947" s="2">
        <v>0.50949999999999995</v>
      </c>
      <c r="P947" s="127">
        <v>0.53739999999999999</v>
      </c>
      <c r="Q947" s="2">
        <v>0.56220000000000003</v>
      </c>
      <c r="R947" s="2">
        <v>0.7833</v>
      </c>
      <c r="S947" s="2">
        <v>0.53584999999999994</v>
      </c>
      <c r="T947" s="2">
        <v>0.66034999999999999</v>
      </c>
      <c r="U947" s="2">
        <v>0.84660000000000002</v>
      </c>
    </row>
    <row r="948" spans="12:21" x14ac:dyDescent="0.2">
      <c r="L948" s="2">
        <v>134.69999999999999</v>
      </c>
      <c r="M948" s="2">
        <v>0.53580000000000005</v>
      </c>
      <c r="N948" s="2">
        <v>0.66025</v>
      </c>
      <c r="O948" s="2">
        <v>0.50939999999999996</v>
      </c>
      <c r="P948" s="127">
        <v>0.5373</v>
      </c>
      <c r="Q948" s="2">
        <v>0.56220000000000003</v>
      </c>
      <c r="R948" s="2">
        <v>0.78320000000000001</v>
      </c>
      <c r="S948" s="2">
        <v>0.53580000000000005</v>
      </c>
      <c r="T948" s="2">
        <v>0.66025</v>
      </c>
      <c r="U948" s="2">
        <v>0.84619999999999995</v>
      </c>
    </row>
    <row r="949" spans="12:21" x14ac:dyDescent="0.2">
      <c r="L949" s="2">
        <v>134.80000000000001</v>
      </c>
      <c r="M949" s="2">
        <v>0.53564999999999996</v>
      </c>
      <c r="N949" s="2">
        <v>0.66010000000000002</v>
      </c>
      <c r="O949" s="2">
        <v>0.50919999999999999</v>
      </c>
      <c r="P949" s="127">
        <v>0.53710000000000002</v>
      </c>
      <c r="Q949" s="2">
        <v>0.56210000000000004</v>
      </c>
      <c r="R949" s="2">
        <v>0.78310000000000002</v>
      </c>
      <c r="S949" s="2">
        <v>0.53564999999999996</v>
      </c>
      <c r="T949" s="2">
        <v>0.66010000000000002</v>
      </c>
      <c r="U949" s="2">
        <v>0.84599999999999997</v>
      </c>
    </row>
    <row r="950" spans="12:21" x14ac:dyDescent="0.2">
      <c r="L950" s="2">
        <v>134.9</v>
      </c>
      <c r="M950" s="2">
        <v>0.53615000000000002</v>
      </c>
      <c r="N950" s="2">
        <v>0.66</v>
      </c>
      <c r="O950" s="2">
        <v>0.51029999999999998</v>
      </c>
      <c r="P950" s="127">
        <v>0.53700000000000003</v>
      </c>
      <c r="Q950" s="2">
        <v>0.56200000000000006</v>
      </c>
      <c r="R950" s="2">
        <v>0.78300000000000003</v>
      </c>
      <c r="S950" s="2">
        <v>0.53615000000000002</v>
      </c>
      <c r="T950" s="2">
        <v>0.66</v>
      </c>
      <c r="U950" s="2">
        <v>0.84599999999999997</v>
      </c>
    </row>
    <row r="951" spans="12:21" x14ac:dyDescent="0.2">
      <c r="L951" s="2">
        <v>135</v>
      </c>
      <c r="M951" s="2">
        <v>0.53550000000000009</v>
      </c>
      <c r="N951" s="2">
        <v>0.65990000000000004</v>
      </c>
      <c r="O951" s="2">
        <v>0.50900000000000001</v>
      </c>
      <c r="P951" s="127">
        <v>0.53690000000000004</v>
      </c>
      <c r="Q951" s="2">
        <v>0.56200000000000006</v>
      </c>
      <c r="R951" s="2">
        <v>0.78290000000000004</v>
      </c>
      <c r="S951" s="2">
        <v>0.53550000000000009</v>
      </c>
      <c r="T951" s="2">
        <v>0.65990000000000004</v>
      </c>
      <c r="U951" s="2">
        <v>0.84599999999999997</v>
      </c>
    </row>
    <row r="952" spans="12:21" x14ac:dyDescent="0.2">
      <c r="L952" s="2">
        <v>135.1</v>
      </c>
      <c r="M952" s="2">
        <v>0.53539999999999999</v>
      </c>
      <c r="N952" s="2">
        <v>0.65980000000000005</v>
      </c>
      <c r="O952" s="2">
        <v>0.50890000000000002</v>
      </c>
      <c r="P952" s="127">
        <v>0.53680000000000005</v>
      </c>
      <c r="Q952" s="2">
        <v>0.56189999999999996</v>
      </c>
      <c r="R952" s="2">
        <v>0.78280000000000005</v>
      </c>
      <c r="S952" s="2">
        <v>0.53539999999999999</v>
      </c>
      <c r="T952" s="2">
        <v>0.65980000000000005</v>
      </c>
      <c r="U952" s="2">
        <v>0.84599999999999997</v>
      </c>
    </row>
    <row r="953" spans="12:21" x14ac:dyDescent="0.2">
      <c r="L953" s="2">
        <v>135.19999999999999</v>
      </c>
      <c r="M953" s="2">
        <v>0.5353</v>
      </c>
      <c r="N953" s="2">
        <v>0.65964999999999996</v>
      </c>
      <c r="O953" s="2">
        <v>0.50880000000000003</v>
      </c>
      <c r="P953" s="127">
        <v>0.53659999999999997</v>
      </c>
      <c r="Q953" s="2">
        <v>0.56179999999999997</v>
      </c>
      <c r="R953" s="2">
        <v>0.78269999999999995</v>
      </c>
      <c r="S953" s="2">
        <v>0.5353</v>
      </c>
      <c r="T953" s="2">
        <v>0.65964999999999996</v>
      </c>
      <c r="U953" s="2">
        <v>0.84599999999999997</v>
      </c>
    </row>
    <row r="954" spans="12:21" x14ac:dyDescent="0.2">
      <c r="L954" s="2">
        <v>135.30000000000001</v>
      </c>
      <c r="M954" s="2">
        <v>0.53520000000000001</v>
      </c>
      <c r="N954" s="2">
        <v>0.65949999999999998</v>
      </c>
      <c r="O954" s="2">
        <v>0.50860000000000005</v>
      </c>
      <c r="P954" s="127">
        <v>0.53649999999999998</v>
      </c>
      <c r="Q954" s="2">
        <v>0.56179999999999997</v>
      </c>
      <c r="R954" s="2">
        <v>0.78249999999999997</v>
      </c>
      <c r="S954" s="2">
        <v>0.53520000000000001</v>
      </c>
      <c r="T954" s="2">
        <v>0.65949999999999998</v>
      </c>
      <c r="U954" s="2">
        <v>0.8458</v>
      </c>
    </row>
    <row r="955" spans="12:21" x14ac:dyDescent="0.2">
      <c r="L955" s="2">
        <v>135.4</v>
      </c>
      <c r="M955" s="2">
        <v>0.53509999999999991</v>
      </c>
      <c r="N955" s="2">
        <v>0.65939999999999999</v>
      </c>
      <c r="O955" s="2">
        <v>0.50849999999999995</v>
      </c>
      <c r="P955" s="127">
        <v>0.53639999999999999</v>
      </c>
      <c r="Q955" s="2">
        <v>0.56169999999999998</v>
      </c>
      <c r="R955" s="2">
        <v>0.78239999999999998</v>
      </c>
      <c r="S955" s="2">
        <v>0.53509999999999991</v>
      </c>
      <c r="T955" s="2">
        <v>0.65939999999999999</v>
      </c>
      <c r="U955" s="2">
        <v>0.84539999999999993</v>
      </c>
    </row>
    <row r="956" spans="12:21" x14ac:dyDescent="0.2">
      <c r="L956" s="2">
        <v>135.5</v>
      </c>
      <c r="M956" s="2">
        <v>0.53500000000000003</v>
      </c>
      <c r="N956" s="2">
        <v>0.6593</v>
      </c>
      <c r="O956" s="2">
        <v>0.50839999999999996</v>
      </c>
      <c r="P956" s="127">
        <v>0.5363</v>
      </c>
      <c r="Q956" s="2">
        <v>0.56159999999999999</v>
      </c>
      <c r="R956" s="2">
        <v>0.7823</v>
      </c>
      <c r="S956" s="2">
        <v>0.53500000000000003</v>
      </c>
      <c r="T956" s="2">
        <v>0.6593</v>
      </c>
      <c r="U956" s="2">
        <v>0.84499999999999997</v>
      </c>
    </row>
    <row r="957" spans="12:21" x14ac:dyDescent="0.2">
      <c r="L957" s="2">
        <v>135.6</v>
      </c>
      <c r="M957" s="2">
        <v>0.53495000000000004</v>
      </c>
      <c r="N957" s="2">
        <v>0.65915000000000001</v>
      </c>
      <c r="O957" s="2">
        <v>0.50829999999999997</v>
      </c>
      <c r="P957" s="127">
        <v>0.53610000000000002</v>
      </c>
      <c r="Q957" s="2">
        <v>0.56159999999999999</v>
      </c>
      <c r="R957" s="2">
        <v>0.78220000000000001</v>
      </c>
      <c r="S957" s="2">
        <v>0.53495000000000004</v>
      </c>
      <c r="T957" s="2">
        <v>0.65915000000000001</v>
      </c>
      <c r="U957" s="2">
        <v>0.84499999999999997</v>
      </c>
    </row>
    <row r="958" spans="12:21" x14ac:dyDescent="0.2">
      <c r="L958" s="2">
        <v>135.69999999999999</v>
      </c>
      <c r="M958" s="2">
        <v>0.53485000000000005</v>
      </c>
      <c r="N958" s="2">
        <v>0.65905000000000002</v>
      </c>
      <c r="O958" s="2">
        <v>0.50819999999999999</v>
      </c>
      <c r="P958" s="127">
        <v>0.53600000000000003</v>
      </c>
      <c r="Q958" s="2">
        <v>0.5615</v>
      </c>
      <c r="R958" s="2">
        <v>0.78210000000000002</v>
      </c>
      <c r="S958" s="2">
        <v>0.53485000000000005</v>
      </c>
      <c r="T958" s="2">
        <v>0.65905000000000002</v>
      </c>
      <c r="U958" s="2">
        <v>0.84499999999999997</v>
      </c>
    </row>
    <row r="959" spans="12:21" x14ac:dyDescent="0.2">
      <c r="L959" s="2">
        <v>135.80000000000001</v>
      </c>
      <c r="M959" s="2">
        <v>0.53469999999999995</v>
      </c>
      <c r="N959" s="2">
        <v>0.65895000000000004</v>
      </c>
      <c r="O959" s="2">
        <v>0.50800000000000001</v>
      </c>
      <c r="P959" s="127">
        <v>0.53590000000000004</v>
      </c>
      <c r="Q959" s="2">
        <v>0.56140000000000001</v>
      </c>
      <c r="R959" s="2">
        <v>0.78200000000000003</v>
      </c>
      <c r="S959" s="2">
        <v>0.53469999999999995</v>
      </c>
      <c r="T959" s="2">
        <v>0.65895000000000004</v>
      </c>
      <c r="U959" s="2">
        <v>0.84499999999999997</v>
      </c>
    </row>
    <row r="960" spans="12:21" x14ac:dyDescent="0.2">
      <c r="L960" s="2">
        <v>135.9</v>
      </c>
      <c r="M960" s="2">
        <v>0.53525</v>
      </c>
      <c r="N960" s="2">
        <v>0.65885000000000005</v>
      </c>
      <c r="O960" s="2">
        <v>0.5091</v>
      </c>
      <c r="P960" s="127">
        <v>0.53580000000000005</v>
      </c>
      <c r="Q960" s="2">
        <v>0.56140000000000001</v>
      </c>
      <c r="R960" s="2">
        <v>0.78190000000000004</v>
      </c>
      <c r="S960" s="2">
        <v>0.53525</v>
      </c>
      <c r="T960" s="2">
        <v>0.65885000000000005</v>
      </c>
      <c r="U960" s="2">
        <v>0.84499999999999997</v>
      </c>
    </row>
    <row r="961" spans="12:21" x14ac:dyDescent="0.2">
      <c r="L961" s="2">
        <v>136</v>
      </c>
      <c r="M961" s="2">
        <v>0.53455000000000008</v>
      </c>
      <c r="N961" s="2">
        <v>0.65874999999999995</v>
      </c>
      <c r="O961" s="2">
        <v>0.50780000000000003</v>
      </c>
      <c r="P961" s="127">
        <v>0.53569999999999984</v>
      </c>
      <c r="Q961" s="2">
        <v>0.56130000000000002</v>
      </c>
      <c r="R961" s="2">
        <v>0.78180000000000005</v>
      </c>
      <c r="S961" s="2">
        <v>0.53455000000000008</v>
      </c>
      <c r="T961" s="2">
        <v>0.65874999999999995</v>
      </c>
      <c r="U961" s="2">
        <v>0.84499999999999997</v>
      </c>
    </row>
    <row r="962" spans="12:21" x14ac:dyDescent="0.2">
      <c r="L962" s="2">
        <v>136.1</v>
      </c>
      <c r="M962" s="2">
        <v>0.53445000000000009</v>
      </c>
      <c r="N962" s="2">
        <v>0.65859999999999996</v>
      </c>
      <c r="O962" s="2">
        <v>0.50770000000000004</v>
      </c>
      <c r="P962" s="127">
        <v>0.53549999999999998</v>
      </c>
      <c r="Q962" s="2">
        <v>0.56120000000000003</v>
      </c>
      <c r="R962" s="2">
        <v>0.78169999999999995</v>
      </c>
      <c r="S962" s="2">
        <v>0.53445000000000009</v>
      </c>
      <c r="T962" s="2">
        <v>0.65859999999999996</v>
      </c>
      <c r="U962" s="2">
        <v>0.84499999999999997</v>
      </c>
    </row>
    <row r="963" spans="12:21" x14ac:dyDescent="0.2">
      <c r="L963" s="2">
        <v>136.19999999999999</v>
      </c>
      <c r="M963" s="2">
        <v>0.53439999999999999</v>
      </c>
      <c r="N963" s="2">
        <v>0.65849999999999997</v>
      </c>
      <c r="O963" s="2">
        <v>0.50760000000000005</v>
      </c>
      <c r="P963" s="127">
        <v>0.53539999999999999</v>
      </c>
      <c r="Q963" s="2">
        <v>0.56120000000000003</v>
      </c>
      <c r="R963" s="2">
        <v>0.78159999999999996</v>
      </c>
      <c r="S963" s="2">
        <v>0.53439999999999999</v>
      </c>
      <c r="T963" s="2">
        <v>0.65849999999999997</v>
      </c>
      <c r="U963" s="2">
        <v>0.84499999999999997</v>
      </c>
    </row>
    <row r="964" spans="12:21" x14ac:dyDescent="0.2">
      <c r="L964" s="2">
        <v>136.30000000000001</v>
      </c>
      <c r="M964" s="2">
        <v>0.5343</v>
      </c>
      <c r="N964" s="2">
        <v>0.65839999999999999</v>
      </c>
      <c r="O964" s="2">
        <v>0.50749999999999995</v>
      </c>
      <c r="P964" s="127">
        <v>0.5353</v>
      </c>
      <c r="Q964" s="2">
        <v>0.56110000000000004</v>
      </c>
      <c r="R964" s="2">
        <v>0.78149999999999997</v>
      </c>
      <c r="S964" s="2">
        <v>0.5343</v>
      </c>
      <c r="T964" s="2">
        <v>0.65839999999999999</v>
      </c>
      <c r="U964" s="2">
        <v>0.8448</v>
      </c>
    </row>
    <row r="965" spans="12:21" x14ac:dyDescent="0.2">
      <c r="L965" s="2">
        <v>136.4</v>
      </c>
      <c r="M965" s="2">
        <v>0.53415000000000001</v>
      </c>
      <c r="N965" s="2">
        <v>0.6583</v>
      </c>
      <c r="O965" s="2">
        <v>0.50729999999999997</v>
      </c>
      <c r="P965" s="127">
        <v>0.53520000000000001</v>
      </c>
      <c r="Q965" s="2">
        <v>0.56100000000000005</v>
      </c>
      <c r="R965" s="2">
        <v>0.78139999999999998</v>
      </c>
      <c r="S965" s="2">
        <v>0.53415000000000001</v>
      </c>
      <c r="T965" s="2">
        <v>0.6583</v>
      </c>
      <c r="U965" s="2">
        <v>0.84439999999999993</v>
      </c>
    </row>
    <row r="966" spans="12:21" x14ac:dyDescent="0.2">
      <c r="L966" s="2">
        <v>136.5</v>
      </c>
      <c r="M966" s="2">
        <v>0.53410000000000002</v>
      </c>
      <c r="N966" s="2">
        <v>0.65815000000000001</v>
      </c>
      <c r="O966" s="2">
        <v>0.50719999999999998</v>
      </c>
      <c r="P966" s="127">
        <v>0.53500000000000003</v>
      </c>
      <c r="Q966" s="2">
        <v>0.56100000000000005</v>
      </c>
      <c r="R966" s="2">
        <v>0.78129999999999999</v>
      </c>
      <c r="S966" s="2">
        <v>0.53410000000000002</v>
      </c>
      <c r="T966" s="2">
        <v>0.65815000000000001</v>
      </c>
      <c r="U966" s="2">
        <v>0.84399999999999997</v>
      </c>
    </row>
    <row r="967" spans="12:21" x14ac:dyDescent="0.2">
      <c r="L967" s="2">
        <v>136.6</v>
      </c>
      <c r="M967" s="2">
        <v>0.53400000000000003</v>
      </c>
      <c r="N967" s="2">
        <v>0.65805000000000002</v>
      </c>
      <c r="O967" s="2">
        <v>0.5071</v>
      </c>
      <c r="P967" s="127">
        <v>0.53490000000000004</v>
      </c>
      <c r="Q967" s="2">
        <v>0.56089999999999995</v>
      </c>
      <c r="R967" s="2">
        <v>0.78120000000000001</v>
      </c>
      <c r="S967" s="2">
        <v>0.53400000000000003</v>
      </c>
      <c r="T967" s="2">
        <v>0.65805000000000002</v>
      </c>
      <c r="U967" s="2">
        <v>0.84399999999999997</v>
      </c>
    </row>
    <row r="968" spans="12:21" x14ac:dyDescent="0.2">
      <c r="L968" s="2">
        <v>136.69999999999999</v>
      </c>
      <c r="M968" s="2">
        <v>0.53394999999999992</v>
      </c>
      <c r="N968" s="2">
        <v>0.65795000000000003</v>
      </c>
      <c r="O968" s="2">
        <v>0.50700000000000001</v>
      </c>
      <c r="P968" s="127">
        <v>0.53480000000000005</v>
      </c>
      <c r="Q968" s="2">
        <v>0.56089999999999995</v>
      </c>
      <c r="R968" s="2">
        <v>0.78110000000000002</v>
      </c>
      <c r="S968" s="2">
        <v>0.53394999999999992</v>
      </c>
      <c r="T968" s="2">
        <v>0.65795000000000003</v>
      </c>
      <c r="U968" s="2">
        <v>0.84399999999999997</v>
      </c>
    </row>
    <row r="969" spans="12:21" x14ac:dyDescent="0.2">
      <c r="L969" s="2">
        <v>136.80000000000001</v>
      </c>
      <c r="M969" s="2">
        <v>0.53384999999999994</v>
      </c>
      <c r="N969" s="2">
        <v>0.65780000000000005</v>
      </c>
      <c r="O969" s="2">
        <v>0.50690000000000002</v>
      </c>
      <c r="P969" s="127">
        <v>0.53470000000000006</v>
      </c>
      <c r="Q969" s="2">
        <v>0.56079999999999997</v>
      </c>
      <c r="R969" s="2">
        <v>0.78090000000000004</v>
      </c>
      <c r="S969" s="2">
        <v>0.53384999999999994</v>
      </c>
      <c r="T969" s="2">
        <v>0.65780000000000005</v>
      </c>
      <c r="U969" s="2">
        <v>0.84399999999999997</v>
      </c>
    </row>
    <row r="970" spans="12:21" x14ac:dyDescent="0.2">
      <c r="L970" s="2">
        <v>136.9</v>
      </c>
      <c r="M970" s="2">
        <v>0.5343</v>
      </c>
      <c r="N970" s="2">
        <v>0.65769999999999995</v>
      </c>
      <c r="O970" s="2">
        <v>0.50790000000000002</v>
      </c>
      <c r="P970" s="127">
        <v>0.53459999999999985</v>
      </c>
      <c r="Q970" s="2">
        <v>0.56069999999999998</v>
      </c>
      <c r="R970" s="2">
        <v>0.78080000000000005</v>
      </c>
      <c r="S970" s="2">
        <v>0.5343</v>
      </c>
      <c r="T970" s="2">
        <v>0.65769999999999995</v>
      </c>
      <c r="U970" s="2">
        <v>0.84399999999999997</v>
      </c>
    </row>
    <row r="971" spans="12:21" x14ac:dyDescent="0.2">
      <c r="L971" s="2">
        <v>137</v>
      </c>
      <c r="M971" s="2">
        <v>0.53370000000000006</v>
      </c>
      <c r="N971" s="2">
        <v>0.65754999999999997</v>
      </c>
      <c r="O971" s="2">
        <v>0.50670000000000004</v>
      </c>
      <c r="P971" s="127">
        <v>0.53439999999999999</v>
      </c>
      <c r="Q971" s="2">
        <v>0.56069999999999998</v>
      </c>
      <c r="R971" s="2">
        <v>0.78069999999999995</v>
      </c>
      <c r="S971" s="2">
        <v>0.53370000000000006</v>
      </c>
      <c r="T971" s="2">
        <v>0.65754999999999997</v>
      </c>
      <c r="U971" s="2">
        <v>0.84399999999999997</v>
      </c>
    </row>
    <row r="972" spans="12:21" x14ac:dyDescent="0.2">
      <c r="L972" s="2">
        <v>137.1</v>
      </c>
      <c r="M972" s="2">
        <v>0.53360000000000007</v>
      </c>
      <c r="N972" s="2">
        <v>0.65744999999999998</v>
      </c>
      <c r="O972" s="2">
        <v>0.50660000000000005</v>
      </c>
      <c r="P972" s="127">
        <v>0.5343</v>
      </c>
      <c r="Q972" s="2">
        <v>0.56059999999999999</v>
      </c>
      <c r="R972" s="2">
        <v>0.78059999999999996</v>
      </c>
      <c r="S972" s="2">
        <v>0.53360000000000007</v>
      </c>
      <c r="T972" s="2">
        <v>0.65744999999999998</v>
      </c>
      <c r="U972" s="2">
        <v>0.84360000000000002</v>
      </c>
    </row>
    <row r="973" spans="12:21" x14ac:dyDescent="0.2">
      <c r="L973" s="2">
        <v>137.19999999999999</v>
      </c>
      <c r="M973" s="2">
        <v>0.53349999999999997</v>
      </c>
      <c r="N973" s="2">
        <v>0.65734999999999999</v>
      </c>
      <c r="O973" s="2">
        <v>0.50649999999999995</v>
      </c>
      <c r="P973" s="127">
        <v>0.53420000000000001</v>
      </c>
      <c r="Q973" s="2">
        <v>0.5605</v>
      </c>
      <c r="R973" s="2">
        <v>0.78049999999999997</v>
      </c>
      <c r="S973" s="2">
        <v>0.53349999999999997</v>
      </c>
      <c r="T973" s="2">
        <v>0.65734999999999999</v>
      </c>
      <c r="U973" s="2">
        <v>0.84319999999999995</v>
      </c>
    </row>
    <row r="974" spans="12:21" x14ac:dyDescent="0.2">
      <c r="L974" s="2">
        <v>137.30000000000001</v>
      </c>
      <c r="M974" s="2">
        <v>0.53344999999999998</v>
      </c>
      <c r="N974" s="2">
        <v>0.65725</v>
      </c>
      <c r="O974" s="2">
        <v>0.50639999999999996</v>
      </c>
      <c r="P974" s="127">
        <v>0.53410000000000002</v>
      </c>
      <c r="Q974" s="2">
        <v>0.5605</v>
      </c>
      <c r="R974" s="2">
        <v>0.78039999999999998</v>
      </c>
      <c r="S974" s="2">
        <v>0.53344999999999998</v>
      </c>
      <c r="T974" s="2">
        <v>0.65725</v>
      </c>
      <c r="U974" s="2">
        <v>0.84299999999999997</v>
      </c>
    </row>
    <row r="975" spans="12:21" x14ac:dyDescent="0.2">
      <c r="L975" s="2">
        <v>137.4</v>
      </c>
      <c r="M975" s="2">
        <v>0.5333</v>
      </c>
      <c r="N975" s="2">
        <v>0.65710000000000002</v>
      </c>
      <c r="O975" s="2">
        <v>0.50619999999999998</v>
      </c>
      <c r="P975" s="127">
        <v>0.53390000000000004</v>
      </c>
      <c r="Q975" s="2">
        <v>0.56040000000000001</v>
      </c>
      <c r="R975" s="2">
        <v>0.78029999999999999</v>
      </c>
      <c r="S975" s="2">
        <v>0.5333</v>
      </c>
      <c r="T975" s="2">
        <v>0.65710000000000002</v>
      </c>
      <c r="U975" s="2">
        <v>0.84299999999999997</v>
      </c>
    </row>
    <row r="976" spans="12:21" x14ac:dyDescent="0.2">
      <c r="L976" s="2">
        <v>137.5</v>
      </c>
      <c r="M976" s="2">
        <v>0.53320000000000001</v>
      </c>
      <c r="N976" s="2">
        <v>0.65700000000000003</v>
      </c>
      <c r="O976" s="2">
        <v>0.50609999999999999</v>
      </c>
      <c r="P976" s="127">
        <v>0.53380000000000005</v>
      </c>
      <c r="Q976" s="2">
        <v>0.56030000000000002</v>
      </c>
      <c r="R976" s="2">
        <v>0.7802</v>
      </c>
      <c r="S976" s="2">
        <v>0.53320000000000001</v>
      </c>
      <c r="T976" s="2">
        <v>0.65700000000000003</v>
      </c>
      <c r="U976" s="2">
        <v>0.84299999999999997</v>
      </c>
    </row>
    <row r="977" spans="12:21" x14ac:dyDescent="0.2">
      <c r="L977" s="2">
        <v>137.6</v>
      </c>
      <c r="M977" s="2">
        <v>0.53315000000000001</v>
      </c>
      <c r="N977" s="2">
        <v>0.65690000000000004</v>
      </c>
      <c r="O977" s="2">
        <v>0.50600000000000001</v>
      </c>
      <c r="P977" s="127">
        <v>0.53370000000000006</v>
      </c>
      <c r="Q977" s="2">
        <v>0.56030000000000002</v>
      </c>
      <c r="R977" s="2">
        <v>0.78010000000000002</v>
      </c>
      <c r="S977" s="2">
        <v>0.53315000000000001</v>
      </c>
      <c r="T977" s="2">
        <v>0.65690000000000004</v>
      </c>
      <c r="U977" s="2">
        <v>0.84299999999999997</v>
      </c>
    </row>
    <row r="978" spans="12:21" x14ac:dyDescent="0.2">
      <c r="L978" s="2">
        <v>137.69999999999999</v>
      </c>
      <c r="M978" s="2">
        <v>0.53305000000000002</v>
      </c>
      <c r="N978" s="2">
        <v>0.65680000000000005</v>
      </c>
      <c r="O978" s="2">
        <v>0.50590000000000002</v>
      </c>
      <c r="P978" s="127">
        <v>0.53360000000000007</v>
      </c>
      <c r="Q978" s="2">
        <v>0.56020000000000003</v>
      </c>
      <c r="R978" s="2">
        <v>0.78</v>
      </c>
      <c r="S978" s="2">
        <v>0.53305000000000002</v>
      </c>
      <c r="T978" s="2">
        <v>0.65680000000000005</v>
      </c>
      <c r="U978" s="2">
        <v>0.84299999999999997</v>
      </c>
    </row>
    <row r="979" spans="12:21" x14ac:dyDescent="0.2">
      <c r="L979" s="2">
        <v>137.80000000000001</v>
      </c>
      <c r="M979" s="2">
        <v>0.53300000000000003</v>
      </c>
      <c r="N979" s="2">
        <v>0.65669999999999995</v>
      </c>
      <c r="O979" s="2">
        <v>0.50580000000000003</v>
      </c>
      <c r="P979" s="127">
        <v>0.53349999999999986</v>
      </c>
      <c r="Q979" s="2">
        <v>0.56020000000000003</v>
      </c>
      <c r="R979" s="2">
        <v>0.77990000000000004</v>
      </c>
      <c r="S979" s="2">
        <v>0.53300000000000003</v>
      </c>
      <c r="T979" s="2">
        <v>0.65669999999999995</v>
      </c>
      <c r="U979" s="2">
        <v>0.84279999999999999</v>
      </c>
    </row>
    <row r="980" spans="12:21" x14ac:dyDescent="0.2">
      <c r="L980" s="2">
        <v>137.9</v>
      </c>
      <c r="M980" s="2">
        <v>0.53344999999999998</v>
      </c>
      <c r="N980" s="2">
        <v>0.65654999999999997</v>
      </c>
      <c r="O980" s="2">
        <v>0.50680000000000003</v>
      </c>
      <c r="P980" s="127">
        <v>0.53329999999999989</v>
      </c>
      <c r="Q980" s="2">
        <v>0.56010000000000004</v>
      </c>
      <c r="R980" s="2">
        <v>0.77980000000000005</v>
      </c>
      <c r="S980" s="2">
        <v>0.53344999999999998</v>
      </c>
      <c r="T980" s="2">
        <v>0.65654999999999997</v>
      </c>
      <c r="U980" s="2">
        <v>0.84239999999999993</v>
      </c>
    </row>
    <row r="981" spans="12:21" x14ac:dyDescent="0.2">
      <c r="L981" s="2">
        <v>138</v>
      </c>
      <c r="M981" s="2">
        <v>0.53280000000000005</v>
      </c>
      <c r="N981" s="2">
        <v>0.65644999999999998</v>
      </c>
      <c r="O981" s="2">
        <v>0.50560000000000005</v>
      </c>
      <c r="P981" s="127">
        <v>0.53320000000000001</v>
      </c>
      <c r="Q981" s="2">
        <v>0.56000000000000005</v>
      </c>
      <c r="R981" s="2">
        <v>0.77969999999999995</v>
      </c>
      <c r="S981" s="2">
        <v>0.53280000000000005</v>
      </c>
      <c r="T981" s="2">
        <v>0.65644999999999998</v>
      </c>
      <c r="U981" s="2">
        <v>0.84199999999999997</v>
      </c>
    </row>
    <row r="982" spans="12:21" x14ac:dyDescent="0.2">
      <c r="L982" s="2">
        <v>138.1</v>
      </c>
      <c r="M982" s="2">
        <v>0.53275000000000006</v>
      </c>
      <c r="N982" s="2">
        <v>0.65634999999999999</v>
      </c>
      <c r="O982" s="2">
        <v>0.50549999999999995</v>
      </c>
      <c r="P982" s="127">
        <v>0.53310000000000002</v>
      </c>
      <c r="Q982" s="2">
        <v>0.56000000000000005</v>
      </c>
      <c r="R982" s="2">
        <v>0.77959999999999996</v>
      </c>
      <c r="S982" s="2">
        <v>0.53275000000000006</v>
      </c>
      <c r="T982" s="2">
        <v>0.65634999999999999</v>
      </c>
      <c r="U982" s="2">
        <v>0.84199999999999997</v>
      </c>
    </row>
    <row r="983" spans="12:21" x14ac:dyDescent="0.2">
      <c r="L983" s="2">
        <v>138.19999999999999</v>
      </c>
      <c r="M983" s="2">
        <v>0.53264999999999996</v>
      </c>
      <c r="N983" s="2">
        <v>0.65625</v>
      </c>
      <c r="O983" s="2">
        <v>0.50539999999999996</v>
      </c>
      <c r="P983" s="127">
        <v>0.53300000000000003</v>
      </c>
      <c r="Q983" s="2">
        <v>0.55989999999999995</v>
      </c>
      <c r="R983" s="2">
        <v>0.77949999999999997</v>
      </c>
      <c r="S983" s="2">
        <v>0.53264999999999996</v>
      </c>
      <c r="T983" s="2">
        <v>0.65625</v>
      </c>
      <c r="U983" s="2">
        <v>0.84199999999999997</v>
      </c>
    </row>
    <row r="984" spans="12:21" x14ac:dyDescent="0.2">
      <c r="L984" s="2">
        <v>138.30000000000001</v>
      </c>
      <c r="M984" s="2">
        <v>0.53254999999999997</v>
      </c>
      <c r="N984" s="2">
        <v>0.65610000000000002</v>
      </c>
      <c r="O984" s="2">
        <v>0.50529999999999997</v>
      </c>
      <c r="P984" s="127">
        <v>0.53280000000000005</v>
      </c>
      <c r="Q984" s="2">
        <v>0.55979999999999996</v>
      </c>
      <c r="R984" s="2">
        <v>0.77939999999999998</v>
      </c>
      <c r="S984" s="2">
        <v>0.53254999999999997</v>
      </c>
      <c r="T984" s="2">
        <v>0.65610000000000002</v>
      </c>
      <c r="U984" s="2">
        <v>0.84199999999999997</v>
      </c>
    </row>
    <row r="985" spans="12:21" x14ac:dyDescent="0.2">
      <c r="L985" s="2">
        <v>138.4</v>
      </c>
      <c r="M985" s="2">
        <v>0.53244999999999998</v>
      </c>
      <c r="N985" s="2">
        <v>0.65600000000000003</v>
      </c>
      <c r="O985" s="2">
        <v>0.50509999999999999</v>
      </c>
      <c r="P985" s="127">
        <v>0.53270000000000006</v>
      </c>
      <c r="Q985" s="2">
        <v>0.55979999999999996</v>
      </c>
      <c r="R985" s="2">
        <v>0.77929999999999999</v>
      </c>
      <c r="S985" s="2">
        <v>0.53244999999999998</v>
      </c>
      <c r="T985" s="2">
        <v>0.65600000000000003</v>
      </c>
      <c r="U985" s="2">
        <v>0.84199999999999997</v>
      </c>
    </row>
    <row r="986" spans="12:21" x14ac:dyDescent="0.2">
      <c r="L986" s="2">
        <v>138.5</v>
      </c>
      <c r="M986" s="2">
        <v>0.53234999999999999</v>
      </c>
      <c r="N986" s="2">
        <v>0.65590000000000004</v>
      </c>
      <c r="O986" s="2">
        <v>0.505</v>
      </c>
      <c r="P986" s="127">
        <v>0.53260000000000007</v>
      </c>
      <c r="Q986" s="2">
        <v>0.55969999999999998</v>
      </c>
      <c r="R986" s="2">
        <v>0.7792</v>
      </c>
      <c r="S986" s="2">
        <v>0.53234999999999999</v>
      </c>
      <c r="T986" s="2">
        <v>0.65590000000000004</v>
      </c>
      <c r="U986" s="2">
        <v>0.84199999999999997</v>
      </c>
    </row>
    <row r="987" spans="12:21" x14ac:dyDescent="0.2">
      <c r="L987" s="2">
        <v>138.6</v>
      </c>
      <c r="M987" s="2">
        <v>0.5323</v>
      </c>
      <c r="N987" s="2">
        <v>0.65580000000000005</v>
      </c>
      <c r="O987" s="2">
        <v>0.50490000000000002</v>
      </c>
      <c r="P987" s="127">
        <v>0.53249999999999997</v>
      </c>
      <c r="Q987" s="2">
        <v>0.55969999999999998</v>
      </c>
      <c r="R987" s="2">
        <v>0.77910000000000001</v>
      </c>
      <c r="S987" s="2">
        <v>0.5323</v>
      </c>
      <c r="T987" s="2">
        <v>0.65580000000000005</v>
      </c>
      <c r="U987" s="2">
        <v>0.84199999999999997</v>
      </c>
    </row>
    <row r="988" spans="12:21" x14ac:dyDescent="0.2">
      <c r="L988" s="2">
        <v>138.69999999999999</v>
      </c>
      <c r="M988" s="2">
        <v>0.53220000000000001</v>
      </c>
      <c r="N988" s="2">
        <v>0.65569999999999995</v>
      </c>
      <c r="O988" s="2">
        <v>0.50480000000000003</v>
      </c>
      <c r="P988" s="127">
        <v>0.53239999999999987</v>
      </c>
      <c r="Q988" s="2">
        <v>0.55959999999999999</v>
      </c>
      <c r="R988" s="2">
        <v>0.77900000000000003</v>
      </c>
      <c r="S988" s="2">
        <v>0.53220000000000001</v>
      </c>
      <c r="T988" s="2">
        <v>0.65569999999999995</v>
      </c>
      <c r="U988" s="2">
        <v>0.84199999999999997</v>
      </c>
    </row>
    <row r="989" spans="12:21" x14ac:dyDescent="0.2">
      <c r="L989" s="2">
        <v>138.80000000000001</v>
      </c>
      <c r="M989" s="2">
        <v>0.53210000000000002</v>
      </c>
      <c r="N989" s="2">
        <v>0.65554999999999997</v>
      </c>
      <c r="O989" s="2">
        <v>0.50470000000000004</v>
      </c>
      <c r="P989" s="127">
        <v>0.5321999999999999</v>
      </c>
      <c r="Q989" s="2">
        <v>0.5595</v>
      </c>
      <c r="R989" s="2">
        <v>0.77890000000000004</v>
      </c>
      <c r="S989" s="2">
        <v>0.53210000000000002</v>
      </c>
      <c r="T989" s="2">
        <v>0.65554999999999997</v>
      </c>
      <c r="U989" s="2">
        <v>0.84179999999999999</v>
      </c>
    </row>
    <row r="990" spans="12:21" x14ac:dyDescent="0.2">
      <c r="L990" s="2">
        <v>138.9</v>
      </c>
      <c r="M990" s="2">
        <v>0.53259999999999996</v>
      </c>
      <c r="N990" s="2">
        <v>0.65539999999999998</v>
      </c>
      <c r="O990" s="2">
        <v>0.50570000000000004</v>
      </c>
      <c r="P990" s="127">
        <v>0.53210000000000002</v>
      </c>
      <c r="Q990" s="2">
        <v>0.5595</v>
      </c>
      <c r="R990" s="2">
        <v>0.77869999999999995</v>
      </c>
      <c r="S990" s="2">
        <v>0.53259999999999996</v>
      </c>
      <c r="T990" s="2">
        <v>0.65539999999999998</v>
      </c>
      <c r="U990" s="2">
        <v>0.84139999999999993</v>
      </c>
    </row>
    <row r="991" spans="12:21" x14ac:dyDescent="0.2">
      <c r="L991" s="2">
        <v>139</v>
      </c>
      <c r="M991" s="2">
        <v>0.53194999999999992</v>
      </c>
      <c r="N991" s="2">
        <v>0.65529999999999999</v>
      </c>
      <c r="O991" s="2">
        <v>0.50449999999999995</v>
      </c>
      <c r="P991" s="127">
        <v>0.53200000000000003</v>
      </c>
      <c r="Q991" s="2">
        <v>0.55940000000000001</v>
      </c>
      <c r="R991" s="2">
        <v>0.77859999999999996</v>
      </c>
      <c r="S991" s="2">
        <v>0.53194999999999992</v>
      </c>
      <c r="T991" s="2">
        <v>0.65529999999999999</v>
      </c>
      <c r="U991" s="2">
        <v>0.84099999999999997</v>
      </c>
    </row>
    <row r="992" spans="12:21" x14ac:dyDescent="0.2">
      <c r="L992" s="2">
        <v>139.1</v>
      </c>
      <c r="M992" s="2">
        <v>0.53184999999999993</v>
      </c>
      <c r="N992" s="2">
        <v>0.6552</v>
      </c>
      <c r="O992" s="2">
        <v>0.50439999999999996</v>
      </c>
      <c r="P992" s="127">
        <v>0.53190000000000004</v>
      </c>
      <c r="Q992" s="2">
        <v>0.55930000000000002</v>
      </c>
      <c r="R992" s="2">
        <v>0.77849999999999997</v>
      </c>
      <c r="S992" s="2">
        <v>0.53184999999999993</v>
      </c>
      <c r="T992" s="2">
        <v>0.6552</v>
      </c>
      <c r="U992" s="2">
        <v>0.84099999999999997</v>
      </c>
    </row>
    <row r="993" spans="12:21" x14ac:dyDescent="0.2">
      <c r="L993" s="2">
        <v>139.19999999999999</v>
      </c>
      <c r="M993" s="2">
        <v>0.53180000000000005</v>
      </c>
      <c r="N993" s="2">
        <v>0.65510000000000002</v>
      </c>
      <c r="O993" s="2">
        <v>0.50429999999999997</v>
      </c>
      <c r="P993" s="127">
        <v>0.53180000000000005</v>
      </c>
      <c r="Q993" s="2">
        <v>0.55930000000000002</v>
      </c>
      <c r="R993" s="2">
        <v>0.77839999999999998</v>
      </c>
      <c r="S993" s="2">
        <v>0.53180000000000005</v>
      </c>
      <c r="T993" s="2">
        <v>0.65510000000000002</v>
      </c>
      <c r="U993" s="2">
        <v>0.84099999999999997</v>
      </c>
    </row>
    <row r="994" spans="12:21" x14ac:dyDescent="0.2">
      <c r="L994" s="2">
        <v>139.30000000000001</v>
      </c>
      <c r="M994" s="2">
        <v>0.53170000000000006</v>
      </c>
      <c r="N994" s="2">
        <v>0.65495000000000003</v>
      </c>
      <c r="O994" s="2">
        <v>0.50419999999999998</v>
      </c>
      <c r="P994" s="127">
        <v>0.53160000000000007</v>
      </c>
      <c r="Q994" s="2">
        <v>0.55920000000000003</v>
      </c>
      <c r="R994" s="2">
        <v>0.77829999999999999</v>
      </c>
      <c r="S994" s="2">
        <v>0.53170000000000006</v>
      </c>
      <c r="T994" s="2">
        <v>0.65495000000000003</v>
      </c>
      <c r="U994" s="2">
        <v>0.84099999999999997</v>
      </c>
    </row>
    <row r="995" spans="12:21" x14ac:dyDescent="0.2">
      <c r="L995" s="2">
        <v>139.4</v>
      </c>
      <c r="M995" s="2">
        <v>0.53160000000000007</v>
      </c>
      <c r="N995" s="2">
        <v>0.65485000000000004</v>
      </c>
      <c r="O995" s="2">
        <v>0.504</v>
      </c>
      <c r="P995" s="127">
        <v>0.53150000000000008</v>
      </c>
      <c r="Q995" s="2">
        <v>0.55920000000000003</v>
      </c>
      <c r="R995" s="2">
        <v>0.7782</v>
      </c>
      <c r="S995" s="2">
        <v>0.53160000000000007</v>
      </c>
      <c r="T995" s="2">
        <v>0.65485000000000004</v>
      </c>
      <c r="U995" s="2">
        <v>0.84099999999999997</v>
      </c>
    </row>
    <row r="996" spans="12:21" x14ac:dyDescent="0.2">
      <c r="L996" s="2">
        <v>139.5</v>
      </c>
      <c r="M996" s="2">
        <v>0.53150000000000008</v>
      </c>
      <c r="N996" s="2">
        <v>0.65475000000000005</v>
      </c>
      <c r="O996" s="2">
        <v>0.50390000000000001</v>
      </c>
      <c r="P996" s="127">
        <v>0.53140000000000009</v>
      </c>
      <c r="Q996" s="2">
        <v>0.55910000000000004</v>
      </c>
      <c r="R996" s="2">
        <v>0.77810000000000001</v>
      </c>
      <c r="S996" s="2">
        <v>0.53150000000000008</v>
      </c>
      <c r="T996" s="2">
        <v>0.65475000000000005</v>
      </c>
      <c r="U996" s="2">
        <v>0.84099999999999997</v>
      </c>
    </row>
    <row r="997" spans="12:21" x14ac:dyDescent="0.2">
      <c r="L997" s="2">
        <v>139.6</v>
      </c>
      <c r="M997" s="2">
        <v>0.53140000000000009</v>
      </c>
      <c r="N997" s="2">
        <v>0.65464999999999995</v>
      </c>
      <c r="O997" s="2">
        <v>0.50380000000000003</v>
      </c>
      <c r="P997" s="127">
        <v>0.53129999999999988</v>
      </c>
      <c r="Q997" s="2">
        <v>0.55900000000000005</v>
      </c>
      <c r="R997" s="2">
        <v>0.77800000000000002</v>
      </c>
      <c r="S997" s="2">
        <v>0.53140000000000009</v>
      </c>
      <c r="T997" s="2">
        <v>0.65464999999999995</v>
      </c>
      <c r="U997" s="2">
        <v>0.84060000000000001</v>
      </c>
    </row>
    <row r="998" spans="12:21" x14ac:dyDescent="0.2">
      <c r="L998" s="2">
        <v>139.69999999999999</v>
      </c>
      <c r="M998" s="2">
        <v>0.53134999999999999</v>
      </c>
      <c r="N998" s="2">
        <v>0.65454999999999997</v>
      </c>
      <c r="O998" s="2">
        <v>0.50370000000000004</v>
      </c>
      <c r="P998" s="127">
        <v>0.53119999999999989</v>
      </c>
      <c r="Q998" s="2">
        <v>0.55900000000000005</v>
      </c>
      <c r="R998" s="2">
        <v>0.77790000000000004</v>
      </c>
      <c r="S998" s="2">
        <v>0.53134999999999999</v>
      </c>
      <c r="T998" s="2">
        <v>0.65454999999999997</v>
      </c>
      <c r="U998" s="2">
        <v>0.84019999999999995</v>
      </c>
    </row>
    <row r="999" spans="12:21" x14ac:dyDescent="0.2">
      <c r="L999" s="2">
        <v>139.80000000000001</v>
      </c>
      <c r="M999" s="2">
        <v>0.53125</v>
      </c>
      <c r="N999" s="2">
        <v>0.65439999999999998</v>
      </c>
      <c r="O999" s="2">
        <v>0.50360000000000005</v>
      </c>
      <c r="P999" s="127">
        <v>0.53099999999999992</v>
      </c>
      <c r="Q999" s="2">
        <v>0.55889999999999995</v>
      </c>
      <c r="R999" s="2">
        <v>0.77780000000000005</v>
      </c>
      <c r="S999" s="2">
        <v>0.53125</v>
      </c>
      <c r="T999" s="2">
        <v>0.65439999999999998</v>
      </c>
      <c r="U999" s="2">
        <v>0.84</v>
      </c>
    </row>
    <row r="1000" spans="12:21" x14ac:dyDescent="0.2">
      <c r="L1000" s="2">
        <v>139.9</v>
      </c>
      <c r="M1000" s="2">
        <v>0.53174999999999994</v>
      </c>
      <c r="N1000" s="2">
        <v>0.65429999999999999</v>
      </c>
      <c r="O1000" s="2">
        <v>0.50460000000000005</v>
      </c>
      <c r="P1000" s="127">
        <v>0.53090000000000004</v>
      </c>
      <c r="Q1000" s="2">
        <v>0.55889999999999995</v>
      </c>
      <c r="R1000" s="2">
        <v>0.77769999999999995</v>
      </c>
      <c r="S1000" s="2">
        <v>0.53174999999999994</v>
      </c>
      <c r="T1000" s="2">
        <v>0.65429999999999999</v>
      </c>
      <c r="U1000" s="2">
        <v>0.84</v>
      </c>
    </row>
    <row r="1001" spans="12:21" x14ac:dyDescent="0.2">
      <c r="L1001" s="2">
        <v>140</v>
      </c>
      <c r="M1001" s="2">
        <v>0.53109999999999991</v>
      </c>
      <c r="N1001" s="2">
        <v>0.6542</v>
      </c>
      <c r="O1001" s="2">
        <v>0.50339999999999996</v>
      </c>
      <c r="P1001" s="127">
        <v>0.53080000000000005</v>
      </c>
      <c r="Q1001" s="2">
        <v>0.55879999999999996</v>
      </c>
      <c r="R1001" s="2">
        <v>0.77759999999999996</v>
      </c>
      <c r="S1001" s="2">
        <v>0.53109999999999991</v>
      </c>
      <c r="T1001" s="2">
        <v>0.6542</v>
      </c>
      <c r="U1001" s="2">
        <v>0.84</v>
      </c>
    </row>
    <row r="1002" spans="12:21" x14ac:dyDescent="0.2">
      <c r="L1002" s="2">
        <v>140.1</v>
      </c>
      <c r="M1002" s="2">
        <v>0.53099999999999992</v>
      </c>
      <c r="N1002" s="2">
        <v>0.65414000000000005</v>
      </c>
      <c r="O1002" s="2">
        <v>0.50329999999999997</v>
      </c>
      <c r="P1002" s="127">
        <v>0.53078000000000014</v>
      </c>
      <c r="Q1002" s="2">
        <v>0.55869999999999997</v>
      </c>
      <c r="R1002" s="2">
        <v>0.77749999999999997</v>
      </c>
      <c r="S1002" s="2">
        <v>0.53099999999999992</v>
      </c>
      <c r="T1002" s="2">
        <v>0.65414000000000005</v>
      </c>
      <c r="U1002" s="2">
        <v>0.84</v>
      </c>
    </row>
    <row r="1003" spans="12:21" x14ac:dyDescent="0.2">
      <c r="L1003" s="2">
        <v>140.19999999999999</v>
      </c>
      <c r="M1003" s="2">
        <v>0.53095000000000003</v>
      </c>
      <c r="N1003" s="2">
        <v>0.65403999999999995</v>
      </c>
      <c r="O1003" s="2">
        <v>0.50319999999999998</v>
      </c>
      <c r="P1003" s="127">
        <v>0.53067999999999993</v>
      </c>
      <c r="Q1003" s="2">
        <v>0.55869999999999997</v>
      </c>
      <c r="R1003" s="2">
        <v>0.77739999999999998</v>
      </c>
      <c r="S1003" s="2">
        <v>0.53095000000000003</v>
      </c>
      <c r="T1003" s="2">
        <v>0.65403999999999995</v>
      </c>
      <c r="U1003" s="2">
        <v>0.84</v>
      </c>
    </row>
    <row r="1004" spans="12:21" x14ac:dyDescent="0.2">
      <c r="L1004" s="2">
        <v>140.30000000000001</v>
      </c>
      <c r="M1004" s="2">
        <v>0.53085000000000004</v>
      </c>
      <c r="N1004" s="2">
        <v>0.65393000000000001</v>
      </c>
      <c r="O1004" s="2">
        <v>0.50309999999999999</v>
      </c>
      <c r="P1004" s="127">
        <v>0.53056000000000003</v>
      </c>
      <c r="Q1004" s="2">
        <v>0.55859999999999999</v>
      </c>
      <c r="R1004" s="2">
        <v>0.77729999999999999</v>
      </c>
      <c r="S1004" s="2">
        <v>0.53085000000000004</v>
      </c>
      <c r="T1004" s="2">
        <v>0.65393000000000001</v>
      </c>
      <c r="U1004" s="2">
        <v>0.84</v>
      </c>
    </row>
    <row r="1005" spans="12:21" x14ac:dyDescent="0.2">
      <c r="L1005" s="2">
        <v>140.4</v>
      </c>
      <c r="M1005" s="2">
        <v>0.53075000000000006</v>
      </c>
      <c r="N1005" s="2">
        <v>0.65383000000000002</v>
      </c>
      <c r="O1005" s="2">
        <v>0.50290000000000001</v>
      </c>
      <c r="P1005" s="127">
        <v>0.53046000000000004</v>
      </c>
      <c r="Q1005" s="2">
        <v>0.55859999999999999</v>
      </c>
      <c r="R1005" s="2">
        <v>0.7772</v>
      </c>
      <c r="S1005" s="2">
        <v>0.53075000000000006</v>
      </c>
      <c r="T1005" s="2">
        <v>0.65383000000000002</v>
      </c>
      <c r="U1005" s="2">
        <v>0.84</v>
      </c>
    </row>
    <row r="1006" spans="12:21" x14ac:dyDescent="0.2">
      <c r="L1006" s="2">
        <v>140.5</v>
      </c>
      <c r="M1006" s="2">
        <v>0.53065000000000007</v>
      </c>
      <c r="N1006" s="2">
        <v>0.65371999999999997</v>
      </c>
      <c r="O1006" s="2">
        <v>0.50280000000000002</v>
      </c>
      <c r="P1006" s="127">
        <v>0.53033999999999992</v>
      </c>
      <c r="Q1006" s="2">
        <v>0.5585</v>
      </c>
      <c r="R1006" s="2">
        <v>0.77710000000000001</v>
      </c>
      <c r="S1006" s="2">
        <v>0.53065000000000007</v>
      </c>
      <c r="T1006" s="2">
        <v>0.65371999999999997</v>
      </c>
      <c r="U1006" s="2">
        <v>0.84</v>
      </c>
    </row>
    <row r="1007" spans="12:21" x14ac:dyDescent="0.2">
      <c r="L1007" s="2">
        <v>140.6</v>
      </c>
      <c r="M1007" s="2">
        <v>0.53059999999999996</v>
      </c>
      <c r="N1007" s="2">
        <v>0.65361999999999998</v>
      </c>
      <c r="O1007" s="2">
        <v>0.50270000000000004</v>
      </c>
      <c r="P1007" s="127">
        <v>0.53023999999999993</v>
      </c>
      <c r="Q1007" s="2">
        <v>0.5585</v>
      </c>
      <c r="R1007" s="2">
        <v>0.77700000000000002</v>
      </c>
      <c r="S1007" s="2">
        <v>0.53059999999999996</v>
      </c>
      <c r="T1007" s="2">
        <v>0.65361999999999998</v>
      </c>
      <c r="U1007" s="2">
        <v>0.84</v>
      </c>
    </row>
    <row r="1008" spans="12:21" x14ac:dyDescent="0.2">
      <c r="L1008" s="2">
        <v>140.69999999999999</v>
      </c>
      <c r="M1008" s="2">
        <v>0.53049999999999997</v>
      </c>
      <c r="N1008" s="2">
        <v>0.65351000000000004</v>
      </c>
      <c r="O1008" s="2">
        <v>0.50260000000000005</v>
      </c>
      <c r="P1008" s="127">
        <v>0.53012000000000004</v>
      </c>
      <c r="Q1008" s="2">
        <v>0.55840000000000001</v>
      </c>
      <c r="R1008" s="2">
        <v>0.77690000000000003</v>
      </c>
      <c r="S1008" s="2">
        <v>0.53049999999999997</v>
      </c>
      <c r="T1008" s="2">
        <v>0.65351000000000004</v>
      </c>
      <c r="U1008" s="2">
        <v>0.84</v>
      </c>
    </row>
    <row r="1009" spans="12:21" x14ac:dyDescent="0.2">
      <c r="L1009" s="2">
        <v>140.80000000000001</v>
      </c>
      <c r="M1009" s="2">
        <v>0.53039999999999998</v>
      </c>
      <c r="N1009" s="2">
        <v>0.65341000000000005</v>
      </c>
      <c r="O1009" s="2">
        <v>0.50249999999999995</v>
      </c>
      <c r="P1009" s="127">
        <v>0.53002000000000005</v>
      </c>
      <c r="Q1009" s="2">
        <v>0.55830000000000002</v>
      </c>
      <c r="R1009" s="2">
        <v>0.77680000000000005</v>
      </c>
      <c r="S1009" s="2">
        <v>0.53039999999999998</v>
      </c>
      <c r="T1009" s="2">
        <v>0.65341000000000005</v>
      </c>
      <c r="U1009" s="2">
        <v>0.83979999999999999</v>
      </c>
    </row>
    <row r="1010" spans="12:21" x14ac:dyDescent="0.2">
      <c r="L1010" s="2">
        <v>140.9</v>
      </c>
      <c r="M1010" s="2">
        <v>0.53089999999999993</v>
      </c>
      <c r="N1010" s="2">
        <v>0.65329999999999999</v>
      </c>
      <c r="O1010" s="2">
        <v>0.50349999999999995</v>
      </c>
      <c r="P1010" s="127">
        <v>0.52990000000000004</v>
      </c>
      <c r="Q1010" s="2">
        <v>0.55830000000000002</v>
      </c>
      <c r="R1010" s="2">
        <v>0.77669999999999995</v>
      </c>
      <c r="S1010" s="2">
        <v>0.53089999999999993</v>
      </c>
      <c r="T1010" s="2">
        <v>0.65329999999999999</v>
      </c>
      <c r="U1010" s="2">
        <v>0.83939999999999992</v>
      </c>
    </row>
    <row r="1011" spans="12:21" x14ac:dyDescent="0.2">
      <c r="L1011" s="2">
        <v>141</v>
      </c>
      <c r="M1011" s="2">
        <v>0.53025</v>
      </c>
      <c r="N1011" s="2">
        <v>0.6532</v>
      </c>
      <c r="O1011" s="2">
        <v>0.50229999999999997</v>
      </c>
      <c r="P1011" s="127">
        <v>0.52980000000000005</v>
      </c>
      <c r="Q1011" s="2">
        <v>0.55820000000000003</v>
      </c>
      <c r="R1011" s="2">
        <v>0.77659999999999996</v>
      </c>
      <c r="S1011" s="2">
        <v>0.53025</v>
      </c>
      <c r="T1011" s="2">
        <v>0.6532</v>
      </c>
      <c r="U1011" s="2">
        <v>0.83899999999999997</v>
      </c>
    </row>
    <row r="1012" spans="12:21" x14ac:dyDescent="0.2">
      <c r="L1012" s="2">
        <v>141.1</v>
      </c>
      <c r="M1012" s="2">
        <v>0.5302</v>
      </c>
      <c r="N1012" s="2">
        <v>0.65308999999999995</v>
      </c>
      <c r="O1012" s="2">
        <v>0.50219999999999998</v>
      </c>
      <c r="P1012" s="127">
        <v>0.52967999999999993</v>
      </c>
      <c r="Q1012" s="2">
        <v>0.55820000000000003</v>
      </c>
      <c r="R1012" s="2">
        <v>0.77649999999999997</v>
      </c>
      <c r="S1012" s="2">
        <v>0.5302</v>
      </c>
      <c r="T1012" s="2">
        <v>0.65308999999999995</v>
      </c>
      <c r="U1012" s="2">
        <v>0.83899999999999997</v>
      </c>
    </row>
    <row r="1013" spans="12:21" x14ac:dyDescent="0.2">
      <c r="L1013" s="2">
        <v>141.19999999999999</v>
      </c>
      <c r="M1013" s="2">
        <v>0.53010000000000002</v>
      </c>
      <c r="N1013" s="2">
        <v>0.65298999999999996</v>
      </c>
      <c r="O1013" s="2">
        <v>0.50209999999999999</v>
      </c>
      <c r="P1013" s="127">
        <v>0.52957999999999994</v>
      </c>
      <c r="Q1013" s="2">
        <v>0.55810000000000004</v>
      </c>
      <c r="R1013" s="2">
        <v>0.77639999999999998</v>
      </c>
      <c r="S1013" s="2">
        <v>0.53010000000000002</v>
      </c>
      <c r="T1013" s="2">
        <v>0.65298999999999996</v>
      </c>
      <c r="U1013" s="2">
        <v>0.83899999999999997</v>
      </c>
    </row>
    <row r="1014" spans="12:21" x14ac:dyDescent="0.2">
      <c r="L1014" s="2">
        <v>141.30000000000001</v>
      </c>
      <c r="M1014" s="2">
        <v>0.53</v>
      </c>
      <c r="N1014" s="2">
        <v>0.65288000000000002</v>
      </c>
      <c r="O1014" s="2">
        <v>0.502</v>
      </c>
      <c r="P1014" s="127">
        <v>0.52946000000000004</v>
      </c>
      <c r="Q1014" s="2">
        <v>0.55800000000000005</v>
      </c>
      <c r="R1014" s="2">
        <v>0.77629999999999999</v>
      </c>
      <c r="S1014" s="2">
        <v>0.53</v>
      </c>
      <c r="T1014" s="2">
        <v>0.65288000000000002</v>
      </c>
      <c r="U1014" s="2">
        <v>0.83899999999999997</v>
      </c>
    </row>
    <row r="1015" spans="12:21" x14ac:dyDescent="0.2">
      <c r="L1015" s="2">
        <v>141.4</v>
      </c>
      <c r="M1015" s="2">
        <v>0.52990000000000004</v>
      </c>
      <c r="N1015" s="2">
        <v>0.65278000000000003</v>
      </c>
      <c r="O1015" s="2">
        <v>0.50180000000000002</v>
      </c>
      <c r="P1015" s="127">
        <v>0.52936000000000005</v>
      </c>
      <c r="Q1015" s="2">
        <v>0.55800000000000005</v>
      </c>
      <c r="R1015" s="2">
        <v>0.7762</v>
      </c>
      <c r="S1015" s="2">
        <v>0.52990000000000004</v>
      </c>
      <c r="T1015" s="2">
        <v>0.65278000000000003</v>
      </c>
      <c r="U1015" s="2">
        <v>0.83899999999999997</v>
      </c>
    </row>
    <row r="1016" spans="12:21" x14ac:dyDescent="0.2">
      <c r="L1016" s="2">
        <v>141.5</v>
      </c>
      <c r="M1016" s="2">
        <v>0.52980000000000005</v>
      </c>
      <c r="N1016" s="2">
        <v>0.65266999999999997</v>
      </c>
      <c r="O1016" s="2">
        <v>0.50170000000000003</v>
      </c>
      <c r="P1016" s="127">
        <v>0.52923999999999993</v>
      </c>
      <c r="Q1016" s="2">
        <v>0.55789999999999995</v>
      </c>
      <c r="R1016" s="2">
        <v>0.77610000000000001</v>
      </c>
      <c r="S1016" s="2">
        <v>0.52980000000000005</v>
      </c>
      <c r="T1016" s="2">
        <v>0.65266999999999997</v>
      </c>
      <c r="U1016" s="2">
        <v>0.83899999999999997</v>
      </c>
    </row>
    <row r="1017" spans="12:21" x14ac:dyDescent="0.2">
      <c r="L1017" s="2">
        <v>141.6</v>
      </c>
      <c r="M1017" s="2">
        <v>0.52974999999999994</v>
      </c>
      <c r="N1017" s="2">
        <v>0.65256999999999998</v>
      </c>
      <c r="O1017" s="2">
        <v>0.50160000000000005</v>
      </c>
      <c r="P1017" s="127">
        <v>0.52913999999999994</v>
      </c>
      <c r="Q1017" s="2">
        <v>0.55789999999999995</v>
      </c>
      <c r="R1017" s="2">
        <v>0.77600000000000002</v>
      </c>
      <c r="S1017" s="2">
        <v>0.52974999999999994</v>
      </c>
      <c r="T1017" s="2">
        <v>0.65256999999999998</v>
      </c>
      <c r="U1017" s="2">
        <v>0.83899999999999997</v>
      </c>
    </row>
    <row r="1018" spans="12:21" x14ac:dyDescent="0.2">
      <c r="L1018" s="2">
        <v>141.69999999999999</v>
      </c>
      <c r="M1018" s="2">
        <v>0.52964999999999995</v>
      </c>
      <c r="N1018" s="2">
        <v>0.65246000000000004</v>
      </c>
      <c r="O1018" s="2">
        <v>0.50149999999999995</v>
      </c>
      <c r="P1018" s="127">
        <v>0.52902000000000005</v>
      </c>
      <c r="Q1018" s="2">
        <v>0.55779999999999996</v>
      </c>
      <c r="R1018" s="2">
        <v>0.77590000000000003</v>
      </c>
      <c r="S1018" s="2">
        <v>0.52964999999999995</v>
      </c>
      <c r="T1018" s="2">
        <v>0.65246000000000004</v>
      </c>
      <c r="U1018" s="2">
        <v>0.83899999999999997</v>
      </c>
    </row>
    <row r="1019" spans="12:21" x14ac:dyDescent="0.2">
      <c r="L1019" s="2">
        <v>141.80000000000001</v>
      </c>
      <c r="M1019" s="2">
        <v>0.52959999999999996</v>
      </c>
      <c r="N1019" s="2">
        <v>0.65241000000000005</v>
      </c>
      <c r="O1019" s="2">
        <v>0.50139999999999996</v>
      </c>
      <c r="P1019" s="127">
        <v>0.52892000000000006</v>
      </c>
      <c r="Q1019" s="2">
        <v>0.55779999999999996</v>
      </c>
      <c r="R1019" s="2">
        <v>0.77590000000000003</v>
      </c>
      <c r="S1019" s="2">
        <v>0.52959999999999996</v>
      </c>
      <c r="T1019" s="2">
        <v>0.65241000000000005</v>
      </c>
      <c r="U1019" s="2">
        <v>0.83879999999999999</v>
      </c>
    </row>
    <row r="1020" spans="12:21" x14ac:dyDescent="0.2">
      <c r="L1020" s="2">
        <v>141.9</v>
      </c>
      <c r="M1020" s="2">
        <v>0.53004999999999991</v>
      </c>
      <c r="N1020" s="2">
        <v>0.65229999999999999</v>
      </c>
      <c r="O1020" s="2">
        <v>0.50239999999999996</v>
      </c>
      <c r="P1020" s="127">
        <v>0.52879999999999994</v>
      </c>
      <c r="Q1020" s="2">
        <v>0.55769999999999997</v>
      </c>
      <c r="R1020" s="2">
        <v>0.77580000000000005</v>
      </c>
      <c r="S1020" s="2">
        <v>0.53004999999999991</v>
      </c>
      <c r="T1020" s="2">
        <v>0.65229999999999999</v>
      </c>
      <c r="U1020" s="2">
        <v>0.83839999999999992</v>
      </c>
    </row>
    <row r="1021" spans="12:21" x14ac:dyDescent="0.2">
      <c r="L1021" s="2">
        <v>142</v>
      </c>
      <c r="M1021" s="2">
        <v>0.52939999999999998</v>
      </c>
      <c r="N1021" s="2">
        <v>0.6522</v>
      </c>
      <c r="O1021" s="2">
        <v>0.50119999999999998</v>
      </c>
      <c r="P1021" s="127">
        <v>0.52870000000000006</v>
      </c>
      <c r="Q1021" s="2">
        <v>0.55759999999999998</v>
      </c>
      <c r="R1021" s="2">
        <v>0.77569999999999995</v>
      </c>
      <c r="S1021" s="2">
        <v>0.52939999999999998</v>
      </c>
      <c r="T1021" s="2">
        <v>0.6522</v>
      </c>
      <c r="U1021" s="2">
        <v>0.83799999999999997</v>
      </c>
    </row>
    <row r="1022" spans="12:21" x14ac:dyDescent="0.2">
      <c r="L1022" s="2">
        <v>142.1</v>
      </c>
      <c r="M1022" s="2">
        <v>0.52934999999999999</v>
      </c>
      <c r="N1022" s="2">
        <v>0.65208999999999995</v>
      </c>
      <c r="O1022" s="2">
        <v>0.50109999999999999</v>
      </c>
      <c r="P1022" s="127">
        <v>0.52857999999999994</v>
      </c>
      <c r="Q1022" s="2">
        <v>0.55759999999999998</v>
      </c>
      <c r="R1022" s="2">
        <v>0.77559999999999996</v>
      </c>
      <c r="S1022" s="2">
        <v>0.52934999999999999</v>
      </c>
      <c r="T1022" s="2">
        <v>0.65208999999999995</v>
      </c>
      <c r="U1022" s="2">
        <v>0.83799999999999997</v>
      </c>
    </row>
    <row r="1023" spans="12:21" x14ac:dyDescent="0.2">
      <c r="L1023" s="2">
        <v>142.19999999999999</v>
      </c>
      <c r="M1023" s="2">
        <v>0.52929999999999999</v>
      </c>
      <c r="N1023" s="2">
        <v>0.65198999999999996</v>
      </c>
      <c r="O1023" s="2">
        <v>0.50109999999999999</v>
      </c>
      <c r="P1023" s="127">
        <v>0.52847999999999995</v>
      </c>
      <c r="Q1023" s="2">
        <v>0.5575</v>
      </c>
      <c r="R1023" s="2">
        <v>0.77549999999999997</v>
      </c>
      <c r="S1023" s="2">
        <v>0.52929999999999999</v>
      </c>
      <c r="T1023" s="2">
        <v>0.65198999999999996</v>
      </c>
      <c r="U1023" s="2">
        <v>0.83799999999999997</v>
      </c>
    </row>
    <row r="1024" spans="12:21" x14ac:dyDescent="0.2">
      <c r="L1024" s="2">
        <v>142.30000000000001</v>
      </c>
      <c r="M1024" s="2">
        <v>0.5292</v>
      </c>
      <c r="N1024" s="2">
        <v>0.65188000000000001</v>
      </c>
      <c r="O1024" s="2">
        <v>0.50090000000000001</v>
      </c>
      <c r="P1024" s="127">
        <v>0.52836000000000005</v>
      </c>
      <c r="Q1024" s="2">
        <v>0.5575</v>
      </c>
      <c r="R1024" s="2">
        <v>0.77539999999999998</v>
      </c>
      <c r="S1024" s="2">
        <v>0.5292</v>
      </c>
      <c r="T1024" s="2">
        <v>0.65188000000000001</v>
      </c>
      <c r="U1024" s="2">
        <v>0.83799999999999997</v>
      </c>
    </row>
    <row r="1025" spans="12:21" x14ac:dyDescent="0.2">
      <c r="L1025" s="2">
        <v>142.4</v>
      </c>
      <c r="M1025" s="2">
        <v>0.52905000000000002</v>
      </c>
      <c r="N1025" s="2">
        <v>0.65178999999999998</v>
      </c>
      <c r="O1025" s="2">
        <v>0.50070000000000003</v>
      </c>
      <c r="P1025" s="127">
        <v>0.52827999999999997</v>
      </c>
      <c r="Q1025" s="2">
        <v>0.55740000000000001</v>
      </c>
      <c r="R1025" s="2">
        <v>0.77529999999999999</v>
      </c>
      <c r="S1025" s="2">
        <v>0.52905000000000002</v>
      </c>
      <c r="T1025" s="2">
        <v>0.65178999999999998</v>
      </c>
      <c r="U1025" s="2">
        <v>0.83799999999999997</v>
      </c>
    </row>
    <row r="1026" spans="12:21" x14ac:dyDescent="0.2">
      <c r="L1026" s="2">
        <v>142.5</v>
      </c>
      <c r="M1026" s="2">
        <v>0.52895000000000003</v>
      </c>
      <c r="N1026" s="2">
        <v>0.65168000000000004</v>
      </c>
      <c r="O1026" s="2">
        <v>0.50060000000000004</v>
      </c>
      <c r="P1026" s="127">
        <v>0.52816000000000007</v>
      </c>
      <c r="Q1026" s="2">
        <v>0.55730000000000002</v>
      </c>
      <c r="R1026" s="2">
        <v>0.7752</v>
      </c>
      <c r="S1026" s="2">
        <v>0.52895000000000003</v>
      </c>
      <c r="T1026" s="2">
        <v>0.65168000000000004</v>
      </c>
      <c r="U1026" s="2">
        <v>0.83799999999999997</v>
      </c>
    </row>
    <row r="1027" spans="12:21" x14ac:dyDescent="0.2">
      <c r="L1027" s="2">
        <v>142.6</v>
      </c>
      <c r="M1027" s="2">
        <v>0.52889999999999993</v>
      </c>
      <c r="N1027" s="2">
        <v>0.65158000000000005</v>
      </c>
      <c r="O1027" s="2">
        <v>0.50049999999999994</v>
      </c>
      <c r="P1027" s="127">
        <v>0.52806000000000008</v>
      </c>
      <c r="Q1027" s="2">
        <v>0.55730000000000002</v>
      </c>
      <c r="R1027" s="2">
        <v>0.77510000000000001</v>
      </c>
      <c r="S1027" s="2">
        <v>0.52889999999999993</v>
      </c>
      <c r="T1027" s="2">
        <v>0.65158000000000005</v>
      </c>
      <c r="U1027" s="2">
        <v>0.83799999999999997</v>
      </c>
    </row>
    <row r="1028" spans="12:21" x14ac:dyDescent="0.2">
      <c r="L1028" s="2">
        <v>142.69999999999999</v>
      </c>
      <c r="M1028" s="2">
        <v>0.52879999999999994</v>
      </c>
      <c r="N1028" s="2">
        <v>0.65146999999999999</v>
      </c>
      <c r="O1028" s="2">
        <v>0.50039999999999996</v>
      </c>
      <c r="P1028" s="127">
        <v>0.52793999999999996</v>
      </c>
      <c r="Q1028" s="2">
        <v>0.55720000000000003</v>
      </c>
      <c r="R1028" s="2">
        <v>0.77500000000000002</v>
      </c>
      <c r="S1028" s="2">
        <v>0.52879999999999994</v>
      </c>
      <c r="T1028" s="2">
        <v>0.65146999999999999</v>
      </c>
      <c r="U1028" s="2">
        <v>0.83799999999999997</v>
      </c>
    </row>
    <row r="1029" spans="12:21" x14ac:dyDescent="0.2">
      <c r="L1029" s="2">
        <v>142.80000000000001</v>
      </c>
      <c r="M1029" s="2">
        <v>0.52875000000000005</v>
      </c>
      <c r="N1029" s="2">
        <v>0.65137</v>
      </c>
      <c r="O1029" s="2">
        <v>0.50029999999999997</v>
      </c>
      <c r="P1029" s="127">
        <v>0.52783999999999998</v>
      </c>
      <c r="Q1029" s="2">
        <v>0.55720000000000003</v>
      </c>
      <c r="R1029" s="2">
        <v>0.77490000000000003</v>
      </c>
      <c r="S1029" s="2">
        <v>0.52875000000000005</v>
      </c>
      <c r="T1029" s="2">
        <v>0.65137</v>
      </c>
      <c r="U1029" s="2">
        <v>0.83779999999999999</v>
      </c>
    </row>
    <row r="1030" spans="12:21" x14ac:dyDescent="0.2">
      <c r="L1030" s="2">
        <v>142.9</v>
      </c>
      <c r="M1030" s="2">
        <v>0.5292</v>
      </c>
      <c r="N1030" s="2">
        <v>0.65125999999999995</v>
      </c>
      <c r="O1030" s="2">
        <v>0.50129999999999997</v>
      </c>
      <c r="P1030" s="127">
        <v>0.52771999999999986</v>
      </c>
      <c r="Q1030" s="2">
        <v>0.55710000000000004</v>
      </c>
      <c r="R1030" s="2">
        <v>0.77480000000000004</v>
      </c>
      <c r="S1030" s="2">
        <v>0.5292</v>
      </c>
      <c r="T1030" s="2">
        <v>0.65125999999999995</v>
      </c>
      <c r="U1030" s="2">
        <v>0.83739999999999992</v>
      </c>
    </row>
    <row r="1031" spans="12:21" x14ac:dyDescent="0.2">
      <c r="L1031" s="2">
        <v>143</v>
      </c>
      <c r="M1031" s="2">
        <v>0.52859999999999996</v>
      </c>
      <c r="N1031" s="2">
        <v>0.65115999999999996</v>
      </c>
      <c r="O1031" s="2">
        <v>0.50009999999999999</v>
      </c>
      <c r="P1031" s="127">
        <v>0.52761999999999987</v>
      </c>
      <c r="Q1031" s="2">
        <v>0.55710000000000004</v>
      </c>
      <c r="R1031" s="2">
        <v>0.77470000000000006</v>
      </c>
      <c r="S1031" s="2">
        <v>0.52859999999999996</v>
      </c>
      <c r="T1031" s="2">
        <v>0.65115999999999996</v>
      </c>
      <c r="U1031" s="2">
        <v>0.83699999999999997</v>
      </c>
    </row>
    <row r="1032" spans="12:21" x14ac:dyDescent="0.2">
      <c r="L1032" s="2">
        <v>143.1</v>
      </c>
      <c r="M1032" s="2">
        <v>0.52849999999999997</v>
      </c>
      <c r="N1032" s="2">
        <v>0.65105000000000002</v>
      </c>
      <c r="O1032" s="2">
        <v>0.5</v>
      </c>
      <c r="P1032" s="127">
        <v>0.52749999999999997</v>
      </c>
      <c r="Q1032" s="2">
        <v>0.55700000000000005</v>
      </c>
      <c r="R1032" s="2">
        <v>0.77459999999999996</v>
      </c>
      <c r="S1032" s="2">
        <v>0.52849999999999997</v>
      </c>
      <c r="T1032" s="2">
        <v>0.65105000000000002</v>
      </c>
      <c r="U1032" s="2">
        <v>0.83699999999999997</v>
      </c>
    </row>
    <row r="1033" spans="12:21" x14ac:dyDescent="0.2">
      <c r="L1033" s="2">
        <v>143.19999999999999</v>
      </c>
      <c r="M1033" s="2">
        <v>0.52845000000000009</v>
      </c>
      <c r="N1033" s="2">
        <v>0.65095000000000003</v>
      </c>
      <c r="O1033" s="2">
        <v>0.49990000000000001</v>
      </c>
      <c r="P1033" s="127">
        <v>0.52740000000000009</v>
      </c>
      <c r="Q1033" s="2">
        <v>0.55700000000000005</v>
      </c>
      <c r="R1033" s="2">
        <v>0.77449999999999997</v>
      </c>
      <c r="S1033" s="2">
        <v>0.52845000000000009</v>
      </c>
      <c r="T1033" s="2">
        <v>0.65095000000000003</v>
      </c>
      <c r="U1033" s="2">
        <v>0.83699999999999997</v>
      </c>
    </row>
    <row r="1034" spans="12:21" x14ac:dyDescent="0.2">
      <c r="L1034" s="2">
        <v>143.30000000000001</v>
      </c>
      <c r="M1034" s="2">
        <v>0.52834999999999999</v>
      </c>
      <c r="N1034" s="2">
        <v>0.65083999999999997</v>
      </c>
      <c r="O1034" s="2">
        <v>0.49980000000000002</v>
      </c>
      <c r="P1034" s="127">
        <v>0.52727999999999997</v>
      </c>
      <c r="Q1034" s="2">
        <v>0.55689999999999995</v>
      </c>
      <c r="R1034" s="2">
        <v>0.77439999999999998</v>
      </c>
      <c r="S1034" s="2">
        <v>0.52834999999999999</v>
      </c>
      <c r="T1034" s="2">
        <v>0.65083999999999997</v>
      </c>
      <c r="U1034" s="2">
        <v>0.83699999999999997</v>
      </c>
    </row>
    <row r="1035" spans="12:21" x14ac:dyDescent="0.2">
      <c r="L1035" s="2">
        <v>143.4</v>
      </c>
      <c r="M1035" s="2">
        <v>0.52825</v>
      </c>
      <c r="N1035" s="2">
        <v>0.65076000000000001</v>
      </c>
      <c r="O1035" s="2">
        <v>0.49969999999999998</v>
      </c>
      <c r="P1035" s="127">
        <v>0.52712000000000003</v>
      </c>
      <c r="Q1035" s="2">
        <v>0.55679999999999996</v>
      </c>
      <c r="R1035" s="2">
        <v>0.77439999999999998</v>
      </c>
      <c r="S1035" s="2">
        <v>0.52825</v>
      </c>
      <c r="T1035" s="2">
        <v>0.65076000000000001</v>
      </c>
      <c r="U1035" s="2">
        <v>0.83699999999999997</v>
      </c>
    </row>
    <row r="1036" spans="12:21" x14ac:dyDescent="0.2">
      <c r="L1036" s="2">
        <v>143.5</v>
      </c>
      <c r="M1036" s="2">
        <v>0.52815000000000001</v>
      </c>
      <c r="N1036" s="2">
        <v>0.65068000000000004</v>
      </c>
      <c r="O1036" s="2">
        <v>0.4995</v>
      </c>
      <c r="P1036" s="127">
        <v>0.52706000000000008</v>
      </c>
      <c r="Q1036" s="2">
        <v>0.55679999999999996</v>
      </c>
      <c r="R1036" s="2">
        <v>0.77429999999999999</v>
      </c>
      <c r="S1036" s="2">
        <v>0.52815000000000001</v>
      </c>
      <c r="T1036" s="2">
        <v>0.65068000000000004</v>
      </c>
      <c r="U1036" s="2">
        <v>0.83699999999999997</v>
      </c>
    </row>
    <row r="1037" spans="12:21" x14ac:dyDescent="0.2">
      <c r="L1037" s="2">
        <v>143.6</v>
      </c>
      <c r="M1037" s="2">
        <v>0.52805000000000002</v>
      </c>
      <c r="N1037" s="2">
        <v>0.65058000000000005</v>
      </c>
      <c r="O1037" s="2">
        <v>0.49940000000000001</v>
      </c>
      <c r="P1037" s="127">
        <v>0.52696000000000009</v>
      </c>
      <c r="Q1037" s="2">
        <v>0.55669999999999997</v>
      </c>
      <c r="R1037" s="2">
        <v>0.7742</v>
      </c>
      <c r="S1037" s="2">
        <v>0.52805000000000002</v>
      </c>
      <c r="T1037" s="2">
        <v>0.65058000000000005</v>
      </c>
      <c r="U1037" s="2">
        <v>0.83699999999999997</v>
      </c>
    </row>
    <row r="1038" spans="12:21" x14ac:dyDescent="0.2">
      <c r="L1038" s="2">
        <v>143.69999999999999</v>
      </c>
      <c r="M1038" s="2">
        <v>0.52800000000000002</v>
      </c>
      <c r="N1038" s="2">
        <v>0.65046999999999999</v>
      </c>
      <c r="O1038" s="2">
        <v>0.49930000000000002</v>
      </c>
      <c r="P1038" s="127">
        <v>0.52683999999999997</v>
      </c>
      <c r="Q1038" s="2">
        <v>0.55669999999999997</v>
      </c>
      <c r="R1038" s="2">
        <v>0.77410000000000001</v>
      </c>
      <c r="S1038" s="2">
        <v>0.52800000000000002</v>
      </c>
      <c r="T1038" s="2">
        <v>0.65046999999999999</v>
      </c>
      <c r="U1038" s="2">
        <v>0.83699999999999997</v>
      </c>
    </row>
    <row r="1039" spans="12:21" x14ac:dyDescent="0.2">
      <c r="L1039" s="2">
        <v>143.80000000000001</v>
      </c>
      <c r="M1039" s="2">
        <v>0.52790000000000004</v>
      </c>
      <c r="N1039" s="2">
        <v>0.65037</v>
      </c>
      <c r="O1039" s="2">
        <v>0.49919999999999998</v>
      </c>
      <c r="P1039" s="127">
        <v>0.52673999999999999</v>
      </c>
      <c r="Q1039" s="2">
        <v>0.55659999999999998</v>
      </c>
      <c r="R1039" s="2">
        <v>0.77400000000000002</v>
      </c>
      <c r="S1039" s="2">
        <v>0.52790000000000004</v>
      </c>
      <c r="T1039" s="2">
        <v>0.65037</v>
      </c>
      <c r="U1039" s="2">
        <v>0.83679999999999999</v>
      </c>
    </row>
    <row r="1040" spans="12:21" x14ac:dyDescent="0.2">
      <c r="L1040" s="2">
        <v>143.9</v>
      </c>
      <c r="M1040" s="2">
        <v>0.52839999999999998</v>
      </c>
      <c r="N1040" s="2">
        <v>0.65025999999999995</v>
      </c>
      <c r="O1040" s="2">
        <v>0.50019999999999998</v>
      </c>
      <c r="P1040" s="127">
        <v>0.52661999999999987</v>
      </c>
      <c r="Q1040" s="2">
        <v>0.55659999999999998</v>
      </c>
      <c r="R1040" s="2">
        <v>0.77390000000000003</v>
      </c>
      <c r="S1040" s="2">
        <v>0.52839999999999998</v>
      </c>
      <c r="T1040" s="2">
        <v>0.65025999999999995</v>
      </c>
      <c r="U1040" s="2">
        <v>0.83639999999999992</v>
      </c>
    </row>
    <row r="1041" spans="12:21" x14ac:dyDescent="0.2">
      <c r="L1041" s="2">
        <v>144</v>
      </c>
      <c r="M1041" s="2">
        <v>0.52774999999999994</v>
      </c>
      <c r="N1041" s="2">
        <v>0.65015999999999996</v>
      </c>
      <c r="O1041" s="2">
        <v>0.499</v>
      </c>
      <c r="P1041" s="127">
        <v>0.52651999999999988</v>
      </c>
      <c r="Q1041" s="2">
        <v>0.55649999999999999</v>
      </c>
      <c r="R1041" s="2">
        <v>0.77380000000000004</v>
      </c>
      <c r="S1041" s="2">
        <v>0.52774999999999994</v>
      </c>
      <c r="T1041" s="2">
        <v>0.65015999999999996</v>
      </c>
      <c r="U1041" s="2">
        <v>0.83599999999999997</v>
      </c>
    </row>
    <row r="1042" spans="12:21" x14ac:dyDescent="0.2">
      <c r="L1042" s="2">
        <v>144.1</v>
      </c>
      <c r="M1042" s="2">
        <v>0.52770000000000006</v>
      </c>
      <c r="N1042" s="2">
        <v>0.65005000000000002</v>
      </c>
      <c r="O1042" s="2">
        <v>0.49890000000000001</v>
      </c>
      <c r="P1042" s="127">
        <v>0.52639999999999998</v>
      </c>
      <c r="Q1042" s="2">
        <v>0.55649999999999999</v>
      </c>
      <c r="R1042" s="2">
        <v>0.77370000000000005</v>
      </c>
      <c r="S1042" s="2">
        <v>0.52770000000000006</v>
      </c>
      <c r="T1042" s="2">
        <v>0.65005000000000002</v>
      </c>
      <c r="U1042" s="2">
        <v>0.83599999999999997</v>
      </c>
    </row>
    <row r="1043" spans="12:21" x14ac:dyDescent="0.2">
      <c r="L1043" s="2">
        <v>144.19999999999999</v>
      </c>
      <c r="M1043" s="2">
        <v>0.52760000000000007</v>
      </c>
      <c r="N1043" s="2">
        <v>0.64995000000000003</v>
      </c>
      <c r="O1043" s="2">
        <v>0.49880000000000002</v>
      </c>
      <c r="P1043" s="127">
        <v>0.5263000000000001</v>
      </c>
      <c r="Q1043" s="2">
        <v>0.55640000000000001</v>
      </c>
      <c r="R1043" s="2">
        <v>0.77359999999999995</v>
      </c>
      <c r="S1043" s="2">
        <v>0.52760000000000007</v>
      </c>
      <c r="T1043" s="2">
        <v>0.64995000000000003</v>
      </c>
      <c r="U1043" s="2">
        <v>0.83599999999999997</v>
      </c>
    </row>
    <row r="1044" spans="12:21" x14ac:dyDescent="0.2">
      <c r="L1044" s="2">
        <v>144.30000000000001</v>
      </c>
      <c r="M1044" s="2">
        <v>0.52749999999999997</v>
      </c>
      <c r="N1044" s="2">
        <v>0.64988999999999997</v>
      </c>
      <c r="O1044" s="2">
        <v>0.49869999999999998</v>
      </c>
      <c r="P1044" s="127">
        <v>0.52617999999999998</v>
      </c>
      <c r="Q1044" s="2">
        <v>0.55630000000000002</v>
      </c>
      <c r="R1044" s="2">
        <v>0.77359999999999995</v>
      </c>
      <c r="S1044" s="2">
        <v>0.52749999999999997</v>
      </c>
      <c r="T1044" s="2">
        <v>0.64988999999999997</v>
      </c>
      <c r="U1044" s="2">
        <v>0.83599999999999997</v>
      </c>
    </row>
    <row r="1045" spans="12:21" x14ac:dyDescent="0.2">
      <c r="L1045" s="2">
        <v>144.4</v>
      </c>
      <c r="M1045" s="2">
        <v>0.52744999999999997</v>
      </c>
      <c r="N1045" s="2">
        <v>0.64978999999999998</v>
      </c>
      <c r="O1045" s="2">
        <v>0.49859999999999999</v>
      </c>
      <c r="P1045" s="127">
        <v>0.52607999999999999</v>
      </c>
      <c r="Q1045" s="2">
        <v>0.55630000000000002</v>
      </c>
      <c r="R1045" s="2">
        <v>0.77349999999999997</v>
      </c>
      <c r="S1045" s="2">
        <v>0.52744999999999997</v>
      </c>
      <c r="T1045" s="2">
        <v>0.64978999999999998</v>
      </c>
      <c r="U1045" s="2">
        <v>0.83599999999999997</v>
      </c>
    </row>
    <row r="1046" spans="12:21" x14ac:dyDescent="0.2">
      <c r="L1046" s="2">
        <v>144.5</v>
      </c>
      <c r="M1046" s="2">
        <v>0.52734999999999999</v>
      </c>
      <c r="N1046" s="2">
        <v>0.64968000000000004</v>
      </c>
      <c r="O1046" s="2">
        <v>0.4985</v>
      </c>
      <c r="P1046" s="127">
        <v>0.52596000000000009</v>
      </c>
      <c r="Q1046" s="2">
        <v>0.55620000000000003</v>
      </c>
      <c r="R1046" s="2">
        <v>0.77339999999999998</v>
      </c>
      <c r="S1046" s="2">
        <v>0.52734999999999999</v>
      </c>
      <c r="T1046" s="2">
        <v>0.64968000000000004</v>
      </c>
      <c r="U1046" s="2">
        <v>0.83599999999999997</v>
      </c>
    </row>
    <row r="1047" spans="12:21" x14ac:dyDescent="0.2">
      <c r="L1047" s="2">
        <v>144.6</v>
      </c>
      <c r="M1047" s="2">
        <v>0.52725</v>
      </c>
      <c r="N1047" s="2">
        <v>0.64958000000000005</v>
      </c>
      <c r="O1047" s="2">
        <v>0.49830000000000002</v>
      </c>
      <c r="P1047" s="127">
        <v>0.52586000000000011</v>
      </c>
      <c r="Q1047" s="2">
        <v>0.55620000000000003</v>
      </c>
      <c r="R1047" s="2">
        <v>0.77329999999999999</v>
      </c>
      <c r="S1047" s="2">
        <v>0.52725</v>
      </c>
      <c r="T1047" s="2">
        <v>0.64958000000000005</v>
      </c>
      <c r="U1047" s="2">
        <v>0.83599999999999997</v>
      </c>
    </row>
    <row r="1048" spans="12:21" x14ac:dyDescent="0.2">
      <c r="L1048" s="2">
        <v>144.69999999999999</v>
      </c>
      <c r="M1048" s="2">
        <v>0.52715000000000001</v>
      </c>
      <c r="N1048" s="2">
        <v>0.64946999999999999</v>
      </c>
      <c r="O1048" s="2">
        <v>0.49819999999999998</v>
      </c>
      <c r="P1048" s="127">
        <v>0.52573999999999999</v>
      </c>
      <c r="Q1048" s="2">
        <v>0.55610000000000004</v>
      </c>
      <c r="R1048" s="2">
        <v>0.7732</v>
      </c>
      <c r="S1048" s="2">
        <v>0.52715000000000001</v>
      </c>
      <c r="T1048" s="2">
        <v>0.64946999999999999</v>
      </c>
      <c r="U1048" s="2">
        <v>0.83599999999999997</v>
      </c>
    </row>
    <row r="1049" spans="12:21" x14ac:dyDescent="0.2">
      <c r="L1049" s="2">
        <v>144.80000000000001</v>
      </c>
      <c r="M1049" s="2">
        <v>0.52710000000000001</v>
      </c>
      <c r="N1049" s="2">
        <v>0.64937</v>
      </c>
      <c r="O1049" s="2">
        <v>0.49809999999999999</v>
      </c>
      <c r="P1049" s="127">
        <v>0.52564</v>
      </c>
      <c r="Q1049" s="2">
        <v>0.55610000000000004</v>
      </c>
      <c r="R1049" s="2">
        <v>0.77310000000000001</v>
      </c>
      <c r="S1049" s="2">
        <v>0.52710000000000001</v>
      </c>
      <c r="T1049" s="2">
        <v>0.64937</v>
      </c>
      <c r="U1049" s="2">
        <v>0.83579999999999999</v>
      </c>
    </row>
    <row r="1050" spans="12:21" x14ac:dyDescent="0.2">
      <c r="L1050" s="2">
        <v>144.9</v>
      </c>
      <c r="M1050" s="2">
        <v>0.52754999999999996</v>
      </c>
      <c r="N1050" s="2">
        <v>0.64925999999999995</v>
      </c>
      <c r="O1050" s="2">
        <v>0.49909999999999999</v>
      </c>
      <c r="P1050" s="127">
        <v>0.52551999999999988</v>
      </c>
      <c r="Q1050" s="2">
        <v>0.55600000000000005</v>
      </c>
      <c r="R1050" s="2">
        <v>0.77300000000000002</v>
      </c>
      <c r="S1050" s="2">
        <v>0.52754999999999996</v>
      </c>
      <c r="T1050" s="2">
        <v>0.64925999999999995</v>
      </c>
      <c r="U1050" s="2">
        <v>0.83539999999999992</v>
      </c>
    </row>
    <row r="1051" spans="12:21" x14ac:dyDescent="0.2">
      <c r="L1051" s="2">
        <v>145</v>
      </c>
      <c r="M1051" s="2">
        <v>0.52695000000000003</v>
      </c>
      <c r="N1051" s="2">
        <v>0.64920999999999995</v>
      </c>
      <c r="O1051" s="2">
        <v>0.49790000000000001</v>
      </c>
      <c r="P1051" s="127">
        <v>0.52541999999999989</v>
      </c>
      <c r="Q1051" s="2">
        <v>0.55600000000000005</v>
      </c>
      <c r="R1051" s="2">
        <v>0.77300000000000002</v>
      </c>
      <c r="S1051" s="2">
        <v>0.52695000000000003</v>
      </c>
      <c r="T1051" s="2">
        <v>0.64920999999999995</v>
      </c>
      <c r="U1051" s="2">
        <v>0.83499999999999996</v>
      </c>
    </row>
    <row r="1052" spans="12:21" x14ac:dyDescent="0.2">
      <c r="L1052" s="2">
        <v>145.1</v>
      </c>
      <c r="M1052" s="2">
        <v>0.52685000000000004</v>
      </c>
      <c r="N1052" s="2">
        <v>0.64910999999999996</v>
      </c>
      <c r="O1052" s="2">
        <v>0.49780000000000002</v>
      </c>
      <c r="P1052" s="127">
        <v>0.5253199999999999</v>
      </c>
      <c r="Q1052" s="2">
        <v>0.55589999999999995</v>
      </c>
      <c r="R1052" s="2">
        <v>0.77290000000000003</v>
      </c>
      <c r="S1052" s="2">
        <v>0.52685000000000004</v>
      </c>
      <c r="T1052" s="2">
        <v>0.64910999999999996</v>
      </c>
      <c r="U1052" s="2">
        <v>0.83499999999999996</v>
      </c>
    </row>
    <row r="1053" spans="12:21" x14ac:dyDescent="0.2">
      <c r="L1053" s="2">
        <v>145.19999999999999</v>
      </c>
      <c r="M1053" s="2">
        <v>0.52674999999999994</v>
      </c>
      <c r="N1053" s="2">
        <v>0.64900999999999998</v>
      </c>
      <c r="O1053" s="2">
        <v>0.49769999999999998</v>
      </c>
      <c r="P1053" s="127">
        <v>0.52521999999999991</v>
      </c>
      <c r="Q1053" s="2">
        <v>0.55579999999999996</v>
      </c>
      <c r="R1053" s="2">
        <v>0.77280000000000004</v>
      </c>
      <c r="S1053" s="2">
        <v>0.52674999999999994</v>
      </c>
      <c r="T1053" s="2">
        <v>0.64900999999999998</v>
      </c>
      <c r="U1053" s="2">
        <v>0.83499999999999996</v>
      </c>
    </row>
    <row r="1054" spans="12:21" x14ac:dyDescent="0.2">
      <c r="L1054" s="2">
        <v>145.30000000000001</v>
      </c>
      <c r="M1054" s="2">
        <v>0.52669999999999995</v>
      </c>
      <c r="N1054" s="2">
        <v>0.64890999999999999</v>
      </c>
      <c r="O1054" s="2">
        <v>0.49759999999999999</v>
      </c>
      <c r="P1054" s="127">
        <v>0.52511999999999992</v>
      </c>
      <c r="Q1054" s="2">
        <v>0.55579999999999996</v>
      </c>
      <c r="R1054" s="2">
        <v>0.77270000000000005</v>
      </c>
      <c r="S1054" s="2">
        <v>0.52669999999999995</v>
      </c>
      <c r="T1054" s="2">
        <v>0.64890999999999999</v>
      </c>
      <c r="U1054" s="2">
        <v>0.83499999999999996</v>
      </c>
    </row>
    <row r="1055" spans="12:21" x14ac:dyDescent="0.2">
      <c r="L1055" s="2">
        <v>145.4</v>
      </c>
      <c r="M1055" s="2">
        <v>0.52659999999999996</v>
      </c>
      <c r="N1055" s="2">
        <v>0.64881</v>
      </c>
      <c r="O1055" s="2">
        <v>0.4975</v>
      </c>
      <c r="P1055" s="127">
        <v>0.52502000000000004</v>
      </c>
      <c r="Q1055" s="2">
        <v>0.55569999999999997</v>
      </c>
      <c r="R1055" s="2">
        <v>0.77259999999999995</v>
      </c>
      <c r="S1055" s="2">
        <v>0.52659999999999996</v>
      </c>
      <c r="T1055" s="2">
        <v>0.64881</v>
      </c>
      <c r="U1055" s="2">
        <v>0.83499999999999996</v>
      </c>
    </row>
    <row r="1056" spans="12:21" x14ac:dyDescent="0.2">
      <c r="L1056" s="2">
        <v>145.5</v>
      </c>
      <c r="M1056" s="2">
        <v>0.52654999999999996</v>
      </c>
      <c r="N1056" s="2">
        <v>0.64871000000000001</v>
      </c>
      <c r="O1056" s="2">
        <v>0.49740000000000001</v>
      </c>
      <c r="P1056" s="127">
        <v>0.52492000000000005</v>
      </c>
      <c r="Q1056" s="2">
        <v>0.55569999999999997</v>
      </c>
      <c r="R1056" s="2">
        <v>0.77249999999999996</v>
      </c>
      <c r="S1056" s="2">
        <v>0.52654999999999996</v>
      </c>
      <c r="T1056" s="2">
        <v>0.64871000000000001</v>
      </c>
      <c r="U1056" s="2">
        <v>0.83499999999999996</v>
      </c>
    </row>
    <row r="1057" spans="12:21" x14ac:dyDescent="0.2">
      <c r="L1057" s="2">
        <v>145.6</v>
      </c>
      <c r="M1057" s="2">
        <v>0.52644999999999997</v>
      </c>
      <c r="N1057" s="2">
        <v>0.64866000000000001</v>
      </c>
      <c r="O1057" s="2">
        <v>0.49730000000000002</v>
      </c>
      <c r="P1057" s="127">
        <v>0.52482000000000006</v>
      </c>
      <c r="Q1057" s="2">
        <v>0.55559999999999998</v>
      </c>
      <c r="R1057" s="2">
        <v>0.77249999999999996</v>
      </c>
      <c r="S1057" s="2">
        <v>0.52644999999999997</v>
      </c>
      <c r="T1057" s="2">
        <v>0.64866000000000001</v>
      </c>
      <c r="U1057" s="2">
        <v>0.83499999999999996</v>
      </c>
    </row>
    <row r="1058" spans="12:21" x14ac:dyDescent="0.2">
      <c r="L1058" s="2">
        <v>145.69999999999999</v>
      </c>
      <c r="M1058" s="2">
        <v>0.52639999999999998</v>
      </c>
      <c r="N1058" s="2">
        <v>0.64856000000000003</v>
      </c>
      <c r="O1058" s="2">
        <v>0.49719999999999998</v>
      </c>
      <c r="P1058" s="127">
        <v>0.52472000000000008</v>
      </c>
      <c r="Q1058" s="2">
        <v>0.55559999999999998</v>
      </c>
      <c r="R1058" s="2">
        <v>0.77239999999999998</v>
      </c>
      <c r="S1058" s="2">
        <v>0.52639999999999998</v>
      </c>
      <c r="T1058" s="2">
        <v>0.64856000000000003</v>
      </c>
      <c r="U1058" s="2">
        <v>0.83499999999999996</v>
      </c>
    </row>
    <row r="1059" spans="12:21" x14ac:dyDescent="0.2">
      <c r="L1059" s="2">
        <v>145.80000000000001</v>
      </c>
      <c r="M1059" s="2">
        <v>0.52629999999999999</v>
      </c>
      <c r="N1059" s="2">
        <v>0.64846000000000004</v>
      </c>
      <c r="O1059" s="2">
        <v>0.49709999999999999</v>
      </c>
      <c r="P1059" s="127">
        <v>0.52462000000000009</v>
      </c>
      <c r="Q1059" s="2">
        <v>0.55549999999999999</v>
      </c>
      <c r="R1059" s="2">
        <v>0.77229999999999999</v>
      </c>
      <c r="S1059" s="2">
        <v>0.52629999999999999</v>
      </c>
      <c r="T1059" s="2">
        <v>0.64846000000000004</v>
      </c>
      <c r="U1059" s="2">
        <v>0.83479999999999999</v>
      </c>
    </row>
    <row r="1060" spans="12:21" x14ac:dyDescent="0.2">
      <c r="L1060" s="2">
        <v>145.9</v>
      </c>
      <c r="M1060" s="2">
        <v>0.52675000000000005</v>
      </c>
      <c r="N1060" s="2">
        <v>0.64825999999999995</v>
      </c>
      <c r="O1060" s="2">
        <v>0.498</v>
      </c>
      <c r="P1060" s="127">
        <v>0.5243199999999999</v>
      </c>
      <c r="Q1060" s="2">
        <v>0.55549999999999999</v>
      </c>
      <c r="R1060" s="2">
        <v>0.7722</v>
      </c>
      <c r="S1060" s="2">
        <v>0.52675000000000005</v>
      </c>
      <c r="T1060" s="2">
        <v>0.64825999999999995</v>
      </c>
      <c r="U1060" s="2">
        <v>0.83439999999999992</v>
      </c>
    </row>
    <row r="1061" spans="12:21" x14ac:dyDescent="0.2">
      <c r="L1061" s="2">
        <v>146</v>
      </c>
      <c r="M1061" s="2">
        <v>0.52615000000000001</v>
      </c>
      <c r="N1061" s="2">
        <v>0.64825999999999995</v>
      </c>
      <c r="O1061" s="2">
        <v>0.49690000000000001</v>
      </c>
      <c r="P1061" s="127">
        <v>0.52441999999999989</v>
      </c>
      <c r="Q1061" s="2">
        <v>0.5554</v>
      </c>
      <c r="R1061" s="2">
        <v>0.77210000000000001</v>
      </c>
      <c r="S1061" s="2">
        <v>0.52615000000000001</v>
      </c>
      <c r="T1061" s="2">
        <v>0.64825999999999995</v>
      </c>
      <c r="U1061" s="2">
        <v>0.83399999999999996</v>
      </c>
    </row>
    <row r="1062" spans="12:21" x14ac:dyDescent="0.2">
      <c r="L1062" s="2">
        <v>146.1</v>
      </c>
      <c r="M1062" s="2">
        <v>0.52610000000000001</v>
      </c>
      <c r="N1062" s="2">
        <v>0.64820999999999995</v>
      </c>
      <c r="O1062" s="2">
        <v>0.49680000000000002</v>
      </c>
      <c r="P1062" s="127">
        <v>0.5243199999999999</v>
      </c>
      <c r="Q1062" s="2">
        <v>0.5554</v>
      </c>
      <c r="R1062" s="2">
        <v>0.77210000000000001</v>
      </c>
      <c r="S1062" s="2">
        <v>0.52610000000000001</v>
      </c>
      <c r="T1062" s="2">
        <v>0.64820999999999995</v>
      </c>
      <c r="U1062" s="2">
        <v>0.83399999999999996</v>
      </c>
    </row>
    <row r="1063" spans="12:21" x14ac:dyDescent="0.2">
      <c r="L1063" s="2">
        <v>146.19999999999999</v>
      </c>
      <c r="M1063" s="2">
        <v>0.52600000000000002</v>
      </c>
      <c r="N1063" s="2">
        <v>0.64810999999999996</v>
      </c>
      <c r="O1063" s="2">
        <v>0.49669999999999997</v>
      </c>
      <c r="P1063" s="127">
        <v>0.52421999999999991</v>
      </c>
      <c r="Q1063" s="2">
        <v>0.55530000000000002</v>
      </c>
      <c r="R1063" s="2">
        <v>0.77200000000000002</v>
      </c>
      <c r="S1063" s="2">
        <v>0.52600000000000002</v>
      </c>
      <c r="T1063" s="2">
        <v>0.64810999999999996</v>
      </c>
      <c r="U1063" s="2">
        <v>0.83399999999999996</v>
      </c>
    </row>
    <row r="1064" spans="12:21" x14ac:dyDescent="0.2">
      <c r="L1064" s="2">
        <v>146.30000000000001</v>
      </c>
      <c r="M1064" s="2">
        <v>0.52590000000000003</v>
      </c>
      <c r="N1064" s="2">
        <v>0.64800999999999997</v>
      </c>
      <c r="O1064" s="2">
        <v>0.49659999999999999</v>
      </c>
      <c r="P1064" s="127">
        <v>0.52411999999999992</v>
      </c>
      <c r="Q1064" s="2">
        <v>0.55520000000000003</v>
      </c>
      <c r="R1064" s="2">
        <v>0.77190000000000003</v>
      </c>
      <c r="S1064" s="2">
        <v>0.52590000000000003</v>
      </c>
      <c r="T1064" s="2">
        <v>0.64800999999999997</v>
      </c>
      <c r="U1064" s="2">
        <v>0.83399999999999996</v>
      </c>
    </row>
    <row r="1065" spans="12:21" x14ac:dyDescent="0.2">
      <c r="L1065" s="2">
        <v>146.4</v>
      </c>
      <c r="M1065" s="2">
        <v>0.52585000000000004</v>
      </c>
      <c r="N1065" s="2">
        <v>0.64790999999999999</v>
      </c>
      <c r="O1065" s="2">
        <v>0.4965</v>
      </c>
      <c r="P1065" s="127">
        <v>0.52401999999999993</v>
      </c>
      <c r="Q1065" s="2">
        <v>0.55520000000000003</v>
      </c>
      <c r="R1065" s="2">
        <v>0.77180000000000004</v>
      </c>
      <c r="S1065" s="2">
        <v>0.52585000000000004</v>
      </c>
      <c r="T1065" s="2">
        <v>0.64790999999999999</v>
      </c>
      <c r="U1065" s="2">
        <v>0.83399999999999996</v>
      </c>
    </row>
    <row r="1066" spans="12:21" x14ac:dyDescent="0.2">
      <c r="L1066" s="2">
        <v>146.5</v>
      </c>
      <c r="M1066" s="2">
        <v>0.52575000000000005</v>
      </c>
      <c r="N1066" s="2">
        <v>0.64781</v>
      </c>
      <c r="O1066" s="2">
        <v>0.49640000000000001</v>
      </c>
      <c r="P1066" s="127">
        <v>0.52391999999999994</v>
      </c>
      <c r="Q1066" s="2">
        <v>0.55510000000000004</v>
      </c>
      <c r="R1066" s="2">
        <v>0.77170000000000005</v>
      </c>
      <c r="S1066" s="2">
        <v>0.52575000000000005</v>
      </c>
      <c r="T1066" s="2">
        <v>0.64781</v>
      </c>
      <c r="U1066" s="2">
        <v>0.83399999999999996</v>
      </c>
    </row>
    <row r="1067" spans="12:21" x14ac:dyDescent="0.2">
      <c r="L1067" s="2">
        <v>146.6</v>
      </c>
      <c r="M1067" s="2">
        <v>0.52570000000000006</v>
      </c>
      <c r="N1067" s="2">
        <v>0.64776</v>
      </c>
      <c r="O1067" s="2">
        <v>0.49630000000000002</v>
      </c>
      <c r="P1067" s="127">
        <v>0.52381999999999995</v>
      </c>
      <c r="Q1067" s="2">
        <v>0.55510000000000004</v>
      </c>
      <c r="R1067" s="2">
        <v>0.77170000000000005</v>
      </c>
      <c r="S1067" s="2">
        <v>0.52570000000000006</v>
      </c>
      <c r="T1067" s="2">
        <v>0.64776</v>
      </c>
      <c r="U1067" s="2">
        <v>0.83399999999999996</v>
      </c>
    </row>
    <row r="1068" spans="12:21" x14ac:dyDescent="0.2">
      <c r="L1068" s="2">
        <v>146.69999999999999</v>
      </c>
      <c r="M1068" s="2">
        <v>0.52560000000000007</v>
      </c>
      <c r="N1068" s="2">
        <v>0.64766000000000001</v>
      </c>
      <c r="O1068" s="2">
        <v>0.49619999999999997</v>
      </c>
      <c r="P1068" s="127">
        <v>0.52372000000000007</v>
      </c>
      <c r="Q1068" s="2">
        <v>0.55500000000000005</v>
      </c>
      <c r="R1068" s="2">
        <v>0.77159999999999995</v>
      </c>
      <c r="S1068" s="2">
        <v>0.52560000000000007</v>
      </c>
      <c r="T1068" s="2">
        <v>0.64766000000000001</v>
      </c>
      <c r="U1068" s="2">
        <v>0.83399999999999996</v>
      </c>
    </row>
    <row r="1069" spans="12:21" x14ac:dyDescent="0.2">
      <c r="L1069" s="2">
        <v>146.80000000000001</v>
      </c>
      <c r="M1069" s="2">
        <v>0.52554999999999996</v>
      </c>
      <c r="N1069" s="2">
        <v>0.64756000000000002</v>
      </c>
      <c r="O1069" s="2">
        <v>0.49609999999999999</v>
      </c>
      <c r="P1069" s="127">
        <v>0.52362000000000009</v>
      </c>
      <c r="Q1069" s="2">
        <v>0.55500000000000005</v>
      </c>
      <c r="R1069" s="2">
        <v>0.77149999999999996</v>
      </c>
      <c r="S1069" s="2">
        <v>0.52554999999999996</v>
      </c>
      <c r="T1069" s="2">
        <v>0.64756000000000002</v>
      </c>
      <c r="U1069" s="2">
        <v>0.83379999999999999</v>
      </c>
    </row>
    <row r="1070" spans="12:21" x14ac:dyDescent="0.2">
      <c r="L1070" s="2">
        <v>146.9</v>
      </c>
      <c r="M1070" s="2">
        <v>0.52594999999999992</v>
      </c>
      <c r="N1070" s="2">
        <v>0.64746000000000004</v>
      </c>
      <c r="O1070" s="2">
        <v>0.497</v>
      </c>
      <c r="P1070" s="127">
        <v>0.5235200000000001</v>
      </c>
      <c r="Q1070" s="2">
        <v>0.55489999999999995</v>
      </c>
      <c r="R1070" s="2">
        <v>0.77139999999999997</v>
      </c>
      <c r="S1070" s="2">
        <v>0.52594999999999992</v>
      </c>
      <c r="T1070" s="2">
        <v>0.64746000000000004</v>
      </c>
      <c r="U1070" s="2">
        <v>0.83339999999999992</v>
      </c>
    </row>
    <row r="1071" spans="12:21" x14ac:dyDescent="0.2">
      <c r="L1071" s="2">
        <v>147</v>
      </c>
      <c r="M1071" s="2">
        <v>0.52539999999999998</v>
      </c>
      <c r="N1071" s="2">
        <v>0.64741000000000004</v>
      </c>
      <c r="O1071" s="2">
        <v>0.49590000000000001</v>
      </c>
      <c r="P1071" s="127">
        <v>0.52342000000000011</v>
      </c>
      <c r="Q1071" s="2">
        <v>0.55489999999999995</v>
      </c>
      <c r="R1071" s="2">
        <v>0.77139999999999997</v>
      </c>
      <c r="S1071" s="2">
        <v>0.52539999999999998</v>
      </c>
      <c r="T1071" s="2">
        <v>0.64741000000000004</v>
      </c>
      <c r="U1071" s="2">
        <v>0.83299999999999996</v>
      </c>
    </row>
    <row r="1072" spans="12:21" x14ac:dyDescent="0.2">
      <c r="L1072" s="2">
        <v>147.1</v>
      </c>
      <c r="M1072" s="2">
        <v>0.52529999999999999</v>
      </c>
      <c r="N1072" s="2">
        <v>0.64731000000000005</v>
      </c>
      <c r="O1072" s="2">
        <v>0.49580000000000002</v>
      </c>
      <c r="P1072" s="127">
        <v>0.52332000000000012</v>
      </c>
      <c r="Q1072" s="2">
        <v>0.55479999999999996</v>
      </c>
      <c r="R1072" s="2">
        <v>0.77129999999999999</v>
      </c>
      <c r="S1072" s="2">
        <v>0.52529999999999999</v>
      </c>
      <c r="T1072" s="2">
        <v>0.64731000000000005</v>
      </c>
      <c r="U1072" s="2">
        <v>0.83299999999999996</v>
      </c>
    </row>
    <row r="1073" spans="12:21" x14ac:dyDescent="0.2">
      <c r="L1073" s="2">
        <v>147.19999999999999</v>
      </c>
      <c r="M1073" s="2">
        <v>0.52524999999999999</v>
      </c>
      <c r="N1073" s="2">
        <v>0.64720999999999995</v>
      </c>
      <c r="O1073" s="2">
        <v>0.49569999999999997</v>
      </c>
      <c r="P1073" s="127">
        <v>0.52321999999999991</v>
      </c>
      <c r="Q1073" s="2">
        <v>0.55479999999999996</v>
      </c>
      <c r="R1073" s="2">
        <v>0.7712</v>
      </c>
      <c r="S1073" s="2">
        <v>0.52524999999999999</v>
      </c>
      <c r="T1073" s="2">
        <v>0.64720999999999995</v>
      </c>
      <c r="U1073" s="2">
        <v>0.83299999999999996</v>
      </c>
    </row>
    <row r="1074" spans="12:21" x14ac:dyDescent="0.2">
      <c r="L1074" s="2">
        <v>147.30000000000001</v>
      </c>
      <c r="M1074" s="2">
        <v>0.52515000000000001</v>
      </c>
      <c r="N1074" s="2">
        <v>0.64715999999999996</v>
      </c>
      <c r="O1074" s="2">
        <v>0.49559999999999998</v>
      </c>
      <c r="P1074" s="127">
        <v>0.52311999999999992</v>
      </c>
      <c r="Q1074" s="2">
        <v>0.55469999999999997</v>
      </c>
      <c r="R1074" s="2">
        <v>0.7712</v>
      </c>
      <c r="S1074" s="2">
        <v>0.52515000000000001</v>
      </c>
      <c r="T1074" s="2">
        <v>0.64715999999999996</v>
      </c>
      <c r="U1074" s="2">
        <v>0.83299999999999996</v>
      </c>
    </row>
    <row r="1075" spans="12:21" x14ac:dyDescent="0.2">
      <c r="L1075" s="2">
        <v>147.4</v>
      </c>
      <c r="M1075" s="2">
        <v>0.52510000000000001</v>
      </c>
      <c r="N1075" s="2">
        <v>0.64705999999999997</v>
      </c>
      <c r="O1075" s="2">
        <v>0.4955</v>
      </c>
      <c r="P1075" s="127">
        <v>0.52301999999999993</v>
      </c>
      <c r="Q1075" s="2">
        <v>0.55469999999999997</v>
      </c>
      <c r="R1075" s="2">
        <v>0.77110000000000001</v>
      </c>
      <c r="S1075" s="2">
        <v>0.52510000000000001</v>
      </c>
      <c r="T1075" s="2">
        <v>0.64705999999999997</v>
      </c>
      <c r="U1075" s="2">
        <v>0.83299999999999996</v>
      </c>
    </row>
    <row r="1076" spans="12:21" x14ac:dyDescent="0.2">
      <c r="L1076" s="2">
        <v>147.5</v>
      </c>
      <c r="M1076" s="2">
        <v>0.52500000000000002</v>
      </c>
      <c r="N1076" s="2">
        <v>0.64695999999999998</v>
      </c>
      <c r="O1076" s="2">
        <v>0.49540000000000001</v>
      </c>
      <c r="P1076" s="127">
        <v>0.52291999999999994</v>
      </c>
      <c r="Q1076" s="2">
        <v>0.55459999999999998</v>
      </c>
      <c r="R1076" s="2">
        <v>0.77100000000000002</v>
      </c>
      <c r="S1076" s="2">
        <v>0.52500000000000002</v>
      </c>
      <c r="T1076" s="2">
        <v>0.64695999999999998</v>
      </c>
      <c r="U1076" s="2">
        <v>0.83299999999999996</v>
      </c>
    </row>
    <row r="1077" spans="12:21" x14ac:dyDescent="0.2">
      <c r="L1077" s="2">
        <v>147.6</v>
      </c>
      <c r="M1077" s="2">
        <v>0.52495000000000003</v>
      </c>
      <c r="N1077" s="2">
        <v>0.64685999999999999</v>
      </c>
      <c r="O1077" s="2">
        <v>0.49530000000000002</v>
      </c>
      <c r="P1077" s="127">
        <v>0.52281999999999995</v>
      </c>
      <c r="Q1077" s="2">
        <v>0.55459999999999998</v>
      </c>
      <c r="R1077" s="2">
        <v>0.77090000000000003</v>
      </c>
      <c r="S1077" s="2">
        <v>0.52495000000000003</v>
      </c>
      <c r="T1077" s="2">
        <v>0.64685999999999999</v>
      </c>
      <c r="U1077" s="2">
        <v>0.83299999999999996</v>
      </c>
    </row>
    <row r="1078" spans="12:21" x14ac:dyDescent="0.2">
      <c r="L1078" s="2">
        <v>147.69999999999999</v>
      </c>
      <c r="M1078" s="2">
        <v>0.52485000000000004</v>
      </c>
      <c r="N1078" s="2">
        <v>0.64681</v>
      </c>
      <c r="O1078" s="2">
        <v>0.49519999999999997</v>
      </c>
      <c r="P1078" s="127">
        <v>0.52271999999999996</v>
      </c>
      <c r="Q1078" s="2">
        <v>0.55449999999999999</v>
      </c>
      <c r="R1078" s="2">
        <v>0.77090000000000003</v>
      </c>
      <c r="S1078" s="2">
        <v>0.52485000000000004</v>
      </c>
      <c r="T1078" s="2">
        <v>0.64681</v>
      </c>
      <c r="U1078" s="2">
        <v>0.83299999999999996</v>
      </c>
    </row>
    <row r="1079" spans="12:21" x14ac:dyDescent="0.2">
      <c r="L1079" s="2">
        <v>147.80000000000001</v>
      </c>
      <c r="M1079" s="2">
        <v>0.52475000000000005</v>
      </c>
      <c r="N1079" s="2">
        <v>0.64671000000000001</v>
      </c>
      <c r="O1079" s="2">
        <v>0.49509999999999998</v>
      </c>
      <c r="P1079" s="127">
        <v>0.52261999999999997</v>
      </c>
      <c r="Q1079" s="2">
        <v>0.5544</v>
      </c>
      <c r="R1079" s="2">
        <v>0.77080000000000004</v>
      </c>
      <c r="S1079" s="2">
        <v>0.52475000000000005</v>
      </c>
      <c r="T1079" s="2">
        <v>0.64671000000000001</v>
      </c>
      <c r="U1079" s="2">
        <v>0.83279999999999998</v>
      </c>
    </row>
    <row r="1080" spans="12:21" x14ac:dyDescent="0.2">
      <c r="L1080" s="2">
        <v>147.9</v>
      </c>
      <c r="M1080" s="2">
        <v>0.5252</v>
      </c>
      <c r="N1080" s="2">
        <v>0.64661000000000002</v>
      </c>
      <c r="O1080" s="2">
        <v>0.496</v>
      </c>
      <c r="P1080" s="127">
        <v>0.52251999999999998</v>
      </c>
      <c r="Q1080" s="2">
        <v>0.5544</v>
      </c>
      <c r="R1080" s="2">
        <v>0.77070000000000005</v>
      </c>
      <c r="S1080" s="2">
        <v>0.5252</v>
      </c>
      <c r="T1080" s="2">
        <v>0.64661000000000002</v>
      </c>
      <c r="U1080" s="2">
        <v>0.83239999999999992</v>
      </c>
    </row>
    <row r="1081" spans="12:21" x14ac:dyDescent="0.2">
      <c r="L1081" s="2">
        <v>148</v>
      </c>
      <c r="M1081" s="2">
        <v>0.52459999999999996</v>
      </c>
      <c r="N1081" s="2">
        <v>0.64656000000000002</v>
      </c>
      <c r="O1081" s="2">
        <v>0.49490000000000001</v>
      </c>
      <c r="P1081" s="127">
        <v>0.52242</v>
      </c>
      <c r="Q1081" s="2">
        <v>0.55430000000000001</v>
      </c>
      <c r="R1081" s="2">
        <v>0.77070000000000005</v>
      </c>
      <c r="S1081" s="2">
        <v>0.52459999999999996</v>
      </c>
      <c r="T1081" s="2">
        <v>0.64656000000000002</v>
      </c>
      <c r="U1081" s="2">
        <v>0.83199999999999996</v>
      </c>
    </row>
    <row r="1082" spans="12:21" x14ac:dyDescent="0.2">
      <c r="L1082" s="2">
        <v>148.1</v>
      </c>
      <c r="M1082" s="2">
        <v>0.52455000000000007</v>
      </c>
      <c r="N1082" s="2">
        <v>0.64646000000000003</v>
      </c>
      <c r="O1082" s="2">
        <v>0.49480000000000002</v>
      </c>
      <c r="P1082" s="127">
        <v>0.52232000000000012</v>
      </c>
      <c r="Q1082" s="2">
        <v>0.55430000000000001</v>
      </c>
      <c r="R1082" s="2">
        <v>0.77059999999999995</v>
      </c>
      <c r="S1082" s="2">
        <v>0.52455000000000007</v>
      </c>
      <c r="T1082" s="2">
        <v>0.64646000000000003</v>
      </c>
      <c r="U1082" s="2">
        <v>0.83199999999999996</v>
      </c>
    </row>
    <row r="1083" spans="12:21" x14ac:dyDescent="0.2">
      <c r="L1083" s="2">
        <v>148.19999999999999</v>
      </c>
      <c r="M1083" s="2">
        <v>0.52444999999999997</v>
      </c>
      <c r="N1083" s="2">
        <v>0.64636000000000005</v>
      </c>
      <c r="O1083" s="2">
        <v>0.49469999999999997</v>
      </c>
      <c r="P1083" s="127">
        <v>0.52222000000000013</v>
      </c>
      <c r="Q1083" s="2">
        <v>0.55420000000000003</v>
      </c>
      <c r="R1083" s="2">
        <v>0.77049999999999996</v>
      </c>
      <c r="S1083" s="2">
        <v>0.52444999999999997</v>
      </c>
      <c r="T1083" s="2">
        <v>0.64636000000000005</v>
      </c>
      <c r="U1083" s="2">
        <v>0.83199999999999996</v>
      </c>
    </row>
    <row r="1084" spans="12:21" x14ac:dyDescent="0.2">
      <c r="L1084" s="2">
        <v>148.30000000000001</v>
      </c>
      <c r="M1084" s="2">
        <v>0.52439999999999998</v>
      </c>
      <c r="N1084" s="2">
        <v>0.64631000000000005</v>
      </c>
      <c r="O1084" s="2">
        <v>0.49459999999999998</v>
      </c>
      <c r="P1084" s="127">
        <v>0.52212000000000014</v>
      </c>
      <c r="Q1084" s="2">
        <v>0.55420000000000003</v>
      </c>
      <c r="R1084" s="2">
        <v>0.77049999999999996</v>
      </c>
      <c r="S1084" s="2">
        <v>0.52439999999999998</v>
      </c>
      <c r="T1084" s="2">
        <v>0.64631000000000005</v>
      </c>
      <c r="U1084" s="2">
        <v>0.83199999999999996</v>
      </c>
    </row>
    <row r="1085" spans="12:21" x14ac:dyDescent="0.2">
      <c r="L1085" s="2">
        <v>148.4</v>
      </c>
      <c r="M1085" s="2">
        <v>0.52429999999999999</v>
      </c>
      <c r="N1085" s="2">
        <v>0.64620999999999995</v>
      </c>
      <c r="O1085" s="2">
        <v>0.4945</v>
      </c>
      <c r="P1085" s="127">
        <v>0.52201999999999993</v>
      </c>
      <c r="Q1085" s="2">
        <v>0.55410000000000004</v>
      </c>
      <c r="R1085" s="2">
        <v>0.77039999999999997</v>
      </c>
      <c r="S1085" s="2">
        <v>0.52429999999999999</v>
      </c>
      <c r="T1085" s="2">
        <v>0.64620999999999995</v>
      </c>
      <c r="U1085" s="2">
        <v>0.83199999999999996</v>
      </c>
    </row>
    <row r="1086" spans="12:21" x14ac:dyDescent="0.2">
      <c r="L1086" s="2">
        <v>148.5</v>
      </c>
      <c r="M1086" s="2">
        <v>0.52424999999999999</v>
      </c>
      <c r="N1086" s="2">
        <v>0.64610999999999996</v>
      </c>
      <c r="O1086" s="2">
        <v>0.49440000000000001</v>
      </c>
      <c r="P1086" s="127">
        <v>0.52191999999999994</v>
      </c>
      <c r="Q1086" s="2">
        <v>0.55410000000000004</v>
      </c>
      <c r="R1086" s="2">
        <v>0.77029999999999998</v>
      </c>
      <c r="S1086" s="2">
        <v>0.52424999999999999</v>
      </c>
      <c r="T1086" s="2">
        <v>0.64610999999999996</v>
      </c>
      <c r="U1086" s="2">
        <v>0.83199999999999996</v>
      </c>
    </row>
    <row r="1087" spans="12:21" x14ac:dyDescent="0.2">
      <c r="L1087" s="2">
        <v>148.6</v>
      </c>
      <c r="M1087" s="2">
        <v>0.52415</v>
      </c>
      <c r="N1087" s="2">
        <v>0.64605999999999997</v>
      </c>
      <c r="O1087" s="2">
        <v>0.49430000000000002</v>
      </c>
      <c r="P1087" s="127">
        <v>0.52181999999999995</v>
      </c>
      <c r="Q1087" s="2">
        <v>0.55400000000000005</v>
      </c>
      <c r="R1087" s="2">
        <v>0.77029999999999998</v>
      </c>
      <c r="S1087" s="2">
        <v>0.52415</v>
      </c>
      <c r="T1087" s="2">
        <v>0.64605999999999997</v>
      </c>
      <c r="U1087" s="2">
        <v>0.83199999999999996</v>
      </c>
    </row>
    <row r="1088" spans="12:21" x14ac:dyDescent="0.2">
      <c r="L1088" s="2">
        <v>148.69999999999999</v>
      </c>
      <c r="M1088" s="2">
        <v>0.52410000000000001</v>
      </c>
      <c r="N1088" s="2">
        <v>0.64595999999999998</v>
      </c>
      <c r="O1088" s="2">
        <v>0.49419999999999997</v>
      </c>
      <c r="P1088" s="127">
        <v>0.52171999999999996</v>
      </c>
      <c r="Q1088" s="2">
        <v>0.55400000000000005</v>
      </c>
      <c r="R1088" s="2">
        <v>0.7702</v>
      </c>
      <c r="S1088" s="2">
        <v>0.52410000000000001</v>
      </c>
      <c r="T1088" s="2">
        <v>0.64595999999999998</v>
      </c>
      <c r="U1088" s="2">
        <v>0.83199999999999996</v>
      </c>
    </row>
    <row r="1089" spans="12:21" x14ac:dyDescent="0.2">
      <c r="L1089" s="2">
        <v>148.80000000000001</v>
      </c>
      <c r="M1089" s="2">
        <v>0.52400000000000002</v>
      </c>
      <c r="N1089" s="2">
        <v>0.64590999999999998</v>
      </c>
      <c r="O1089" s="2">
        <v>0.49409999999999998</v>
      </c>
      <c r="P1089" s="127">
        <v>0.52161999999999997</v>
      </c>
      <c r="Q1089" s="2">
        <v>0.55389999999999995</v>
      </c>
      <c r="R1089" s="2">
        <v>0.7702</v>
      </c>
      <c r="S1089" s="2">
        <v>0.52400000000000002</v>
      </c>
      <c r="T1089" s="2">
        <v>0.64590999999999998</v>
      </c>
      <c r="U1089" s="2">
        <v>0.83179999999999998</v>
      </c>
    </row>
    <row r="1090" spans="12:21" x14ac:dyDescent="0.2">
      <c r="L1090" s="2">
        <v>148.9</v>
      </c>
      <c r="M1090" s="2">
        <v>0.52444999999999997</v>
      </c>
      <c r="N1090" s="2">
        <v>0.64581</v>
      </c>
      <c r="O1090" s="2">
        <v>0.495</v>
      </c>
      <c r="P1090" s="127">
        <v>0.52151999999999998</v>
      </c>
      <c r="Q1090" s="2">
        <v>0.55389999999999995</v>
      </c>
      <c r="R1090" s="2">
        <v>0.77010000000000001</v>
      </c>
      <c r="S1090" s="2">
        <v>0.52444999999999997</v>
      </c>
      <c r="T1090" s="2">
        <v>0.64581</v>
      </c>
      <c r="U1090" s="2">
        <v>0.83139999999999992</v>
      </c>
    </row>
    <row r="1091" spans="12:21" x14ac:dyDescent="0.2">
      <c r="L1091" s="2">
        <v>149</v>
      </c>
      <c r="M1091" s="2">
        <v>0.52384999999999993</v>
      </c>
      <c r="N1091" s="2">
        <v>0.64571000000000001</v>
      </c>
      <c r="O1091" s="2">
        <v>0.49390000000000001</v>
      </c>
      <c r="P1091" s="127">
        <v>0.52141999999999999</v>
      </c>
      <c r="Q1091" s="2">
        <v>0.55379999999999996</v>
      </c>
      <c r="R1091" s="2">
        <v>0.77</v>
      </c>
      <c r="S1091" s="2">
        <v>0.52384999999999993</v>
      </c>
      <c r="T1091" s="2">
        <v>0.64571000000000001</v>
      </c>
      <c r="U1091" s="2">
        <v>0.83099999999999996</v>
      </c>
    </row>
    <row r="1092" spans="12:21" x14ac:dyDescent="0.2">
      <c r="L1092" s="2">
        <v>149.1</v>
      </c>
      <c r="M1092" s="2">
        <v>0.52380000000000004</v>
      </c>
      <c r="N1092" s="2">
        <v>0.64566000000000001</v>
      </c>
      <c r="O1092" s="2">
        <v>0.49380000000000002</v>
      </c>
      <c r="P1092" s="127">
        <v>0.52132000000000001</v>
      </c>
      <c r="Q1092" s="2">
        <v>0.55379999999999996</v>
      </c>
      <c r="R1092" s="2">
        <v>0.77</v>
      </c>
      <c r="S1092" s="2">
        <v>0.52380000000000004</v>
      </c>
      <c r="T1092" s="2">
        <v>0.64566000000000001</v>
      </c>
      <c r="U1092" s="2">
        <v>0.83099999999999996</v>
      </c>
    </row>
    <row r="1093" spans="12:21" x14ac:dyDescent="0.2">
      <c r="L1093" s="2">
        <v>149.19999999999999</v>
      </c>
      <c r="M1093" s="2">
        <v>0.52370000000000005</v>
      </c>
      <c r="N1093" s="2">
        <v>0.64556000000000002</v>
      </c>
      <c r="O1093" s="2">
        <v>0.49370000000000003</v>
      </c>
      <c r="P1093" s="127">
        <v>0.52122000000000002</v>
      </c>
      <c r="Q1093" s="2">
        <v>0.55369999999999997</v>
      </c>
      <c r="R1093" s="2">
        <v>0.76990000000000003</v>
      </c>
      <c r="S1093" s="2">
        <v>0.52370000000000005</v>
      </c>
      <c r="T1093" s="2">
        <v>0.64556000000000002</v>
      </c>
      <c r="U1093" s="2">
        <v>0.83099999999999996</v>
      </c>
    </row>
    <row r="1094" spans="12:21" x14ac:dyDescent="0.2">
      <c r="L1094" s="2">
        <v>149.30000000000001</v>
      </c>
      <c r="M1094" s="2">
        <v>0.52364999999999995</v>
      </c>
      <c r="N1094" s="2">
        <v>0.64551000000000003</v>
      </c>
      <c r="O1094" s="2">
        <v>0.49359999999999998</v>
      </c>
      <c r="P1094" s="127">
        <v>0.52112000000000003</v>
      </c>
      <c r="Q1094" s="2">
        <v>0.55369999999999997</v>
      </c>
      <c r="R1094" s="2">
        <v>0.76990000000000003</v>
      </c>
      <c r="S1094" s="2">
        <v>0.52364999999999995</v>
      </c>
      <c r="T1094" s="2">
        <v>0.64551000000000003</v>
      </c>
      <c r="U1094" s="2">
        <v>0.83099999999999996</v>
      </c>
    </row>
    <row r="1095" spans="12:21" x14ac:dyDescent="0.2">
      <c r="L1095" s="2">
        <v>149.4</v>
      </c>
      <c r="M1095" s="2">
        <v>0.52354999999999996</v>
      </c>
      <c r="N1095" s="2">
        <v>0.64541000000000004</v>
      </c>
      <c r="O1095" s="2">
        <v>0.49349999999999999</v>
      </c>
      <c r="P1095" s="127">
        <v>0.52102000000000004</v>
      </c>
      <c r="Q1095" s="2">
        <v>0.55359999999999998</v>
      </c>
      <c r="R1095" s="2">
        <v>0.76980000000000004</v>
      </c>
      <c r="S1095" s="2">
        <v>0.52354999999999996</v>
      </c>
      <c r="T1095" s="2">
        <v>0.64541000000000004</v>
      </c>
      <c r="U1095" s="2">
        <v>0.83099999999999996</v>
      </c>
    </row>
    <row r="1096" spans="12:21" x14ac:dyDescent="0.2">
      <c r="L1096" s="2">
        <v>149.5</v>
      </c>
      <c r="M1096" s="2">
        <v>0.52349999999999997</v>
      </c>
      <c r="N1096" s="2">
        <v>0.64585999999999999</v>
      </c>
      <c r="O1096" s="2">
        <v>0.49340000000000001</v>
      </c>
      <c r="P1096" s="127">
        <v>0.52191999999999994</v>
      </c>
      <c r="Q1096" s="2">
        <v>0.55359999999999998</v>
      </c>
      <c r="R1096" s="2">
        <v>0.76980000000000004</v>
      </c>
      <c r="S1096" s="2">
        <v>0.52349999999999997</v>
      </c>
      <c r="T1096" s="2">
        <v>0.64585999999999999</v>
      </c>
      <c r="U1096" s="2">
        <v>0.83099999999999996</v>
      </c>
    </row>
    <row r="1097" spans="12:21" x14ac:dyDescent="0.2">
      <c r="L1097" s="2">
        <v>149.6</v>
      </c>
      <c r="M1097" s="2">
        <v>0.52339999999999998</v>
      </c>
      <c r="N1097" s="2">
        <v>0.64525999999999994</v>
      </c>
      <c r="O1097" s="2">
        <v>0.49330000000000002</v>
      </c>
      <c r="P1097" s="127">
        <v>0.52081999999999984</v>
      </c>
      <c r="Q1097" s="2">
        <v>0.55349999999999999</v>
      </c>
      <c r="R1097" s="2">
        <v>0.76970000000000005</v>
      </c>
      <c r="S1097" s="2">
        <v>0.52339999999999998</v>
      </c>
      <c r="T1097" s="2">
        <v>0.64525999999999994</v>
      </c>
      <c r="U1097" s="2">
        <v>0.83099999999999996</v>
      </c>
    </row>
    <row r="1098" spans="12:21" x14ac:dyDescent="0.2">
      <c r="L1098" s="2">
        <v>149.69999999999999</v>
      </c>
      <c r="M1098" s="2">
        <v>0.52334999999999998</v>
      </c>
      <c r="N1098" s="2">
        <v>0.64515999999999996</v>
      </c>
      <c r="O1098" s="2">
        <v>0.49320000000000003</v>
      </c>
      <c r="P1098" s="127">
        <v>0.52071999999999996</v>
      </c>
      <c r="Q1098" s="2">
        <v>0.55349999999999999</v>
      </c>
      <c r="R1098" s="2">
        <v>0.76959999999999995</v>
      </c>
      <c r="S1098" s="2">
        <v>0.52334999999999998</v>
      </c>
      <c r="T1098" s="2">
        <v>0.64515999999999996</v>
      </c>
      <c r="U1098" s="2">
        <v>0.83099999999999996</v>
      </c>
    </row>
    <row r="1099" spans="12:21" x14ac:dyDescent="0.2">
      <c r="L1099" s="2">
        <v>149.80000000000001</v>
      </c>
      <c r="M1099" s="2">
        <v>0.52324999999999999</v>
      </c>
      <c r="N1099" s="2">
        <v>0.64510999999999996</v>
      </c>
      <c r="O1099" s="2">
        <v>0.49309999999999998</v>
      </c>
      <c r="P1099" s="127">
        <v>0.52061999999999997</v>
      </c>
      <c r="Q1099" s="2">
        <v>0.5534</v>
      </c>
      <c r="R1099" s="2">
        <v>0.76959999999999995</v>
      </c>
      <c r="S1099" s="2">
        <v>0.52324999999999999</v>
      </c>
      <c r="T1099" s="2">
        <v>0.64510999999999996</v>
      </c>
      <c r="U1099" s="2">
        <v>0.83099999999999996</v>
      </c>
    </row>
    <row r="1100" spans="12:21" x14ac:dyDescent="0.2">
      <c r="L1100" s="2">
        <v>149.9</v>
      </c>
      <c r="M1100" s="2">
        <v>0.52364999999999995</v>
      </c>
      <c r="N1100" s="2">
        <v>0.64500999999999997</v>
      </c>
      <c r="O1100" s="2">
        <v>0.49399999999999999</v>
      </c>
      <c r="P1100" s="127">
        <v>0.52051999999999998</v>
      </c>
      <c r="Q1100" s="2">
        <v>0.55330000000000001</v>
      </c>
      <c r="R1100" s="2">
        <v>0.76949999999999996</v>
      </c>
      <c r="S1100" s="2">
        <v>0.52364999999999995</v>
      </c>
      <c r="T1100" s="2">
        <v>0.64500999999999997</v>
      </c>
      <c r="U1100" s="2">
        <v>0.83099999999999996</v>
      </c>
    </row>
    <row r="1101" spans="12:21" x14ac:dyDescent="0.2">
      <c r="L1101" s="2">
        <v>150</v>
      </c>
      <c r="M1101" s="2">
        <v>0.52310000000000001</v>
      </c>
      <c r="N1101" s="2">
        <v>0.64495999999999998</v>
      </c>
      <c r="O1101" s="2">
        <v>0.4929</v>
      </c>
      <c r="P1101" s="127">
        <v>0.52041999999999999</v>
      </c>
      <c r="Q1101" s="2">
        <v>0.55330000000000001</v>
      </c>
      <c r="R1101" s="2">
        <v>0.76949999999999996</v>
      </c>
      <c r="S1101" s="2">
        <v>0.52310000000000001</v>
      </c>
      <c r="T1101" s="2">
        <v>0.64495999999999998</v>
      </c>
      <c r="U1101" s="2">
        <v>0.83099999999999996</v>
      </c>
    </row>
    <row r="1102" spans="12:21" x14ac:dyDescent="0.2">
      <c r="L1102" s="2">
        <v>150.1</v>
      </c>
      <c r="M1102" s="2">
        <v>0.52300000000000002</v>
      </c>
      <c r="N1102" s="2">
        <v>0.64485999999999999</v>
      </c>
      <c r="O1102" s="2">
        <v>0.49280000000000002</v>
      </c>
      <c r="P1102" s="127">
        <v>0.52032</v>
      </c>
      <c r="Q1102" s="2">
        <v>0.55320000000000003</v>
      </c>
      <c r="R1102" s="2">
        <v>0.76939999999999997</v>
      </c>
      <c r="S1102" s="2">
        <v>0.52300000000000002</v>
      </c>
      <c r="T1102" s="2">
        <v>0.64485999999999999</v>
      </c>
      <c r="U1102" s="2">
        <v>0.8306</v>
      </c>
    </row>
    <row r="1103" spans="12:21" x14ac:dyDescent="0.2">
      <c r="L1103" s="2">
        <v>150.19999999999999</v>
      </c>
      <c r="M1103" s="2">
        <v>0.52295000000000003</v>
      </c>
      <c r="N1103" s="2">
        <v>0.64480999999999999</v>
      </c>
      <c r="O1103" s="2">
        <v>0.49270000000000003</v>
      </c>
      <c r="P1103" s="127">
        <v>0.52022000000000002</v>
      </c>
      <c r="Q1103" s="2">
        <v>0.55320000000000003</v>
      </c>
      <c r="R1103" s="2">
        <v>0.76939999999999997</v>
      </c>
      <c r="S1103" s="2">
        <v>0.52295000000000003</v>
      </c>
      <c r="T1103" s="2">
        <v>0.64480999999999999</v>
      </c>
      <c r="U1103" s="2">
        <v>0.83019999999999994</v>
      </c>
    </row>
    <row r="1104" spans="12:21" x14ac:dyDescent="0.2">
      <c r="L1104" s="2">
        <v>150.30000000000001</v>
      </c>
      <c r="M1104" s="2">
        <v>0.52285000000000004</v>
      </c>
      <c r="N1104" s="2">
        <v>0.64471000000000001</v>
      </c>
      <c r="O1104" s="2">
        <v>0.49259999999999998</v>
      </c>
      <c r="P1104" s="127">
        <v>0.52012000000000003</v>
      </c>
      <c r="Q1104" s="2">
        <v>0.55310000000000004</v>
      </c>
      <c r="R1104" s="2">
        <v>0.76929999999999998</v>
      </c>
      <c r="S1104" s="2">
        <v>0.52285000000000004</v>
      </c>
      <c r="T1104" s="2">
        <v>0.64471000000000001</v>
      </c>
      <c r="U1104" s="2">
        <v>0.83</v>
      </c>
    </row>
    <row r="1105" spans="12:21" x14ac:dyDescent="0.2">
      <c r="L1105" s="2">
        <v>150.4</v>
      </c>
      <c r="M1105" s="2">
        <v>0.52280000000000004</v>
      </c>
      <c r="N1105" s="2">
        <v>0.64466000000000001</v>
      </c>
      <c r="O1105" s="2">
        <v>0.49249999999999999</v>
      </c>
      <c r="P1105" s="127">
        <v>0.52002000000000004</v>
      </c>
      <c r="Q1105" s="2">
        <v>0.55310000000000004</v>
      </c>
      <c r="R1105" s="2">
        <v>0.76929999999999998</v>
      </c>
      <c r="S1105" s="2">
        <v>0.52280000000000004</v>
      </c>
      <c r="T1105" s="2">
        <v>0.64466000000000001</v>
      </c>
      <c r="U1105" s="2">
        <v>0.83</v>
      </c>
    </row>
    <row r="1106" spans="12:21" x14ac:dyDescent="0.2">
      <c r="L1106" s="2">
        <v>150.5</v>
      </c>
      <c r="M1106" s="2">
        <v>0.52270000000000005</v>
      </c>
      <c r="N1106" s="2">
        <v>0.64456000000000002</v>
      </c>
      <c r="O1106" s="2">
        <v>0.4924</v>
      </c>
      <c r="P1106" s="127">
        <v>0.51992000000000005</v>
      </c>
      <c r="Q1106" s="2">
        <v>0.55300000000000005</v>
      </c>
      <c r="R1106" s="2">
        <v>0.76919999999999999</v>
      </c>
      <c r="S1106" s="2">
        <v>0.52270000000000005</v>
      </c>
      <c r="T1106" s="2">
        <v>0.64456000000000002</v>
      </c>
      <c r="U1106" s="2">
        <v>0.83</v>
      </c>
    </row>
    <row r="1107" spans="12:21" x14ac:dyDescent="0.2">
      <c r="L1107" s="2">
        <v>150.6</v>
      </c>
      <c r="M1107" s="2">
        <v>0.52265000000000006</v>
      </c>
      <c r="N1107" s="2">
        <v>0.64451000000000003</v>
      </c>
      <c r="O1107" s="2">
        <v>0.49230000000000002</v>
      </c>
      <c r="P1107" s="127">
        <v>0.51982000000000006</v>
      </c>
      <c r="Q1107" s="2">
        <v>0.55300000000000005</v>
      </c>
      <c r="R1107" s="2">
        <v>0.76919999999999999</v>
      </c>
      <c r="S1107" s="2">
        <v>0.52265000000000006</v>
      </c>
      <c r="T1107" s="2">
        <v>0.64451000000000003</v>
      </c>
      <c r="U1107" s="2">
        <v>0.83</v>
      </c>
    </row>
    <row r="1108" spans="12:21" x14ac:dyDescent="0.2">
      <c r="L1108" s="2">
        <v>150.69999999999999</v>
      </c>
      <c r="M1108" s="2">
        <v>0.52254999999999996</v>
      </c>
      <c r="N1108" s="2">
        <v>0.64441000000000004</v>
      </c>
      <c r="O1108" s="2">
        <v>0.49220000000000003</v>
      </c>
      <c r="P1108" s="127">
        <v>0.51972000000000007</v>
      </c>
      <c r="Q1108" s="2">
        <v>0.55289999999999995</v>
      </c>
      <c r="R1108" s="2">
        <v>0.76910000000000001</v>
      </c>
      <c r="S1108" s="2">
        <v>0.52254999999999996</v>
      </c>
      <c r="T1108" s="2">
        <v>0.64441000000000004</v>
      </c>
      <c r="U1108" s="2">
        <v>0.83</v>
      </c>
    </row>
    <row r="1109" spans="12:21" x14ac:dyDescent="0.2">
      <c r="L1109" s="2">
        <v>150.80000000000001</v>
      </c>
      <c r="M1109" s="2">
        <v>0.52249999999999996</v>
      </c>
      <c r="N1109" s="2">
        <v>0.64436000000000004</v>
      </c>
      <c r="O1109" s="2">
        <v>0.49209999999999998</v>
      </c>
      <c r="P1109" s="127">
        <v>0.51962000000000008</v>
      </c>
      <c r="Q1109" s="2">
        <v>0.55289999999999995</v>
      </c>
      <c r="R1109" s="2">
        <v>0.76910000000000001</v>
      </c>
      <c r="S1109" s="2">
        <v>0.52249999999999996</v>
      </c>
      <c r="T1109" s="2">
        <v>0.64436000000000004</v>
      </c>
      <c r="U1109" s="2">
        <v>0.83</v>
      </c>
    </row>
    <row r="1110" spans="12:21" x14ac:dyDescent="0.2">
      <c r="L1110" s="2">
        <v>150.9</v>
      </c>
      <c r="M1110" s="2">
        <v>0.52289999999999992</v>
      </c>
      <c r="N1110" s="2">
        <v>0.64431000000000005</v>
      </c>
      <c r="O1110" s="2">
        <v>0.49299999999999999</v>
      </c>
      <c r="P1110" s="127">
        <v>0.51952000000000009</v>
      </c>
      <c r="Q1110" s="2">
        <v>0.55279999999999996</v>
      </c>
      <c r="R1110" s="2">
        <v>0.76910000000000001</v>
      </c>
      <c r="S1110" s="2">
        <v>0.52289999999999992</v>
      </c>
      <c r="T1110" s="2">
        <v>0.64431000000000005</v>
      </c>
      <c r="U1110" s="2">
        <v>0.83</v>
      </c>
    </row>
    <row r="1111" spans="12:21" x14ac:dyDescent="0.2">
      <c r="L1111" s="2">
        <v>151</v>
      </c>
      <c r="M1111" s="2">
        <v>0.52234999999999998</v>
      </c>
      <c r="N1111" s="2">
        <v>0.64420999999999995</v>
      </c>
      <c r="O1111" s="2">
        <v>0.4919</v>
      </c>
      <c r="P1111" s="127">
        <v>0.51931999999999989</v>
      </c>
      <c r="Q1111" s="2">
        <v>0.55279999999999996</v>
      </c>
      <c r="R1111" s="2">
        <v>0.76910000000000001</v>
      </c>
      <c r="S1111" s="2">
        <v>0.52234999999999998</v>
      </c>
      <c r="T1111" s="2">
        <v>0.64420999999999995</v>
      </c>
      <c r="U1111" s="2">
        <v>0.83</v>
      </c>
    </row>
    <row r="1112" spans="12:21" x14ac:dyDescent="0.2">
      <c r="L1112" s="2">
        <v>151.1</v>
      </c>
      <c r="M1112" s="2">
        <v>0.52224999999999999</v>
      </c>
      <c r="N1112" s="2">
        <v>0.64412999999999998</v>
      </c>
      <c r="O1112" s="2">
        <v>0.49180000000000001</v>
      </c>
      <c r="P1112" s="127">
        <v>0.51915999999999995</v>
      </c>
      <c r="Q1112" s="2">
        <v>0.55269999999999997</v>
      </c>
      <c r="R1112" s="2">
        <v>0.76910000000000001</v>
      </c>
      <c r="S1112" s="2">
        <v>0.52224999999999999</v>
      </c>
      <c r="T1112" s="2">
        <v>0.64412999999999998</v>
      </c>
      <c r="U1112" s="2">
        <v>0.83</v>
      </c>
    </row>
    <row r="1113" spans="12:21" x14ac:dyDescent="0.2">
      <c r="L1113" s="2">
        <v>151.19999999999999</v>
      </c>
      <c r="M1113" s="2">
        <v>0.5222</v>
      </c>
      <c r="N1113" s="2">
        <v>0.64405999999999997</v>
      </c>
      <c r="O1113" s="2">
        <v>0.49170000000000003</v>
      </c>
      <c r="P1113" s="127">
        <v>0.51901999999999993</v>
      </c>
      <c r="Q1113" s="2">
        <v>0.55269999999999997</v>
      </c>
      <c r="R1113" s="2">
        <v>0.76910000000000001</v>
      </c>
      <c r="S1113" s="2">
        <v>0.5222</v>
      </c>
      <c r="T1113" s="2">
        <v>0.64405999999999997</v>
      </c>
      <c r="U1113" s="2">
        <v>0.83</v>
      </c>
    </row>
    <row r="1114" spans="12:21" x14ac:dyDescent="0.2">
      <c r="L1114" s="2">
        <v>151.30000000000001</v>
      </c>
      <c r="M1114" s="2">
        <v>0.52210000000000001</v>
      </c>
      <c r="N1114" s="2">
        <v>0.64398</v>
      </c>
      <c r="O1114" s="2">
        <v>0.49159999999999998</v>
      </c>
      <c r="P1114" s="127">
        <v>0.51885999999999999</v>
      </c>
      <c r="Q1114" s="2">
        <v>0.55259999999999998</v>
      </c>
      <c r="R1114" s="2">
        <v>0.76910000000000001</v>
      </c>
      <c r="S1114" s="2">
        <v>0.52210000000000001</v>
      </c>
      <c r="T1114" s="2">
        <v>0.64398</v>
      </c>
      <c r="U1114" s="2">
        <v>0.82979999999999998</v>
      </c>
    </row>
    <row r="1115" spans="12:21" x14ac:dyDescent="0.2">
      <c r="L1115" s="2">
        <v>151.4</v>
      </c>
      <c r="M1115" s="2">
        <v>0.52205000000000001</v>
      </c>
      <c r="N1115" s="2">
        <v>0.64390999999999998</v>
      </c>
      <c r="O1115" s="2">
        <v>0.49149999999999999</v>
      </c>
      <c r="P1115" s="127">
        <v>0.51871999999999996</v>
      </c>
      <c r="Q1115" s="2">
        <v>0.55259999999999998</v>
      </c>
      <c r="R1115" s="2">
        <v>0.76910000000000001</v>
      </c>
      <c r="S1115" s="2">
        <v>0.52205000000000001</v>
      </c>
      <c r="T1115" s="2">
        <v>0.64390999999999998</v>
      </c>
      <c r="U1115" s="2">
        <v>0.82939999999999992</v>
      </c>
    </row>
    <row r="1116" spans="12:21" x14ac:dyDescent="0.2">
      <c r="L1116" s="2">
        <v>151.5</v>
      </c>
      <c r="M1116" s="2">
        <v>0.52195000000000003</v>
      </c>
      <c r="N1116" s="2">
        <v>0.64383000000000001</v>
      </c>
      <c r="O1116" s="2">
        <v>0.4914</v>
      </c>
      <c r="P1116" s="127">
        <v>0.51856000000000002</v>
      </c>
      <c r="Q1116" s="2">
        <v>0.55249999999999999</v>
      </c>
      <c r="R1116" s="2">
        <v>0.76910000000000001</v>
      </c>
      <c r="S1116" s="2">
        <v>0.52195000000000003</v>
      </c>
      <c r="T1116" s="2">
        <v>0.64383000000000001</v>
      </c>
      <c r="U1116" s="2">
        <v>0.82899999999999996</v>
      </c>
    </row>
    <row r="1117" spans="12:21" x14ac:dyDescent="0.2">
      <c r="L1117" s="2">
        <v>151.6</v>
      </c>
      <c r="M1117" s="2">
        <v>0.52190000000000003</v>
      </c>
      <c r="N1117" s="2">
        <v>0.64376</v>
      </c>
      <c r="O1117" s="2">
        <v>0.49130000000000001</v>
      </c>
      <c r="P1117" s="127">
        <v>0.51841999999999999</v>
      </c>
      <c r="Q1117" s="2">
        <v>0.55249999999999999</v>
      </c>
      <c r="R1117" s="2">
        <v>0.76910000000000001</v>
      </c>
      <c r="S1117" s="2">
        <v>0.52190000000000003</v>
      </c>
      <c r="T1117" s="2">
        <v>0.64376</v>
      </c>
      <c r="U1117" s="2">
        <v>0.82899999999999996</v>
      </c>
    </row>
    <row r="1118" spans="12:21" x14ac:dyDescent="0.2">
      <c r="L1118" s="2">
        <v>151.69999999999999</v>
      </c>
      <c r="M1118" s="2">
        <v>0.52180000000000004</v>
      </c>
      <c r="N1118" s="2">
        <v>0.64368000000000003</v>
      </c>
      <c r="O1118" s="2">
        <v>0.49120000000000003</v>
      </c>
      <c r="P1118" s="127">
        <v>0.51826000000000005</v>
      </c>
      <c r="Q1118" s="2">
        <v>0.5524</v>
      </c>
      <c r="R1118" s="2">
        <v>0.76910000000000001</v>
      </c>
      <c r="S1118" s="2">
        <v>0.52180000000000004</v>
      </c>
      <c r="T1118" s="2">
        <v>0.64368000000000003</v>
      </c>
      <c r="U1118" s="2">
        <v>0.82899999999999996</v>
      </c>
    </row>
    <row r="1119" spans="12:21" x14ac:dyDescent="0.2">
      <c r="L1119" s="2">
        <v>151.80000000000001</v>
      </c>
      <c r="M1119" s="2">
        <v>0.52174999999999994</v>
      </c>
      <c r="N1119" s="2">
        <v>0.64361000000000002</v>
      </c>
      <c r="O1119" s="2">
        <v>0.49109999999999998</v>
      </c>
      <c r="P1119" s="127">
        <v>0.51812000000000002</v>
      </c>
      <c r="Q1119" s="2">
        <v>0.5524</v>
      </c>
      <c r="R1119" s="2">
        <v>0.76910000000000001</v>
      </c>
      <c r="S1119" s="2">
        <v>0.52174999999999994</v>
      </c>
      <c r="T1119" s="2">
        <v>0.64361000000000002</v>
      </c>
      <c r="U1119" s="2">
        <v>0.82899999999999996</v>
      </c>
    </row>
    <row r="1120" spans="12:21" x14ac:dyDescent="0.2">
      <c r="L1120" s="2">
        <v>151.9</v>
      </c>
      <c r="M1120" s="2">
        <v>0.52215</v>
      </c>
      <c r="N1120" s="2">
        <v>0.64353000000000005</v>
      </c>
      <c r="O1120" s="2">
        <v>0.49199999999999999</v>
      </c>
      <c r="P1120" s="127">
        <v>0.51796000000000009</v>
      </c>
      <c r="Q1120" s="2">
        <v>0.55230000000000001</v>
      </c>
      <c r="R1120" s="2">
        <v>0.76910000000000001</v>
      </c>
      <c r="S1120" s="2">
        <v>0.52215</v>
      </c>
      <c r="T1120" s="2">
        <v>0.64353000000000005</v>
      </c>
      <c r="U1120" s="2">
        <v>0.82899999999999996</v>
      </c>
    </row>
    <row r="1121" spans="12:21" x14ac:dyDescent="0.2">
      <c r="L1121" s="2">
        <v>152</v>
      </c>
      <c r="M1121" s="2">
        <v>0.52160000000000006</v>
      </c>
      <c r="N1121" s="2">
        <v>0.64346000000000003</v>
      </c>
      <c r="O1121" s="2">
        <v>0.4909</v>
      </c>
      <c r="P1121" s="127">
        <v>0.51782000000000006</v>
      </c>
      <c r="Q1121" s="2">
        <v>0.55230000000000001</v>
      </c>
      <c r="R1121" s="2">
        <v>0.76910000000000001</v>
      </c>
      <c r="S1121" s="2">
        <v>0.52160000000000006</v>
      </c>
      <c r="T1121" s="2">
        <v>0.64346000000000003</v>
      </c>
      <c r="U1121" s="2">
        <v>0.82899999999999996</v>
      </c>
    </row>
    <row r="1122" spans="12:21" x14ac:dyDescent="0.2">
      <c r="L1122" s="2">
        <v>152.1</v>
      </c>
      <c r="M1122" s="2">
        <v>0.52150000000000007</v>
      </c>
      <c r="N1122" s="2">
        <v>0.64337999999999995</v>
      </c>
      <c r="O1122" s="2">
        <v>0.49080000000000001</v>
      </c>
      <c r="P1122" s="127">
        <v>0.5176599999999999</v>
      </c>
      <c r="Q1122" s="2">
        <v>0.55220000000000002</v>
      </c>
      <c r="R1122" s="2">
        <v>0.76910000000000001</v>
      </c>
      <c r="S1122" s="2">
        <v>0.52150000000000007</v>
      </c>
      <c r="T1122" s="2">
        <v>0.64337999999999995</v>
      </c>
      <c r="U1122" s="2">
        <v>0.82899999999999996</v>
      </c>
    </row>
    <row r="1123" spans="12:21" x14ac:dyDescent="0.2">
      <c r="L1123" s="2">
        <v>152.19999999999999</v>
      </c>
      <c r="M1123" s="2">
        <v>0.52144999999999997</v>
      </c>
      <c r="N1123" s="2">
        <v>0.64331000000000005</v>
      </c>
      <c r="O1123" s="2">
        <v>0.49070000000000003</v>
      </c>
      <c r="P1123" s="127">
        <v>0.51752000000000009</v>
      </c>
      <c r="Q1123" s="2">
        <v>0.55220000000000002</v>
      </c>
      <c r="R1123" s="2">
        <v>0.76910000000000001</v>
      </c>
      <c r="S1123" s="2">
        <v>0.52144999999999997</v>
      </c>
      <c r="T1123" s="2">
        <v>0.64331000000000005</v>
      </c>
      <c r="U1123" s="2">
        <v>0.82899999999999996</v>
      </c>
    </row>
    <row r="1124" spans="12:21" x14ac:dyDescent="0.2">
      <c r="L1124" s="2">
        <v>152.30000000000001</v>
      </c>
      <c r="M1124" s="2">
        <v>0.52134999999999998</v>
      </c>
      <c r="N1124" s="2">
        <v>0.64322999999999997</v>
      </c>
      <c r="O1124" s="2">
        <v>0.49059999999999998</v>
      </c>
      <c r="P1124" s="127">
        <v>0.51735999999999993</v>
      </c>
      <c r="Q1124" s="2">
        <v>0.55210000000000004</v>
      </c>
      <c r="R1124" s="2">
        <v>0.76910000000000001</v>
      </c>
      <c r="S1124" s="2">
        <v>0.52134999999999998</v>
      </c>
      <c r="T1124" s="2">
        <v>0.64322999999999997</v>
      </c>
      <c r="U1124" s="2">
        <v>0.82899999999999996</v>
      </c>
    </row>
    <row r="1125" spans="12:21" x14ac:dyDescent="0.2">
      <c r="L1125" s="2">
        <v>152.4</v>
      </c>
      <c r="M1125" s="2">
        <v>0.52129999999999999</v>
      </c>
      <c r="N1125" s="2">
        <v>0.64315999999999995</v>
      </c>
      <c r="O1125" s="2">
        <v>0.49049999999999999</v>
      </c>
      <c r="P1125" s="127">
        <v>0.5172199999999999</v>
      </c>
      <c r="Q1125" s="2">
        <v>0.55210000000000004</v>
      </c>
      <c r="R1125" s="2">
        <v>0.76910000000000001</v>
      </c>
      <c r="S1125" s="2">
        <v>0.52129999999999999</v>
      </c>
      <c r="T1125" s="2">
        <v>0.64315999999999995</v>
      </c>
      <c r="U1125" s="2">
        <v>0.82899999999999996</v>
      </c>
    </row>
    <row r="1126" spans="12:21" x14ac:dyDescent="0.2">
      <c r="L1126" s="2">
        <v>152.5</v>
      </c>
      <c r="M1126" s="2">
        <v>0.5212</v>
      </c>
      <c r="N1126" s="2">
        <v>0.64307999999999998</v>
      </c>
      <c r="O1126" s="2">
        <v>0.4904</v>
      </c>
      <c r="P1126" s="127">
        <v>0.51705999999999996</v>
      </c>
      <c r="Q1126" s="2">
        <v>0.55200000000000005</v>
      </c>
      <c r="R1126" s="2">
        <v>0.76910000000000001</v>
      </c>
      <c r="S1126" s="2">
        <v>0.5212</v>
      </c>
      <c r="T1126" s="2">
        <v>0.64307999999999998</v>
      </c>
      <c r="U1126" s="2">
        <v>0.82899999999999996</v>
      </c>
    </row>
    <row r="1127" spans="12:21" x14ac:dyDescent="0.2">
      <c r="L1127" s="2">
        <v>152.6</v>
      </c>
      <c r="M1127" s="2">
        <v>0.52115</v>
      </c>
      <c r="N1127" s="2">
        <v>0.64300999999999997</v>
      </c>
      <c r="O1127" s="2">
        <v>0.49030000000000001</v>
      </c>
      <c r="P1127" s="127">
        <v>0.51691999999999994</v>
      </c>
      <c r="Q1127" s="2">
        <v>0.55200000000000005</v>
      </c>
      <c r="R1127" s="2">
        <v>0.76910000000000001</v>
      </c>
      <c r="S1127" s="2">
        <v>0.52115</v>
      </c>
      <c r="T1127" s="2">
        <v>0.64300999999999997</v>
      </c>
      <c r="U1127" s="2">
        <v>0.8286</v>
      </c>
    </row>
    <row r="1128" spans="12:21" x14ac:dyDescent="0.2">
      <c r="L1128" s="2">
        <v>152.69999999999999</v>
      </c>
      <c r="M1128" s="2">
        <v>0.52105000000000001</v>
      </c>
      <c r="N1128" s="2">
        <v>0.64293</v>
      </c>
      <c r="O1128" s="2">
        <v>0.49020000000000002</v>
      </c>
      <c r="P1128" s="127">
        <v>0.51676</v>
      </c>
      <c r="Q1128" s="2">
        <v>0.55189999999999995</v>
      </c>
      <c r="R1128" s="2">
        <v>0.76910000000000001</v>
      </c>
      <c r="S1128" s="2">
        <v>0.52105000000000001</v>
      </c>
      <c r="T1128" s="2">
        <v>0.64293</v>
      </c>
      <c r="U1128" s="2">
        <v>0.82819999999999994</v>
      </c>
    </row>
    <row r="1129" spans="12:21" x14ac:dyDescent="0.2">
      <c r="L1129" s="2">
        <v>152.80000000000001</v>
      </c>
      <c r="M1129" s="2">
        <v>0.52099999999999991</v>
      </c>
      <c r="N1129" s="2">
        <v>0.64285999999999999</v>
      </c>
      <c r="O1129" s="2">
        <v>0.49009999999999998</v>
      </c>
      <c r="P1129" s="127">
        <v>0.51661999999999997</v>
      </c>
      <c r="Q1129" s="2">
        <v>0.55189999999999995</v>
      </c>
      <c r="R1129" s="2">
        <v>0.76910000000000001</v>
      </c>
      <c r="S1129" s="2">
        <v>0.52099999999999991</v>
      </c>
      <c r="T1129" s="2">
        <v>0.64285999999999999</v>
      </c>
      <c r="U1129" s="2">
        <v>0.82799999999999996</v>
      </c>
    </row>
    <row r="1130" spans="12:21" x14ac:dyDescent="0.2">
      <c r="L1130" s="2">
        <v>152.9</v>
      </c>
      <c r="M1130" s="2">
        <v>0.52139999999999997</v>
      </c>
      <c r="N1130" s="2">
        <v>0.64278000000000002</v>
      </c>
      <c r="O1130" s="2">
        <v>0.49099999999999999</v>
      </c>
      <c r="P1130" s="127">
        <v>0.51646000000000003</v>
      </c>
      <c r="Q1130" s="2">
        <v>0.55179999999999996</v>
      </c>
      <c r="R1130" s="2">
        <v>0.76910000000000001</v>
      </c>
      <c r="S1130" s="2">
        <v>0.52139999999999997</v>
      </c>
      <c r="T1130" s="2">
        <v>0.64278000000000002</v>
      </c>
      <c r="U1130" s="2">
        <v>0.82799999999999996</v>
      </c>
    </row>
    <row r="1131" spans="12:21" x14ac:dyDescent="0.2">
      <c r="L1131" s="2">
        <v>153</v>
      </c>
      <c r="M1131" s="2">
        <v>0.52085000000000004</v>
      </c>
      <c r="N1131" s="2">
        <v>0.64271</v>
      </c>
      <c r="O1131" s="2">
        <v>0.4899</v>
      </c>
      <c r="P1131" s="127">
        <v>0.51632</v>
      </c>
      <c r="Q1131" s="2">
        <v>0.55179999999999996</v>
      </c>
      <c r="R1131" s="2">
        <v>0.76910000000000001</v>
      </c>
      <c r="S1131" s="2">
        <v>0.52085000000000004</v>
      </c>
      <c r="T1131" s="2">
        <v>0.64271</v>
      </c>
      <c r="U1131" s="2">
        <v>0.82799999999999996</v>
      </c>
    </row>
    <row r="1132" spans="12:21" x14ac:dyDescent="0.2">
      <c r="L1132" s="2">
        <v>153.1</v>
      </c>
      <c r="M1132" s="2">
        <v>0.52075000000000005</v>
      </c>
      <c r="N1132" s="2">
        <v>0.64263000000000003</v>
      </c>
      <c r="O1132" s="2">
        <v>0.48980000000000001</v>
      </c>
      <c r="P1132" s="127">
        <v>0.51616000000000006</v>
      </c>
      <c r="Q1132" s="2">
        <v>0.55169999999999997</v>
      </c>
      <c r="R1132" s="2">
        <v>0.76910000000000001</v>
      </c>
      <c r="S1132" s="2">
        <v>0.52075000000000005</v>
      </c>
      <c r="T1132" s="2">
        <v>0.64263000000000003</v>
      </c>
      <c r="U1132" s="2">
        <v>0.82799999999999996</v>
      </c>
    </row>
    <row r="1133" spans="12:21" x14ac:dyDescent="0.2">
      <c r="L1133" s="2">
        <v>153.19999999999999</v>
      </c>
      <c r="M1133" s="2">
        <v>0.52069999999999994</v>
      </c>
      <c r="N1133" s="2">
        <v>0.64256000000000002</v>
      </c>
      <c r="O1133" s="2">
        <v>0.48970000000000002</v>
      </c>
      <c r="P1133" s="127">
        <v>0.51602000000000003</v>
      </c>
      <c r="Q1133" s="2">
        <v>0.55169999999999997</v>
      </c>
      <c r="R1133" s="2">
        <v>0.76910000000000001</v>
      </c>
      <c r="S1133" s="2">
        <v>0.52069999999999994</v>
      </c>
      <c r="T1133" s="2">
        <v>0.64256000000000002</v>
      </c>
      <c r="U1133" s="2">
        <v>0.82799999999999996</v>
      </c>
    </row>
    <row r="1134" spans="12:21" x14ac:dyDescent="0.2">
      <c r="L1134" s="2">
        <v>153.30000000000001</v>
      </c>
      <c r="M1134" s="2">
        <v>0.52059999999999995</v>
      </c>
      <c r="N1134" s="2">
        <v>0.64248000000000005</v>
      </c>
      <c r="O1134" s="2">
        <v>0.48959999999999998</v>
      </c>
      <c r="P1134" s="127">
        <v>0.5158600000000001</v>
      </c>
      <c r="Q1134" s="2">
        <v>0.55159999999999998</v>
      </c>
      <c r="R1134" s="2">
        <v>0.76910000000000001</v>
      </c>
      <c r="S1134" s="2">
        <v>0.52059999999999995</v>
      </c>
      <c r="T1134" s="2">
        <v>0.64248000000000005</v>
      </c>
      <c r="U1134" s="2">
        <v>0.82799999999999996</v>
      </c>
    </row>
    <row r="1135" spans="12:21" x14ac:dyDescent="0.2">
      <c r="L1135" s="2">
        <v>153.4</v>
      </c>
      <c r="M1135" s="2">
        <v>0.52049999999999996</v>
      </c>
      <c r="N1135" s="2">
        <v>0.64241000000000004</v>
      </c>
      <c r="O1135" s="2">
        <v>0.48949999999999999</v>
      </c>
      <c r="P1135" s="127">
        <v>0.51572000000000007</v>
      </c>
      <c r="Q1135" s="2">
        <v>0.55149999999999999</v>
      </c>
      <c r="R1135" s="2">
        <v>0.76910000000000001</v>
      </c>
      <c r="S1135" s="2">
        <v>0.52049999999999996</v>
      </c>
      <c r="T1135" s="2">
        <v>0.64241000000000004</v>
      </c>
      <c r="U1135" s="2">
        <v>0.82799999999999996</v>
      </c>
    </row>
    <row r="1136" spans="12:21" x14ac:dyDescent="0.2">
      <c r="L1136" s="2">
        <v>153.5</v>
      </c>
      <c r="M1136" s="2">
        <v>0.52044999999999997</v>
      </c>
      <c r="N1136" s="2">
        <v>0.64232999999999996</v>
      </c>
      <c r="O1136" s="2">
        <v>0.4894</v>
      </c>
      <c r="P1136" s="127">
        <v>0.51555999999999991</v>
      </c>
      <c r="Q1136" s="2">
        <v>0.55149999999999999</v>
      </c>
      <c r="R1136" s="2">
        <v>0.76910000000000001</v>
      </c>
      <c r="S1136" s="2">
        <v>0.52044999999999997</v>
      </c>
      <c r="T1136" s="2">
        <v>0.64232999999999996</v>
      </c>
      <c r="U1136" s="2">
        <v>0.82799999999999996</v>
      </c>
    </row>
    <row r="1137" spans="12:21" x14ac:dyDescent="0.2">
      <c r="L1137" s="2">
        <v>153.6</v>
      </c>
      <c r="M1137" s="2">
        <v>0.52034999999999998</v>
      </c>
      <c r="N1137" s="2">
        <v>0.64226000000000005</v>
      </c>
      <c r="O1137" s="2">
        <v>0.48930000000000001</v>
      </c>
      <c r="P1137" s="127">
        <v>0.5154200000000001</v>
      </c>
      <c r="Q1137" s="2">
        <v>0.5514</v>
      </c>
      <c r="R1137" s="2">
        <v>0.76910000000000001</v>
      </c>
      <c r="S1137" s="2">
        <v>0.52034999999999998</v>
      </c>
      <c r="T1137" s="2">
        <v>0.64226000000000005</v>
      </c>
      <c r="U1137" s="2">
        <v>0.82799999999999996</v>
      </c>
    </row>
    <row r="1138" spans="12:21" x14ac:dyDescent="0.2">
      <c r="L1138" s="2">
        <v>153.69999999999999</v>
      </c>
      <c r="M1138" s="2">
        <v>0.52029999999999998</v>
      </c>
      <c r="N1138" s="2">
        <v>0.64217999999999997</v>
      </c>
      <c r="O1138" s="2">
        <v>0.48920000000000002</v>
      </c>
      <c r="P1138" s="127">
        <v>0.51525999999999994</v>
      </c>
      <c r="Q1138" s="2">
        <v>0.5514</v>
      </c>
      <c r="R1138" s="2">
        <v>0.76910000000000001</v>
      </c>
      <c r="S1138" s="2">
        <v>0.52029999999999998</v>
      </c>
      <c r="T1138" s="2">
        <v>0.64217999999999997</v>
      </c>
      <c r="U1138" s="2">
        <v>0.82799999999999996</v>
      </c>
    </row>
    <row r="1139" spans="12:21" x14ac:dyDescent="0.2">
      <c r="L1139" s="2">
        <v>153.80000000000001</v>
      </c>
      <c r="M1139" s="2">
        <v>0.5202</v>
      </c>
      <c r="N1139" s="2">
        <v>0.64210999999999996</v>
      </c>
      <c r="O1139" s="2">
        <v>0.48909999999999998</v>
      </c>
      <c r="P1139" s="127">
        <v>0.51511999999999991</v>
      </c>
      <c r="Q1139" s="2">
        <v>0.55130000000000001</v>
      </c>
      <c r="R1139" s="2">
        <v>0.76910000000000001</v>
      </c>
      <c r="S1139" s="2">
        <v>0.5202</v>
      </c>
      <c r="T1139" s="2">
        <v>0.64210999999999996</v>
      </c>
      <c r="U1139" s="2">
        <v>0.82799999999999996</v>
      </c>
    </row>
    <row r="1140" spans="12:21" x14ac:dyDescent="0.2">
      <c r="L1140" s="2">
        <v>153.9</v>
      </c>
      <c r="M1140" s="2">
        <v>0.52065000000000006</v>
      </c>
      <c r="N1140" s="2">
        <v>0.64202999999999999</v>
      </c>
      <c r="O1140" s="2">
        <v>0.49</v>
      </c>
      <c r="P1140" s="127">
        <v>0.51495999999999997</v>
      </c>
      <c r="Q1140" s="2">
        <v>0.55130000000000001</v>
      </c>
      <c r="R1140" s="2">
        <v>0.76910000000000001</v>
      </c>
      <c r="S1140" s="2">
        <v>0.52065000000000006</v>
      </c>
      <c r="T1140" s="2">
        <v>0.64202999999999999</v>
      </c>
      <c r="U1140" s="2">
        <v>0.82799999999999996</v>
      </c>
    </row>
    <row r="1141" spans="12:21" x14ac:dyDescent="0.2">
      <c r="L1141" s="2">
        <v>154</v>
      </c>
      <c r="M1141" s="2">
        <v>0.52005000000000001</v>
      </c>
      <c r="N1141" s="2">
        <v>0.64195999999999998</v>
      </c>
      <c r="O1141" s="2">
        <v>0.4889</v>
      </c>
      <c r="P1141" s="127">
        <v>0.51481999999999994</v>
      </c>
      <c r="Q1141" s="2">
        <v>0.55120000000000002</v>
      </c>
      <c r="R1141" s="2">
        <v>0.76910000000000001</v>
      </c>
      <c r="S1141" s="2">
        <v>0.52005000000000001</v>
      </c>
      <c r="T1141" s="2">
        <v>0.64195999999999998</v>
      </c>
      <c r="U1141" s="2">
        <v>0.82799999999999996</v>
      </c>
    </row>
    <row r="1142" spans="12:21" x14ac:dyDescent="0.2">
      <c r="L1142" s="2">
        <v>154.1</v>
      </c>
      <c r="M1142" s="2">
        <v>0.52</v>
      </c>
      <c r="N1142" s="2">
        <v>0.64188000000000001</v>
      </c>
      <c r="O1142" s="2">
        <v>0.48880000000000001</v>
      </c>
      <c r="P1142" s="127">
        <v>0.51466000000000001</v>
      </c>
      <c r="Q1142" s="2">
        <v>0.55120000000000002</v>
      </c>
      <c r="R1142" s="2">
        <v>0.76910000000000001</v>
      </c>
      <c r="S1142" s="2">
        <v>0.52</v>
      </c>
      <c r="T1142" s="2">
        <v>0.64188000000000001</v>
      </c>
      <c r="U1142" s="2">
        <v>0.8276</v>
      </c>
    </row>
    <row r="1143" spans="12:21" x14ac:dyDescent="0.2">
      <c r="L1143" s="2">
        <v>154.19999999999999</v>
      </c>
      <c r="M1143" s="2">
        <v>0.51990000000000003</v>
      </c>
      <c r="N1143" s="2">
        <v>0.64180999999999999</v>
      </c>
      <c r="O1143" s="2">
        <v>0.48870000000000002</v>
      </c>
      <c r="P1143" s="127">
        <v>0.51451999999999998</v>
      </c>
      <c r="Q1143" s="2">
        <v>0.55110000000000003</v>
      </c>
      <c r="R1143" s="2">
        <v>0.76910000000000001</v>
      </c>
      <c r="S1143" s="2">
        <v>0.51990000000000003</v>
      </c>
      <c r="T1143" s="2">
        <v>0.64180999999999999</v>
      </c>
      <c r="U1143" s="2">
        <v>0.82719999999999994</v>
      </c>
    </row>
    <row r="1144" spans="12:21" x14ac:dyDescent="0.2">
      <c r="L1144" s="2">
        <v>154.30000000000001</v>
      </c>
      <c r="M1144" s="2">
        <v>0.51985000000000003</v>
      </c>
      <c r="N1144" s="2">
        <v>0.64173000000000002</v>
      </c>
      <c r="O1144" s="2">
        <v>0.48859999999999998</v>
      </c>
      <c r="P1144" s="127">
        <v>0.51436000000000004</v>
      </c>
      <c r="Q1144" s="2">
        <v>0.55110000000000003</v>
      </c>
      <c r="R1144" s="2">
        <v>0.76910000000000001</v>
      </c>
      <c r="S1144" s="2">
        <v>0.51985000000000003</v>
      </c>
      <c r="T1144" s="2">
        <v>0.64173000000000002</v>
      </c>
      <c r="U1144" s="2">
        <v>0.82699999999999996</v>
      </c>
    </row>
    <row r="1145" spans="12:21" x14ac:dyDescent="0.2">
      <c r="L1145" s="2">
        <v>154.4</v>
      </c>
      <c r="M1145" s="2">
        <v>0.51975000000000005</v>
      </c>
      <c r="N1145" s="2">
        <v>0.64166000000000001</v>
      </c>
      <c r="O1145" s="2">
        <v>0.48849999999999999</v>
      </c>
      <c r="P1145" s="127">
        <v>0.51422000000000001</v>
      </c>
      <c r="Q1145" s="2">
        <v>0.55100000000000005</v>
      </c>
      <c r="R1145" s="2">
        <v>0.76910000000000001</v>
      </c>
      <c r="S1145" s="2">
        <v>0.51975000000000005</v>
      </c>
      <c r="T1145" s="2">
        <v>0.64166000000000001</v>
      </c>
      <c r="U1145" s="2">
        <v>0.82699999999999996</v>
      </c>
    </row>
    <row r="1146" spans="12:21" x14ac:dyDescent="0.2">
      <c r="L1146" s="2">
        <v>154.5</v>
      </c>
      <c r="M1146" s="2">
        <v>0.51970000000000005</v>
      </c>
      <c r="N1146" s="2">
        <v>0.64158000000000004</v>
      </c>
      <c r="O1146" s="2">
        <v>0.4884</v>
      </c>
      <c r="P1146" s="127">
        <v>0.51406000000000007</v>
      </c>
      <c r="Q1146" s="2">
        <v>0.55100000000000005</v>
      </c>
      <c r="R1146" s="2">
        <v>0.76910000000000001</v>
      </c>
      <c r="S1146" s="2">
        <v>0.51970000000000005</v>
      </c>
      <c r="T1146" s="2">
        <v>0.64158000000000004</v>
      </c>
      <c r="U1146" s="2">
        <v>0.82699999999999996</v>
      </c>
    </row>
    <row r="1147" spans="12:21" x14ac:dyDescent="0.2">
      <c r="L1147" s="2">
        <v>154.6</v>
      </c>
      <c r="M1147" s="2">
        <v>0.51959999999999995</v>
      </c>
      <c r="N1147" s="2">
        <v>0.64151000000000002</v>
      </c>
      <c r="O1147" s="2">
        <v>0.48830000000000001</v>
      </c>
      <c r="P1147" s="127">
        <v>0.51392000000000004</v>
      </c>
      <c r="Q1147" s="2">
        <v>0.55089999999999995</v>
      </c>
      <c r="R1147" s="2">
        <v>0.76910000000000001</v>
      </c>
      <c r="S1147" s="2">
        <v>0.51959999999999995</v>
      </c>
      <c r="T1147" s="2">
        <v>0.64151000000000002</v>
      </c>
      <c r="U1147" s="2">
        <v>0.82699999999999996</v>
      </c>
    </row>
    <row r="1148" spans="12:21" x14ac:dyDescent="0.2">
      <c r="L1148" s="2">
        <v>154.69999999999999</v>
      </c>
      <c r="M1148" s="2">
        <v>0.51954999999999996</v>
      </c>
      <c r="N1148" s="2">
        <v>0.64142999999999994</v>
      </c>
      <c r="O1148" s="2">
        <v>0.48820000000000002</v>
      </c>
      <c r="P1148" s="127">
        <v>0.51375999999999988</v>
      </c>
      <c r="Q1148" s="2">
        <v>0.55089999999999995</v>
      </c>
      <c r="R1148" s="2">
        <v>0.76910000000000001</v>
      </c>
      <c r="S1148" s="2">
        <v>0.51954999999999996</v>
      </c>
      <c r="T1148" s="2">
        <v>0.64142999999999994</v>
      </c>
      <c r="U1148" s="2">
        <v>0.82699999999999996</v>
      </c>
    </row>
    <row r="1149" spans="12:21" x14ac:dyDescent="0.2">
      <c r="L1149" s="2">
        <v>154.80000000000001</v>
      </c>
      <c r="M1149" s="2">
        <v>0.51944999999999997</v>
      </c>
      <c r="N1149" s="2">
        <v>0.64136000000000004</v>
      </c>
      <c r="O1149" s="2">
        <v>0.48809999999999998</v>
      </c>
      <c r="P1149" s="127">
        <v>0.51362000000000008</v>
      </c>
      <c r="Q1149" s="2">
        <v>0.55079999999999996</v>
      </c>
      <c r="R1149" s="2">
        <v>0.76910000000000001</v>
      </c>
      <c r="S1149" s="2">
        <v>0.51944999999999997</v>
      </c>
      <c r="T1149" s="2">
        <v>0.64136000000000004</v>
      </c>
      <c r="U1149" s="2">
        <v>0.82699999999999996</v>
      </c>
    </row>
    <row r="1150" spans="12:21" x14ac:dyDescent="0.2">
      <c r="L1150" s="2">
        <v>154.9</v>
      </c>
      <c r="M1150" s="2">
        <v>0.51990000000000003</v>
      </c>
      <c r="N1150" s="2">
        <v>0.64127999999999996</v>
      </c>
      <c r="O1150" s="2">
        <v>0.48899999999999999</v>
      </c>
      <c r="P1150" s="127">
        <v>0.51345999999999992</v>
      </c>
      <c r="Q1150" s="2">
        <v>0.55079999999999996</v>
      </c>
      <c r="R1150" s="2">
        <v>0.76910000000000001</v>
      </c>
      <c r="S1150" s="2">
        <v>0.51990000000000003</v>
      </c>
      <c r="T1150" s="2">
        <v>0.64127999999999996</v>
      </c>
      <c r="U1150" s="2">
        <v>0.82699999999999996</v>
      </c>
    </row>
    <row r="1151" spans="12:21" x14ac:dyDescent="0.2">
      <c r="L1151" s="2">
        <v>155</v>
      </c>
      <c r="M1151" s="2">
        <v>0.51929999999999998</v>
      </c>
      <c r="N1151" s="2">
        <v>0.64120999999999995</v>
      </c>
      <c r="O1151" s="2">
        <v>0.4879</v>
      </c>
      <c r="P1151" s="127">
        <v>0.51331999999999989</v>
      </c>
      <c r="Q1151" s="2">
        <v>0.55069999999999997</v>
      </c>
      <c r="R1151" s="2">
        <v>0.76910000000000001</v>
      </c>
      <c r="S1151" s="2">
        <v>0.51929999999999998</v>
      </c>
      <c r="T1151" s="2">
        <v>0.64120999999999995</v>
      </c>
      <c r="U1151" s="2">
        <v>0.82699999999999996</v>
      </c>
    </row>
    <row r="1152" spans="12:21" x14ac:dyDescent="0.2">
      <c r="L1152" s="2">
        <v>155.1</v>
      </c>
      <c r="M1152" s="2">
        <v>0.51924999999999999</v>
      </c>
      <c r="N1152" s="2">
        <v>0.64114000000000004</v>
      </c>
      <c r="O1152" s="2">
        <v>0.48780000000000001</v>
      </c>
      <c r="P1152" s="127">
        <v>0.51318000000000008</v>
      </c>
      <c r="Q1152" s="2">
        <v>0.55069999999999997</v>
      </c>
      <c r="R1152" s="2">
        <v>0.76910000000000001</v>
      </c>
      <c r="S1152" s="2">
        <v>0.51924999999999999</v>
      </c>
      <c r="T1152" s="2">
        <v>0.64114000000000004</v>
      </c>
      <c r="U1152" s="2">
        <v>0.82699999999999996</v>
      </c>
    </row>
    <row r="1153" spans="12:21" x14ac:dyDescent="0.2">
      <c r="L1153" s="2">
        <v>155.19999999999999</v>
      </c>
      <c r="M1153" s="2">
        <v>0.51915</v>
      </c>
      <c r="N1153" s="2">
        <v>0.64107000000000003</v>
      </c>
      <c r="O1153" s="2">
        <v>0.48770000000000002</v>
      </c>
      <c r="P1153" s="127">
        <v>0.51304000000000005</v>
      </c>
      <c r="Q1153" s="2">
        <v>0.55059999999999998</v>
      </c>
      <c r="R1153" s="2">
        <v>0.76910000000000001</v>
      </c>
      <c r="S1153" s="2">
        <v>0.51915</v>
      </c>
      <c r="T1153" s="2">
        <v>0.64107000000000003</v>
      </c>
      <c r="U1153" s="2">
        <v>0.82699999999999996</v>
      </c>
    </row>
    <row r="1154" spans="12:21" x14ac:dyDescent="0.2">
      <c r="L1154" s="2">
        <v>155.30000000000001</v>
      </c>
      <c r="M1154" s="2">
        <v>0.51910000000000001</v>
      </c>
      <c r="N1154" s="2">
        <v>0.64100000000000001</v>
      </c>
      <c r="O1154" s="2">
        <v>0.48759999999999998</v>
      </c>
      <c r="P1154" s="127">
        <v>0.51290000000000002</v>
      </c>
      <c r="Q1154" s="2">
        <v>0.55059999999999998</v>
      </c>
      <c r="R1154" s="2">
        <v>0.76910000000000001</v>
      </c>
      <c r="S1154" s="2">
        <v>0.51910000000000001</v>
      </c>
      <c r="T1154" s="2">
        <v>0.64100000000000001</v>
      </c>
      <c r="U1154" s="2">
        <v>0.82699999999999996</v>
      </c>
    </row>
    <row r="1155" spans="12:21" x14ac:dyDescent="0.2">
      <c r="L1155" s="2">
        <v>155.4</v>
      </c>
      <c r="M1155" s="2">
        <v>0.51900000000000002</v>
      </c>
      <c r="N1155" s="2">
        <v>0.64093</v>
      </c>
      <c r="O1155" s="2">
        <v>0.48749999999999999</v>
      </c>
      <c r="P1155" s="127">
        <v>0.51275999999999999</v>
      </c>
      <c r="Q1155" s="2">
        <v>0.55049999999999999</v>
      </c>
      <c r="R1155" s="2">
        <v>0.76910000000000001</v>
      </c>
      <c r="S1155" s="2">
        <v>0.51900000000000002</v>
      </c>
      <c r="T1155" s="2">
        <v>0.64093</v>
      </c>
      <c r="U1155" s="2">
        <v>0.82699999999999996</v>
      </c>
    </row>
    <row r="1156" spans="12:21" x14ac:dyDescent="0.2">
      <c r="L1156" s="2">
        <v>155.5</v>
      </c>
      <c r="M1156" s="2">
        <v>0.51895000000000002</v>
      </c>
      <c r="N1156" s="2">
        <v>0.64085999999999999</v>
      </c>
      <c r="O1156" s="2">
        <v>0.4874</v>
      </c>
      <c r="P1156" s="127">
        <v>0.51261999999999996</v>
      </c>
      <c r="Q1156" s="2">
        <v>0.55049999999999999</v>
      </c>
      <c r="R1156" s="2">
        <v>0.76910000000000001</v>
      </c>
      <c r="S1156" s="2">
        <v>0.51895000000000002</v>
      </c>
      <c r="T1156" s="2">
        <v>0.64085999999999999</v>
      </c>
      <c r="U1156" s="2">
        <v>0.82699999999999996</v>
      </c>
    </row>
    <row r="1157" spans="12:21" x14ac:dyDescent="0.2">
      <c r="L1157" s="2">
        <v>155.6</v>
      </c>
      <c r="M1157" s="2">
        <v>0.51890000000000003</v>
      </c>
      <c r="N1157" s="2">
        <v>0.64078999999999997</v>
      </c>
      <c r="O1157" s="2">
        <v>0.4874</v>
      </c>
      <c r="P1157" s="127">
        <v>0.51247999999999994</v>
      </c>
      <c r="Q1157" s="2">
        <v>0.5504</v>
      </c>
      <c r="R1157" s="2">
        <v>0.76910000000000001</v>
      </c>
      <c r="S1157" s="2">
        <v>0.51890000000000003</v>
      </c>
      <c r="T1157" s="2">
        <v>0.64078999999999997</v>
      </c>
      <c r="U1157" s="2">
        <v>0.8266</v>
      </c>
    </row>
    <row r="1158" spans="12:21" x14ac:dyDescent="0.2">
      <c r="L1158" s="2">
        <v>155.69999999999999</v>
      </c>
      <c r="M1158" s="2">
        <v>0.51885000000000003</v>
      </c>
      <c r="N1158" s="2">
        <v>0.64071</v>
      </c>
      <c r="O1158" s="2">
        <v>0.48730000000000001</v>
      </c>
      <c r="P1158" s="127">
        <v>0.51232</v>
      </c>
      <c r="Q1158" s="2">
        <v>0.5504</v>
      </c>
      <c r="R1158" s="2">
        <v>0.76910000000000001</v>
      </c>
      <c r="S1158" s="2">
        <v>0.51885000000000003</v>
      </c>
      <c r="T1158" s="2">
        <v>0.64071</v>
      </c>
      <c r="U1158" s="2">
        <v>0.82619999999999993</v>
      </c>
    </row>
    <row r="1159" spans="12:21" x14ac:dyDescent="0.2">
      <c r="L1159" s="2">
        <v>155.80000000000001</v>
      </c>
      <c r="M1159" s="2">
        <v>0.51875000000000004</v>
      </c>
      <c r="N1159" s="2">
        <v>0.64065000000000005</v>
      </c>
      <c r="O1159" s="2">
        <v>0.48720000000000002</v>
      </c>
      <c r="P1159" s="127">
        <v>0.5122000000000001</v>
      </c>
      <c r="Q1159" s="2">
        <v>0.55030000000000001</v>
      </c>
      <c r="R1159" s="2">
        <v>0.76910000000000001</v>
      </c>
      <c r="S1159" s="2">
        <v>0.51875000000000004</v>
      </c>
      <c r="T1159" s="2">
        <v>0.64065000000000005</v>
      </c>
      <c r="U1159" s="2">
        <v>0.82599999999999996</v>
      </c>
    </row>
    <row r="1160" spans="12:21" x14ac:dyDescent="0.2">
      <c r="L1160" s="2">
        <v>155.9</v>
      </c>
      <c r="M1160" s="2">
        <v>0.51915</v>
      </c>
      <c r="N1160" s="2">
        <v>0.64058000000000004</v>
      </c>
      <c r="O1160" s="2">
        <v>0.48799999999999999</v>
      </c>
      <c r="P1160" s="127">
        <v>0.51206000000000007</v>
      </c>
      <c r="Q1160" s="2">
        <v>0.55030000000000001</v>
      </c>
      <c r="R1160" s="2">
        <v>0.76910000000000001</v>
      </c>
      <c r="S1160" s="2">
        <v>0.51915</v>
      </c>
      <c r="T1160" s="2">
        <v>0.64058000000000004</v>
      </c>
      <c r="U1160" s="2">
        <v>0.82599999999999996</v>
      </c>
    </row>
    <row r="1161" spans="12:21" x14ac:dyDescent="0.2">
      <c r="L1161" s="2">
        <v>156</v>
      </c>
      <c r="M1161" s="2">
        <v>0.51859999999999995</v>
      </c>
      <c r="N1161" s="2">
        <v>0.64051000000000002</v>
      </c>
      <c r="O1161" s="2">
        <v>0.48699999999999999</v>
      </c>
      <c r="P1161" s="127">
        <v>0.51192000000000004</v>
      </c>
      <c r="Q1161" s="2">
        <v>0.55020000000000002</v>
      </c>
      <c r="R1161" s="2">
        <v>0.76910000000000001</v>
      </c>
      <c r="S1161" s="2">
        <v>0.51859999999999995</v>
      </c>
      <c r="T1161" s="2">
        <v>0.64051000000000002</v>
      </c>
      <c r="U1161" s="2">
        <v>0.82599999999999996</v>
      </c>
    </row>
    <row r="1162" spans="12:21" x14ac:dyDescent="0.2">
      <c r="L1162" s="2">
        <v>156.1</v>
      </c>
      <c r="M1162" s="2">
        <v>0.51855000000000007</v>
      </c>
      <c r="N1162" s="2">
        <v>0.64044000000000001</v>
      </c>
      <c r="O1162" s="2">
        <v>0.4869</v>
      </c>
      <c r="P1162" s="127">
        <v>0.51178000000000001</v>
      </c>
      <c r="Q1162" s="2">
        <v>0.55020000000000002</v>
      </c>
      <c r="R1162" s="2">
        <v>0.76910000000000001</v>
      </c>
      <c r="S1162" s="2">
        <v>0.51855000000000007</v>
      </c>
      <c r="T1162" s="2">
        <v>0.64044000000000001</v>
      </c>
      <c r="U1162" s="2">
        <v>0.82599999999999996</v>
      </c>
    </row>
    <row r="1163" spans="12:21" x14ac:dyDescent="0.2">
      <c r="L1163" s="2">
        <v>156.19999999999999</v>
      </c>
      <c r="M1163" s="2">
        <v>0.51845000000000008</v>
      </c>
      <c r="N1163" s="2">
        <v>0.64036999999999999</v>
      </c>
      <c r="O1163" s="2">
        <v>0.48680000000000001</v>
      </c>
      <c r="P1163" s="127">
        <v>0.51163999999999998</v>
      </c>
      <c r="Q1163" s="2">
        <v>0.55010000000000003</v>
      </c>
      <c r="R1163" s="2">
        <v>0.76910000000000001</v>
      </c>
      <c r="S1163" s="2">
        <v>0.51845000000000008</v>
      </c>
      <c r="T1163" s="2">
        <v>0.64036999999999999</v>
      </c>
      <c r="U1163" s="2">
        <v>0.82599999999999996</v>
      </c>
    </row>
    <row r="1164" spans="12:21" x14ac:dyDescent="0.2">
      <c r="L1164" s="2">
        <v>156.30000000000001</v>
      </c>
      <c r="M1164" s="2">
        <v>0.51845000000000008</v>
      </c>
      <c r="N1164" s="2">
        <v>0.64029999999999998</v>
      </c>
      <c r="O1164" s="2">
        <v>0.48680000000000001</v>
      </c>
      <c r="P1164" s="127">
        <v>0.51149999999999995</v>
      </c>
      <c r="Q1164" s="2">
        <v>0.55010000000000003</v>
      </c>
      <c r="R1164" s="2">
        <v>0.76910000000000001</v>
      </c>
      <c r="S1164" s="2">
        <v>0.51845000000000008</v>
      </c>
      <c r="T1164" s="2">
        <v>0.64029999999999998</v>
      </c>
      <c r="U1164" s="2">
        <v>0.82599999999999996</v>
      </c>
    </row>
    <row r="1165" spans="12:21" x14ac:dyDescent="0.2">
      <c r="L1165" s="2">
        <v>156.4</v>
      </c>
      <c r="M1165" s="2">
        <v>0.51835000000000009</v>
      </c>
      <c r="N1165" s="2">
        <v>0.64022999999999997</v>
      </c>
      <c r="O1165" s="2">
        <v>0.48670000000000002</v>
      </c>
      <c r="P1165" s="127">
        <v>0.51135999999999993</v>
      </c>
      <c r="Q1165" s="2">
        <v>0.55000000000000004</v>
      </c>
      <c r="R1165" s="2">
        <v>0.76910000000000001</v>
      </c>
      <c r="S1165" s="2">
        <v>0.51835000000000009</v>
      </c>
      <c r="T1165" s="2">
        <v>0.64022999999999997</v>
      </c>
      <c r="U1165" s="2">
        <v>0.82599999999999996</v>
      </c>
    </row>
    <row r="1166" spans="12:21" x14ac:dyDescent="0.2">
      <c r="L1166" s="2">
        <v>156.5</v>
      </c>
      <c r="M1166" s="2">
        <v>0.51829999999999998</v>
      </c>
      <c r="N1166" s="2">
        <v>0.64015999999999995</v>
      </c>
      <c r="O1166" s="2">
        <v>0.48659999999999998</v>
      </c>
      <c r="P1166" s="127">
        <v>0.5112199999999999</v>
      </c>
      <c r="Q1166" s="2">
        <v>0.55000000000000004</v>
      </c>
      <c r="R1166" s="2">
        <v>0.76910000000000001</v>
      </c>
      <c r="S1166" s="2">
        <v>0.51829999999999998</v>
      </c>
      <c r="T1166" s="2">
        <v>0.64015999999999995</v>
      </c>
      <c r="U1166" s="2">
        <v>0.82599999999999996</v>
      </c>
    </row>
    <row r="1167" spans="12:21" x14ac:dyDescent="0.2">
      <c r="L1167" s="2">
        <v>156.6</v>
      </c>
      <c r="M1167" s="2">
        <v>0.51819999999999999</v>
      </c>
      <c r="N1167" s="2">
        <v>0.64009000000000005</v>
      </c>
      <c r="O1167" s="2">
        <v>0.48649999999999999</v>
      </c>
      <c r="P1167" s="127">
        <v>0.51108000000000009</v>
      </c>
      <c r="Q1167" s="2">
        <v>0.54990000000000006</v>
      </c>
      <c r="R1167" s="2">
        <v>0.76910000000000001</v>
      </c>
      <c r="S1167" s="2">
        <v>0.51819999999999999</v>
      </c>
      <c r="T1167" s="2">
        <v>0.64009000000000005</v>
      </c>
      <c r="U1167" s="2">
        <v>0.82599999999999996</v>
      </c>
    </row>
    <row r="1168" spans="12:21" x14ac:dyDescent="0.2">
      <c r="L1168" s="2">
        <v>156.69999999999999</v>
      </c>
      <c r="M1168" s="2">
        <v>0.51815</v>
      </c>
      <c r="N1168" s="2">
        <v>0.64002000000000003</v>
      </c>
      <c r="O1168" s="2">
        <v>0.4864</v>
      </c>
      <c r="P1168" s="127">
        <v>0.51094000000000006</v>
      </c>
      <c r="Q1168" s="2">
        <v>0.54990000000000006</v>
      </c>
      <c r="R1168" s="2">
        <v>0.76910000000000001</v>
      </c>
      <c r="S1168" s="2">
        <v>0.51815</v>
      </c>
      <c r="T1168" s="2">
        <v>0.64002000000000003</v>
      </c>
      <c r="U1168" s="2">
        <v>0.82599999999999996</v>
      </c>
    </row>
    <row r="1169" spans="12:21" x14ac:dyDescent="0.2">
      <c r="L1169" s="2">
        <v>156.80000000000001</v>
      </c>
      <c r="M1169" s="2">
        <v>0.51805000000000001</v>
      </c>
      <c r="N1169" s="2">
        <v>0.63995000000000002</v>
      </c>
      <c r="O1169" s="2">
        <v>0.48630000000000001</v>
      </c>
      <c r="P1169" s="127">
        <v>0.51080000000000003</v>
      </c>
      <c r="Q1169" s="2">
        <v>0.54979999999999996</v>
      </c>
      <c r="R1169" s="2">
        <v>0.76910000000000001</v>
      </c>
      <c r="S1169" s="2">
        <v>0.51805000000000001</v>
      </c>
      <c r="T1169" s="2">
        <v>0.63995000000000002</v>
      </c>
      <c r="U1169" s="2">
        <v>0.82599999999999996</v>
      </c>
    </row>
    <row r="1170" spans="12:21" x14ac:dyDescent="0.2">
      <c r="L1170" s="2">
        <v>156.9</v>
      </c>
      <c r="M1170" s="2">
        <v>0.51844999999999997</v>
      </c>
      <c r="N1170" s="2">
        <v>0.63988</v>
      </c>
      <c r="O1170" s="2">
        <v>0.48709999999999998</v>
      </c>
      <c r="P1170" s="127">
        <v>0.51066</v>
      </c>
      <c r="Q1170" s="2">
        <v>0.54979999999999996</v>
      </c>
      <c r="R1170" s="2">
        <v>0.76910000000000001</v>
      </c>
      <c r="S1170" s="2">
        <v>0.51844999999999997</v>
      </c>
      <c r="T1170" s="2">
        <v>0.63988</v>
      </c>
      <c r="U1170" s="2">
        <v>0.82599999999999996</v>
      </c>
    </row>
    <row r="1171" spans="12:21" x14ac:dyDescent="0.2">
      <c r="L1171" s="2">
        <v>157</v>
      </c>
      <c r="M1171" s="2">
        <v>0.51790000000000003</v>
      </c>
      <c r="N1171" s="2">
        <v>0.63980999999999999</v>
      </c>
      <c r="O1171" s="2">
        <v>0.48609999999999998</v>
      </c>
      <c r="P1171" s="127">
        <v>0.51051999999999997</v>
      </c>
      <c r="Q1171" s="2">
        <v>0.54969999999999997</v>
      </c>
      <c r="R1171" s="2">
        <v>0.76910000000000001</v>
      </c>
      <c r="S1171" s="2">
        <v>0.51790000000000003</v>
      </c>
      <c r="T1171" s="2">
        <v>0.63980999999999999</v>
      </c>
      <c r="U1171" s="2">
        <v>0.82599999999999996</v>
      </c>
    </row>
    <row r="1172" spans="12:21" x14ac:dyDescent="0.2">
      <c r="L1172" s="2">
        <v>157.1</v>
      </c>
      <c r="M1172" s="2">
        <v>0.51784999999999992</v>
      </c>
      <c r="N1172" s="2">
        <v>0.63973999999999998</v>
      </c>
      <c r="O1172" s="2">
        <v>0.48599999999999999</v>
      </c>
      <c r="P1172" s="127">
        <v>0.51037999999999994</v>
      </c>
      <c r="Q1172" s="2">
        <v>0.54969999999999997</v>
      </c>
      <c r="R1172" s="2">
        <v>0.76910000000000001</v>
      </c>
      <c r="S1172" s="2">
        <v>0.51784999999999992</v>
      </c>
      <c r="T1172" s="2">
        <v>0.63973999999999998</v>
      </c>
      <c r="U1172" s="2">
        <v>0.8256</v>
      </c>
    </row>
    <row r="1173" spans="12:21" x14ac:dyDescent="0.2">
      <c r="L1173" s="2">
        <v>157.19999999999999</v>
      </c>
      <c r="M1173" s="2">
        <v>0.51774999999999993</v>
      </c>
      <c r="N1173" s="2">
        <v>0.63966999999999996</v>
      </c>
      <c r="O1173" s="2">
        <v>0.4859</v>
      </c>
      <c r="P1173" s="127">
        <v>0.51023999999999992</v>
      </c>
      <c r="Q1173" s="2">
        <v>0.54959999999999998</v>
      </c>
      <c r="R1173" s="2">
        <v>0.76910000000000001</v>
      </c>
      <c r="S1173" s="2">
        <v>0.51774999999999993</v>
      </c>
      <c r="T1173" s="2">
        <v>0.63966999999999996</v>
      </c>
      <c r="U1173" s="2">
        <v>0.82519999999999993</v>
      </c>
    </row>
    <row r="1174" spans="12:21" x14ac:dyDescent="0.2">
      <c r="L1174" s="2">
        <v>157.30000000000001</v>
      </c>
      <c r="M1174" s="2">
        <v>0.51774999999999993</v>
      </c>
      <c r="N1174" s="2">
        <v>0.63959999999999995</v>
      </c>
      <c r="O1174" s="2">
        <v>0.4859</v>
      </c>
      <c r="P1174" s="127">
        <v>0.51009999999999989</v>
      </c>
      <c r="Q1174" s="2">
        <v>0.54959999999999998</v>
      </c>
      <c r="R1174" s="2">
        <v>0.76910000000000001</v>
      </c>
      <c r="S1174" s="2">
        <v>0.51774999999999993</v>
      </c>
      <c r="T1174" s="2">
        <v>0.63959999999999995</v>
      </c>
      <c r="U1174" s="2">
        <v>0.82499999999999996</v>
      </c>
    </row>
    <row r="1175" spans="12:21" x14ac:dyDescent="0.2">
      <c r="L1175" s="2">
        <v>157.4</v>
      </c>
      <c r="M1175" s="2">
        <v>0.51764999999999994</v>
      </c>
      <c r="N1175" s="2">
        <v>0.63953000000000004</v>
      </c>
      <c r="O1175" s="2">
        <v>0.48580000000000001</v>
      </c>
      <c r="P1175" s="127">
        <v>0.50996000000000008</v>
      </c>
      <c r="Q1175" s="2">
        <v>0.54949999999999999</v>
      </c>
      <c r="R1175" s="2">
        <v>0.76910000000000001</v>
      </c>
      <c r="S1175" s="2">
        <v>0.51764999999999994</v>
      </c>
      <c r="T1175" s="2">
        <v>0.63953000000000004</v>
      </c>
      <c r="U1175" s="2">
        <v>0.82499999999999996</v>
      </c>
    </row>
    <row r="1176" spans="12:21" x14ac:dyDescent="0.2">
      <c r="L1176" s="2">
        <v>157.5</v>
      </c>
      <c r="M1176" s="2">
        <v>0.51760000000000006</v>
      </c>
      <c r="N1176" s="2">
        <v>0.63946000000000003</v>
      </c>
      <c r="O1176" s="2">
        <v>0.48570000000000002</v>
      </c>
      <c r="P1176" s="127">
        <v>0.50982000000000005</v>
      </c>
      <c r="Q1176" s="2">
        <v>0.54949999999999999</v>
      </c>
      <c r="R1176" s="2">
        <v>0.76910000000000001</v>
      </c>
      <c r="S1176" s="2">
        <v>0.51760000000000006</v>
      </c>
      <c r="T1176" s="2">
        <v>0.63946000000000003</v>
      </c>
      <c r="U1176" s="2">
        <v>0.82499999999999996</v>
      </c>
    </row>
    <row r="1177" spans="12:21" x14ac:dyDescent="0.2">
      <c r="L1177" s="2">
        <v>157.6</v>
      </c>
      <c r="M1177" s="2">
        <v>0.51749999999999996</v>
      </c>
      <c r="N1177" s="2">
        <v>0.63939000000000001</v>
      </c>
      <c r="O1177" s="2">
        <v>0.48559999999999998</v>
      </c>
      <c r="P1177" s="127">
        <v>0.50968000000000002</v>
      </c>
      <c r="Q1177" s="2">
        <v>0.5494</v>
      </c>
      <c r="R1177" s="2">
        <v>0.76910000000000001</v>
      </c>
      <c r="S1177" s="2">
        <v>0.51749999999999996</v>
      </c>
      <c r="T1177" s="2">
        <v>0.63939000000000001</v>
      </c>
      <c r="U1177" s="2">
        <v>0.82499999999999996</v>
      </c>
    </row>
    <row r="1178" spans="12:21" x14ac:dyDescent="0.2">
      <c r="L1178" s="2">
        <v>157.69999999999999</v>
      </c>
      <c r="M1178" s="2">
        <v>0.51744999999999997</v>
      </c>
      <c r="N1178" s="2">
        <v>0.63932</v>
      </c>
      <c r="O1178" s="2">
        <v>0.48549999999999999</v>
      </c>
      <c r="P1178" s="127">
        <v>0.50953999999999999</v>
      </c>
      <c r="Q1178" s="2">
        <v>0.5494</v>
      </c>
      <c r="R1178" s="2">
        <v>0.76910000000000001</v>
      </c>
      <c r="S1178" s="2">
        <v>0.51744999999999997</v>
      </c>
      <c r="T1178" s="2">
        <v>0.63932</v>
      </c>
      <c r="U1178" s="2">
        <v>0.82499999999999996</v>
      </c>
    </row>
    <row r="1179" spans="12:21" x14ac:dyDescent="0.2">
      <c r="L1179" s="2">
        <v>157.80000000000001</v>
      </c>
      <c r="M1179" s="2">
        <v>0.51734999999999998</v>
      </c>
      <c r="N1179" s="2">
        <v>0.63924999999999998</v>
      </c>
      <c r="O1179" s="2">
        <v>0.4854</v>
      </c>
      <c r="P1179" s="127">
        <v>0.50939999999999996</v>
      </c>
      <c r="Q1179" s="2">
        <v>0.54930000000000001</v>
      </c>
      <c r="R1179" s="2">
        <v>0.76910000000000001</v>
      </c>
      <c r="S1179" s="2">
        <v>0.51734999999999998</v>
      </c>
      <c r="T1179" s="2">
        <v>0.63924999999999998</v>
      </c>
      <c r="U1179" s="2">
        <v>0.82499999999999996</v>
      </c>
    </row>
    <row r="1180" spans="12:21" x14ac:dyDescent="0.2">
      <c r="L1180" s="2">
        <v>157.9</v>
      </c>
      <c r="M1180" s="2">
        <v>0.51775000000000004</v>
      </c>
      <c r="N1180" s="2">
        <v>0.63917999999999997</v>
      </c>
      <c r="O1180" s="2">
        <v>0.48620000000000002</v>
      </c>
      <c r="P1180" s="127">
        <v>0.50925999999999993</v>
      </c>
      <c r="Q1180" s="2">
        <v>0.54930000000000001</v>
      </c>
      <c r="R1180" s="2">
        <v>0.76910000000000001</v>
      </c>
      <c r="S1180" s="2">
        <v>0.51775000000000004</v>
      </c>
      <c r="T1180" s="2">
        <v>0.63917999999999997</v>
      </c>
      <c r="U1180" s="2">
        <v>0.82499999999999996</v>
      </c>
    </row>
    <row r="1181" spans="12:21" x14ac:dyDescent="0.2">
      <c r="L1181" s="2">
        <v>158</v>
      </c>
      <c r="M1181" s="2">
        <v>0.51719999999999999</v>
      </c>
      <c r="N1181" s="2">
        <v>0.63910999999999996</v>
      </c>
      <c r="O1181" s="2">
        <v>0.48520000000000002</v>
      </c>
      <c r="P1181" s="127">
        <v>0.50911999999999991</v>
      </c>
      <c r="Q1181" s="2">
        <v>0.54920000000000002</v>
      </c>
      <c r="R1181" s="2">
        <v>0.76910000000000001</v>
      </c>
      <c r="S1181" s="2">
        <v>0.51719999999999999</v>
      </c>
      <c r="T1181" s="2">
        <v>0.63910999999999996</v>
      </c>
      <c r="U1181" s="2">
        <v>0.82499999999999996</v>
      </c>
    </row>
    <row r="1182" spans="12:21" x14ac:dyDescent="0.2">
      <c r="L1182" s="2">
        <v>158.1</v>
      </c>
      <c r="M1182" s="2">
        <v>0.51715</v>
      </c>
      <c r="N1182" s="2">
        <v>0.63904000000000005</v>
      </c>
      <c r="O1182" s="2">
        <v>0.48509999999999998</v>
      </c>
      <c r="P1182" s="127">
        <v>0.5089800000000001</v>
      </c>
      <c r="Q1182" s="2">
        <v>0.54920000000000002</v>
      </c>
      <c r="R1182" s="2">
        <v>0.76910000000000001</v>
      </c>
      <c r="S1182" s="2">
        <v>0.51715</v>
      </c>
      <c r="T1182" s="2">
        <v>0.63904000000000005</v>
      </c>
      <c r="U1182" s="2">
        <v>0.82499999999999996</v>
      </c>
    </row>
    <row r="1183" spans="12:21" x14ac:dyDescent="0.2">
      <c r="L1183" s="2">
        <v>158.19999999999999</v>
      </c>
      <c r="M1183" s="2">
        <v>0.51705000000000001</v>
      </c>
      <c r="N1183" s="2">
        <v>0.63897000000000004</v>
      </c>
      <c r="O1183" s="2">
        <v>0.48499999999999999</v>
      </c>
      <c r="P1183" s="127">
        <v>0.50884000000000007</v>
      </c>
      <c r="Q1183" s="2">
        <v>0.54910000000000003</v>
      </c>
      <c r="R1183" s="2">
        <v>0.76910000000000001</v>
      </c>
      <c r="S1183" s="2">
        <v>0.51705000000000001</v>
      </c>
      <c r="T1183" s="2">
        <v>0.63897000000000004</v>
      </c>
      <c r="U1183" s="2">
        <v>0.82499999999999996</v>
      </c>
    </row>
    <row r="1184" spans="12:21" x14ac:dyDescent="0.2">
      <c r="L1184" s="2">
        <v>158.30000000000001</v>
      </c>
      <c r="M1184" s="2">
        <v>0.51705000000000001</v>
      </c>
      <c r="N1184" s="2">
        <v>0.63890000000000002</v>
      </c>
      <c r="O1184" s="2">
        <v>0.48499999999999999</v>
      </c>
      <c r="P1184" s="127">
        <v>0.50870000000000004</v>
      </c>
      <c r="Q1184" s="2">
        <v>0.54910000000000003</v>
      </c>
      <c r="R1184" s="2">
        <v>0.76910000000000001</v>
      </c>
      <c r="S1184" s="2">
        <v>0.51705000000000001</v>
      </c>
      <c r="T1184" s="2">
        <v>0.63890000000000002</v>
      </c>
      <c r="U1184" s="2">
        <v>0.82499999999999996</v>
      </c>
    </row>
    <row r="1185" spans="12:21" x14ac:dyDescent="0.2">
      <c r="L1185" s="2">
        <v>158.4</v>
      </c>
      <c r="M1185" s="2">
        <v>0.51695000000000002</v>
      </c>
      <c r="N1185" s="2">
        <v>0.63883000000000001</v>
      </c>
      <c r="O1185" s="2">
        <v>0.4849</v>
      </c>
      <c r="P1185" s="127">
        <v>0.50856000000000001</v>
      </c>
      <c r="Q1185" s="2">
        <v>0.54900000000000004</v>
      </c>
      <c r="R1185" s="2">
        <v>0.76910000000000001</v>
      </c>
      <c r="S1185" s="2">
        <v>0.51695000000000002</v>
      </c>
      <c r="T1185" s="2">
        <v>0.63883000000000001</v>
      </c>
      <c r="U1185" s="2">
        <v>0.82499999999999996</v>
      </c>
    </row>
    <row r="1186" spans="12:21" x14ac:dyDescent="0.2">
      <c r="L1186" s="2">
        <v>158.5</v>
      </c>
      <c r="M1186" s="2">
        <v>0.51690000000000003</v>
      </c>
      <c r="N1186" s="2">
        <v>0.63875999999999999</v>
      </c>
      <c r="O1186" s="2">
        <v>0.48480000000000001</v>
      </c>
      <c r="P1186" s="127">
        <v>0.50841999999999998</v>
      </c>
      <c r="Q1186" s="2">
        <v>0.54900000000000004</v>
      </c>
      <c r="R1186" s="2">
        <v>0.76910000000000001</v>
      </c>
      <c r="S1186" s="2">
        <v>0.51690000000000003</v>
      </c>
      <c r="T1186" s="2">
        <v>0.63875999999999999</v>
      </c>
      <c r="U1186" s="2">
        <v>0.82499999999999996</v>
      </c>
    </row>
    <row r="1187" spans="12:21" x14ac:dyDescent="0.2">
      <c r="L1187" s="2">
        <v>158.6</v>
      </c>
      <c r="M1187" s="2">
        <v>0.51680000000000004</v>
      </c>
      <c r="N1187" s="2">
        <v>0.63868999999999998</v>
      </c>
      <c r="O1187" s="2">
        <v>0.48470000000000002</v>
      </c>
      <c r="P1187" s="127">
        <v>0.50827999999999995</v>
      </c>
      <c r="Q1187" s="2">
        <v>0.54890000000000005</v>
      </c>
      <c r="R1187" s="2">
        <v>0.76910000000000001</v>
      </c>
      <c r="S1187" s="2">
        <v>0.51680000000000004</v>
      </c>
      <c r="T1187" s="2">
        <v>0.63868999999999998</v>
      </c>
      <c r="U1187" s="2">
        <v>0.82499999999999996</v>
      </c>
    </row>
    <row r="1188" spans="12:21" x14ac:dyDescent="0.2">
      <c r="L1188" s="2">
        <v>158.69999999999999</v>
      </c>
      <c r="M1188" s="2">
        <v>0.51675000000000004</v>
      </c>
      <c r="N1188" s="2">
        <v>0.63861999999999997</v>
      </c>
      <c r="O1188" s="2">
        <v>0.48459999999999998</v>
      </c>
      <c r="P1188" s="127">
        <v>0.50813999999999993</v>
      </c>
      <c r="Q1188" s="2">
        <v>0.54890000000000005</v>
      </c>
      <c r="R1188" s="2">
        <v>0.76910000000000001</v>
      </c>
      <c r="S1188" s="2">
        <v>0.51675000000000004</v>
      </c>
      <c r="T1188" s="2">
        <v>0.63861999999999997</v>
      </c>
      <c r="U1188" s="2">
        <v>0.82499999999999996</v>
      </c>
    </row>
    <row r="1189" spans="12:21" x14ac:dyDescent="0.2">
      <c r="L1189" s="2">
        <v>158.80000000000001</v>
      </c>
      <c r="M1189" s="2">
        <v>0.51664999999999994</v>
      </c>
      <c r="N1189" s="2">
        <v>0.63854999999999995</v>
      </c>
      <c r="O1189" s="2">
        <v>0.48449999999999999</v>
      </c>
      <c r="P1189" s="127">
        <v>0.5079999999999999</v>
      </c>
      <c r="Q1189" s="2">
        <v>0.54879999999999995</v>
      </c>
      <c r="R1189" s="2">
        <v>0.76910000000000001</v>
      </c>
      <c r="S1189" s="2">
        <v>0.51664999999999994</v>
      </c>
      <c r="T1189" s="2">
        <v>0.63854999999999995</v>
      </c>
      <c r="U1189" s="2">
        <v>0.82479999999999998</v>
      </c>
    </row>
    <row r="1190" spans="12:21" x14ac:dyDescent="0.2">
      <c r="L1190" s="2">
        <v>158.9</v>
      </c>
      <c r="M1190" s="2">
        <v>0.51705000000000001</v>
      </c>
      <c r="N1190" s="2">
        <v>0.63848000000000005</v>
      </c>
      <c r="O1190" s="2">
        <v>0.48530000000000001</v>
      </c>
      <c r="P1190" s="127">
        <v>0.50786000000000009</v>
      </c>
      <c r="Q1190" s="2">
        <v>0.54879999999999995</v>
      </c>
      <c r="R1190" s="2">
        <v>0.76910000000000001</v>
      </c>
      <c r="S1190" s="2">
        <v>0.51705000000000001</v>
      </c>
      <c r="T1190" s="2">
        <v>0.63848000000000005</v>
      </c>
      <c r="U1190" s="2">
        <v>0.82439999999999991</v>
      </c>
    </row>
    <row r="1191" spans="12:21" x14ac:dyDescent="0.2">
      <c r="L1191" s="2">
        <v>159</v>
      </c>
      <c r="M1191" s="2">
        <v>0.51649999999999996</v>
      </c>
      <c r="N1191" s="2">
        <v>0.63841000000000003</v>
      </c>
      <c r="O1191" s="2">
        <v>0.48430000000000001</v>
      </c>
      <c r="P1191" s="127">
        <v>0.50772000000000006</v>
      </c>
      <c r="Q1191" s="2">
        <v>0.54869999999999997</v>
      </c>
      <c r="R1191" s="2">
        <v>0.76910000000000001</v>
      </c>
      <c r="S1191" s="2">
        <v>0.51649999999999996</v>
      </c>
      <c r="T1191" s="2">
        <v>0.63841000000000003</v>
      </c>
      <c r="U1191" s="2">
        <v>0.82399999999999995</v>
      </c>
    </row>
    <row r="1192" spans="12:21" x14ac:dyDescent="0.2">
      <c r="L1192" s="2">
        <v>159.1</v>
      </c>
      <c r="M1192" s="2">
        <v>0.51644999999999996</v>
      </c>
      <c r="N1192" s="2">
        <v>0.63834000000000002</v>
      </c>
      <c r="O1192" s="2">
        <v>0.48420000000000002</v>
      </c>
      <c r="P1192" s="127">
        <v>0.50758000000000003</v>
      </c>
      <c r="Q1192" s="2">
        <v>0.54869999999999997</v>
      </c>
      <c r="R1192" s="2">
        <v>0.76910000000000001</v>
      </c>
      <c r="S1192" s="2">
        <v>0.51644999999999996</v>
      </c>
      <c r="T1192" s="2">
        <v>0.63834000000000002</v>
      </c>
      <c r="U1192" s="2">
        <v>0.82399999999999995</v>
      </c>
    </row>
    <row r="1193" spans="12:21" x14ac:dyDescent="0.2">
      <c r="L1193" s="2">
        <v>159.19999999999999</v>
      </c>
      <c r="M1193" s="2">
        <v>0.51634999999999998</v>
      </c>
      <c r="N1193" s="2">
        <v>0.63827</v>
      </c>
      <c r="O1193" s="2">
        <v>0.48409999999999997</v>
      </c>
      <c r="P1193" s="127">
        <v>0.50744</v>
      </c>
      <c r="Q1193" s="2">
        <v>0.54859999999999998</v>
      </c>
      <c r="R1193" s="2">
        <v>0.76910000000000001</v>
      </c>
      <c r="S1193" s="2">
        <v>0.51634999999999998</v>
      </c>
      <c r="T1193" s="2">
        <v>0.63827</v>
      </c>
      <c r="U1193" s="2">
        <v>0.82399999999999995</v>
      </c>
    </row>
    <row r="1194" spans="12:21" x14ac:dyDescent="0.2">
      <c r="L1194" s="2">
        <v>159.30000000000001</v>
      </c>
      <c r="M1194" s="2">
        <v>0.51634999999999998</v>
      </c>
      <c r="N1194" s="2">
        <v>0.63819999999999999</v>
      </c>
      <c r="O1194" s="2">
        <v>0.48409999999999997</v>
      </c>
      <c r="P1194" s="127">
        <v>0.50729999999999997</v>
      </c>
      <c r="Q1194" s="2">
        <v>0.54859999999999998</v>
      </c>
      <c r="R1194" s="2">
        <v>0.76910000000000001</v>
      </c>
      <c r="S1194" s="2">
        <v>0.51634999999999998</v>
      </c>
      <c r="T1194" s="2">
        <v>0.63819999999999999</v>
      </c>
      <c r="U1194" s="2">
        <v>0.82399999999999995</v>
      </c>
    </row>
    <row r="1195" spans="12:21" x14ac:dyDescent="0.2">
      <c r="L1195" s="2">
        <v>159.4</v>
      </c>
      <c r="M1195" s="2">
        <v>0.51624999999999999</v>
      </c>
      <c r="N1195" s="2">
        <v>0.63812999999999998</v>
      </c>
      <c r="O1195" s="2">
        <v>0.48399999999999999</v>
      </c>
      <c r="P1195" s="127">
        <v>0.50715999999999994</v>
      </c>
      <c r="Q1195" s="2">
        <v>0.54849999999999999</v>
      </c>
      <c r="R1195" s="2">
        <v>0.76910000000000001</v>
      </c>
      <c r="S1195" s="2">
        <v>0.51624999999999999</v>
      </c>
      <c r="T1195" s="2">
        <v>0.63812999999999998</v>
      </c>
      <c r="U1195" s="2">
        <v>0.82399999999999995</v>
      </c>
    </row>
    <row r="1196" spans="12:21" x14ac:dyDescent="0.2">
      <c r="L1196" s="2">
        <v>159.5</v>
      </c>
      <c r="M1196" s="2">
        <v>0.51619999999999999</v>
      </c>
      <c r="N1196" s="2">
        <v>0.63805999999999996</v>
      </c>
      <c r="O1196" s="2">
        <v>0.4839</v>
      </c>
      <c r="P1196" s="127">
        <v>0.50701999999999992</v>
      </c>
      <c r="Q1196" s="2">
        <v>0.54849999999999999</v>
      </c>
      <c r="R1196" s="2">
        <v>0.76910000000000001</v>
      </c>
      <c r="S1196" s="2">
        <v>0.51619999999999999</v>
      </c>
      <c r="T1196" s="2">
        <v>0.63805999999999996</v>
      </c>
      <c r="U1196" s="2">
        <v>0.82399999999999995</v>
      </c>
    </row>
    <row r="1197" spans="12:21" x14ac:dyDescent="0.2">
      <c r="L1197" s="2">
        <v>159.6</v>
      </c>
      <c r="M1197" s="2">
        <v>0.5161</v>
      </c>
      <c r="N1197" s="2">
        <v>0.63798999999999995</v>
      </c>
      <c r="O1197" s="2">
        <v>0.48380000000000001</v>
      </c>
      <c r="P1197" s="127">
        <v>0.50687999999999989</v>
      </c>
      <c r="Q1197" s="2">
        <v>0.5484</v>
      </c>
      <c r="R1197" s="2">
        <v>0.76910000000000001</v>
      </c>
      <c r="S1197" s="2">
        <v>0.5161</v>
      </c>
      <c r="T1197" s="2">
        <v>0.63798999999999995</v>
      </c>
      <c r="U1197" s="2">
        <v>0.82399999999999995</v>
      </c>
    </row>
    <row r="1198" spans="12:21" x14ac:dyDescent="0.2">
      <c r="L1198" s="2">
        <v>159.69999999999999</v>
      </c>
      <c r="M1198" s="2">
        <v>0.51605000000000001</v>
      </c>
      <c r="N1198" s="2">
        <v>0.63792000000000004</v>
      </c>
      <c r="O1198" s="2">
        <v>0.48370000000000002</v>
      </c>
      <c r="P1198" s="127">
        <v>0.50674000000000008</v>
      </c>
      <c r="Q1198" s="2">
        <v>0.5484</v>
      </c>
      <c r="R1198" s="2">
        <v>0.76910000000000001</v>
      </c>
      <c r="S1198" s="2">
        <v>0.51605000000000001</v>
      </c>
      <c r="T1198" s="2">
        <v>0.63792000000000004</v>
      </c>
      <c r="U1198" s="2">
        <v>0.82399999999999995</v>
      </c>
    </row>
    <row r="1199" spans="12:21" x14ac:dyDescent="0.2">
      <c r="L1199" s="2">
        <v>159.80000000000001</v>
      </c>
      <c r="M1199" s="2">
        <v>0.51595000000000002</v>
      </c>
      <c r="N1199" s="2">
        <v>0.63785000000000003</v>
      </c>
      <c r="O1199" s="2">
        <v>0.48359999999999997</v>
      </c>
      <c r="P1199" s="127">
        <v>0.50660000000000005</v>
      </c>
      <c r="Q1199" s="2">
        <v>0.54830000000000001</v>
      </c>
      <c r="R1199" s="2">
        <v>0.76910000000000001</v>
      </c>
      <c r="S1199" s="2">
        <v>0.51595000000000002</v>
      </c>
      <c r="T1199" s="2">
        <v>0.63785000000000003</v>
      </c>
      <c r="U1199" s="2">
        <v>0.82399999999999995</v>
      </c>
    </row>
    <row r="1200" spans="12:21" x14ac:dyDescent="0.2">
      <c r="L1200" s="2">
        <v>159.9</v>
      </c>
      <c r="M1200" s="2">
        <v>0.51634999999999998</v>
      </c>
      <c r="N1200" s="2">
        <v>0.63778000000000001</v>
      </c>
      <c r="O1200" s="2">
        <v>0.4844</v>
      </c>
      <c r="P1200" s="127">
        <v>0.50646000000000002</v>
      </c>
      <c r="Q1200" s="2">
        <v>0.54830000000000001</v>
      </c>
      <c r="R1200" s="2">
        <v>0.76910000000000001</v>
      </c>
      <c r="S1200" s="2">
        <v>0.51634999999999998</v>
      </c>
      <c r="T1200" s="2">
        <v>0.63778000000000001</v>
      </c>
      <c r="U1200" s="2">
        <v>0.82399999999999995</v>
      </c>
    </row>
    <row r="1201" spans="12:21" x14ac:dyDescent="0.2">
      <c r="L1201" s="2">
        <v>160</v>
      </c>
      <c r="M1201" s="2">
        <v>0.51580000000000004</v>
      </c>
      <c r="N1201" s="2">
        <v>0.63771</v>
      </c>
      <c r="O1201" s="2">
        <v>0.4834</v>
      </c>
      <c r="P1201" s="127">
        <v>0.50631999999999999</v>
      </c>
      <c r="Q1201" s="2">
        <v>0.54820000000000002</v>
      </c>
      <c r="R1201" s="2">
        <v>0.76910000000000001</v>
      </c>
      <c r="S1201" s="2">
        <v>0.51580000000000004</v>
      </c>
      <c r="T1201" s="2">
        <v>0.63771</v>
      </c>
      <c r="U1201" s="2">
        <v>0.82399999999999995</v>
      </c>
    </row>
    <row r="1202" spans="12:21" x14ac:dyDescent="0.2">
      <c r="L1202" s="2">
        <v>160.1</v>
      </c>
      <c r="M1202" s="2">
        <v>0.51575000000000004</v>
      </c>
      <c r="N1202" s="2">
        <v>0.63763999999999998</v>
      </c>
      <c r="O1202" s="2">
        <v>0.48330000000000001</v>
      </c>
      <c r="P1202" s="127">
        <v>0.50617999999999996</v>
      </c>
      <c r="Q1202" s="2">
        <v>0.54820000000000002</v>
      </c>
      <c r="R1202" s="2">
        <v>0.76910000000000001</v>
      </c>
      <c r="S1202" s="2">
        <v>0.51575000000000004</v>
      </c>
      <c r="T1202" s="2">
        <v>0.63763999999999998</v>
      </c>
      <c r="U1202" s="2">
        <v>0.82399999999999995</v>
      </c>
    </row>
    <row r="1203" spans="12:21" x14ac:dyDescent="0.2">
      <c r="L1203" s="2">
        <v>160.19999999999999</v>
      </c>
      <c r="M1203" s="2">
        <v>0.51565000000000005</v>
      </c>
      <c r="N1203" s="2">
        <v>0.63756999999999997</v>
      </c>
      <c r="O1203" s="2">
        <v>0.48320000000000002</v>
      </c>
      <c r="P1203" s="127">
        <v>0.50603999999999993</v>
      </c>
      <c r="Q1203" s="2">
        <v>0.54810000000000003</v>
      </c>
      <c r="R1203" s="2">
        <v>0.76910000000000001</v>
      </c>
      <c r="S1203" s="2">
        <v>0.51565000000000005</v>
      </c>
      <c r="T1203" s="2">
        <v>0.63756999999999997</v>
      </c>
      <c r="U1203" s="2">
        <v>0.82399999999999995</v>
      </c>
    </row>
    <row r="1204" spans="12:21" x14ac:dyDescent="0.2">
      <c r="L1204" s="2">
        <v>160.30000000000001</v>
      </c>
      <c r="M1204" s="2">
        <v>0.51565000000000005</v>
      </c>
      <c r="N1204" s="2">
        <v>0.63749999999999996</v>
      </c>
      <c r="O1204" s="2">
        <v>0.48320000000000002</v>
      </c>
      <c r="P1204" s="127">
        <v>0.50589999999999991</v>
      </c>
      <c r="Q1204" s="2">
        <v>0.54810000000000003</v>
      </c>
      <c r="R1204" s="2">
        <v>0.76910000000000001</v>
      </c>
      <c r="S1204" s="2">
        <v>0.51565000000000005</v>
      </c>
      <c r="T1204" s="2">
        <v>0.63749999999999996</v>
      </c>
      <c r="U1204" s="2">
        <v>0.82399999999999995</v>
      </c>
    </row>
    <row r="1205" spans="12:21" x14ac:dyDescent="0.2">
      <c r="L1205" s="2">
        <v>160.4</v>
      </c>
      <c r="M1205" s="2">
        <v>0.51554999999999995</v>
      </c>
      <c r="N1205" s="2">
        <v>0.63743000000000005</v>
      </c>
      <c r="O1205" s="2">
        <v>0.48309999999999997</v>
      </c>
      <c r="P1205" s="127">
        <v>0.5057600000000001</v>
      </c>
      <c r="Q1205" s="2">
        <v>0.54800000000000004</v>
      </c>
      <c r="R1205" s="2">
        <v>0.76910000000000001</v>
      </c>
      <c r="S1205" s="2">
        <v>0.51554999999999995</v>
      </c>
      <c r="T1205" s="2">
        <v>0.63743000000000005</v>
      </c>
      <c r="U1205" s="2">
        <v>0.82399999999999995</v>
      </c>
    </row>
    <row r="1206" spans="12:21" x14ac:dyDescent="0.2">
      <c r="L1206" s="2">
        <v>160.5</v>
      </c>
      <c r="M1206" s="2">
        <v>0.51550000000000007</v>
      </c>
      <c r="N1206" s="2">
        <v>0.63736000000000004</v>
      </c>
      <c r="O1206" s="2">
        <v>0.48299999999999998</v>
      </c>
      <c r="P1206" s="127">
        <v>0.50562000000000007</v>
      </c>
      <c r="Q1206" s="2">
        <v>0.54800000000000004</v>
      </c>
      <c r="R1206" s="2">
        <v>0.76910000000000001</v>
      </c>
      <c r="S1206" s="2">
        <v>0.51550000000000007</v>
      </c>
      <c r="T1206" s="2">
        <v>0.63736000000000004</v>
      </c>
      <c r="U1206" s="2">
        <v>0.82399999999999995</v>
      </c>
    </row>
    <row r="1207" spans="12:21" x14ac:dyDescent="0.2">
      <c r="L1207" s="2">
        <v>160.6</v>
      </c>
      <c r="M1207" s="2">
        <v>0.51540000000000008</v>
      </c>
      <c r="N1207" s="2">
        <v>0.63729000000000002</v>
      </c>
      <c r="O1207" s="2">
        <v>0.4829</v>
      </c>
      <c r="P1207" s="127">
        <v>0.50548000000000004</v>
      </c>
      <c r="Q1207" s="2">
        <v>0.54790000000000005</v>
      </c>
      <c r="R1207" s="2">
        <v>0.76910000000000001</v>
      </c>
      <c r="S1207" s="2">
        <v>0.51540000000000008</v>
      </c>
      <c r="T1207" s="2">
        <v>0.63729000000000002</v>
      </c>
      <c r="U1207" s="2">
        <v>0.8236</v>
      </c>
    </row>
    <row r="1208" spans="12:21" x14ac:dyDescent="0.2">
      <c r="L1208" s="2">
        <v>160.69999999999999</v>
      </c>
      <c r="M1208" s="2">
        <v>0.51534999999999997</v>
      </c>
      <c r="N1208" s="2">
        <v>0.63722000000000001</v>
      </c>
      <c r="O1208" s="2">
        <v>0.48280000000000001</v>
      </c>
      <c r="P1208" s="127">
        <v>0.50534000000000001</v>
      </c>
      <c r="Q1208" s="2">
        <v>0.54790000000000005</v>
      </c>
      <c r="R1208" s="2">
        <v>0.76910000000000001</v>
      </c>
      <c r="S1208" s="2">
        <v>0.51534999999999997</v>
      </c>
      <c r="T1208" s="2">
        <v>0.63722000000000001</v>
      </c>
      <c r="U1208" s="2">
        <v>0.82319999999999993</v>
      </c>
    </row>
    <row r="1209" spans="12:21" x14ac:dyDescent="0.2">
      <c r="L1209" s="2">
        <v>160.80000000000001</v>
      </c>
      <c r="M1209" s="2">
        <v>0.51524999999999999</v>
      </c>
      <c r="N1209" s="2">
        <v>0.63714999999999999</v>
      </c>
      <c r="O1209" s="2">
        <v>0.48270000000000002</v>
      </c>
      <c r="P1209" s="127">
        <v>0.50519999999999998</v>
      </c>
      <c r="Q1209" s="2">
        <v>0.54779999999999995</v>
      </c>
      <c r="R1209" s="2">
        <v>0.76910000000000001</v>
      </c>
      <c r="S1209" s="2">
        <v>0.51524999999999999</v>
      </c>
      <c r="T1209" s="2">
        <v>0.63714999999999999</v>
      </c>
      <c r="U1209" s="2">
        <v>0.82299999999999995</v>
      </c>
    </row>
    <row r="1210" spans="12:21" x14ac:dyDescent="0.2">
      <c r="L1210" s="2">
        <v>160.9</v>
      </c>
      <c r="M1210" s="2">
        <v>0.51564999999999994</v>
      </c>
      <c r="N1210" s="2">
        <v>0.63707999999999998</v>
      </c>
      <c r="O1210" s="2">
        <v>0.48349999999999999</v>
      </c>
      <c r="P1210" s="127">
        <v>0.50505999999999995</v>
      </c>
      <c r="Q1210" s="2">
        <v>0.54779999999999995</v>
      </c>
      <c r="R1210" s="2">
        <v>0.76910000000000001</v>
      </c>
      <c r="S1210" s="2">
        <v>0.51564999999999994</v>
      </c>
      <c r="T1210" s="2">
        <v>0.63707999999999998</v>
      </c>
      <c r="U1210" s="2">
        <v>0.82299999999999995</v>
      </c>
    </row>
    <row r="1211" spans="12:21" x14ac:dyDescent="0.2">
      <c r="L1211" s="2">
        <v>161</v>
      </c>
      <c r="M1211" s="2">
        <v>0.5151</v>
      </c>
      <c r="N1211" s="2">
        <v>0.63700999999999997</v>
      </c>
      <c r="O1211" s="2">
        <v>0.48249999999999998</v>
      </c>
      <c r="P1211" s="127">
        <v>0.50491999999999992</v>
      </c>
      <c r="Q1211" s="2">
        <v>0.54769999999999996</v>
      </c>
      <c r="R1211" s="2">
        <v>0.76910000000000001</v>
      </c>
      <c r="S1211" s="2">
        <v>0.5151</v>
      </c>
      <c r="T1211" s="2">
        <v>0.63700999999999997</v>
      </c>
      <c r="U1211" s="2">
        <v>0.82299999999999995</v>
      </c>
    </row>
    <row r="1212" spans="12:21" x14ac:dyDescent="0.2">
      <c r="L1212" s="2">
        <v>161.1</v>
      </c>
      <c r="M1212" s="2">
        <v>0.51505000000000001</v>
      </c>
      <c r="N1212" s="2">
        <v>0.63693999999999995</v>
      </c>
      <c r="O1212" s="2">
        <v>0.4824</v>
      </c>
      <c r="P1212" s="127">
        <v>0.5047799999999999</v>
      </c>
      <c r="Q1212" s="2">
        <v>0.54769999999999996</v>
      </c>
      <c r="R1212" s="2">
        <v>0.76910000000000001</v>
      </c>
      <c r="S1212" s="2">
        <v>0.51505000000000001</v>
      </c>
      <c r="T1212" s="2">
        <v>0.63693999999999995</v>
      </c>
      <c r="U1212" s="2">
        <v>0.82299999999999995</v>
      </c>
    </row>
    <row r="1213" spans="12:21" x14ac:dyDescent="0.2">
      <c r="L1213" s="2">
        <v>161.19999999999999</v>
      </c>
      <c r="M1213" s="2">
        <v>0.51495000000000002</v>
      </c>
      <c r="N1213" s="2">
        <v>0.63687000000000005</v>
      </c>
      <c r="O1213" s="2">
        <v>0.48230000000000001</v>
      </c>
      <c r="P1213" s="127">
        <v>0.50464000000000009</v>
      </c>
      <c r="Q1213" s="2">
        <v>0.54759999999999998</v>
      </c>
      <c r="R1213" s="2">
        <v>0.76910000000000001</v>
      </c>
      <c r="S1213" s="2">
        <v>0.51495000000000002</v>
      </c>
      <c r="T1213" s="2">
        <v>0.63687000000000005</v>
      </c>
      <c r="U1213" s="2">
        <v>0.82299999999999995</v>
      </c>
    </row>
    <row r="1214" spans="12:21" x14ac:dyDescent="0.2">
      <c r="L1214" s="2">
        <v>161.30000000000001</v>
      </c>
      <c r="M1214" s="2">
        <v>0.51495000000000002</v>
      </c>
      <c r="N1214" s="2">
        <v>0.63680000000000003</v>
      </c>
      <c r="O1214" s="2">
        <v>0.48230000000000001</v>
      </c>
      <c r="P1214" s="127">
        <v>0.50450000000000006</v>
      </c>
      <c r="Q1214" s="2">
        <v>0.54759999999999998</v>
      </c>
      <c r="R1214" s="2">
        <v>0.76910000000000001</v>
      </c>
      <c r="S1214" s="2">
        <v>0.51495000000000002</v>
      </c>
      <c r="T1214" s="2">
        <v>0.63680000000000003</v>
      </c>
      <c r="U1214" s="2">
        <v>0.82299999999999995</v>
      </c>
    </row>
    <row r="1215" spans="12:21" x14ac:dyDescent="0.2">
      <c r="L1215" s="2">
        <v>161.4</v>
      </c>
      <c r="M1215" s="2">
        <v>0.51485000000000003</v>
      </c>
      <c r="N1215" s="2">
        <v>0.63673000000000002</v>
      </c>
      <c r="O1215" s="2">
        <v>0.48220000000000002</v>
      </c>
      <c r="P1215" s="127">
        <v>0.50436000000000003</v>
      </c>
      <c r="Q1215" s="2">
        <v>0.54749999999999999</v>
      </c>
      <c r="R1215" s="2">
        <v>0.76910000000000001</v>
      </c>
      <c r="S1215" s="2">
        <v>0.51485000000000003</v>
      </c>
      <c r="T1215" s="2">
        <v>0.63673000000000002</v>
      </c>
      <c r="U1215" s="2">
        <v>0.82299999999999995</v>
      </c>
    </row>
    <row r="1216" spans="12:21" x14ac:dyDescent="0.2">
      <c r="L1216" s="2">
        <v>161.5</v>
      </c>
      <c r="M1216" s="2">
        <v>0.51479999999999992</v>
      </c>
      <c r="N1216" s="2">
        <v>0.63666</v>
      </c>
      <c r="O1216" s="2">
        <v>0.48209999999999997</v>
      </c>
      <c r="P1216" s="127">
        <v>0.50422</v>
      </c>
      <c r="Q1216" s="2">
        <v>0.54749999999999999</v>
      </c>
      <c r="R1216" s="2">
        <v>0.76910000000000001</v>
      </c>
      <c r="S1216" s="2">
        <v>0.51479999999999992</v>
      </c>
      <c r="T1216" s="2">
        <v>0.63666</v>
      </c>
      <c r="U1216" s="2">
        <v>0.82299999999999995</v>
      </c>
    </row>
    <row r="1217" spans="12:21" x14ac:dyDescent="0.2">
      <c r="L1217" s="2">
        <v>161.6</v>
      </c>
      <c r="M1217" s="2">
        <v>0.51469999999999994</v>
      </c>
      <c r="N1217" s="2">
        <v>0.63658999999999999</v>
      </c>
      <c r="O1217" s="2">
        <v>0.48199999999999998</v>
      </c>
      <c r="P1217" s="127">
        <v>0.50407999999999997</v>
      </c>
      <c r="Q1217" s="2">
        <v>0.5474</v>
      </c>
      <c r="R1217" s="2">
        <v>0.76910000000000001</v>
      </c>
      <c r="S1217" s="2">
        <v>0.51469999999999994</v>
      </c>
      <c r="T1217" s="2">
        <v>0.63658999999999999</v>
      </c>
      <c r="U1217" s="2">
        <v>0.82299999999999995</v>
      </c>
    </row>
    <row r="1218" spans="12:21" x14ac:dyDescent="0.2">
      <c r="L1218" s="2">
        <v>161.69999999999999</v>
      </c>
      <c r="M1218" s="2">
        <v>0.51465000000000005</v>
      </c>
      <c r="N1218" s="2">
        <v>0.63651999999999997</v>
      </c>
      <c r="O1218" s="2">
        <v>0.4819</v>
      </c>
      <c r="P1218" s="127">
        <v>0.50393999999999994</v>
      </c>
      <c r="Q1218" s="2">
        <v>0.5474</v>
      </c>
      <c r="R1218" s="2">
        <v>0.76910000000000001</v>
      </c>
      <c r="S1218" s="2">
        <v>0.51465000000000005</v>
      </c>
      <c r="T1218" s="2">
        <v>0.63651999999999997</v>
      </c>
      <c r="U1218" s="2">
        <v>0.82299999999999995</v>
      </c>
    </row>
    <row r="1219" spans="12:21" x14ac:dyDescent="0.2">
      <c r="L1219" s="2">
        <v>161.80000000000001</v>
      </c>
      <c r="M1219" s="2">
        <v>0.51455000000000006</v>
      </c>
      <c r="N1219" s="2">
        <v>0.63644999999999996</v>
      </c>
      <c r="O1219" s="2">
        <v>0.48180000000000001</v>
      </c>
      <c r="P1219" s="127">
        <v>0.50379999999999991</v>
      </c>
      <c r="Q1219" s="2">
        <v>0.54730000000000001</v>
      </c>
      <c r="R1219" s="2">
        <v>0.76910000000000001</v>
      </c>
      <c r="S1219" s="2">
        <v>0.51455000000000006</v>
      </c>
      <c r="T1219" s="2">
        <v>0.63644999999999996</v>
      </c>
      <c r="U1219" s="2">
        <v>0.82299999999999995</v>
      </c>
    </row>
    <row r="1220" spans="12:21" x14ac:dyDescent="0.2">
      <c r="L1220" s="2">
        <v>161.9</v>
      </c>
      <c r="M1220" s="2">
        <v>0.51495000000000002</v>
      </c>
      <c r="N1220" s="2">
        <v>0.63634999999999997</v>
      </c>
      <c r="O1220" s="2">
        <v>0.48259999999999997</v>
      </c>
      <c r="P1220" s="127">
        <v>0.50359999999999994</v>
      </c>
      <c r="Q1220" s="2">
        <v>0.54730000000000001</v>
      </c>
      <c r="R1220" s="2">
        <v>0.76910000000000001</v>
      </c>
      <c r="S1220" s="2">
        <v>0.51495000000000002</v>
      </c>
      <c r="T1220" s="2">
        <v>0.63634999999999997</v>
      </c>
      <c r="U1220" s="2">
        <v>0.82299999999999995</v>
      </c>
    </row>
    <row r="1221" spans="12:21" x14ac:dyDescent="0.2">
      <c r="L1221" s="2">
        <v>162</v>
      </c>
      <c r="M1221" s="2">
        <v>0.51439999999999997</v>
      </c>
      <c r="N1221" s="2">
        <v>0.63627999999999996</v>
      </c>
      <c r="O1221" s="2">
        <v>0.48159999999999997</v>
      </c>
      <c r="P1221" s="127">
        <v>0.50345999999999991</v>
      </c>
      <c r="Q1221" s="2">
        <v>0.54720000000000002</v>
      </c>
      <c r="R1221" s="2">
        <v>0.76910000000000001</v>
      </c>
      <c r="S1221" s="2">
        <v>0.51439999999999997</v>
      </c>
      <c r="T1221" s="2">
        <v>0.63627999999999996</v>
      </c>
      <c r="U1221" s="2">
        <v>0.82299999999999995</v>
      </c>
    </row>
    <row r="1222" spans="12:21" x14ac:dyDescent="0.2">
      <c r="L1222" s="2">
        <v>162.1</v>
      </c>
      <c r="M1222" s="2">
        <v>0.51429999999999998</v>
      </c>
      <c r="N1222" s="2">
        <v>0.63621000000000005</v>
      </c>
      <c r="O1222" s="2">
        <v>0.48149999999999998</v>
      </c>
      <c r="P1222" s="127">
        <v>0.5033200000000001</v>
      </c>
      <c r="Q1222" s="2">
        <v>0.54710000000000003</v>
      </c>
      <c r="R1222" s="2">
        <v>0.76910000000000001</v>
      </c>
      <c r="S1222" s="2">
        <v>0.51429999999999998</v>
      </c>
      <c r="T1222" s="2">
        <v>0.63621000000000005</v>
      </c>
      <c r="U1222" s="2">
        <v>0.82299999999999995</v>
      </c>
    </row>
    <row r="1223" spans="12:21" x14ac:dyDescent="0.2">
      <c r="L1223" s="2">
        <v>162.19999999999999</v>
      </c>
      <c r="M1223" s="2">
        <v>0.51424999999999998</v>
      </c>
      <c r="N1223" s="2">
        <v>0.63614000000000004</v>
      </c>
      <c r="O1223" s="2">
        <v>0.48139999999999999</v>
      </c>
      <c r="P1223" s="127">
        <v>0.50318000000000007</v>
      </c>
      <c r="Q1223" s="2">
        <v>0.54710000000000003</v>
      </c>
      <c r="R1223" s="2">
        <v>0.76910000000000001</v>
      </c>
      <c r="S1223" s="2">
        <v>0.51424999999999998</v>
      </c>
      <c r="T1223" s="2">
        <v>0.63614000000000004</v>
      </c>
      <c r="U1223" s="2">
        <v>0.82299999999999995</v>
      </c>
    </row>
    <row r="1224" spans="12:21" x14ac:dyDescent="0.2">
      <c r="L1224" s="2">
        <v>162.30000000000001</v>
      </c>
      <c r="M1224" s="2">
        <v>0.51419999999999999</v>
      </c>
      <c r="N1224" s="2">
        <v>0.63607000000000002</v>
      </c>
      <c r="O1224" s="2">
        <v>0.48139999999999999</v>
      </c>
      <c r="P1224" s="127">
        <v>0.50304000000000004</v>
      </c>
      <c r="Q1224" s="2">
        <v>0.54700000000000004</v>
      </c>
      <c r="R1224" s="2">
        <v>0.76910000000000001</v>
      </c>
      <c r="S1224" s="2">
        <v>0.51419999999999999</v>
      </c>
      <c r="T1224" s="2">
        <v>0.63607000000000002</v>
      </c>
      <c r="U1224" s="2">
        <v>0.82279999999999998</v>
      </c>
    </row>
    <row r="1225" spans="12:21" x14ac:dyDescent="0.2">
      <c r="L1225" s="2">
        <v>162.4</v>
      </c>
      <c r="M1225" s="2">
        <v>0.51415</v>
      </c>
      <c r="N1225" s="2">
        <v>0.63600000000000001</v>
      </c>
      <c r="O1225" s="2">
        <v>0.48130000000000001</v>
      </c>
      <c r="P1225" s="127">
        <v>0.50290000000000001</v>
      </c>
      <c r="Q1225" s="2">
        <v>0.54700000000000004</v>
      </c>
      <c r="R1225" s="2">
        <v>0.76910000000000001</v>
      </c>
      <c r="S1225" s="2">
        <v>0.51415</v>
      </c>
      <c r="T1225" s="2">
        <v>0.63600000000000001</v>
      </c>
      <c r="U1225" s="2">
        <v>0.82239999999999991</v>
      </c>
    </row>
    <row r="1226" spans="12:21" x14ac:dyDescent="0.2">
      <c r="L1226" s="2">
        <v>162.5</v>
      </c>
      <c r="M1226" s="2">
        <v>0.51405000000000001</v>
      </c>
      <c r="N1226" s="2">
        <v>0.63593</v>
      </c>
      <c r="O1226" s="2">
        <v>0.48120000000000002</v>
      </c>
      <c r="P1226" s="127">
        <v>0.50275999999999998</v>
      </c>
      <c r="Q1226" s="2">
        <v>0.54690000000000005</v>
      </c>
      <c r="R1226" s="2">
        <v>0.76910000000000001</v>
      </c>
      <c r="S1226" s="2">
        <v>0.51405000000000001</v>
      </c>
      <c r="T1226" s="2">
        <v>0.63593</v>
      </c>
      <c r="U1226" s="2">
        <v>0.82199999999999995</v>
      </c>
    </row>
    <row r="1227" spans="12:21" x14ac:dyDescent="0.2">
      <c r="L1227" s="2">
        <v>162.6</v>
      </c>
      <c r="M1227" s="2">
        <v>0.51400000000000001</v>
      </c>
      <c r="N1227" s="2">
        <v>0.63585999999999998</v>
      </c>
      <c r="O1227" s="2">
        <v>0.48110000000000003</v>
      </c>
      <c r="P1227" s="127">
        <v>0.50261999999999996</v>
      </c>
      <c r="Q1227" s="2">
        <v>0.54690000000000005</v>
      </c>
      <c r="R1227" s="2">
        <v>0.76910000000000001</v>
      </c>
      <c r="S1227" s="2">
        <v>0.51400000000000001</v>
      </c>
      <c r="T1227" s="2">
        <v>0.63585999999999998</v>
      </c>
      <c r="U1227" s="2">
        <v>0.82199999999999995</v>
      </c>
    </row>
    <row r="1228" spans="12:21" x14ac:dyDescent="0.2">
      <c r="L1228" s="2">
        <v>162.69999999999999</v>
      </c>
      <c r="M1228" s="2">
        <v>0.51390000000000002</v>
      </c>
      <c r="N1228" s="2">
        <v>0.63578999999999997</v>
      </c>
      <c r="O1228" s="2">
        <v>0.48099999999999998</v>
      </c>
      <c r="P1228" s="127">
        <v>0.50247999999999993</v>
      </c>
      <c r="Q1228" s="2">
        <v>0.54679999999999995</v>
      </c>
      <c r="R1228" s="2">
        <v>0.76910000000000001</v>
      </c>
      <c r="S1228" s="2">
        <v>0.51390000000000002</v>
      </c>
      <c r="T1228" s="2">
        <v>0.63578999999999997</v>
      </c>
      <c r="U1228" s="2">
        <v>0.82199999999999995</v>
      </c>
    </row>
    <row r="1229" spans="12:21" x14ac:dyDescent="0.2">
      <c r="L1229" s="2">
        <v>162.80000000000001</v>
      </c>
      <c r="M1229" s="2">
        <v>0.51384999999999992</v>
      </c>
      <c r="N1229" s="2">
        <v>0.63571999999999995</v>
      </c>
      <c r="O1229" s="2">
        <v>0.48089999999999999</v>
      </c>
      <c r="P1229" s="127">
        <v>0.5023399999999999</v>
      </c>
      <c r="Q1229" s="2">
        <v>0.54679999999999995</v>
      </c>
      <c r="R1229" s="2">
        <v>0.76910000000000001</v>
      </c>
      <c r="S1229" s="2">
        <v>0.51384999999999992</v>
      </c>
      <c r="T1229" s="2">
        <v>0.63571999999999995</v>
      </c>
      <c r="U1229" s="2">
        <v>0.82199999999999995</v>
      </c>
    </row>
    <row r="1230" spans="12:21" x14ac:dyDescent="0.2">
      <c r="L1230" s="2">
        <v>162.9</v>
      </c>
      <c r="M1230" s="2">
        <v>0.51419999999999999</v>
      </c>
      <c r="N1230" s="2">
        <v>0.63565000000000005</v>
      </c>
      <c r="O1230" s="2">
        <v>0.48170000000000002</v>
      </c>
      <c r="P1230" s="127">
        <v>0.50220000000000009</v>
      </c>
      <c r="Q1230" s="2">
        <v>0.54669999999999996</v>
      </c>
      <c r="R1230" s="2">
        <v>0.76910000000000001</v>
      </c>
      <c r="S1230" s="2">
        <v>0.51419999999999999</v>
      </c>
      <c r="T1230" s="2">
        <v>0.63565000000000005</v>
      </c>
      <c r="U1230" s="2">
        <v>0.82199999999999995</v>
      </c>
    </row>
    <row r="1231" spans="12:21" x14ac:dyDescent="0.2">
      <c r="L1231" s="2">
        <v>163</v>
      </c>
      <c r="M1231" s="2">
        <v>0.51370000000000005</v>
      </c>
      <c r="N1231" s="2">
        <v>0.63558000000000003</v>
      </c>
      <c r="O1231" s="2">
        <v>0.48070000000000002</v>
      </c>
      <c r="P1231" s="127">
        <v>0.50206000000000006</v>
      </c>
      <c r="Q1231" s="2">
        <v>0.54669999999999996</v>
      </c>
      <c r="R1231" s="2">
        <v>0.76910000000000001</v>
      </c>
      <c r="S1231" s="2">
        <v>0.51370000000000005</v>
      </c>
      <c r="T1231" s="2">
        <v>0.63558000000000003</v>
      </c>
      <c r="U1231" s="2">
        <v>0.82199999999999995</v>
      </c>
    </row>
    <row r="1232" spans="12:21" x14ac:dyDescent="0.2">
      <c r="L1232" s="2">
        <v>163.1</v>
      </c>
      <c r="M1232" s="2">
        <v>0.51360000000000006</v>
      </c>
      <c r="N1232" s="2">
        <v>0.63551000000000002</v>
      </c>
      <c r="O1232" s="2">
        <v>0.48060000000000003</v>
      </c>
      <c r="P1232" s="127">
        <v>0.50192000000000003</v>
      </c>
      <c r="Q1232" s="2">
        <v>0.54659999999999997</v>
      </c>
      <c r="R1232" s="2">
        <v>0.76910000000000001</v>
      </c>
      <c r="S1232" s="2">
        <v>0.51360000000000006</v>
      </c>
      <c r="T1232" s="2">
        <v>0.63551000000000002</v>
      </c>
      <c r="U1232" s="2">
        <v>0.82199999999999995</v>
      </c>
    </row>
    <row r="1233" spans="12:21" x14ac:dyDescent="0.2">
      <c r="L1233" s="2">
        <v>163.19999999999999</v>
      </c>
      <c r="M1233" s="2">
        <v>0.51354999999999995</v>
      </c>
      <c r="N1233" s="2">
        <v>0.63544</v>
      </c>
      <c r="O1233" s="2">
        <v>0.48049999999999998</v>
      </c>
      <c r="P1233" s="127">
        <v>0.50178</v>
      </c>
      <c r="Q1233" s="2">
        <v>0.54659999999999997</v>
      </c>
      <c r="R1233" s="2">
        <v>0.76910000000000001</v>
      </c>
      <c r="S1233" s="2">
        <v>0.51354999999999995</v>
      </c>
      <c r="T1233" s="2">
        <v>0.63544</v>
      </c>
      <c r="U1233" s="2">
        <v>0.82199999999999995</v>
      </c>
    </row>
    <row r="1234" spans="12:21" x14ac:dyDescent="0.2">
      <c r="L1234" s="2">
        <v>163.30000000000001</v>
      </c>
      <c r="M1234" s="2">
        <v>0.51349999999999996</v>
      </c>
      <c r="N1234" s="2">
        <v>0.63536999999999999</v>
      </c>
      <c r="O1234" s="2">
        <v>0.48049999999999998</v>
      </c>
      <c r="P1234" s="127">
        <v>0.50163999999999997</v>
      </c>
      <c r="Q1234" s="2">
        <v>0.54649999999999999</v>
      </c>
      <c r="R1234" s="2">
        <v>0.76910000000000001</v>
      </c>
      <c r="S1234" s="2">
        <v>0.51349999999999996</v>
      </c>
      <c r="T1234" s="2">
        <v>0.63536999999999999</v>
      </c>
      <c r="U1234" s="2">
        <v>0.82199999999999995</v>
      </c>
    </row>
    <row r="1235" spans="12:21" x14ac:dyDescent="0.2">
      <c r="L1235" s="2">
        <v>163.4</v>
      </c>
      <c r="M1235" s="2">
        <v>0.51344999999999996</v>
      </c>
      <c r="N1235" s="2">
        <v>0.63529999999999998</v>
      </c>
      <c r="O1235" s="2">
        <v>0.48039999999999999</v>
      </c>
      <c r="P1235" s="127">
        <v>0.50149999999999995</v>
      </c>
      <c r="Q1235" s="2">
        <v>0.54649999999999999</v>
      </c>
      <c r="R1235" s="2">
        <v>0.76910000000000001</v>
      </c>
      <c r="S1235" s="2">
        <v>0.51344999999999996</v>
      </c>
      <c r="T1235" s="2">
        <v>0.63529999999999998</v>
      </c>
      <c r="U1235" s="2">
        <v>0.82199999999999995</v>
      </c>
    </row>
    <row r="1236" spans="12:21" x14ac:dyDescent="0.2">
      <c r="L1236" s="2">
        <v>163.5</v>
      </c>
      <c r="M1236" s="2">
        <v>0.51334999999999997</v>
      </c>
      <c r="N1236" s="2">
        <v>0.63522999999999996</v>
      </c>
      <c r="O1236" s="2">
        <v>0.4803</v>
      </c>
      <c r="P1236" s="127">
        <v>0.50135999999999992</v>
      </c>
      <c r="Q1236" s="2">
        <v>0.5464</v>
      </c>
      <c r="R1236" s="2">
        <v>0.76910000000000001</v>
      </c>
      <c r="S1236" s="2">
        <v>0.51334999999999997</v>
      </c>
      <c r="T1236" s="2">
        <v>0.63522999999999996</v>
      </c>
      <c r="U1236" s="2">
        <v>0.82199999999999995</v>
      </c>
    </row>
    <row r="1237" spans="12:21" x14ac:dyDescent="0.2">
      <c r="L1237" s="2">
        <v>163.6</v>
      </c>
      <c r="M1237" s="2">
        <v>0.51329999999999998</v>
      </c>
      <c r="N1237" s="2">
        <v>0.63515999999999995</v>
      </c>
      <c r="O1237" s="2">
        <v>0.48020000000000002</v>
      </c>
      <c r="P1237" s="127">
        <v>0.50121999999999989</v>
      </c>
      <c r="Q1237" s="2">
        <v>0.5464</v>
      </c>
      <c r="R1237" s="2">
        <v>0.76910000000000001</v>
      </c>
      <c r="S1237" s="2">
        <v>0.51329999999999998</v>
      </c>
      <c r="T1237" s="2">
        <v>0.63515999999999995</v>
      </c>
      <c r="U1237" s="2">
        <v>0.82199999999999995</v>
      </c>
    </row>
    <row r="1238" spans="12:21" x14ac:dyDescent="0.2">
      <c r="L1238" s="2">
        <v>163.69999999999999</v>
      </c>
      <c r="M1238" s="2">
        <v>0.51319999999999999</v>
      </c>
      <c r="N1238" s="2">
        <v>0.63509000000000004</v>
      </c>
      <c r="O1238" s="2">
        <v>0.48010000000000003</v>
      </c>
      <c r="P1238" s="127">
        <v>0.50108000000000008</v>
      </c>
      <c r="Q1238" s="2">
        <v>0.54630000000000001</v>
      </c>
      <c r="R1238" s="2">
        <v>0.76910000000000001</v>
      </c>
      <c r="S1238" s="2">
        <v>0.51319999999999999</v>
      </c>
      <c r="T1238" s="2">
        <v>0.63509000000000004</v>
      </c>
      <c r="U1238" s="2">
        <v>0.82199999999999995</v>
      </c>
    </row>
    <row r="1239" spans="12:21" x14ac:dyDescent="0.2">
      <c r="L1239" s="2">
        <v>163.80000000000001</v>
      </c>
      <c r="M1239" s="2">
        <v>0.51315</v>
      </c>
      <c r="N1239" s="2">
        <v>0.63502000000000003</v>
      </c>
      <c r="O1239" s="2">
        <v>0.48</v>
      </c>
      <c r="P1239" s="127">
        <v>0.50094000000000005</v>
      </c>
      <c r="Q1239" s="2">
        <v>0.54630000000000001</v>
      </c>
      <c r="R1239" s="2">
        <v>0.76910000000000001</v>
      </c>
      <c r="S1239" s="2">
        <v>0.51315</v>
      </c>
      <c r="T1239" s="2">
        <v>0.63502000000000003</v>
      </c>
      <c r="U1239" s="2">
        <v>0.82199999999999995</v>
      </c>
    </row>
    <row r="1240" spans="12:21" x14ac:dyDescent="0.2">
      <c r="L1240" s="2">
        <v>163.9</v>
      </c>
      <c r="M1240" s="2">
        <v>0.51350000000000007</v>
      </c>
      <c r="N1240" s="2">
        <v>0.63495000000000001</v>
      </c>
      <c r="O1240" s="2">
        <v>0.48080000000000001</v>
      </c>
      <c r="P1240" s="127">
        <v>0.50080000000000002</v>
      </c>
      <c r="Q1240" s="2">
        <v>0.54620000000000002</v>
      </c>
      <c r="R1240" s="2">
        <v>0.76910000000000001</v>
      </c>
      <c r="S1240" s="2">
        <v>0.51350000000000007</v>
      </c>
      <c r="T1240" s="2">
        <v>0.63495000000000001</v>
      </c>
      <c r="U1240" s="2">
        <v>0.82199999999999995</v>
      </c>
    </row>
    <row r="1241" spans="12:21" x14ac:dyDescent="0.2">
      <c r="L1241" s="2">
        <v>164</v>
      </c>
      <c r="M1241" s="2">
        <v>0.51300000000000001</v>
      </c>
      <c r="N1241" s="2">
        <v>0.63488</v>
      </c>
      <c r="O1241" s="2">
        <v>0.4798</v>
      </c>
      <c r="P1241" s="127">
        <v>0.50065999999999999</v>
      </c>
      <c r="Q1241" s="2">
        <v>0.54620000000000002</v>
      </c>
      <c r="R1241" s="2">
        <v>0.76910000000000001</v>
      </c>
      <c r="S1241" s="2">
        <v>0.51300000000000001</v>
      </c>
      <c r="T1241" s="2">
        <v>0.63488</v>
      </c>
      <c r="U1241" s="2">
        <v>0.82199999999999995</v>
      </c>
    </row>
    <row r="1242" spans="12:21" x14ac:dyDescent="0.2">
      <c r="L1242" s="2">
        <v>164.1</v>
      </c>
      <c r="M1242" s="2">
        <v>0.51290000000000002</v>
      </c>
      <c r="N1242" s="2">
        <v>0.63480999999999999</v>
      </c>
      <c r="O1242" s="2">
        <v>0.47970000000000002</v>
      </c>
      <c r="P1242" s="127">
        <v>0.50051999999999996</v>
      </c>
      <c r="Q1242" s="2">
        <v>0.54610000000000003</v>
      </c>
      <c r="R1242" s="2">
        <v>0.76910000000000001</v>
      </c>
      <c r="S1242" s="2">
        <v>0.51290000000000002</v>
      </c>
      <c r="T1242" s="2">
        <v>0.63480999999999999</v>
      </c>
      <c r="U1242" s="2">
        <v>0.8216</v>
      </c>
    </row>
    <row r="1243" spans="12:21" x14ac:dyDescent="0.2">
      <c r="L1243" s="2">
        <v>164.2</v>
      </c>
      <c r="M1243" s="2">
        <v>0.51285000000000003</v>
      </c>
      <c r="N1243" s="2">
        <v>0.63473999999999997</v>
      </c>
      <c r="O1243" s="2">
        <v>0.47960000000000003</v>
      </c>
      <c r="P1243" s="127">
        <v>0.50037999999999994</v>
      </c>
      <c r="Q1243" s="2">
        <v>0.54610000000000003</v>
      </c>
      <c r="R1243" s="2">
        <v>0.76910000000000001</v>
      </c>
      <c r="S1243" s="2">
        <v>0.51285000000000003</v>
      </c>
      <c r="T1243" s="2">
        <v>0.63473999999999997</v>
      </c>
      <c r="U1243" s="2">
        <v>0.82119999999999993</v>
      </c>
    </row>
    <row r="1244" spans="12:21" x14ac:dyDescent="0.2">
      <c r="L1244" s="2">
        <v>164.3</v>
      </c>
      <c r="M1244" s="2">
        <v>0.51280000000000003</v>
      </c>
      <c r="N1244" s="2">
        <v>0.63466999999999996</v>
      </c>
      <c r="O1244" s="2">
        <v>0.47960000000000003</v>
      </c>
      <c r="P1244" s="127">
        <v>0.50023999999999991</v>
      </c>
      <c r="Q1244" s="2">
        <v>0.54600000000000004</v>
      </c>
      <c r="R1244" s="2">
        <v>0.76910000000000001</v>
      </c>
      <c r="S1244" s="2">
        <v>0.51280000000000003</v>
      </c>
      <c r="T1244" s="2">
        <v>0.63466999999999996</v>
      </c>
      <c r="U1244" s="2">
        <v>0.82099999999999995</v>
      </c>
    </row>
    <row r="1245" spans="12:21" x14ac:dyDescent="0.2">
      <c r="L1245" s="2">
        <v>164.4</v>
      </c>
      <c r="M1245" s="2">
        <v>0.51275000000000004</v>
      </c>
      <c r="N1245" s="2">
        <v>0.63460000000000005</v>
      </c>
      <c r="O1245" s="2">
        <v>0.47949999999999998</v>
      </c>
      <c r="P1245" s="127">
        <v>0.5001000000000001</v>
      </c>
      <c r="Q1245" s="2">
        <v>0.54600000000000004</v>
      </c>
      <c r="R1245" s="2">
        <v>0.76910000000000001</v>
      </c>
      <c r="S1245" s="2">
        <v>0.51275000000000004</v>
      </c>
      <c r="T1245" s="2">
        <v>0.63460000000000005</v>
      </c>
      <c r="U1245" s="2">
        <v>0.82099999999999995</v>
      </c>
    </row>
    <row r="1246" spans="12:21" x14ac:dyDescent="0.2">
      <c r="L1246" s="2">
        <v>164.5</v>
      </c>
      <c r="M1246" s="2">
        <v>0.51265000000000005</v>
      </c>
      <c r="N1246" s="2">
        <v>0.63453000000000004</v>
      </c>
      <c r="O1246" s="2">
        <v>0.47939999999999999</v>
      </c>
      <c r="P1246" s="127">
        <v>0.49996000000000007</v>
      </c>
      <c r="Q1246" s="2">
        <v>0.54590000000000005</v>
      </c>
      <c r="R1246" s="2">
        <v>0.76910000000000001</v>
      </c>
      <c r="S1246" s="2">
        <v>0.51265000000000005</v>
      </c>
      <c r="T1246" s="2">
        <v>0.63453000000000004</v>
      </c>
      <c r="U1246" s="2">
        <v>0.82099999999999995</v>
      </c>
    </row>
    <row r="1247" spans="12:21" x14ac:dyDescent="0.2">
      <c r="L1247" s="2">
        <v>164.6</v>
      </c>
      <c r="M1247" s="2">
        <v>0.51260000000000006</v>
      </c>
      <c r="N1247" s="2">
        <v>0.63446000000000002</v>
      </c>
      <c r="O1247" s="2">
        <v>0.4793</v>
      </c>
      <c r="P1247" s="127">
        <v>0.49982000000000004</v>
      </c>
      <c r="Q1247" s="2">
        <v>0.54590000000000005</v>
      </c>
      <c r="R1247" s="2">
        <v>0.76910000000000001</v>
      </c>
      <c r="S1247" s="2">
        <v>0.51260000000000006</v>
      </c>
      <c r="T1247" s="2">
        <v>0.63446000000000002</v>
      </c>
      <c r="U1247" s="2">
        <v>0.82099999999999995</v>
      </c>
    </row>
    <row r="1248" spans="12:21" x14ac:dyDescent="0.2">
      <c r="L1248" s="2">
        <v>164.7</v>
      </c>
      <c r="M1248" s="2">
        <v>0.51249999999999996</v>
      </c>
      <c r="N1248" s="2">
        <v>0.63439000000000001</v>
      </c>
      <c r="O1248" s="2">
        <v>0.47920000000000001</v>
      </c>
      <c r="P1248" s="127">
        <v>0.49968000000000001</v>
      </c>
      <c r="Q1248" s="2">
        <v>0.54579999999999995</v>
      </c>
      <c r="R1248" s="2">
        <v>0.76910000000000001</v>
      </c>
      <c r="S1248" s="2">
        <v>0.51249999999999996</v>
      </c>
      <c r="T1248" s="2">
        <v>0.63439000000000001</v>
      </c>
      <c r="U1248" s="2">
        <v>0.82099999999999995</v>
      </c>
    </row>
    <row r="1249" spans="12:21" x14ac:dyDescent="0.2">
      <c r="L1249" s="2">
        <v>164.8</v>
      </c>
      <c r="M1249" s="2">
        <v>0.51244999999999996</v>
      </c>
      <c r="N1249" s="2">
        <v>0.63431999999999999</v>
      </c>
      <c r="O1249" s="2">
        <v>0.47910000000000003</v>
      </c>
      <c r="P1249" s="127">
        <v>0.49953999999999998</v>
      </c>
      <c r="Q1249" s="2">
        <v>0.54579999999999995</v>
      </c>
      <c r="R1249" s="2">
        <v>0.76910000000000001</v>
      </c>
      <c r="S1249" s="2">
        <v>0.51244999999999996</v>
      </c>
      <c r="T1249" s="2">
        <v>0.63431999999999999</v>
      </c>
      <c r="U1249" s="2">
        <v>0.82099999999999995</v>
      </c>
    </row>
    <row r="1250" spans="12:21" x14ac:dyDescent="0.2">
      <c r="L1250" s="2">
        <v>164.9</v>
      </c>
      <c r="M1250" s="2">
        <v>0.51279999999999992</v>
      </c>
      <c r="N1250" s="2">
        <v>0.63424999999999998</v>
      </c>
      <c r="O1250" s="2">
        <v>0.47989999999999999</v>
      </c>
      <c r="P1250" s="127">
        <v>0.49939999999999996</v>
      </c>
      <c r="Q1250" s="2">
        <v>0.54569999999999996</v>
      </c>
      <c r="R1250" s="2">
        <v>0.76910000000000001</v>
      </c>
      <c r="S1250" s="2">
        <v>0.51279999999999992</v>
      </c>
      <c r="T1250" s="2">
        <v>0.63424999999999998</v>
      </c>
      <c r="U1250" s="2">
        <v>0.82099999999999995</v>
      </c>
    </row>
    <row r="1251" spans="12:21" x14ac:dyDescent="0.2">
      <c r="L1251" s="2">
        <v>165</v>
      </c>
      <c r="M1251" s="2">
        <v>0.51229999999999998</v>
      </c>
      <c r="N1251" s="2">
        <v>0.63419000000000003</v>
      </c>
      <c r="O1251" s="2">
        <v>0.47889999999999999</v>
      </c>
      <c r="P1251" s="127">
        <v>0.49928000000000006</v>
      </c>
      <c r="Q1251" s="2">
        <v>0.54569999999999996</v>
      </c>
      <c r="R1251" s="2">
        <v>0.76910000000000001</v>
      </c>
      <c r="S1251" s="2">
        <v>0.51229999999999998</v>
      </c>
      <c r="T1251" s="2">
        <v>0.63419000000000003</v>
      </c>
      <c r="U1251" s="2">
        <v>0.82099999999999995</v>
      </c>
    </row>
    <row r="1252" spans="12:21" x14ac:dyDescent="0.2">
      <c r="L1252" s="2">
        <v>165.1</v>
      </c>
      <c r="M1252" s="2">
        <v>0.51219999999999999</v>
      </c>
      <c r="N1252" s="2">
        <v>0.63412000000000002</v>
      </c>
      <c r="O1252" s="2">
        <v>0.4788</v>
      </c>
      <c r="P1252" s="127">
        <v>0.49914000000000003</v>
      </c>
      <c r="Q1252" s="2">
        <v>0.54559999999999997</v>
      </c>
      <c r="R1252" s="2">
        <v>0.76910000000000001</v>
      </c>
      <c r="S1252" s="2">
        <v>0.51219999999999999</v>
      </c>
      <c r="T1252" s="2">
        <v>0.63412000000000002</v>
      </c>
      <c r="U1252" s="2">
        <v>0.82099999999999995</v>
      </c>
    </row>
    <row r="1253" spans="12:21" x14ac:dyDescent="0.2">
      <c r="L1253" s="2">
        <v>165.2</v>
      </c>
      <c r="M1253" s="2">
        <v>0.51214999999999999</v>
      </c>
      <c r="N1253" s="2">
        <v>0.63405999999999996</v>
      </c>
      <c r="O1253" s="2">
        <v>0.47870000000000001</v>
      </c>
      <c r="P1253" s="127">
        <v>0.49901999999999991</v>
      </c>
      <c r="Q1253" s="2">
        <v>0.54559999999999997</v>
      </c>
      <c r="R1253" s="2">
        <v>0.76910000000000001</v>
      </c>
      <c r="S1253" s="2">
        <v>0.51214999999999999</v>
      </c>
      <c r="T1253" s="2">
        <v>0.63405999999999996</v>
      </c>
      <c r="U1253" s="2">
        <v>0.82099999999999995</v>
      </c>
    </row>
    <row r="1254" spans="12:21" x14ac:dyDescent="0.2">
      <c r="L1254" s="2">
        <v>165.3</v>
      </c>
      <c r="M1254" s="2">
        <v>0.5121</v>
      </c>
      <c r="N1254" s="2">
        <v>0.63399000000000005</v>
      </c>
      <c r="O1254" s="2">
        <v>0.47870000000000001</v>
      </c>
      <c r="P1254" s="127">
        <v>0.4988800000000001</v>
      </c>
      <c r="Q1254" s="2">
        <v>0.54549999999999998</v>
      </c>
      <c r="R1254" s="2">
        <v>0.76910000000000001</v>
      </c>
      <c r="S1254" s="2">
        <v>0.5121</v>
      </c>
      <c r="T1254" s="2">
        <v>0.63399000000000005</v>
      </c>
      <c r="U1254" s="2">
        <v>0.82099999999999995</v>
      </c>
    </row>
    <row r="1255" spans="12:21" x14ac:dyDescent="0.2">
      <c r="L1255" s="2">
        <v>165.4</v>
      </c>
      <c r="M1255" s="2">
        <v>0.51205000000000001</v>
      </c>
      <c r="N1255" s="2">
        <v>0.63392999999999999</v>
      </c>
      <c r="O1255" s="2">
        <v>0.47860000000000003</v>
      </c>
      <c r="P1255" s="127">
        <v>0.49875999999999998</v>
      </c>
      <c r="Q1255" s="2">
        <v>0.54549999999999998</v>
      </c>
      <c r="R1255" s="2">
        <v>0.76910000000000001</v>
      </c>
      <c r="S1255" s="2">
        <v>0.51205000000000001</v>
      </c>
      <c r="T1255" s="2">
        <v>0.63392999999999999</v>
      </c>
      <c r="U1255" s="2">
        <v>0.82099999999999995</v>
      </c>
    </row>
    <row r="1256" spans="12:21" x14ac:dyDescent="0.2">
      <c r="L1256" s="2">
        <v>165.5</v>
      </c>
      <c r="M1256" s="2">
        <v>0.51195000000000002</v>
      </c>
      <c r="N1256" s="2">
        <v>0.63385999999999998</v>
      </c>
      <c r="O1256" s="2">
        <v>0.47849999999999998</v>
      </c>
      <c r="P1256" s="127">
        <v>0.49861999999999995</v>
      </c>
      <c r="Q1256" s="2">
        <v>0.5454</v>
      </c>
      <c r="R1256" s="2">
        <v>0.76910000000000001</v>
      </c>
      <c r="S1256" s="2">
        <v>0.51195000000000002</v>
      </c>
      <c r="T1256" s="2">
        <v>0.63385999999999998</v>
      </c>
      <c r="U1256" s="2">
        <v>0.82099999999999995</v>
      </c>
    </row>
    <row r="1257" spans="12:21" x14ac:dyDescent="0.2">
      <c r="L1257" s="2">
        <v>165.6</v>
      </c>
      <c r="M1257" s="2">
        <v>0.51190000000000002</v>
      </c>
      <c r="N1257" s="2">
        <v>0.63380000000000003</v>
      </c>
      <c r="O1257" s="2">
        <v>0.47839999999999999</v>
      </c>
      <c r="P1257" s="127">
        <v>0.49850000000000005</v>
      </c>
      <c r="Q1257" s="2">
        <v>0.5454</v>
      </c>
      <c r="R1257" s="2">
        <v>0.76910000000000001</v>
      </c>
      <c r="S1257" s="2">
        <v>0.51190000000000002</v>
      </c>
      <c r="T1257" s="2">
        <v>0.63380000000000003</v>
      </c>
      <c r="U1257" s="2">
        <v>0.82099999999999995</v>
      </c>
    </row>
    <row r="1258" spans="12:21" x14ac:dyDescent="0.2">
      <c r="L1258" s="2">
        <v>165.7</v>
      </c>
      <c r="M1258" s="2">
        <v>0.51180000000000003</v>
      </c>
      <c r="N1258" s="2">
        <v>0.63373000000000002</v>
      </c>
      <c r="O1258" s="2">
        <v>0.4783</v>
      </c>
      <c r="P1258" s="127">
        <v>0.49836000000000003</v>
      </c>
      <c r="Q1258" s="2">
        <v>0.54530000000000001</v>
      </c>
      <c r="R1258" s="2">
        <v>0.76910000000000001</v>
      </c>
      <c r="S1258" s="2">
        <v>0.51180000000000003</v>
      </c>
      <c r="T1258" s="2">
        <v>0.63373000000000002</v>
      </c>
      <c r="U1258" s="2">
        <v>0.82099999999999995</v>
      </c>
    </row>
    <row r="1259" spans="12:21" x14ac:dyDescent="0.2">
      <c r="L1259" s="2">
        <v>165.8</v>
      </c>
      <c r="M1259" s="2">
        <v>0.51175000000000004</v>
      </c>
      <c r="N1259" s="2">
        <v>0.63366999999999996</v>
      </c>
      <c r="O1259" s="2">
        <v>0.47820000000000001</v>
      </c>
      <c r="P1259" s="127">
        <v>0.49823999999999991</v>
      </c>
      <c r="Q1259" s="2">
        <v>0.54530000000000001</v>
      </c>
      <c r="R1259" s="2">
        <v>0.76910000000000001</v>
      </c>
      <c r="S1259" s="2">
        <v>0.51175000000000004</v>
      </c>
      <c r="T1259" s="2">
        <v>0.63366999999999996</v>
      </c>
      <c r="U1259" s="2">
        <v>0.82079999999999997</v>
      </c>
    </row>
    <row r="1260" spans="12:21" x14ac:dyDescent="0.2">
      <c r="L1260" s="2">
        <v>165.9</v>
      </c>
      <c r="M1260" s="2">
        <v>0.5121</v>
      </c>
      <c r="N1260" s="2">
        <v>0.63360000000000005</v>
      </c>
      <c r="O1260" s="2">
        <v>0.47899999999999998</v>
      </c>
      <c r="P1260" s="127">
        <v>0.4981000000000001</v>
      </c>
      <c r="Q1260" s="2">
        <v>0.54520000000000002</v>
      </c>
      <c r="R1260" s="2">
        <v>0.76910000000000001</v>
      </c>
      <c r="S1260" s="2">
        <v>0.5121</v>
      </c>
      <c r="T1260" s="2">
        <v>0.63360000000000005</v>
      </c>
      <c r="U1260" s="2">
        <v>0.82039999999999991</v>
      </c>
    </row>
    <row r="1261" spans="12:21" x14ac:dyDescent="0.2">
      <c r="L1261" s="2">
        <v>166</v>
      </c>
      <c r="M1261" s="2">
        <v>0.51172499999999999</v>
      </c>
      <c r="N1261" s="2">
        <v>0.63353999999999999</v>
      </c>
      <c r="O1261" s="2">
        <v>0.47824999999999995</v>
      </c>
      <c r="P1261" s="127">
        <v>0.49797999999999998</v>
      </c>
      <c r="Q1261" s="2">
        <v>0.54520000000000002</v>
      </c>
      <c r="R1261" s="2">
        <v>0.76910000000000001</v>
      </c>
      <c r="S1261" s="2">
        <v>0.51172499999999999</v>
      </c>
      <c r="T1261" s="2">
        <v>0.63353999999999999</v>
      </c>
      <c r="U1261" s="2">
        <v>0.82</v>
      </c>
    </row>
    <row r="1262" spans="12:21" x14ac:dyDescent="0.2">
      <c r="L1262" s="2">
        <v>166.1</v>
      </c>
      <c r="M1262" s="2">
        <v>0.51163499999999995</v>
      </c>
      <c r="N1262" s="2">
        <v>0.63346999999999998</v>
      </c>
      <c r="O1262" s="2">
        <v>0.47816999999999987</v>
      </c>
      <c r="P1262" s="127">
        <v>0.49783999999999995</v>
      </c>
      <c r="Q1262" s="2">
        <v>0.54510000000000003</v>
      </c>
      <c r="R1262" s="2">
        <v>0.76910000000000001</v>
      </c>
      <c r="S1262" s="2">
        <v>0.51163499999999995</v>
      </c>
      <c r="T1262" s="2">
        <v>0.63346999999999998</v>
      </c>
      <c r="U1262" s="2">
        <v>0.82</v>
      </c>
    </row>
    <row r="1263" spans="12:21" x14ac:dyDescent="0.2">
      <c r="L1263" s="2">
        <v>166.2</v>
      </c>
      <c r="M1263" s="2">
        <v>0.51159500000000002</v>
      </c>
      <c r="N1263" s="2">
        <v>0.63341000000000003</v>
      </c>
      <c r="O1263" s="2">
        <v>0.47809000000000001</v>
      </c>
      <c r="P1263" s="127">
        <v>0.49772000000000005</v>
      </c>
      <c r="Q1263" s="2">
        <v>0.54510000000000003</v>
      </c>
      <c r="R1263" s="2">
        <v>0.76910000000000001</v>
      </c>
      <c r="S1263" s="2">
        <v>0.51159500000000002</v>
      </c>
      <c r="T1263" s="2">
        <v>0.63341000000000003</v>
      </c>
      <c r="U1263" s="2">
        <v>0.82</v>
      </c>
    </row>
    <row r="1264" spans="12:21" x14ac:dyDescent="0.2">
      <c r="L1264" s="2">
        <v>166.3</v>
      </c>
      <c r="M1264" s="2">
        <v>0.51150499999999999</v>
      </c>
      <c r="N1264" s="2">
        <v>0.63334000000000001</v>
      </c>
      <c r="O1264" s="2">
        <v>0.47800999999999993</v>
      </c>
      <c r="P1264" s="127">
        <v>0.49758000000000002</v>
      </c>
      <c r="Q1264" s="2">
        <v>0.54500000000000004</v>
      </c>
      <c r="R1264" s="2">
        <v>0.76910000000000001</v>
      </c>
      <c r="S1264" s="2">
        <v>0.51150499999999999</v>
      </c>
      <c r="T1264" s="2">
        <v>0.63334000000000001</v>
      </c>
      <c r="U1264" s="2">
        <v>0.82</v>
      </c>
    </row>
    <row r="1265" spans="12:21" x14ac:dyDescent="0.2">
      <c r="L1265" s="2">
        <v>166.4</v>
      </c>
      <c r="M1265" s="2">
        <v>0.51146499999999995</v>
      </c>
      <c r="N1265" s="2">
        <v>0.63327999999999995</v>
      </c>
      <c r="O1265" s="2">
        <v>0.47792999999999985</v>
      </c>
      <c r="P1265" s="127">
        <v>0.4974599999999999</v>
      </c>
      <c r="Q1265" s="2">
        <v>0.54500000000000004</v>
      </c>
      <c r="R1265" s="2">
        <v>0.76910000000000001</v>
      </c>
      <c r="S1265" s="2">
        <v>0.51146499999999995</v>
      </c>
      <c r="T1265" s="2">
        <v>0.63327999999999995</v>
      </c>
      <c r="U1265" s="2">
        <v>0.82</v>
      </c>
    </row>
    <row r="1266" spans="12:21" x14ac:dyDescent="0.2">
      <c r="L1266" s="2">
        <v>166.5</v>
      </c>
      <c r="M1266" s="2">
        <v>0.51137500000000002</v>
      </c>
      <c r="N1266" s="2">
        <v>0.63321000000000005</v>
      </c>
      <c r="O1266" s="2">
        <v>0.47785</v>
      </c>
      <c r="P1266" s="127">
        <v>0.4973200000000001</v>
      </c>
      <c r="Q1266" s="2">
        <v>0.54490000000000005</v>
      </c>
      <c r="R1266" s="2">
        <v>0.76910000000000001</v>
      </c>
      <c r="S1266" s="2">
        <v>0.51137500000000002</v>
      </c>
      <c r="T1266" s="2">
        <v>0.63321000000000005</v>
      </c>
      <c r="U1266" s="2">
        <v>0.82</v>
      </c>
    </row>
    <row r="1267" spans="12:21" x14ac:dyDescent="0.2">
      <c r="L1267" s="2">
        <v>166.6</v>
      </c>
      <c r="M1267" s="2">
        <v>0.51133499999999998</v>
      </c>
      <c r="N1267" s="2">
        <v>0.63314999999999999</v>
      </c>
      <c r="O1267" s="2">
        <v>0.47776999999999992</v>
      </c>
      <c r="P1267" s="127">
        <v>0.49719999999999998</v>
      </c>
      <c r="Q1267" s="2">
        <v>0.54490000000000005</v>
      </c>
      <c r="R1267" s="2">
        <v>0.76910000000000001</v>
      </c>
      <c r="S1267" s="2">
        <v>0.51133499999999998</v>
      </c>
      <c r="T1267" s="2">
        <v>0.63314999999999999</v>
      </c>
      <c r="U1267" s="2">
        <v>0.82</v>
      </c>
    </row>
    <row r="1268" spans="12:21" x14ac:dyDescent="0.2">
      <c r="L1268" s="2">
        <v>166.7</v>
      </c>
      <c r="M1268" s="2">
        <v>0.51124499999999995</v>
      </c>
      <c r="N1268" s="2">
        <v>0.63307999999999998</v>
      </c>
      <c r="O1268" s="2">
        <v>0.47768999999999995</v>
      </c>
      <c r="P1268" s="127">
        <v>0.49705999999999995</v>
      </c>
      <c r="Q1268" s="2">
        <v>0.54479999999999995</v>
      </c>
      <c r="R1268" s="2">
        <v>0.76910000000000001</v>
      </c>
      <c r="S1268" s="2">
        <v>0.51124499999999995</v>
      </c>
      <c r="T1268" s="2">
        <v>0.63307999999999998</v>
      </c>
      <c r="U1268" s="2">
        <v>0.82</v>
      </c>
    </row>
    <row r="1269" spans="12:21" x14ac:dyDescent="0.2">
      <c r="L1269" s="2">
        <v>166.8</v>
      </c>
      <c r="M1269" s="2">
        <v>0.51120500000000002</v>
      </c>
      <c r="N1269" s="2">
        <v>0.63302000000000003</v>
      </c>
      <c r="O1269" s="2">
        <v>0.47761000000000009</v>
      </c>
      <c r="P1269" s="127">
        <v>0.49694000000000005</v>
      </c>
      <c r="Q1269" s="2">
        <v>0.54479999999999995</v>
      </c>
      <c r="R1269" s="2">
        <v>0.76910000000000001</v>
      </c>
      <c r="S1269" s="2">
        <v>0.51120500000000002</v>
      </c>
      <c r="T1269" s="2">
        <v>0.63302000000000003</v>
      </c>
      <c r="U1269" s="2">
        <v>0.82</v>
      </c>
    </row>
    <row r="1270" spans="12:21" x14ac:dyDescent="0.2">
      <c r="L1270" s="2">
        <v>166.9</v>
      </c>
      <c r="M1270" s="2">
        <v>0.51111499999999999</v>
      </c>
      <c r="N1270" s="2">
        <v>0.63295000000000001</v>
      </c>
      <c r="O1270" s="2">
        <v>0.47753000000000001</v>
      </c>
      <c r="P1270" s="127">
        <v>0.49680000000000002</v>
      </c>
      <c r="Q1270" s="2">
        <v>0.54469999999999996</v>
      </c>
      <c r="R1270" s="2">
        <v>0.76910000000000001</v>
      </c>
      <c r="S1270" s="2">
        <v>0.51111499999999999</v>
      </c>
      <c r="T1270" s="2">
        <v>0.63295000000000001</v>
      </c>
      <c r="U1270" s="2">
        <v>0.82</v>
      </c>
    </row>
    <row r="1271" spans="12:21" x14ac:dyDescent="0.2">
      <c r="L1271" s="2">
        <v>167</v>
      </c>
      <c r="M1271" s="2">
        <v>0.51107499999999995</v>
      </c>
      <c r="N1271" s="2">
        <v>0.63292000000000004</v>
      </c>
      <c r="O1271" s="2">
        <v>0.47744999999999993</v>
      </c>
      <c r="P1271" s="127">
        <v>0.49674000000000007</v>
      </c>
      <c r="Q1271" s="2">
        <v>0.54469999999999996</v>
      </c>
      <c r="R1271" s="2">
        <v>0.76910000000000001</v>
      </c>
      <c r="S1271" s="2">
        <v>0.51107499999999995</v>
      </c>
      <c r="T1271" s="2">
        <v>0.63292000000000004</v>
      </c>
      <c r="U1271" s="2">
        <v>0.82</v>
      </c>
    </row>
    <row r="1272" spans="12:21" x14ac:dyDescent="0.2">
      <c r="L1272" s="2">
        <v>167.1</v>
      </c>
      <c r="M1272" s="2">
        <v>0.51098500000000002</v>
      </c>
      <c r="N1272" s="2">
        <v>0.63292000000000004</v>
      </c>
      <c r="O1272" s="2">
        <v>0.47737000000000007</v>
      </c>
      <c r="P1272" s="127">
        <v>0.49674000000000007</v>
      </c>
      <c r="Q1272" s="2">
        <v>0.54459999999999997</v>
      </c>
      <c r="R1272" s="2">
        <v>0.76910000000000001</v>
      </c>
      <c r="S1272" s="2">
        <v>0.51098500000000002</v>
      </c>
      <c r="T1272" s="2">
        <v>0.63292000000000004</v>
      </c>
      <c r="U1272" s="2">
        <v>0.82</v>
      </c>
    </row>
    <row r="1273" spans="12:21" x14ac:dyDescent="0.2">
      <c r="L1273" s="2">
        <v>167.2</v>
      </c>
      <c r="M1273" s="2">
        <v>0.51094499999999998</v>
      </c>
      <c r="N1273" s="2">
        <v>0.63292000000000004</v>
      </c>
      <c r="O1273" s="2">
        <v>0.47728999999999999</v>
      </c>
      <c r="P1273" s="127">
        <v>0.49674000000000007</v>
      </c>
      <c r="Q1273" s="2">
        <v>0.54459999999999997</v>
      </c>
      <c r="R1273" s="2">
        <v>0.76910000000000001</v>
      </c>
      <c r="S1273" s="2">
        <v>0.51094499999999998</v>
      </c>
      <c r="T1273" s="2">
        <v>0.63292000000000004</v>
      </c>
      <c r="U1273" s="2">
        <v>0.82</v>
      </c>
    </row>
    <row r="1274" spans="12:21" x14ac:dyDescent="0.2">
      <c r="L1274" s="2">
        <v>167.3</v>
      </c>
      <c r="M1274" s="2">
        <v>0.51085499999999995</v>
      </c>
      <c r="N1274" s="2">
        <v>0.63268999999999997</v>
      </c>
      <c r="O1274" s="2">
        <v>0.47720999999999991</v>
      </c>
      <c r="P1274" s="127">
        <v>0.49627999999999994</v>
      </c>
      <c r="Q1274" s="2">
        <v>0.54449999999999998</v>
      </c>
      <c r="R1274" s="2">
        <v>0.76910000000000001</v>
      </c>
      <c r="S1274" s="2">
        <v>0.51085499999999995</v>
      </c>
      <c r="T1274" s="2">
        <v>0.63268999999999997</v>
      </c>
      <c r="U1274" s="2">
        <v>0.82</v>
      </c>
    </row>
    <row r="1275" spans="12:21" x14ac:dyDescent="0.2">
      <c r="L1275" s="2">
        <v>167.4</v>
      </c>
      <c r="M1275" s="2">
        <v>0.51081500000000002</v>
      </c>
      <c r="N1275" s="2">
        <v>0.63263000000000003</v>
      </c>
      <c r="O1275" s="2">
        <v>0.47713000000000005</v>
      </c>
      <c r="P1275" s="127">
        <v>0.49616000000000005</v>
      </c>
      <c r="Q1275" s="2">
        <v>0.54449999999999998</v>
      </c>
      <c r="R1275" s="2">
        <v>0.76910000000000001</v>
      </c>
      <c r="S1275" s="2">
        <v>0.51081500000000002</v>
      </c>
      <c r="T1275" s="2">
        <v>0.63263000000000003</v>
      </c>
      <c r="U1275" s="2">
        <v>0.82</v>
      </c>
    </row>
    <row r="1276" spans="12:21" x14ac:dyDescent="0.2">
      <c r="L1276" s="2">
        <v>167.5</v>
      </c>
      <c r="M1276" s="2">
        <v>0.51072499999999998</v>
      </c>
      <c r="N1276" s="2">
        <v>0.63256000000000001</v>
      </c>
      <c r="O1276" s="2">
        <v>0.47704999999999997</v>
      </c>
      <c r="P1276" s="127">
        <v>0.49602000000000002</v>
      </c>
      <c r="Q1276" s="2">
        <v>0.5444</v>
      </c>
      <c r="R1276" s="2">
        <v>0.76910000000000001</v>
      </c>
      <c r="S1276" s="2">
        <v>0.51072499999999998</v>
      </c>
      <c r="T1276" s="2">
        <v>0.63256000000000001</v>
      </c>
      <c r="U1276" s="2">
        <v>0.82</v>
      </c>
    </row>
    <row r="1277" spans="12:21" x14ac:dyDescent="0.2">
      <c r="L1277" s="2">
        <v>167.6</v>
      </c>
      <c r="M1277" s="2">
        <v>0.51068499999999994</v>
      </c>
      <c r="N1277" s="2">
        <v>0.63249999999999995</v>
      </c>
      <c r="O1277" s="2">
        <v>0.47696999999999989</v>
      </c>
      <c r="P1277" s="127">
        <v>0.4958999999999999</v>
      </c>
      <c r="Q1277" s="2">
        <v>0.5444</v>
      </c>
      <c r="R1277" s="2">
        <v>0.76910000000000001</v>
      </c>
      <c r="S1277" s="2">
        <v>0.51068499999999994</v>
      </c>
      <c r="T1277" s="2">
        <v>0.63249999999999995</v>
      </c>
      <c r="U1277" s="2">
        <v>0.8196</v>
      </c>
    </row>
    <row r="1278" spans="12:21" x14ac:dyDescent="0.2">
      <c r="L1278" s="2">
        <v>167.7</v>
      </c>
      <c r="M1278" s="2">
        <v>0.51059500000000002</v>
      </c>
      <c r="N1278" s="2">
        <v>0.63243000000000005</v>
      </c>
      <c r="O1278" s="2">
        <v>0.47689000000000004</v>
      </c>
      <c r="P1278" s="127">
        <v>0.49576000000000009</v>
      </c>
      <c r="Q1278" s="2">
        <v>0.54430000000000001</v>
      </c>
      <c r="R1278" s="2">
        <v>0.76910000000000001</v>
      </c>
      <c r="S1278" s="2">
        <v>0.51059500000000002</v>
      </c>
      <c r="T1278" s="2">
        <v>0.63243000000000005</v>
      </c>
      <c r="U1278" s="2">
        <v>0.81919999999999993</v>
      </c>
    </row>
    <row r="1279" spans="12:21" x14ac:dyDescent="0.2">
      <c r="L1279" s="2">
        <v>167.8</v>
      </c>
      <c r="M1279" s="2">
        <v>0.51055499999999998</v>
      </c>
      <c r="N1279" s="2">
        <v>0.63236999999999999</v>
      </c>
      <c r="O1279" s="2">
        <v>0.47680999999999996</v>
      </c>
      <c r="P1279" s="127">
        <v>0.49563999999999997</v>
      </c>
      <c r="Q1279" s="2">
        <v>0.54430000000000001</v>
      </c>
      <c r="R1279" s="2">
        <v>0.76910000000000001</v>
      </c>
      <c r="S1279" s="2">
        <v>0.51055499999999998</v>
      </c>
      <c r="T1279" s="2">
        <v>0.63236999999999999</v>
      </c>
      <c r="U1279" s="2">
        <v>0.81899999999999995</v>
      </c>
    </row>
    <row r="1280" spans="12:21" x14ac:dyDescent="0.2">
      <c r="L1280" s="2">
        <v>167.9</v>
      </c>
      <c r="M1280" s="2">
        <v>0.51046499999999995</v>
      </c>
      <c r="N1280" s="2">
        <v>0.63229999999999997</v>
      </c>
      <c r="O1280" s="2">
        <v>0.47672999999999988</v>
      </c>
      <c r="P1280" s="127">
        <v>0.49549999999999994</v>
      </c>
      <c r="Q1280" s="2">
        <v>0.54420000000000002</v>
      </c>
      <c r="R1280" s="2">
        <v>0.76910000000000001</v>
      </c>
      <c r="S1280" s="2">
        <v>0.51046499999999995</v>
      </c>
      <c r="T1280" s="2">
        <v>0.63229999999999997</v>
      </c>
      <c r="U1280" s="2">
        <v>0.81899999999999995</v>
      </c>
    </row>
    <row r="1281" spans="12:21" x14ac:dyDescent="0.2">
      <c r="L1281" s="2">
        <v>168.00000000000099</v>
      </c>
      <c r="M1281" s="2">
        <v>0.51042500000000002</v>
      </c>
      <c r="N1281" s="2">
        <v>0.63224000000000002</v>
      </c>
      <c r="O1281" s="2">
        <v>0.47665000000000002</v>
      </c>
      <c r="P1281" s="127">
        <v>0.49538000000000004</v>
      </c>
      <c r="Q1281" s="2">
        <v>0.54420000000000002</v>
      </c>
      <c r="R1281" s="2">
        <v>0.76910000000000001</v>
      </c>
      <c r="S1281" s="2">
        <v>0.51042500000000002</v>
      </c>
      <c r="T1281" s="2">
        <v>0.63224000000000002</v>
      </c>
      <c r="U1281" s="2">
        <v>0.81899999999999995</v>
      </c>
    </row>
    <row r="1282" spans="12:21" x14ac:dyDescent="0.2">
      <c r="L1282" s="2">
        <v>168.10000000000099</v>
      </c>
      <c r="M1282" s="2">
        <v>0.51033499999999998</v>
      </c>
      <c r="N1282" s="2">
        <v>0.63217000000000001</v>
      </c>
      <c r="O1282" s="2">
        <v>0.47656999999999994</v>
      </c>
      <c r="P1282" s="127">
        <v>0.49524000000000001</v>
      </c>
      <c r="Q1282" s="2">
        <v>0.54410000000000003</v>
      </c>
      <c r="R1282" s="2">
        <v>0.76910000000000001</v>
      </c>
      <c r="S1282" s="2">
        <v>0.51033499999999998</v>
      </c>
      <c r="T1282" s="2">
        <v>0.63217000000000001</v>
      </c>
      <c r="U1282" s="2">
        <v>0.81899999999999995</v>
      </c>
    </row>
    <row r="1283" spans="12:21" x14ac:dyDescent="0.2">
      <c r="L1283" s="2">
        <v>168.20000000000101</v>
      </c>
      <c r="M1283" s="2">
        <v>0.51029500000000005</v>
      </c>
      <c r="N1283" s="2">
        <v>0.63210999999999995</v>
      </c>
      <c r="O1283" s="2">
        <v>0.47649000000000008</v>
      </c>
      <c r="P1283" s="127">
        <v>0.49511999999999989</v>
      </c>
      <c r="Q1283" s="2">
        <v>0.54410000000000003</v>
      </c>
      <c r="R1283" s="2">
        <v>0.76910000000000001</v>
      </c>
      <c r="S1283" s="2">
        <v>0.51029500000000005</v>
      </c>
      <c r="T1283" s="2">
        <v>0.63210999999999995</v>
      </c>
      <c r="U1283" s="2">
        <v>0.81899999999999995</v>
      </c>
    </row>
    <row r="1284" spans="12:21" x14ac:dyDescent="0.2">
      <c r="L1284" s="2">
        <v>168.30000000000101</v>
      </c>
      <c r="M1284" s="2">
        <v>0.51020500000000002</v>
      </c>
      <c r="N1284" s="2">
        <v>0.63204000000000005</v>
      </c>
      <c r="O1284" s="2">
        <v>0.47641</v>
      </c>
      <c r="P1284" s="127">
        <v>0.49498000000000009</v>
      </c>
      <c r="Q1284" s="2">
        <v>0.54400000000000004</v>
      </c>
      <c r="R1284" s="2">
        <v>0.76910000000000001</v>
      </c>
      <c r="S1284" s="2">
        <v>0.51020500000000002</v>
      </c>
      <c r="T1284" s="2">
        <v>0.63204000000000005</v>
      </c>
      <c r="U1284" s="2">
        <v>0.81899999999999995</v>
      </c>
    </row>
    <row r="1285" spans="12:21" x14ac:dyDescent="0.2">
      <c r="L1285" s="2">
        <v>168.400000000001</v>
      </c>
      <c r="M1285" s="2">
        <v>0.51016499999999998</v>
      </c>
      <c r="N1285" s="2">
        <v>0.63197999999999999</v>
      </c>
      <c r="O1285" s="2">
        <v>0.47632999999999992</v>
      </c>
      <c r="P1285" s="127">
        <v>0.49485999999999997</v>
      </c>
      <c r="Q1285" s="2">
        <v>0.54400000000000004</v>
      </c>
      <c r="R1285" s="2">
        <v>0.76910000000000001</v>
      </c>
      <c r="S1285" s="2">
        <v>0.51016499999999998</v>
      </c>
      <c r="T1285" s="2">
        <v>0.63197999999999999</v>
      </c>
      <c r="U1285" s="2">
        <v>0.81899999999999995</v>
      </c>
    </row>
    <row r="1286" spans="12:21" x14ac:dyDescent="0.2">
      <c r="L1286" s="2">
        <v>168.50000000000099</v>
      </c>
      <c r="M1286" s="2">
        <v>0.51007499999999995</v>
      </c>
      <c r="N1286" s="2">
        <v>0.63192000000000004</v>
      </c>
      <c r="O1286" s="2">
        <v>0.47625000000000001</v>
      </c>
      <c r="P1286" s="127">
        <v>0.49474000000000007</v>
      </c>
      <c r="Q1286" s="2">
        <v>0.54390000000000005</v>
      </c>
      <c r="R1286" s="2">
        <v>0.76910000000000001</v>
      </c>
      <c r="S1286" s="2">
        <v>0.51007499999999995</v>
      </c>
      <c r="T1286" s="2">
        <v>0.63192000000000004</v>
      </c>
      <c r="U1286" s="2">
        <v>0.81899999999999995</v>
      </c>
    </row>
    <row r="1287" spans="12:21" x14ac:dyDescent="0.2">
      <c r="L1287" s="2">
        <v>168.60000000000099</v>
      </c>
      <c r="M1287" s="2">
        <v>0.51003500000000002</v>
      </c>
      <c r="N1287" s="2">
        <v>0.63185000000000002</v>
      </c>
      <c r="O1287" s="2">
        <v>0.47616999999999998</v>
      </c>
      <c r="P1287" s="127">
        <v>0.49460000000000004</v>
      </c>
      <c r="Q1287" s="2">
        <v>0.54390000000000005</v>
      </c>
      <c r="R1287" s="2">
        <v>0.76910000000000001</v>
      </c>
      <c r="S1287" s="2">
        <v>0.51003500000000002</v>
      </c>
      <c r="T1287" s="2">
        <v>0.63185000000000002</v>
      </c>
      <c r="U1287" s="2">
        <v>0.81899999999999995</v>
      </c>
    </row>
    <row r="1288" spans="12:21" x14ac:dyDescent="0.2">
      <c r="L1288" s="2">
        <v>168.70000000000101</v>
      </c>
      <c r="M1288" s="2">
        <v>0.50994499999999998</v>
      </c>
      <c r="N1288" s="2">
        <v>0.63178999999999996</v>
      </c>
      <c r="O1288" s="2">
        <v>0.47609000000000001</v>
      </c>
      <c r="P1288" s="127">
        <v>0.49447999999999992</v>
      </c>
      <c r="Q1288" s="2">
        <v>0.54379999999999995</v>
      </c>
      <c r="R1288" s="2">
        <v>0.76910000000000001</v>
      </c>
      <c r="S1288" s="2">
        <v>0.50994499999999998</v>
      </c>
      <c r="T1288" s="2">
        <v>0.63178999999999996</v>
      </c>
      <c r="U1288" s="2">
        <v>0.81899999999999995</v>
      </c>
    </row>
    <row r="1289" spans="12:21" x14ac:dyDescent="0.2">
      <c r="L1289" s="2">
        <v>168.80000000000101</v>
      </c>
      <c r="M1289" s="2">
        <v>0.50990500000000005</v>
      </c>
      <c r="N1289" s="2">
        <v>0.63171999999999995</v>
      </c>
      <c r="O1289" s="2">
        <v>0.47601000000000016</v>
      </c>
      <c r="P1289" s="127">
        <v>0.49433999999999989</v>
      </c>
      <c r="Q1289" s="2">
        <v>0.54379999999999995</v>
      </c>
      <c r="R1289" s="2">
        <v>0.76910000000000001</v>
      </c>
      <c r="S1289" s="2">
        <v>0.50990500000000005</v>
      </c>
      <c r="T1289" s="2">
        <v>0.63171999999999995</v>
      </c>
      <c r="U1289" s="2">
        <v>0.81899999999999995</v>
      </c>
    </row>
    <row r="1290" spans="12:21" x14ac:dyDescent="0.2">
      <c r="L1290" s="2">
        <v>168.900000000001</v>
      </c>
      <c r="M1290" s="2">
        <v>0.50981500000000002</v>
      </c>
      <c r="N1290" s="2">
        <v>0.63166</v>
      </c>
      <c r="O1290" s="2">
        <v>0.47593000000000008</v>
      </c>
      <c r="P1290" s="127">
        <v>0.49421999999999999</v>
      </c>
      <c r="Q1290" s="2">
        <v>0.54369999999999996</v>
      </c>
      <c r="R1290" s="2">
        <v>0.76910000000000001</v>
      </c>
      <c r="S1290" s="2">
        <v>0.50981500000000002</v>
      </c>
      <c r="T1290" s="2">
        <v>0.63166</v>
      </c>
      <c r="U1290" s="2">
        <v>0.81899999999999995</v>
      </c>
    </row>
    <row r="1291" spans="12:21" x14ac:dyDescent="0.2">
      <c r="L1291" s="2">
        <v>169.00000000000099</v>
      </c>
      <c r="M1291" s="2">
        <v>0.50972499999999998</v>
      </c>
      <c r="N1291" s="2">
        <v>0.63158999999999998</v>
      </c>
      <c r="O1291" s="2">
        <v>0.47585</v>
      </c>
      <c r="P1291" s="127">
        <v>0.49407999999999996</v>
      </c>
      <c r="Q1291" s="2">
        <v>0.54359999999999997</v>
      </c>
      <c r="R1291" s="2">
        <v>0.76910000000000001</v>
      </c>
      <c r="S1291" s="2">
        <v>0.50972499999999998</v>
      </c>
      <c r="T1291" s="2">
        <v>0.63158999999999998</v>
      </c>
      <c r="U1291" s="2">
        <v>0.81899999999999995</v>
      </c>
    </row>
    <row r="1292" spans="12:21" x14ac:dyDescent="0.2">
      <c r="L1292" s="2">
        <v>169.10000000000099</v>
      </c>
      <c r="M1292" s="2">
        <v>0.50968500000000005</v>
      </c>
      <c r="N1292" s="2">
        <v>0.63153000000000004</v>
      </c>
      <c r="O1292" s="2">
        <v>0.47577000000000014</v>
      </c>
      <c r="P1292" s="127">
        <v>0.49396000000000007</v>
      </c>
      <c r="Q1292" s="2">
        <v>0.54359999999999997</v>
      </c>
      <c r="R1292" s="2">
        <v>0.76910000000000001</v>
      </c>
      <c r="S1292" s="2">
        <v>0.50968500000000005</v>
      </c>
      <c r="T1292" s="2">
        <v>0.63153000000000004</v>
      </c>
      <c r="U1292" s="2">
        <v>0.81899999999999995</v>
      </c>
    </row>
    <row r="1293" spans="12:21" x14ac:dyDescent="0.2">
      <c r="L1293" s="2">
        <v>169.20000000000101</v>
      </c>
      <c r="M1293" s="2">
        <v>0.50959500000000002</v>
      </c>
      <c r="N1293" s="2">
        <v>0.63146000000000002</v>
      </c>
      <c r="O1293" s="2">
        <v>0.47569000000000006</v>
      </c>
      <c r="P1293" s="127">
        <v>0.49382000000000004</v>
      </c>
      <c r="Q1293" s="2">
        <v>0.54349999999999998</v>
      </c>
      <c r="R1293" s="2">
        <v>0.76910000000000001</v>
      </c>
      <c r="S1293" s="2">
        <v>0.50959500000000002</v>
      </c>
      <c r="T1293" s="2">
        <v>0.63146000000000002</v>
      </c>
      <c r="U1293" s="2">
        <v>0.81899999999999995</v>
      </c>
    </row>
    <row r="1294" spans="12:21" x14ac:dyDescent="0.2">
      <c r="L1294" s="2">
        <v>169.30000000000101</v>
      </c>
      <c r="M1294" s="2">
        <v>0.50955499999999998</v>
      </c>
      <c r="N1294" s="2">
        <v>0.63139999999999996</v>
      </c>
      <c r="O1294" s="2">
        <v>0.47560999999999998</v>
      </c>
      <c r="P1294" s="127">
        <v>0.49369999999999992</v>
      </c>
      <c r="Q1294" s="2">
        <v>0.54349999999999998</v>
      </c>
      <c r="R1294" s="2">
        <v>0.76910000000000001</v>
      </c>
      <c r="S1294" s="2">
        <v>0.50955499999999998</v>
      </c>
      <c r="T1294" s="2">
        <v>0.63139999999999996</v>
      </c>
      <c r="U1294" s="2">
        <v>0.81879999999999997</v>
      </c>
    </row>
    <row r="1295" spans="12:21" x14ac:dyDescent="0.2">
      <c r="L1295" s="2">
        <v>169.400000000001</v>
      </c>
      <c r="M1295" s="2">
        <v>0.50946499999999995</v>
      </c>
      <c r="N1295" s="2">
        <v>0.63132999999999995</v>
      </c>
      <c r="O1295" s="2">
        <v>0.4755299999999999</v>
      </c>
      <c r="P1295" s="127">
        <v>0.49355999999999989</v>
      </c>
      <c r="Q1295" s="2">
        <v>0.54339999999999999</v>
      </c>
      <c r="R1295" s="2">
        <v>0.76910000000000001</v>
      </c>
      <c r="S1295" s="2">
        <v>0.50946499999999995</v>
      </c>
      <c r="T1295" s="2">
        <v>0.63132999999999995</v>
      </c>
      <c r="U1295" s="2">
        <v>0.81839999999999991</v>
      </c>
    </row>
    <row r="1296" spans="12:21" x14ac:dyDescent="0.2">
      <c r="L1296" s="2">
        <v>169.50000000000099</v>
      </c>
      <c r="M1296" s="2">
        <v>0.50942500000000002</v>
      </c>
      <c r="N1296" s="2">
        <v>0.63127</v>
      </c>
      <c r="O1296" s="2">
        <v>0.47545000000000004</v>
      </c>
      <c r="P1296" s="127">
        <v>0.49343999999999999</v>
      </c>
      <c r="Q1296" s="2">
        <v>0.54339999999999999</v>
      </c>
      <c r="R1296" s="2">
        <v>0.76910000000000001</v>
      </c>
      <c r="S1296" s="2">
        <v>0.50942500000000002</v>
      </c>
      <c r="T1296" s="2">
        <v>0.63127</v>
      </c>
      <c r="U1296" s="2">
        <v>0.81799999999999995</v>
      </c>
    </row>
    <row r="1297" spans="12:21" x14ac:dyDescent="0.2">
      <c r="L1297" s="2">
        <v>169.60000000000099</v>
      </c>
      <c r="M1297" s="2">
        <v>0.50933499999999998</v>
      </c>
      <c r="N1297" s="2">
        <v>0.63119999999999998</v>
      </c>
      <c r="O1297" s="2">
        <v>0.47536999999999996</v>
      </c>
      <c r="P1297" s="127">
        <v>0.49329999999999996</v>
      </c>
      <c r="Q1297" s="2">
        <v>0.54330000000000001</v>
      </c>
      <c r="R1297" s="2">
        <v>0.76910000000000001</v>
      </c>
      <c r="S1297" s="2">
        <v>0.50933499999999998</v>
      </c>
      <c r="T1297" s="2">
        <v>0.63119999999999998</v>
      </c>
      <c r="U1297" s="2">
        <v>0.81799999999999995</v>
      </c>
    </row>
    <row r="1298" spans="12:21" x14ac:dyDescent="0.2">
      <c r="L1298" s="2">
        <v>169.70000000000101</v>
      </c>
      <c r="M1298" s="2">
        <v>0.50929500000000005</v>
      </c>
      <c r="N1298" s="2">
        <v>0.63114000000000003</v>
      </c>
      <c r="O1298" s="2">
        <v>0.4752900000000001</v>
      </c>
      <c r="P1298" s="127">
        <v>0.49318000000000006</v>
      </c>
      <c r="Q1298" s="2">
        <v>0.54330000000000001</v>
      </c>
      <c r="R1298" s="2">
        <v>0.76910000000000001</v>
      </c>
      <c r="S1298" s="2">
        <v>0.50929500000000005</v>
      </c>
      <c r="T1298" s="2">
        <v>0.63114000000000003</v>
      </c>
      <c r="U1298" s="2">
        <v>0.81799999999999995</v>
      </c>
    </row>
    <row r="1299" spans="12:21" x14ac:dyDescent="0.2">
      <c r="L1299" s="2">
        <v>169.80000000000101</v>
      </c>
      <c r="M1299" s="2">
        <v>0.50920500000000002</v>
      </c>
      <c r="N1299" s="2">
        <v>0.63107000000000002</v>
      </c>
      <c r="O1299" s="2">
        <v>0.47521000000000002</v>
      </c>
      <c r="P1299" s="127">
        <v>0.49304000000000003</v>
      </c>
      <c r="Q1299" s="2">
        <v>0.54320000000000002</v>
      </c>
      <c r="R1299" s="2">
        <v>0.76910000000000001</v>
      </c>
      <c r="S1299" s="2">
        <v>0.50920500000000002</v>
      </c>
      <c r="T1299" s="2">
        <v>0.63107000000000002</v>
      </c>
      <c r="U1299" s="2">
        <v>0.81799999999999995</v>
      </c>
    </row>
    <row r="1300" spans="12:21" x14ac:dyDescent="0.2">
      <c r="L1300" s="2">
        <v>169.900000000001</v>
      </c>
      <c r="M1300" s="2">
        <v>0.50916499999999998</v>
      </c>
      <c r="N1300" s="2">
        <v>0.63100999999999996</v>
      </c>
      <c r="O1300" s="2">
        <v>0.47512999999999994</v>
      </c>
      <c r="P1300" s="127">
        <v>0.49291999999999991</v>
      </c>
      <c r="Q1300" s="2">
        <v>0.54320000000000002</v>
      </c>
      <c r="R1300" s="2">
        <v>0.76910000000000001</v>
      </c>
      <c r="S1300" s="2">
        <v>0.50916499999999998</v>
      </c>
      <c r="T1300" s="2">
        <v>0.63100999999999996</v>
      </c>
      <c r="U1300" s="2">
        <v>0.81799999999999995</v>
      </c>
    </row>
    <row r="1301" spans="12:21" x14ac:dyDescent="0.2">
      <c r="L1301" s="2">
        <v>170.00000000000099</v>
      </c>
      <c r="M1301" s="2">
        <v>0.50907500000000006</v>
      </c>
      <c r="N1301" s="2">
        <v>0.63093999999999995</v>
      </c>
      <c r="O1301" s="2">
        <v>0.47505000000000008</v>
      </c>
      <c r="P1301" s="127">
        <v>0.49277999999999988</v>
      </c>
      <c r="Q1301" s="2">
        <v>0.54310000000000003</v>
      </c>
      <c r="R1301" s="2">
        <v>0.76910000000000001</v>
      </c>
      <c r="S1301" s="2">
        <v>0.50907500000000006</v>
      </c>
      <c r="T1301" s="2">
        <v>0.63093999999999995</v>
      </c>
      <c r="U1301" s="2">
        <v>0.81799999999999995</v>
      </c>
    </row>
    <row r="1302" spans="12:21" x14ac:dyDescent="0.2">
      <c r="L1302" s="2">
        <v>170.10000000000099</v>
      </c>
      <c r="M1302" s="2">
        <v>0.50903500000000002</v>
      </c>
      <c r="N1302" s="2">
        <v>0.63081500000000001</v>
      </c>
      <c r="O1302" s="2">
        <v>0.47497</v>
      </c>
      <c r="P1302" s="127">
        <v>0.49253000000000002</v>
      </c>
      <c r="Q1302" s="2">
        <v>0.54310000000000003</v>
      </c>
      <c r="R1302" s="2">
        <v>0.76910000000000001</v>
      </c>
      <c r="S1302" s="2">
        <v>0.50903500000000002</v>
      </c>
      <c r="T1302" s="2">
        <v>0.63081500000000001</v>
      </c>
      <c r="U1302" s="2">
        <v>0.81799999999999995</v>
      </c>
    </row>
    <row r="1303" spans="12:21" x14ac:dyDescent="0.2">
      <c r="L1303" s="2">
        <v>170.20000000000101</v>
      </c>
      <c r="M1303" s="2">
        <v>0.50894499999999998</v>
      </c>
      <c r="N1303" s="2">
        <v>0.63068500000000005</v>
      </c>
      <c r="O1303" s="2">
        <v>0.47488999999999992</v>
      </c>
      <c r="P1303" s="127">
        <v>0.4922700000000001</v>
      </c>
      <c r="Q1303" s="2">
        <v>0.54300000000000004</v>
      </c>
      <c r="R1303" s="2">
        <v>0.76910000000000001</v>
      </c>
      <c r="S1303" s="2">
        <v>0.50894499999999998</v>
      </c>
      <c r="T1303" s="2">
        <v>0.63068500000000005</v>
      </c>
      <c r="U1303" s="2">
        <v>0.81799999999999995</v>
      </c>
    </row>
    <row r="1304" spans="12:21" x14ac:dyDescent="0.2">
      <c r="L1304" s="2">
        <v>170.30000000000101</v>
      </c>
      <c r="M1304" s="2">
        <v>0.50890500000000005</v>
      </c>
      <c r="N1304" s="2">
        <v>0.63055500000000009</v>
      </c>
      <c r="O1304" s="2">
        <v>0.47481000000000007</v>
      </c>
      <c r="P1304" s="127">
        <v>0.49201000000000017</v>
      </c>
      <c r="Q1304" s="2">
        <v>0.54300000000000004</v>
      </c>
      <c r="R1304" s="2">
        <v>0.76910000000000001</v>
      </c>
      <c r="S1304" s="2">
        <v>0.50890500000000005</v>
      </c>
      <c r="T1304" s="2">
        <v>0.63055500000000009</v>
      </c>
      <c r="U1304" s="2">
        <v>0.81799999999999995</v>
      </c>
    </row>
    <row r="1305" spans="12:21" x14ac:dyDescent="0.2">
      <c r="L1305" s="2">
        <v>170.400000000001</v>
      </c>
      <c r="M1305" s="2">
        <v>0.50881500000000002</v>
      </c>
      <c r="N1305" s="2">
        <v>0.63042500000000012</v>
      </c>
      <c r="O1305" s="2">
        <v>0.47472999999999999</v>
      </c>
      <c r="P1305" s="127">
        <v>0.49175000000000024</v>
      </c>
      <c r="Q1305" s="2">
        <v>0.54290000000000005</v>
      </c>
      <c r="R1305" s="2">
        <v>0.76910000000000001</v>
      </c>
      <c r="S1305" s="2">
        <v>0.50881500000000002</v>
      </c>
      <c r="T1305" s="2">
        <v>0.63042500000000012</v>
      </c>
      <c r="U1305" s="2">
        <v>0.81799999999999995</v>
      </c>
    </row>
    <row r="1306" spans="12:21" x14ac:dyDescent="0.2">
      <c r="L1306" s="2">
        <v>170.50000000000099</v>
      </c>
      <c r="M1306" s="2">
        <v>0.50877499999999998</v>
      </c>
      <c r="N1306" s="2">
        <v>0.63029500000000016</v>
      </c>
      <c r="O1306" s="2">
        <v>0.47464999999999991</v>
      </c>
      <c r="P1306" s="127">
        <v>0.49149000000000032</v>
      </c>
      <c r="Q1306" s="2">
        <v>0.54290000000000005</v>
      </c>
      <c r="R1306" s="2">
        <v>0.76910000000000001</v>
      </c>
      <c r="S1306" s="2">
        <v>0.50877499999999998</v>
      </c>
      <c r="T1306" s="2">
        <v>0.63029500000000016</v>
      </c>
      <c r="U1306" s="2">
        <v>0.81799999999999995</v>
      </c>
    </row>
    <row r="1307" spans="12:21" x14ac:dyDescent="0.2">
      <c r="L1307" s="2">
        <v>170.60000000000099</v>
      </c>
      <c r="M1307" s="2">
        <v>0.50868500000000005</v>
      </c>
      <c r="N1307" s="2">
        <v>0.6301650000000002</v>
      </c>
      <c r="O1307" s="2">
        <v>0.47457000000000016</v>
      </c>
      <c r="P1307" s="127">
        <v>0.49123000000000039</v>
      </c>
      <c r="Q1307" s="2">
        <v>0.54279999999999995</v>
      </c>
      <c r="R1307" s="2">
        <v>0.76910000000000001</v>
      </c>
      <c r="S1307" s="2">
        <v>0.50868500000000005</v>
      </c>
      <c r="T1307" s="2">
        <v>0.6301650000000002</v>
      </c>
      <c r="U1307" s="2">
        <v>0.81799999999999995</v>
      </c>
    </row>
    <row r="1308" spans="12:21" x14ac:dyDescent="0.2">
      <c r="L1308" s="2">
        <v>170.70000000000101</v>
      </c>
      <c r="M1308" s="2">
        <v>0.50864500000000001</v>
      </c>
      <c r="N1308" s="2">
        <v>0.63003500000000023</v>
      </c>
      <c r="O1308" s="2">
        <v>0.47449000000000008</v>
      </c>
      <c r="P1308" s="127">
        <v>0.49097000000000046</v>
      </c>
      <c r="Q1308" s="2">
        <v>0.54279999999999995</v>
      </c>
      <c r="R1308" s="2">
        <v>0.76910000000000001</v>
      </c>
      <c r="S1308" s="2">
        <v>0.50864500000000001</v>
      </c>
      <c r="T1308" s="2">
        <v>0.63003500000000023</v>
      </c>
      <c r="U1308" s="2">
        <v>0.81799999999999995</v>
      </c>
    </row>
    <row r="1309" spans="12:21" x14ac:dyDescent="0.2">
      <c r="L1309" s="2">
        <v>170.80000000000101</v>
      </c>
      <c r="M1309" s="2">
        <v>0.50855499999999998</v>
      </c>
      <c r="N1309" s="2">
        <v>0.62990500000000027</v>
      </c>
      <c r="O1309" s="2">
        <v>0.47441</v>
      </c>
      <c r="P1309" s="127">
        <v>0.49071000000000053</v>
      </c>
      <c r="Q1309" s="2">
        <v>0.54269999999999996</v>
      </c>
      <c r="R1309" s="2">
        <v>0.76910000000000001</v>
      </c>
      <c r="S1309" s="2">
        <v>0.50855499999999998</v>
      </c>
      <c r="T1309" s="2">
        <v>0.62990500000000027</v>
      </c>
      <c r="U1309" s="2">
        <v>0.81799999999999995</v>
      </c>
    </row>
    <row r="1310" spans="12:21" x14ac:dyDescent="0.2">
      <c r="L1310" s="2">
        <v>170.900000000001</v>
      </c>
      <c r="M1310" s="2">
        <v>0.50851500000000005</v>
      </c>
      <c r="N1310" s="2">
        <v>0.62977500000000031</v>
      </c>
      <c r="O1310" s="2">
        <v>0.47433000000000014</v>
      </c>
      <c r="P1310" s="127">
        <v>0.49045000000000061</v>
      </c>
      <c r="Q1310" s="2">
        <v>0.54269999999999996</v>
      </c>
      <c r="R1310" s="2">
        <v>0.76910000000000001</v>
      </c>
      <c r="S1310" s="2">
        <v>0.50851500000000005</v>
      </c>
      <c r="T1310" s="2">
        <v>0.62977500000000031</v>
      </c>
      <c r="U1310" s="2">
        <v>0.81799999999999995</v>
      </c>
    </row>
    <row r="1311" spans="12:21" x14ac:dyDescent="0.2">
      <c r="L1311" s="2">
        <v>171.00000000000099</v>
      </c>
      <c r="M1311" s="2">
        <v>0.50842500000000002</v>
      </c>
      <c r="N1311" s="2">
        <v>0.62964500000000034</v>
      </c>
      <c r="O1311" s="2">
        <v>0.47425000000000006</v>
      </c>
      <c r="P1311" s="127">
        <v>0.49019000000000068</v>
      </c>
      <c r="Q1311" s="2">
        <v>0.54259999999999997</v>
      </c>
      <c r="R1311" s="2">
        <v>0.76910000000000001</v>
      </c>
      <c r="S1311" s="2">
        <v>0.50842500000000002</v>
      </c>
      <c r="T1311" s="2">
        <v>0.62964500000000034</v>
      </c>
      <c r="U1311" s="2">
        <v>0.81799999999999995</v>
      </c>
    </row>
    <row r="1312" spans="12:21" x14ac:dyDescent="0.2">
      <c r="L1312" s="2">
        <v>171.10000000000099</v>
      </c>
      <c r="M1312" s="2">
        <v>0.50838499999999998</v>
      </c>
      <c r="N1312" s="2">
        <v>0.62951500000000038</v>
      </c>
      <c r="O1312" s="2">
        <v>0.47416999999999998</v>
      </c>
      <c r="P1312" s="127">
        <v>0.48993000000000075</v>
      </c>
      <c r="Q1312" s="2">
        <v>0.54259999999999997</v>
      </c>
      <c r="R1312" s="2">
        <v>0.76910000000000001</v>
      </c>
      <c r="S1312" s="2">
        <v>0.50838499999999998</v>
      </c>
      <c r="T1312" s="2">
        <v>0.62951500000000038</v>
      </c>
      <c r="U1312" s="2">
        <v>0.81799999999999995</v>
      </c>
    </row>
    <row r="1313" spans="12:21" x14ac:dyDescent="0.2">
      <c r="L1313" s="2">
        <v>171.20000000000101</v>
      </c>
      <c r="M1313" s="2">
        <v>0.50829500000000005</v>
      </c>
      <c r="N1313" s="2">
        <v>0.62938500000000042</v>
      </c>
      <c r="O1313" s="2">
        <v>0.47409000000000012</v>
      </c>
      <c r="P1313" s="127">
        <v>0.48967000000000083</v>
      </c>
      <c r="Q1313" s="2">
        <v>0.54249999999999998</v>
      </c>
      <c r="R1313" s="2">
        <v>0.76910000000000001</v>
      </c>
      <c r="S1313" s="2">
        <v>0.50829500000000005</v>
      </c>
      <c r="T1313" s="2">
        <v>0.62938500000000042</v>
      </c>
      <c r="U1313" s="2">
        <v>0.81799999999999995</v>
      </c>
    </row>
    <row r="1314" spans="12:21" x14ac:dyDescent="0.2">
      <c r="L1314" s="2">
        <v>171.30000000000101</v>
      </c>
      <c r="M1314" s="2">
        <v>0.50825500000000001</v>
      </c>
      <c r="N1314" s="2">
        <v>0.62925500000000045</v>
      </c>
      <c r="O1314" s="2">
        <v>0.47401000000000004</v>
      </c>
      <c r="P1314" s="127">
        <v>0.4894100000000009</v>
      </c>
      <c r="Q1314" s="2">
        <v>0.54249999999999998</v>
      </c>
      <c r="R1314" s="2">
        <v>0.76910000000000001</v>
      </c>
      <c r="S1314" s="2">
        <v>0.50825500000000001</v>
      </c>
      <c r="T1314" s="2">
        <v>0.62925500000000045</v>
      </c>
      <c r="U1314" s="2">
        <v>0.81779999999999997</v>
      </c>
    </row>
    <row r="1315" spans="12:21" x14ac:dyDescent="0.2">
      <c r="L1315" s="2">
        <v>171.400000000001</v>
      </c>
      <c r="M1315" s="2">
        <v>0.50816499999999998</v>
      </c>
      <c r="N1315" s="2">
        <v>0.62912500000000049</v>
      </c>
      <c r="O1315" s="2">
        <v>0.47392999999999996</v>
      </c>
      <c r="P1315" s="127">
        <v>0.48915000000000097</v>
      </c>
      <c r="Q1315" s="2">
        <v>0.54239999999999999</v>
      </c>
      <c r="R1315" s="2">
        <v>0.76910000000000001</v>
      </c>
      <c r="S1315" s="2">
        <v>0.50816499999999998</v>
      </c>
      <c r="T1315" s="2">
        <v>0.62912500000000049</v>
      </c>
      <c r="U1315" s="2">
        <v>0.8173999999999999</v>
      </c>
    </row>
    <row r="1316" spans="12:21" x14ac:dyDescent="0.2">
      <c r="L1316" s="2">
        <v>171.50000000000099</v>
      </c>
      <c r="M1316" s="2">
        <v>0.50812500000000005</v>
      </c>
      <c r="N1316" s="2">
        <v>0.62899500000000053</v>
      </c>
      <c r="O1316" s="2">
        <v>0.4738500000000001</v>
      </c>
      <c r="P1316" s="127">
        <v>0.48889000000000105</v>
      </c>
      <c r="Q1316" s="2">
        <v>0.54239999999999999</v>
      </c>
      <c r="R1316" s="2">
        <v>0.76910000000000001</v>
      </c>
      <c r="S1316" s="2">
        <v>0.50812500000000005</v>
      </c>
      <c r="T1316" s="2">
        <v>0.62899500000000053</v>
      </c>
      <c r="U1316" s="2">
        <v>0.81699999999999995</v>
      </c>
    </row>
    <row r="1317" spans="12:21" x14ac:dyDescent="0.2">
      <c r="L1317" s="2">
        <v>171.60000000000099</v>
      </c>
      <c r="M1317" s="2">
        <v>0.50803500000000001</v>
      </c>
      <c r="N1317" s="2">
        <v>0.62886500000000056</v>
      </c>
      <c r="O1317" s="2">
        <v>0.47377000000000002</v>
      </c>
      <c r="P1317" s="127">
        <v>0.48863000000000112</v>
      </c>
      <c r="Q1317" s="2">
        <v>0.5423</v>
      </c>
      <c r="R1317" s="2">
        <v>0.76910000000000001</v>
      </c>
      <c r="S1317" s="2">
        <v>0.50803500000000001</v>
      </c>
      <c r="T1317" s="2">
        <v>0.62886500000000056</v>
      </c>
      <c r="U1317" s="2">
        <v>0.81699999999999995</v>
      </c>
    </row>
    <row r="1318" spans="12:21" x14ac:dyDescent="0.2">
      <c r="L1318" s="2">
        <v>171.70000000000101</v>
      </c>
      <c r="M1318" s="2">
        <v>0.50799499999999997</v>
      </c>
      <c r="N1318" s="2">
        <v>0.6287350000000006</v>
      </c>
      <c r="O1318" s="2">
        <v>0.47368999999999994</v>
      </c>
      <c r="P1318" s="127">
        <v>0.48837000000000119</v>
      </c>
      <c r="Q1318" s="2">
        <v>0.5423</v>
      </c>
      <c r="R1318" s="2">
        <v>0.76910000000000001</v>
      </c>
      <c r="S1318" s="2">
        <v>0.50799499999999997</v>
      </c>
      <c r="T1318" s="2">
        <v>0.6287350000000006</v>
      </c>
      <c r="U1318" s="2">
        <v>0.81699999999999995</v>
      </c>
    </row>
    <row r="1319" spans="12:21" x14ac:dyDescent="0.2">
      <c r="L1319" s="2">
        <v>171.80000000000101</v>
      </c>
      <c r="M1319" s="2">
        <v>0.50790500000000005</v>
      </c>
      <c r="N1319" s="2">
        <v>0.62860500000000064</v>
      </c>
      <c r="O1319" s="2">
        <v>0.47361000000000009</v>
      </c>
      <c r="P1319" s="127">
        <v>0.48811000000000127</v>
      </c>
      <c r="Q1319" s="2">
        <v>0.54220000000000002</v>
      </c>
      <c r="R1319" s="2">
        <v>0.76910000000000001</v>
      </c>
      <c r="S1319" s="2">
        <v>0.50790500000000005</v>
      </c>
      <c r="T1319" s="2">
        <v>0.62860500000000064</v>
      </c>
      <c r="U1319" s="2">
        <v>0.81699999999999995</v>
      </c>
    </row>
    <row r="1320" spans="12:21" x14ac:dyDescent="0.2">
      <c r="L1320" s="2">
        <v>171.900000000001</v>
      </c>
      <c r="M1320" s="2">
        <v>0.50786500000000001</v>
      </c>
      <c r="N1320" s="2">
        <v>0.62847500000000067</v>
      </c>
      <c r="O1320" s="2">
        <v>0.47353000000000001</v>
      </c>
      <c r="P1320" s="127">
        <v>0.48785000000000134</v>
      </c>
      <c r="Q1320" s="2">
        <v>0.54220000000000002</v>
      </c>
      <c r="R1320" s="2">
        <v>0.76910000000000001</v>
      </c>
      <c r="S1320" s="2">
        <v>0.50786500000000001</v>
      </c>
      <c r="T1320" s="2">
        <v>0.62847500000000067</v>
      </c>
      <c r="U1320" s="2">
        <v>0.81699999999999995</v>
      </c>
    </row>
    <row r="1321" spans="12:21" x14ac:dyDescent="0.2">
      <c r="L1321" s="2">
        <v>172.00000000000099</v>
      </c>
      <c r="M1321" s="2">
        <v>0.50777499999999998</v>
      </c>
      <c r="N1321" s="2">
        <v>0.62834500000000071</v>
      </c>
      <c r="O1321" s="2">
        <v>0.47344999999999993</v>
      </c>
      <c r="P1321" s="127">
        <v>0.48759000000000141</v>
      </c>
      <c r="Q1321" s="2">
        <v>0.54210000000000003</v>
      </c>
      <c r="R1321" s="2">
        <v>0.76910000000000001</v>
      </c>
      <c r="S1321" s="2">
        <v>0.50777499999999998</v>
      </c>
      <c r="T1321" s="2">
        <v>0.62834500000000071</v>
      </c>
      <c r="U1321" s="2">
        <v>0.81699999999999995</v>
      </c>
    </row>
    <row r="1322" spans="12:21" x14ac:dyDescent="0.2">
      <c r="L1322" s="2">
        <v>172.10000000000099</v>
      </c>
      <c r="M1322" s="2">
        <v>0.50773500000000005</v>
      </c>
      <c r="N1322" s="2">
        <v>0.62821500000000075</v>
      </c>
      <c r="O1322" s="2">
        <v>0.47337000000000007</v>
      </c>
      <c r="P1322" s="127">
        <v>0.48733000000000148</v>
      </c>
      <c r="Q1322" s="2">
        <v>0.54210000000000003</v>
      </c>
      <c r="R1322" s="2">
        <v>0.76910000000000001</v>
      </c>
      <c r="S1322" s="2">
        <v>0.50773500000000005</v>
      </c>
      <c r="T1322" s="2">
        <v>0.62821500000000075</v>
      </c>
      <c r="U1322" s="2">
        <v>0.81699999999999995</v>
      </c>
    </row>
    <row r="1323" spans="12:21" x14ac:dyDescent="0.2">
      <c r="L1323" s="2">
        <v>172.20000000000101</v>
      </c>
      <c r="M1323" s="2">
        <v>0.50764500000000001</v>
      </c>
      <c r="N1323" s="2">
        <v>0.62808500000000078</v>
      </c>
      <c r="O1323" s="2">
        <v>0.47328999999999999</v>
      </c>
      <c r="P1323" s="127">
        <v>0.48707000000000156</v>
      </c>
      <c r="Q1323" s="2">
        <v>0.54200000000000004</v>
      </c>
      <c r="R1323" s="2">
        <v>0.76910000000000001</v>
      </c>
      <c r="S1323" s="2">
        <v>0.50764500000000001</v>
      </c>
      <c r="T1323" s="2">
        <v>0.62808500000000078</v>
      </c>
      <c r="U1323" s="2">
        <v>0.81699999999999995</v>
      </c>
    </row>
    <row r="1324" spans="12:21" x14ac:dyDescent="0.2">
      <c r="L1324" s="2">
        <v>172.30000000000101</v>
      </c>
      <c r="M1324" s="2">
        <v>0.50760499999999997</v>
      </c>
      <c r="N1324" s="2">
        <v>0.62795500000000082</v>
      </c>
      <c r="O1324" s="2">
        <v>0.47320999999999991</v>
      </c>
      <c r="P1324" s="127">
        <v>0.48681000000000163</v>
      </c>
      <c r="Q1324" s="2">
        <v>0.54200000000000004</v>
      </c>
      <c r="R1324" s="2">
        <v>0.76910000000000001</v>
      </c>
      <c r="S1324" s="2">
        <v>0.50760499999999997</v>
      </c>
      <c r="T1324" s="2">
        <v>0.62795500000000082</v>
      </c>
      <c r="U1324" s="2">
        <v>0.81699999999999995</v>
      </c>
    </row>
    <row r="1325" spans="12:21" x14ac:dyDescent="0.2">
      <c r="L1325" s="2">
        <v>172.400000000002</v>
      </c>
      <c r="M1325" s="2">
        <v>0.50751500000000005</v>
      </c>
      <c r="N1325" s="2">
        <v>0.62782500000000085</v>
      </c>
      <c r="O1325" s="2">
        <v>0.47313000000000005</v>
      </c>
      <c r="P1325" s="127">
        <v>0.4865500000000017</v>
      </c>
      <c r="Q1325" s="2">
        <v>0.54190000000000005</v>
      </c>
      <c r="R1325" s="2">
        <v>0.76910000000000001</v>
      </c>
      <c r="S1325" s="2">
        <v>0.50751500000000005</v>
      </c>
      <c r="T1325" s="2">
        <v>0.62782500000000085</v>
      </c>
      <c r="U1325" s="2">
        <v>0.81699999999999995</v>
      </c>
    </row>
    <row r="1326" spans="12:21" x14ac:dyDescent="0.2">
      <c r="L1326" s="2">
        <v>172.50000000000199</v>
      </c>
      <c r="M1326" s="2">
        <v>0.50747500000000001</v>
      </c>
      <c r="N1326" s="2">
        <v>0.62769500000000089</v>
      </c>
      <c r="O1326" s="2">
        <v>0.47304999999999997</v>
      </c>
      <c r="P1326" s="127">
        <v>0.48629000000000178</v>
      </c>
      <c r="Q1326" s="2">
        <v>0.54190000000000005</v>
      </c>
      <c r="R1326" s="2">
        <v>0.76910000000000001</v>
      </c>
      <c r="S1326" s="2">
        <v>0.50747500000000001</v>
      </c>
      <c r="T1326" s="2">
        <v>0.62769500000000089</v>
      </c>
      <c r="U1326" s="2">
        <v>0.81699999999999995</v>
      </c>
    </row>
    <row r="1327" spans="12:21" x14ac:dyDescent="0.2">
      <c r="L1327" s="2">
        <v>172.60000000000201</v>
      </c>
      <c r="M1327" s="2">
        <v>0.50738499999999997</v>
      </c>
      <c r="N1327" s="2">
        <v>0.62756500000000093</v>
      </c>
      <c r="O1327" s="2">
        <v>0.47297</v>
      </c>
      <c r="P1327" s="127">
        <v>0.48603000000000185</v>
      </c>
      <c r="Q1327" s="2">
        <v>0.54179999999999995</v>
      </c>
      <c r="R1327" s="2">
        <v>0.76910000000000001</v>
      </c>
      <c r="S1327" s="2">
        <v>0.50738499999999997</v>
      </c>
      <c r="T1327" s="2">
        <v>0.62756500000000093</v>
      </c>
      <c r="U1327" s="2">
        <v>0.81699999999999995</v>
      </c>
    </row>
    <row r="1328" spans="12:21" x14ac:dyDescent="0.2">
      <c r="L1328" s="2">
        <v>172.70000000000201</v>
      </c>
      <c r="M1328" s="2">
        <v>0.50734500000000005</v>
      </c>
      <c r="N1328" s="2">
        <v>0.62743500000000096</v>
      </c>
      <c r="O1328" s="2">
        <v>0.47289000000000014</v>
      </c>
      <c r="P1328" s="127">
        <v>0.48577000000000192</v>
      </c>
      <c r="Q1328" s="2">
        <v>0.54179999999999995</v>
      </c>
      <c r="R1328" s="2">
        <v>0.76910000000000001</v>
      </c>
      <c r="S1328" s="2">
        <v>0.50734500000000005</v>
      </c>
      <c r="T1328" s="2">
        <v>0.62743500000000096</v>
      </c>
      <c r="U1328" s="2">
        <v>0.81699999999999995</v>
      </c>
    </row>
    <row r="1329" spans="12:21" x14ac:dyDescent="0.2">
      <c r="L1329" s="2">
        <v>172.800000000002</v>
      </c>
      <c r="M1329" s="2">
        <v>0.50725500000000001</v>
      </c>
      <c r="N1329" s="2">
        <v>0.627305000000001</v>
      </c>
      <c r="O1329" s="2">
        <v>0.47281000000000006</v>
      </c>
      <c r="P1329" s="127">
        <v>0.485510000000002</v>
      </c>
      <c r="Q1329" s="2">
        <v>0.54169999999999996</v>
      </c>
      <c r="R1329" s="2">
        <v>0.76910000000000001</v>
      </c>
      <c r="S1329" s="2">
        <v>0.50725500000000001</v>
      </c>
      <c r="T1329" s="2">
        <v>0.627305000000001</v>
      </c>
      <c r="U1329" s="2">
        <v>0.81699999999999995</v>
      </c>
    </row>
    <row r="1330" spans="12:21" x14ac:dyDescent="0.2">
      <c r="L1330" s="2">
        <v>172.900000000002</v>
      </c>
      <c r="M1330" s="2">
        <v>0.50721499999999997</v>
      </c>
      <c r="N1330" s="2">
        <v>0.62717500000000104</v>
      </c>
      <c r="O1330" s="2">
        <v>0.47272999999999998</v>
      </c>
      <c r="P1330" s="127">
        <v>0.48525000000000207</v>
      </c>
      <c r="Q1330" s="2">
        <v>0.54169999999999996</v>
      </c>
      <c r="R1330" s="2">
        <v>0.76910000000000001</v>
      </c>
      <c r="S1330" s="2">
        <v>0.50721499999999997</v>
      </c>
      <c r="T1330" s="2">
        <v>0.62717500000000104</v>
      </c>
      <c r="U1330" s="2">
        <v>0.81699999999999995</v>
      </c>
    </row>
    <row r="1331" spans="12:21" x14ac:dyDescent="0.2">
      <c r="L1331" s="2">
        <v>173.00000000000199</v>
      </c>
      <c r="M1331" s="2">
        <v>0.50712500000000005</v>
      </c>
      <c r="N1331" s="2">
        <v>0.62704500000000107</v>
      </c>
      <c r="O1331" s="2">
        <v>0.47265000000000013</v>
      </c>
      <c r="P1331" s="127">
        <v>0.48499000000000214</v>
      </c>
      <c r="Q1331" s="2">
        <v>0.54159999999999997</v>
      </c>
      <c r="R1331" s="2">
        <v>0.76910000000000001</v>
      </c>
      <c r="S1331" s="2">
        <v>0.50712500000000005</v>
      </c>
      <c r="T1331" s="2">
        <v>0.62704500000000107</v>
      </c>
      <c r="U1331" s="2">
        <v>0.81699999999999995</v>
      </c>
    </row>
    <row r="1332" spans="12:21" x14ac:dyDescent="0.2">
      <c r="L1332" s="2">
        <v>173.10000000000201</v>
      </c>
      <c r="M1332" s="2">
        <v>0.50708500000000001</v>
      </c>
      <c r="N1332" s="2">
        <v>0.62691500000000111</v>
      </c>
      <c r="O1332" s="2">
        <v>0.47257000000000005</v>
      </c>
      <c r="P1332" s="127">
        <v>0.48473000000000221</v>
      </c>
      <c r="Q1332" s="2">
        <v>0.54159999999999997</v>
      </c>
      <c r="R1332" s="2">
        <v>0.76910000000000001</v>
      </c>
      <c r="S1332" s="2">
        <v>0.50708500000000001</v>
      </c>
      <c r="T1332" s="2">
        <v>0.62691500000000111</v>
      </c>
      <c r="U1332" s="2">
        <v>0.81699999999999995</v>
      </c>
    </row>
    <row r="1333" spans="12:21" x14ac:dyDescent="0.2">
      <c r="L1333" s="2">
        <v>173.20000000000201</v>
      </c>
      <c r="M1333" s="2">
        <v>0.50699499999999997</v>
      </c>
      <c r="N1333" s="2">
        <v>0.62678500000000115</v>
      </c>
      <c r="O1333" s="2">
        <v>0.47248999999999997</v>
      </c>
      <c r="P1333" s="127">
        <v>0.48447000000000229</v>
      </c>
      <c r="Q1333" s="2">
        <v>0.54149999999999998</v>
      </c>
      <c r="R1333" s="2">
        <v>0.76910000000000001</v>
      </c>
      <c r="S1333" s="2">
        <v>0.50699499999999997</v>
      </c>
      <c r="T1333" s="2">
        <v>0.62678500000000115</v>
      </c>
      <c r="U1333" s="2">
        <v>0.81699999999999995</v>
      </c>
    </row>
    <row r="1334" spans="12:21" x14ac:dyDescent="0.2">
      <c r="L1334" s="2">
        <v>173.300000000002</v>
      </c>
      <c r="M1334" s="2">
        <v>0.50695500000000004</v>
      </c>
      <c r="N1334" s="2">
        <v>0.62665500000000118</v>
      </c>
      <c r="O1334" s="2">
        <v>0.47241000000000011</v>
      </c>
      <c r="P1334" s="127">
        <v>0.48421000000000236</v>
      </c>
      <c r="Q1334" s="2">
        <v>0.54149999999999998</v>
      </c>
      <c r="R1334" s="2">
        <v>0.76910000000000001</v>
      </c>
      <c r="S1334" s="2">
        <v>0.50695500000000004</v>
      </c>
      <c r="T1334" s="2">
        <v>0.62665500000000118</v>
      </c>
      <c r="U1334" s="2">
        <v>0.81679999999999997</v>
      </c>
    </row>
    <row r="1335" spans="12:21" x14ac:dyDescent="0.2">
      <c r="L1335" s="2">
        <v>173.400000000002</v>
      </c>
      <c r="M1335" s="2">
        <v>0.50686500000000001</v>
      </c>
      <c r="N1335" s="2">
        <v>0.62652500000000122</v>
      </c>
      <c r="O1335" s="2">
        <v>0.47233000000000003</v>
      </c>
      <c r="P1335" s="127">
        <v>0.48395000000000243</v>
      </c>
      <c r="Q1335" s="2">
        <v>0.54139999999999999</v>
      </c>
      <c r="R1335" s="2">
        <v>0.76910000000000001</v>
      </c>
      <c r="S1335" s="2">
        <v>0.50686500000000001</v>
      </c>
      <c r="T1335" s="2">
        <v>0.62652500000000122</v>
      </c>
      <c r="U1335" s="2">
        <v>0.8163999999999999</v>
      </c>
    </row>
    <row r="1336" spans="12:21" x14ac:dyDescent="0.2">
      <c r="L1336" s="2">
        <v>173.50000000000199</v>
      </c>
      <c r="M1336" s="2">
        <v>0.50682499999999997</v>
      </c>
      <c r="N1336" s="2">
        <v>0.62639500000000126</v>
      </c>
      <c r="O1336" s="2">
        <v>0.47224999999999995</v>
      </c>
      <c r="P1336" s="127">
        <v>0.48369000000000251</v>
      </c>
      <c r="Q1336" s="2">
        <v>0.54139999999999999</v>
      </c>
      <c r="R1336" s="2">
        <v>0.76910000000000001</v>
      </c>
      <c r="S1336" s="2">
        <v>0.50682499999999997</v>
      </c>
      <c r="T1336" s="2">
        <v>0.62639500000000126</v>
      </c>
      <c r="U1336" s="2">
        <v>0.81599999999999995</v>
      </c>
    </row>
    <row r="1337" spans="12:21" x14ac:dyDescent="0.2">
      <c r="L1337" s="2">
        <v>173.60000000000201</v>
      </c>
      <c r="M1337" s="2">
        <v>0.50673500000000005</v>
      </c>
      <c r="N1337" s="2">
        <v>0.62626500000000129</v>
      </c>
      <c r="O1337" s="2">
        <v>0.47217000000000009</v>
      </c>
      <c r="P1337" s="127">
        <v>0.48343000000000258</v>
      </c>
      <c r="Q1337" s="2">
        <v>0.5413</v>
      </c>
      <c r="R1337" s="2">
        <v>0.76910000000000001</v>
      </c>
      <c r="S1337" s="2">
        <v>0.50673500000000005</v>
      </c>
      <c r="T1337" s="2">
        <v>0.62626500000000129</v>
      </c>
      <c r="U1337" s="2">
        <v>0.81599999999999995</v>
      </c>
    </row>
    <row r="1338" spans="12:21" x14ac:dyDescent="0.2">
      <c r="L1338" s="2">
        <v>173.70000000000201</v>
      </c>
      <c r="M1338" s="2">
        <v>0.50669500000000001</v>
      </c>
      <c r="N1338" s="2">
        <v>0.62613500000000133</v>
      </c>
      <c r="O1338" s="2">
        <v>0.47209000000000001</v>
      </c>
      <c r="P1338" s="127">
        <v>0.48317000000000265</v>
      </c>
      <c r="Q1338" s="2">
        <v>0.5413</v>
      </c>
      <c r="R1338" s="2">
        <v>0.76910000000000001</v>
      </c>
      <c r="S1338" s="2">
        <v>0.50669500000000001</v>
      </c>
      <c r="T1338" s="2">
        <v>0.62613500000000133</v>
      </c>
      <c r="U1338" s="2">
        <v>0.81599999999999995</v>
      </c>
    </row>
    <row r="1339" spans="12:21" x14ac:dyDescent="0.2">
      <c r="L1339" s="2">
        <v>173.800000000002</v>
      </c>
      <c r="M1339" s="2">
        <v>0.50660499999999997</v>
      </c>
      <c r="N1339" s="2">
        <v>0.62600500000000137</v>
      </c>
      <c r="O1339" s="2">
        <v>0.47200999999999993</v>
      </c>
      <c r="P1339" s="127">
        <v>0.48291000000000273</v>
      </c>
      <c r="Q1339" s="2">
        <v>0.54120000000000001</v>
      </c>
      <c r="R1339" s="2">
        <v>0.76910000000000001</v>
      </c>
      <c r="S1339" s="2">
        <v>0.50660499999999997</v>
      </c>
      <c r="T1339" s="2">
        <v>0.62600500000000137</v>
      </c>
      <c r="U1339" s="2">
        <v>0.81599999999999995</v>
      </c>
    </row>
    <row r="1340" spans="12:21" x14ac:dyDescent="0.2">
      <c r="L1340" s="2">
        <v>173.900000000002</v>
      </c>
      <c r="M1340" s="2">
        <v>0.50656500000000004</v>
      </c>
      <c r="N1340" s="2">
        <v>0.6258750000000014</v>
      </c>
      <c r="O1340" s="2">
        <v>0.47193000000000007</v>
      </c>
      <c r="P1340" s="127">
        <v>0.4826500000000028</v>
      </c>
      <c r="Q1340" s="2">
        <v>0.54120000000000001</v>
      </c>
      <c r="R1340" s="2">
        <v>0.76910000000000001</v>
      </c>
      <c r="S1340" s="2">
        <v>0.50656500000000004</v>
      </c>
      <c r="T1340" s="2">
        <v>0.6258750000000014</v>
      </c>
      <c r="U1340" s="2">
        <v>0.81599999999999995</v>
      </c>
    </row>
    <row r="1341" spans="12:21" x14ac:dyDescent="0.2">
      <c r="L1341" s="2">
        <v>174.00000000000199</v>
      </c>
      <c r="M1341" s="2">
        <v>0.50647500000000001</v>
      </c>
      <c r="N1341" s="2">
        <v>0.62574500000000144</v>
      </c>
      <c r="O1341" s="2">
        <v>0.47184999999999999</v>
      </c>
      <c r="P1341" s="127">
        <v>0.48239000000000287</v>
      </c>
      <c r="Q1341" s="2">
        <v>0.54110000000000003</v>
      </c>
      <c r="R1341" s="2">
        <v>0.76910000000000001</v>
      </c>
      <c r="S1341" s="2">
        <v>0.50647500000000001</v>
      </c>
      <c r="T1341" s="2">
        <v>0.62574500000000144</v>
      </c>
      <c r="U1341" s="2">
        <v>0.81599999999999995</v>
      </c>
    </row>
    <row r="1342" spans="12:21" x14ac:dyDescent="0.2">
      <c r="L1342" s="2">
        <v>174.10000000000201</v>
      </c>
      <c r="M1342" s="2">
        <v>0.50643499999999997</v>
      </c>
      <c r="N1342" s="2">
        <v>0.62561500000000148</v>
      </c>
      <c r="O1342" s="2">
        <v>0.47176999999999991</v>
      </c>
      <c r="P1342" s="127">
        <v>0.48213000000000295</v>
      </c>
      <c r="Q1342" s="2">
        <v>0.54110000000000003</v>
      </c>
      <c r="R1342" s="2">
        <v>0.76910000000000001</v>
      </c>
      <c r="S1342" s="2">
        <v>0.50643499999999997</v>
      </c>
      <c r="T1342" s="2">
        <v>0.62561500000000148</v>
      </c>
      <c r="U1342" s="2">
        <v>0.81599999999999995</v>
      </c>
    </row>
    <row r="1343" spans="12:21" x14ac:dyDescent="0.2">
      <c r="L1343" s="2">
        <v>174.20000000000201</v>
      </c>
      <c r="M1343" s="2">
        <v>0.50634500000000005</v>
      </c>
      <c r="N1343" s="2">
        <v>0.62548500000000151</v>
      </c>
      <c r="O1343" s="2">
        <v>0.47169000000000005</v>
      </c>
      <c r="P1343" s="127">
        <v>0.48187000000000302</v>
      </c>
      <c r="Q1343" s="2">
        <v>0.54100000000000004</v>
      </c>
      <c r="R1343" s="2">
        <v>0.76910000000000001</v>
      </c>
      <c r="S1343" s="2">
        <v>0.50634500000000005</v>
      </c>
      <c r="T1343" s="2">
        <v>0.62548500000000151</v>
      </c>
      <c r="U1343" s="2">
        <v>0.81599999999999995</v>
      </c>
    </row>
    <row r="1344" spans="12:21" x14ac:dyDescent="0.2">
      <c r="L1344" s="2">
        <v>174.300000000002</v>
      </c>
      <c r="M1344" s="2">
        <v>0.50630500000000001</v>
      </c>
      <c r="N1344" s="2">
        <v>0.62535500000000155</v>
      </c>
      <c r="O1344" s="2">
        <v>0.47160999999999997</v>
      </c>
      <c r="P1344" s="127">
        <v>0.48161000000000309</v>
      </c>
      <c r="Q1344" s="2">
        <v>0.54100000000000004</v>
      </c>
      <c r="R1344" s="2">
        <v>0.76910000000000001</v>
      </c>
      <c r="S1344" s="2">
        <v>0.50630500000000001</v>
      </c>
      <c r="T1344" s="2">
        <v>0.62535500000000155</v>
      </c>
      <c r="U1344" s="2">
        <v>0.81599999999999995</v>
      </c>
    </row>
    <row r="1345" spans="12:21" x14ac:dyDescent="0.2">
      <c r="L1345" s="2">
        <v>174.400000000002</v>
      </c>
      <c r="M1345" s="2">
        <v>0.50621499999999997</v>
      </c>
      <c r="N1345" s="2">
        <v>0.62522500000000159</v>
      </c>
      <c r="O1345" s="2">
        <v>0.47152999999999989</v>
      </c>
      <c r="P1345" s="127">
        <v>0.48135000000000316</v>
      </c>
      <c r="Q1345" s="2">
        <v>0.54090000000000005</v>
      </c>
      <c r="R1345" s="2">
        <v>0.76910000000000001</v>
      </c>
      <c r="S1345" s="2">
        <v>0.50621499999999997</v>
      </c>
      <c r="T1345" s="2">
        <v>0.62522500000000159</v>
      </c>
      <c r="U1345" s="2">
        <v>0.81599999999999995</v>
      </c>
    </row>
    <row r="1346" spans="12:21" x14ac:dyDescent="0.2">
      <c r="L1346" s="2">
        <v>174.50000000000199</v>
      </c>
      <c r="M1346" s="2">
        <v>0.50617500000000004</v>
      </c>
      <c r="N1346" s="2">
        <v>0.62509500000000162</v>
      </c>
      <c r="O1346" s="2">
        <v>0.47145000000000004</v>
      </c>
      <c r="P1346" s="127">
        <v>0.48109000000000324</v>
      </c>
      <c r="Q1346" s="2">
        <v>0.54090000000000005</v>
      </c>
      <c r="R1346" s="2">
        <v>0.76910000000000001</v>
      </c>
      <c r="S1346" s="2">
        <v>0.50617500000000004</v>
      </c>
      <c r="T1346" s="2">
        <v>0.62509500000000162</v>
      </c>
      <c r="U1346" s="2">
        <v>0.81599999999999995</v>
      </c>
    </row>
    <row r="1347" spans="12:21" x14ac:dyDescent="0.2">
      <c r="L1347" s="2">
        <v>174.60000000000201</v>
      </c>
      <c r="M1347" s="2">
        <v>0.50608500000000001</v>
      </c>
      <c r="N1347" s="2">
        <v>0.62496500000000166</v>
      </c>
      <c r="O1347" s="2">
        <v>0.47137000000000007</v>
      </c>
      <c r="P1347" s="127">
        <v>0.48083000000000331</v>
      </c>
      <c r="Q1347" s="2">
        <v>0.54079999999999995</v>
      </c>
      <c r="R1347" s="2">
        <v>0.76910000000000001</v>
      </c>
      <c r="S1347" s="2">
        <v>0.50608500000000001</v>
      </c>
      <c r="T1347" s="2">
        <v>0.62496500000000166</v>
      </c>
      <c r="U1347" s="2">
        <v>0.81599999999999995</v>
      </c>
    </row>
    <row r="1348" spans="12:21" x14ac:dyDescent="0.2">
      <c r="L1348" s="2">
        <v>174.70000000000201</v>
      </c>
      <c r="M1348" s="2">
        <v>0.50604499999999997</v>
      </c>
      <c r="N1348" s="2">
        <v>0.62483500000000169</v>
      </c>
      <c r="O1348" s="2">
        <v>0.47128999999999999</v>
      </c>
      <c r="P1348" s="127">
        <v>0.48057000000000338</v>
      </c>
      <c r="Q1348" s="2">
        <v>0.54079999999999995</v>
      </c>
      <c r="R1348" s="2">
        <v>0.76910000000000001</v>
      </c>
      <c r="S1348" s="2">
        <v>0.50604499999999997</v>
      </c>
      <c r="T1348" s="2">
        <v>0.62483500000000169</v>
      </c>
      <c r="U1348" s="2">
        <v>0.81599999999999995</v>
      </c>
    </row>
    <row r="1349" spans="12:21" x14ac:dyDescent="0.2">
      <c r="L1349" s="2">
        <v>174.800000000002</v>
      </c>
      <c r="M1349" s="2">
        <v>0.50595500000000004</v>
      </c>
      <c r="N1349" s="2">
        <v>0.62470500000000173</v>
      </c>
      <c r="O1349" s="2">
        <v>0.47121000000000013</v>
      </c>
      <c r="P1349" s="127">
        <v>0.48031000000000346</v>
      </c>
      <c r="Q1349" s="2">
        <v>0.54069999999999996</v>
      </c>
      <c r="R1349" s="2">
        <v>0.76910000000000001</v>
      </c>
      <c r="S1349" s="2">
        <v>0.50595500000000004</v>
      </c>
      <c r="T1349" s="2">
        <v>0.62470500000000173</v>
      </c>
      <c r="U1349" s="2">
        <v>0.81599999999999995</v>
      </c>
    </row>
    <row r="1350" spans="12:21" x14ac:dyDescent="0.2">
      <c r="L1350" s="2">
        <v>174.900000000002</v>
      </c>
      <c r="M1350" s="2">
        <v>0.505915</v>
      </c>
      <c r="N1350" s="2">
        <v>0.62457500000000177</v>
      </c>
      <c r="O1350" s="2">
        <v>0.47113000000000005</v>
      </c>
      <c r="P1350" s="127">
        <v>0.48005000000000353</v>
      </c>
      <c r="Q1350" s="2">
        <v>0.54069999999999996</v>
      </c>
      <c r="R1350" s="2">
        <v>0.76910000000000001</v>
      </c>
      <c r="S1350" s="2">
        <v>0.505915</v>
      </c>
      <c r="T1350" s="2">
        <v>0.62457500000000177</v>
      </c>
      <c r="U1350" s="2">
        <v>0.81599999999999995</v>
      </c>
    </row>
    <row r="1351" spans="12:21" x14ac:dyDescent="0.2">
      <c r="L1351" s="2">
        <v>175.00000000000199</v>
      </c>
      <c r="M1351" s="2">
        <v>0.50583500000000003</v>
      </c>
      <c r="N1351" s="2">
        <v>0.6244450000000018</v>
      </c>
      <c r="O1351" s="2">
        <v>0.4710700000000001</v>
      </c>
      <c r="P1351" s="127">
        <v>0.4797900000000036</v>
      </c>
      <c r="Q1351" s="2">
        <v>0.54059999999999997</v>
      </c>
      <c r="R1351" s="2">
        <v>0.76910000000000001</v>
      </c>
      <c r="S1351" s="2">
        <v>0.50583500000000003</v>
      </c>
      <c r="T1351" s="2">
        <v>0.6244450000000018</v>
      </c>
    </row>
    <row r="1352" spans="12:21" x14ac:dyDescent="0.2">
      <c r="L1352" s="2">
        <v>175.10000000000201</v>
      </c>
      <c r="M1352" s="2">
        <v>0.50576500000000002</v>
      </c>
      <c r="N1352" s="2">
        <v>0.62431500000000184</v>
      </c>
      <c r="O1352" s="2">
        <v>0.47093000000000007</v>
      </c>
      <c r="P1352" s="127">
        <v>0.47953000000000368</v>
      </c>
      <c r="Q1352" s="2">
        <v>0.54059999999999997</v>
      </c>
      <c r="R1352" s="2">
        <v>0.76910000000000001</v>
      </c>
      <c r="S1352" s="2">
        <v>0.50576500000000002</v>
      </c>
      <c r="T1352" s="2">
        <v>0.62431500000000184</v>
      </c>
    </row>
    <row r="1353" spans="12:21" x14ac:dyDescent="0.2">
      <c r="L1353" s="2">
        <v>175.20000000000201</v>
      </c>
      <c r="M1353" s="2">
        <v>0.50569500000000001</v>
      </c>
      <c r="N1353" s="2">
        <v>0.62418500000000188</v>
      </c>
      <c r="O1353" s="2">
        <v>0.47089000000000003</v>
      </c>
      <c r="P1353" s="127">
        <v>0.47927000000000375</v>
      </c>
      <c r="Q1353" s="2">
        <v>0.54049999999999998</v>
      </c>
      <c r="R1353" s="2">
        <v>0.76910000000000001</v>
      </c>
      <c r="S1353" s="2">
        <v>0.50569500000000001</v>
      </c>
      <c r="T1353" s="2">
        <v>0.62418500000000188</v>
      </c>
    </row>
    <row r="1354" spans="12:21" x14ac:dyDescent="0.2">
      <c r="L1354" s="2">
        <v>175.300000000002</v>
      </c>
      <c r="M1354" s="2">
        <v>0.50562499999999999</v>
      </c>
      <c r="N1354" s="2">
        <v>0.62405500000000191</v>
      </c>
      <c r="O1354" s="2">
        <v>0.47075</v>
      </c>
      <c r="P1354" s="127">
        <v>0.47901000000000382</v>
      </c>
      <c r="Q1354" s="2">
        <v>0.54049999999999998</v>
      </c>
      <c r="R1354" s="2">
        <v>0.76910000000000001</v>
      </c>
      <c r="S1354" s="2">
        <v>0.50562499999999999</v>
      </c>
      <c r="T1354" s="2">
        <v>0.62405500000000191</v>
      </c>
    </row>
    <row r="1355" spans="12:21" x14ac:dyDescent="0.2">
      <c r="L1355" s="2">
        <v>175.400000000002</v>
      </c>
      <c r="M1355" s="2">
        <v>0.50555499999999998</v>
      </c>
      <c r="N1355" s="2">
        <v>0.62392500000000195</v>
      </c>
      <c r="O1355" s="2">
        <v>0.47070999999999996</v>
      </c>
      <c r="P1355" s="127">
        <v>0.47875000000000389</v>
      </c>
      <c r="Q1355" s="2">
        <v>0.54039999999999999</v>
      </c>
      <c r="R1355" s="2">
        <v>0.76910000000000001</v>
      </c>
      <c r="S1355" s="2">
        <v>0.50555499999999998</v>
      </c>
      <c r="T1355" s="2">
        <v>0.62392500000000195</v>
      </c>
    </row>
    <row r="1356" spans="12:21" x14ac:dyDescent="0.2">
      <c r="L1356" s="2">
        <v>175.50000000000199</v>
      </c>
      <c r="M1356" s="2">
        <v>0.50548499999999996</v>
      </c>
      <c r="N1356" s="2">
        <v>0.62379500000000199</v>
      </c>
      <c r="O1356" s="2">
        <v>0.47056999999999993</v>
      </c>
      <c r="P1356" s="127">
        <v>0.47849000000000397</v>
      </c>
      <c r="Q1356" s="2">
        <v>0.54039999999999999</v>
      </c>
      <c r="R1356" s="2">
        <v>0.76910000000000001</v>
      </c>
      <c r="S1356" s="2">
        <v>0.50548499999999996</v>
      </c>
      <c r="T1356" s="2">
        <v>0.62379500000000199</v>
      </c>
    </row>
    <row r="1357" spans="12:21" x14ac:dyDescent="0.2">
      <c r="L1357" s="2">
        <v>175.60000000000201</v>
      </c>
      <c r="M1357" s="2">
        <v>0.50541499999999995</v>
      </c>
      <c r="N1357" s="2">
        <v>0.62366500000000202</v>
      </c>
      <c r="O1357" s="2">
        <v>0.47052999999999989</v>
      </c>
      <c r="P1357" s="127">
        <v>0.47823000000000404</v>
      </c>
      <c r="Q1357" s="2">
        <v>0.5403</v>
      </c>
      <c r="R1357" s="2">
        <v>0.76910000000000001</v>
      </c>
      <c r="S1357" s="2">
        <v>0.50541499999999995</v>
      </c>
      <c r="T1357" s="2">
        <v>0.62366500000000202</v>
      </c>
    </row>
    <row r="1358" spans="12:21" x14ac:dyDescent="0.2">
      <c r="L1358" s="2">
        <v>175.70000000000201</v>
      </c>
      <c r="M1358" s="2">
        <v>0.50534500000000004</v>
      </c>
      <c r="N1358" s="2">
        <v>0.62353500000000206</v>
      </c>
      <c r="O1358" s="2">
        <v>0.47039000000000009</v>
      </c>
      <c r="P1358" s="127">
        <v>0.47797000000000411</v>
      </c>
      <c r="Q1358" s="2">
        <v>0.5403</v>
      </c>
      <c r="R1358" s="2">
        <v>0.76910000000000001</v>
      </c>
      <c r="S1358" s="2">
        <v>0.50534500000000004</v>
      </c>
      <c r="T1358" s="2">
        <v>0.62353500000000206</v>
      </c>
    </row>
    <row r="1359" spans="12:21" x14ac:dyDescent="0.2">
      <c r="L1359" s="2">
        <v>175.800000000002</v>
      </c>
      <c r="M1359" s="2">
        <v>0.50527500000000003</v>
      </c>
      <c r="N1359" s="2">
        <v>0.6234050000000021</v>
      </c>
      <c r="O1359" s="2">
        <v>0.47035000000000005</v>
      </c>
      <c r="P1359" s="127">
        <v>0.47771000000000419</v>
      </c>
      <c r="Q1359" s="2">
        <v>0.54020000000000001</v>
      </c>
      <c r="R1359" s="2">
        <v>0.76910000000000001</v>
      </c>
      <c r="S1359" s="2">
        <v>0.50527500000000003</v>
      </c>
      <c r="T1359" s="2">
        <v>0.6234050000000021</v>
      </c>
    </row>
    <row r="1360" spans="12:21" x14ac:dyDescent="0.2">
      <c r="L1360" s="2">
        <v>175.900000000002</v>
      </c>
      <c r="M1360" s="2">
        <v>0.50520500000000002</v>
      </c>
      <c r="N1360" s="2">
        <v>0.62327500000000213</v>
      </c>
      <c r="O1360" s="2">
        <v>0.47021000000000002</v>
      </c>
      <c r="P1360" s="127">
        <v>0.47745000000000426</v>
      </c>
      <c r="Q1360" s="2">
        <v>0.54020000000000001</v>
      </c>
      <c r="R1360" s="2">
        <v>0.76910000000000001</v>
      </c>
      <c r="S1360" s="2">
        <v>0.50520500000000002</v>
      </c>
      <c r="T1360" s="2">
        <v>0.62327500000000213</v>
      </c>
    </row>
    <row r="1361" spans="12:20" x14ac:dyDescent="0.2">
      <c r="L1361" s="2">
        <v>176.00000000000199</v>
      </c>
      <c r="M1361" s="2">
        <v>0.505135</v>
      </c>
      <c r="N1361" s="2">
        <v>0.62314500000000217</v>
      </c>
      <c r="O1361" s="2">
        <v>0.47016999999999998</v>
      </c>
      <c r="P1361" s="127">
        <v>0.47719000000000433</v>
      </c>
      <c r="Q1361" s="2">
        <v>0.54010000000000002</v>
      </c>
      <c r="R1361" s="2">
        <v>0.76910000000000001</v>
      </c>
      <c r="S1361" s="2">
        <v>0.505135</v>
      </c>
      <c r="T1361" s="2">
        <v>0.62314500000000217</v>
      </c>
    </row>
    <row r="1362" spans="12:20" x14ac:dyDescent="0.2">
      <c r="L1362" s="2">
        <v>176.10000000000201</v>
      </c>
      <c r="M1362" s="2">
        <v>0.50506499999999999</v>
      </c>
      <c r="N1362" s="2">
        <v>0.62301500000000221</v>
      </c>
      <c r="O1362" s="2">
        <v>0.47002999999999995</v>
      </c>
      <c r="P1362" s="127">
        <v>0.47693000000000441</v>
      </c>
      <c r="Q1362" s="2">
        <v>0.54010000000000002</v>
      </c>
      <c r="R1362" s="2">
        <v>0.76910000000000001</v>
      </c>
      <c r="S1362" s="2">
        <v>0.50506499999999999</v>
      </c>
      <c r="T1362" s="2">
        <v>0.62301500000000221</v>
      </c>
    </row>
    <row r="1363" spans="12:20" x14ac:dyDescent="0.2">
      <c r="L1363" s="2">
        <v>176.20000000000201</v>
      </c>
      <c r="M1363" s="2">
        <v>0.50499499999999997</v>
      </c>
      <c r="N1363" s="2">
        <v>0.62288500000000224</v>
      </c>
      <c r="O1363" s="2">
        <v>0.46998999999999991</v>
      </c>
      <c r="P1363" s="127">
        <v>0.47667000000000448</v>
      </c>
      <c r="Q1363" s="2">
        <v>0.54</v>
      </c>
      <c r="R1363" s="2">
        <v>0.76910000000000001</v>
      </c>
      <c r="S1363" s="2">
        <v>0.50499499999999997</v>
      </c>
      <c r="T1363" s="2">
        <v>0.62288500000000224</v>
      </c>
    </row>
    <row r="1364" spans="12:20" x14ac:dyDescent="0.2">
      <c r="L1364" s="2">
        <v>176.300000000002</v>
      </c>
      <c r="M1364" s="2">
        <v>0.50492499999999996</v>
      </c>
      <c r="N1364" s="2">
        <v>0.62275500000000228</v>
      </c>
      <c r="O1364" s="2">
        <v>0.46984999999999988</v>
      </c>
      <c r="P1364" s="127">
        <v>0.47641000000000455</v>
      </c>
      <c r="Q1364" s="2">
        <v>0.54</v>
      </c>
      <c r="R1364" s="2">
        <v>0.76910000000000001</v>
      </c>
      <c r="S1364" s="2">
        <v>0.50492499999999996</v>
      </c>
      <c r="T1364" s="2">
        <v>0.62275500000000228</v>
      </c>
    </row>
    <row r="1365" spans="12:20" x14ac:dyDescent="0.2">
      <c r="L1365" s="2">
        <v>176.400000000002</v>
      </c>
      <c r="M1365" s="2">
        <v>0.50485500000000005</v>
      </c>
      <c r="N1365" s="2">
        <v>0.62262500000000232</v>
      </c>
      <c r="O1365" s="2">
        <v>0.46981000000000006</v>
      </c>
      <c r="P1365" s="127">
        <v>0.47615000000000463</v>
      </c>
      <c r="Q1365" s="2">
        <v>0.53990000000000005</v>
      </c>
      <c r="R1365" s="2">
        <v>0.76910000000000001</v>
      </c>
      <c r="S1365" s="2">
        <v>0.50485500000000005</v>
      </c>
      <c r="T1365" s="2">
        <v>0.62262500000000232</v>
      </c>
    </row>
    <row r="1366" spans="12:20" x14ac:dyDescent="0.2">
      <c r="L1366" s="2">
        <v>176.50000000000301</v>
      </c>
      <c r="M1366" s="2">
        <v>0.50478500000000004</v>
      </c>
      <c r="N1366" s="2">
        <v>0.62249500000000235</v>
      </c>
      <c r="O1366" s="2">
        <v>0.46967000000000003</v>
      </c>
      <c r="P1366" s="127">
        <v>0.4758900000000047</v>
      </c>
      <c r="Q1366" s="2">
        <v>0.53990000000000005</v>
      </c>
      <c r="R1366" s="2">
        <v>0.76910000000000001</v>
      </c>
      <c r="S1366" s="2">
        <v>0.50478500000000004</v>
      </c>
      <c r="T1366" s="2">
        <v>0.62249500000000235</v>
      </c>
    </row>
    <row r="1367" spans="12:20" x14ac:dyDescent="0.2">
      <c r="L1367" s="2">
        <v>176.60000000000201</v>
      </c>
      <c r="M1367" s="2">
        <v>0.50471500000000002</v>
      </c>
      <c r="N1367" s="2">
        <v>0.62236500000000239</v>
      </c>
      <c r="O1367" s="2">
        <v>0.4696300000000001</v>
      </c>
      <c r="P1367" s="127">
        <v>0.47563000000000477</v>
      </c>
      <c r="Q1367" s="2">
        <v>0.53979999999999995</v>
      </c>
      <c r="R1367" s="2">
        <v>0.76910000000000001</v>
      </c>
      <c r="S1367" s="2">
        <v>0.50471500000000002</v>
      </c>
      <c r="T1367" s="2">
        <v>0.62236500000000239</v>
      </c>
    </row>
    <row r="1368" spans="12:20" x14ac:dyDescent="0.2">
      <c r="L1368" s="2">
        <v>176.70000000000201</v>
      </c>
      <c r="M1368" s="2">
        <v>0.50464500000000001</v>
      </c>
      <c r="N1368" s="2">
        <v>0.62223500000000243</v>
      </c>
      <c r="O1368" s="2">
        <v>0.46949000000000007</v>
      </c>
      <c r="P1368" s="127">
        <v>0.47537000000000484</v>
      </c>
      <c r="Q1368" s="2">
        <v>0.53979999999999995</v>
      </c>
      <c r="R1368" s="2">
        <v>0.76910000000000001</v>
      </c>
      <c r="S1368" s="2">
        <v>0.50464500000000001</v>
      </c>
      <c r="T1368" s="2">
        <v>0.62223500000000243</v>
      </c>
    </row>
    <row r="1369" spans="12:20" x14ac:dyDescent="0.2">
      <c r="L1369" s="2">
        <v>176.800000000002</v>
      </c>
      <c r="M1369" s="2">
        <v>0.504575</v>
      </c>
      <c r="N1369" s="2">
        <v>0.62210500000000246</v>
      </c>
      <c r="O1369" s="2">
        <v>0.46945000000000003</v>
      </c>
      <c r="P1369" s="127">
        <v>0.47511000000000492</v>
      </c>
      <c r="Q1369" s="2">
        <v>0.53969999999999996</v>
      </c>
      <c r="R1369" s="2">
        <v>0.76910000000000001</v>
      </c>
      <c r="S1369" s="2">
        <v>0.504575</v>
      </c>
      <c r="T1369" s="2">
        <v>0.62210500000000246</v>
      </c>
    </row>
    <row r="1370" spans="12:20" x14ac:dyDescent="0.2">
      <c r="L1370" s="2">
        <v>176.900000000002</v>
      </c>
      <c r="M1370" s="2">
        <v>0.50450499999999998</v>
      </c>
      <c r="N1370" s="2">
        <v>0.6219750000000025</v>
      </c>
      <c r="O1370" s="2">
        <v>0.46931</v>
      </c>
      <c r="P1370" s="127">
        <v>0.47485000000000499</v>
      </c>
      <c r="Q1370" s="2">
        <v>0.53969999999999996</v>
      </c>
      <c r="R1370" s="2">
        <v>0.76910000000000001</v>
      </c>
      <c r="S1370" s="2">
        <v>0.50450499999999998</v>
      </c>
      <c r="T1370" s="2">
        <v>0.6219750000000025</v>
      </c>
    </row>
    <row r="1371" spans="12:20" x14ac:dyDescent="0.2">
      <c r="L1371" s="2">
        <v>177.00000000000301</v>
      </c>
      <c r="M1371" s="2">
        <v>0.50443499999999997</v>
      </c>
      <c r="N1371" s="2">
        <v>0.62184500000000253</v>
      </c>
      <c r="O1371" s="2">
        <v>0.46926999999999996</v>
      </c>
      <c r="P1371" s="127">
        <v>0.47459000000000506</v>
      </c>
      <c r="Q1371" s="2">
        <v>0.53959999999999997</v>
      </c>
      <c r="R1371" s="2">
        <v>0.76910000000000001</v>
      </c>
      <c r="S1371" s="2">
        <v>0.50443499999999997</v>
      </c>
      <c r="T1371" s="2">
        <v>0.62184500000000253</v>
      </c>
    </row>
    <row r="1372" spans="12:20" x14ac:dyDescent="0.2">
      <c r="L1372" s="2">
        <v>177.10000000000301</v>
      </c>
      <c r="M1372" s="2">
        <v>0.50436499999999995</v>
      </c>
      <c r="N1372" s="2">
        <v>0.62171500000000257</v>
      </c>
      <c r="O1372" s="2">
        <v>0.46912999999999994</v>
      </c>
      <c r="P1372" s="127">
        <v>0.47433000000000514</v>
      </c>
      <c r="Q1372" s="2">
        <v>0.53959999999999997</v>
      </c>
      <c r="R1372" s="2">
        <v>0.76910000000000001</v>
      </c>
      <c r="S1372" s="2">
        <v>0.50436499999999995</v>
      </c>
      <c r="T1372" s="2">
        <v>0.62171500000000257</v>
      </c>
    </row>
    <row r="1373" spans="12:20" x14ac:dyDescent="0.2">
      <c r="L1373" s="2">
        <v>177.200000000003</v>
      </c>
      <c r="M1373" s="2">
        <v>0.50429500000000005</v>
      </c>
      <c r="N1373" s="2">
        <v>0.62158500000000261</v>
      </c>
      <c r="O1373" s="2">
        <v>0.46909000000000012</v>
      </c>
      <c r="P1373" s="127">
        <v>0.47407000000000521</v>
      </c>
      <c r="Q1373" s="2">
        <v>0.53949999999999998</v>
      </c>
      <c r="R1373" s="2">
        <v>0.76910000000000001</v>
      </c>
      <c r="S1373" s="2">
        <v>0.50429500000000005</v>
      </c>
      <c r="T1373" s="2">
        <v>0.62158500000000261</v>
      </c>
    </row>
    <row r="1374" spans="12:20" x14ac:dyDescent="0.2">
      <c r="L1374" s="2">
        <v>177.300000000003</v>
      </c>
      <c r="M1374" s="2">
        <v>0.50422500000000003</v>
      </c>
      <c r="N1374" s="2">
        <v>0.62145500000000264</v>
      </c>
      <c r="O1374" s="2">
        <v>0.46895000000000009</v>
      </c>
      <c r="P1374" s="127">
        <v>0.47381000000000528</v>
      </c>
      <c r="Q1374" s="2">
        <v>0.53949999999999998</v>
      </c>
      <c r="R1374" s="2">
        <v>0.76910000000000001</v>
      </c>
      <c r="S1374" s="2">
        <v>0.50422500000000003</v>
      </c>
      <c r="T1374" s="2">
        <v>0.62145500000000264</v>
      </c>
    </row>
    <row r="1375" spans="12:20" x14ac:dyDescent="0.2">
      <c r="L1375" s="2">
        <v>177.40000000000299</v>
      </c>
      <c r="M1375" s="2">
        <v>0.50415500000000002</v>
      </c>
      <c r="N1375" s="2">
        <v>0.62132500000000268</v>
      </c>
      <c r="O1375" s="2">
        <v>0.46891000000000005</v>
      </c>
      <c r="P1375" s="127">
        <v>0.47355000000000536</v>
      </c>
      <c r="Q1375" s="2">
        <v>0.53939999999999999</v>
      </c>
      <c r="R1375" s="2">
        <v>0.76910000000000001</v>
      </c>
      <c r="S1375" s="2">
        <v>0.50415500000000002</v>
      </c>
      <c r="T1375" s="2">
        <v>0.62132500000000268</v>
      </c>
    </row>
    <row r="1376" spans="12:20" x14ac:dyDescent="0.2">
      <c r="L1376" s="2">
        <v>177.50000000000301</v>
      </c>
      <c r="M1376" s="2">
        <v>0.50408500000000001</v>
      </c>
      <c r="N1376" s="2">
        <v>0.62119500000000272</v>
      </c>
      <c r="O1376" s="2">
        <v>0.46877000000000002</v>
      </c>
      <c r="P1376" s="127">
        <v>0.47329000000000543</v>
      </c>
      <c r="Q1376" s="2">
        <v>0.53939999999999999</v>
      </c>
      <c r="R1376" s="2">
        <v>0.76910000000000001</v>
      </c>
      <c r="S1376" s="2">
        <v>0.50408500000000001</v>
      </c>
      <c r="T1376" s="2">
        <v>0.62119500000000272</v>
      </c>
    </row>
    <row r="1377" spans="12:20" x14ac:dyDescent="0.2">
      <c r="L1377" s="2">
        <v>177.60000000000301</v>
      </c>
      <c r="M1377" s="2">
        <v>0.50401499999999999</v>
      </c>
      <c r="N1377" s="2">
        <v>0.62106500000000275</v>
      </c>
      <c r="O1377" s="2">
        <v>0.46872999999999998</v>
      </c>
      <c r="P1377" s="127">
        <v>0.4730300000000055</v>
      </c>
      <c r="Q1377" s="2">
        <v>0.5393</v>
      </c>
      <c r="R1377" s="2">
        <v>0.76910000000000001</v>
      </c>
      <c r="S1377" s="2">
        <v>0.50401499999999999</v>
      </c>
      <c r="T1377" s="2">
        <v>0.62106500000000275</v>
      </c>
    </row>
    <row r="1378" spans="12:20" x14ac:dyDescent="0.2">
      <c r="L1378" s="2">
        <v>177.700000000003</v>
      </c>
      <c r="M1378" s="2">
        <v>0.50394499999999998</v>
      </c>
      <c r="N1378" s="2">
        <v>0.62093500000000279</v>
      </c>
      <c r="O1378" s="2">
        <v>0.46858999999999995</v>
      </c>
      <c r="P1378" s="127">
        <v>0.47277000000000557</v>
      </c>
      <c r="Q1378" s="2">
        <v>0.5393</v>
      </c>
      <c r="R1378" s="2">
        <v>0.76910000000000001</v>
      </c>
      <c r="S1378" s="2">
        <v>0.50394499999999998</v>
      </c>
      <c r="T1378" s="2">
        <v>0.62093500000000279</v>
      </c>
    </row>
    <row r="1379" spans="12:20" x14ac:dyDescent="0.2">
      <c r="L1379" s="2">
        <v>177.800000000003</v>
      </c>
      <c r="M1379" s="2">
        <v>0.50387499999999996</v>
      </c>
      <c r="N1379" s="2">
        <v>0.62080500000000283</v>
      </c>
      <c r="O1379" s="2">
        <v>0.46854999999999991</v>
      </c>
      <c r="P1379" s="127">
        <v>0.47251000000000565</v>
      </c>
      <c r="Q1379" s="2">
        <v>0.53920000000000001</v>
      </c>
      <c r="R1379" s="2">
        <v>0.76910000000000001</v>
      </c>
      <c r="S1379" s="2">
        <v>0.50387499999999996</v>
      </c>
      <c r="T1379" s="2">
        <v>0.62080500000000283</v>
      </c>
    </row>
    <row r="1380" spans="12:20" x14ac:dyDescent="0.2">
      <c r="L1380" s="2">
        <v>177.90000000000299</v>
      </c>
      <c r="M1380" s="2">
        <v>0.50380499999999995</v>
      </c>
      <c r="N1380" s="2">
        <v>0.62067500000000286</v>
      </c>
      <c r="O1380" s="2">
        <v>0.46840999999999988</v>
      </c>
      <c r="P1380" s="127">
        <v>0.47225000000000572</v>
      </c>
      <c r="Q1380" s="2">
        <v>0.53920000000000001</v>
      </c>
      <c r="R1380" s="2">
        <v>0.76910000000000001</v>
      </c>
      <c r="S1380" s="2">
        <v>0.50380499999999995</v>
      </c>
      <c r="T1380" s="2">
        <v>0.62067500000000286</v>
      </c>
    </row>
    <row r="1381" spans="12:20" x14ac:dyDescent="0.2">
      <c r="L1381" s="2">
        <v>178.00000000000301</v>
      </c>
      <c r="M1381" s="2">
        <v>0.50373500000000004</v>
      </c>
      <c r="N1381" s="2">
        <v>0.6205450000000029</v>
      </c>
      <c r="O1381" s="2">
        <v>0.46837000000000006</v>
      </c>
      <c r="P1381" s="127">
        <v>0.47199000000000579</v>
      </c>
      <c r="Q1381" s="2">
        <v>0.53910000000000002</v>
      </c>
      <c r="R1381" s="2">
        <v>0.76910000000000001</v>
      </c>
      <c r="S1381" s="2">
        <v>0.50373500000000004</v>
      </c>
      <c r="T1381" s="2">
        <v>0.6205450000000029</v>
      </c>
    </row>
    <row r="1382" spans="12:20" x14ac:dyDescent="0.2">
      <c r="L1382" s="2">
        <v>178.10000000000301</v>
      </c>
      <c r="M1382" s="2">
        <v>0.50366500000000003</v>
      </c>
      <c r="N1382" s="2">
        <v>0.62041500000000294</v>
      </c>
      <c r="O1382" s="2">
        <v>0.46823000000000004</v>
      </c>
      <c r="P1382" s="127">
        <v>0.47173000000000587</v>
      </c>
      <c r="Q1382" s="2">
        <v>0.53910000000000002</v>
      </c>
      <c r="R1382" s="2">
        <v>0.76910000000000001</v>
      </c>
      <c r="S1382" s="2">
        <v>0.50366500000000003</v>
      </c>
      <c r="T1382" s="2">
        <v>0.62041500000000294</v>
      </c>
    </row>
    <row r="1383" spans="12:20" x14ac:dyDescent="0.2">
      <c r="L1383" s="2">
        <v>178.200000000003</v>
      </c>
      <c r="M1383" s="2">
        <v>0.50359500000000001</v>
      </c>
      <c r="N1383" s="2">
        <v>0.62028500000000297</v>
      </c>
      <c r="O1383" s="2">
        <v>0.46819</v>
      </c>
      <c r="P1383" s="127">
        <v>0.47147000000000594</v>
      </c>
      <c r="Q1383" s="2">
        <v>0.53900000000000003</v>
      </c>
      <c r="R1383" s="2">
        <v>0.76910000000000001</v>
      </c>
      <c r="S1383" s="2">
        <v>0.50359500000000001</v>
      </c>
      <c r="T1383" s="2">
        <v>0.62028500000000297</v>
      </c>
    </row>
    <row r="1384" spans="12:20" x14ac:dyDescent="0.2">
      <c r="L1384" s="2">
        <v>178.300000000003</v>
      </c>
      <c r="M1384" s="2">
        <v>0.503525</v>
      </c>
      <c r="N1384" s="2">
        <v>0.62015500000000301</v>
      </c>
      <c r="O1384" s="2">
        <v>0.46804999999999997</v>
      </c>
      <c r="P1384" s="127">
        <v>0.47121000000000601</v>
      </c>
      <c r="Q1384" s="2">
        <v>0.53900000000000003</v>
      </c>
      <c r="R1384" s="2">
        <v>0.76910000000000001</v>
      </c>
      <c r="S1384" s="2">
        <v>0.503525</v>
      </c>
      <c r="T1384" s="2">
        <v>0.62015500000000301</v>
      </c>
    </row>
    <row r="1385" spans="12:20" x14ac:dyDescent="0.2">
      <c r="L1385" s="2">
        <v>178.40000000000299</v>
      </c>
      <c r="M1385" s="2">
        <v>0.50345499999999999</v>
      </c>
      <c r="N1385" s="2">
        <v>0.62002500000000305</v>
      </c>
      <c r="O1385" s="2">
        <v>0.46800999999999993</v>
      </c>
      <c r="P1385" s="127">
        <v>0.47095000000000609</v>
      </c>
      <c r="Q1385" s="2">
        <v>0.53890000000000005</v>
      </c>
      <c r="R1385" s="2">
        <v>0.76910000000000001</v>
      </c>
      <c r="S1385" s="2">
        <v>0.50345499999999999</v>
      </c>
      <c r="T1385" s="2">
        <v>0.62002500000000305</v>
      </c>
    </row>
    <row r="1386" spans="12:20" x14ac:dyDescent="0.2">
      <c r="L1386" s="2">
        <v>178.50000000000301</v>
      </c>
      <c r="M1386" s="2">
        <v>0.50338499999999997</v>
      </c>
      <c r="N1386" s="2">
        <v>0.61989500000000308</v>
      </c>
      <c r="O1386" s="2">
        <v>0.4678699999999999</v>
      </c>
      <c r="P1386" s="127">
        <v>0.47069000000000616</v>
      </c>
      <c r="Q1386" s="2">
        <v>0.53890000000000005</v>
      </c>
      <c r="R1386" s="2">
        <v>0.76910000000000001</v>
      </c>
      <c r="S1386" s="2">
        <v>0.50338499999999997</v>
      </c>
      <c r="T1386" s="2">
        <v>0.61989500000000308</v>
      </c>
    </row>
    <row r="1387" spans="12:20" x14ac:dyDescent="0.2">
      <c r="L1387" s="2">
        <v>178.60000000000301</v>
      </c>
      <c r="M1387" s="2">
        <v>0.50327999999999995</v>
      </c>
      <c r="N1387" s="2">
        <v>0.61976500000000312</v>
      </c>
      <c r="O1387" s="2">
        <v>0.46775999999999995</v>
      </c>
      <c r="P1387" s="127">
        <v>0.47043000000000623</v>
      </c>
      <c r="Q1387" s="2">
        <v>0.53879999999999995</v>
      </c>
      <c r="R1387" s="2">
        <v>0.76910000000000001</v>
      </c>
      <c r="S1387" s="2">
        <v>0.50327999999999995</v>
      </c>
      <c r="T1387" s="2">
        <v>0.61976500000000312</v>
      </c>
    </row>
    <row r="1388" spans="12:20" x14ac:dyDescent="0.2">
      <c r="L1388" s="2">
        <v>178.700000000003</v>
      </c>
      <c r="M1388" s="2">
        <v>0.50321000000000005</v>
      </c>
      <c r="N1388" s="2">
        <v>0.61963500000000316</v>
      </c>
      <c r="O1388" s="2">
        <v>0.46762000000000015</v>
      </c>
      <c r="P1388" s="127">
        <v>0.47017000000000631</v>
      </c>
      <c r="Q1388" s="2">
        <v>0.53879999999999995</v>
      </c>
      <c r="R1388" s="2">
        <v>0.76910000000000001</v>
      </c>
      <c r="S1388" s="2">
        <v>0.50321000000000005</v>
      </c>
      <c r="T1388" s="2">
        <v>0.61963500000000316</v>
      </c>
    </row>
    <row r="1389" spans="12:20" x14ac:dyDescent="0.2">
      <c r="L1389" s="2">
        <v>178.800000000003</v>
      </c>
      <c r="M1389" s="2">
        <v>0.50314000000000003</v>
      </c>
      <c r="N1389" s="2">
        <v>0.61950500000000319</v>
      </c>
      <c r="O1389" s="2">
        <v>0.46758000000000011</v>
      </c>
      <c r="P1389" s="127">
        <v>0.46991000000000638</v>
      </c>
      <c r="Q1389" s="2">
        <v>0.53869999999999996</v>
      </c>
      <c r="R1389" s="2">
        <v>0.76910000000000001</v>
      </c>
      <c r="S1389" s="2">
        <v>0.50314000000000003</v>
      </c>
      <c r="T1389" s="2">
        <v>0.61950500000000319</v>
      </c>
    </row>
    <row r="1390" spans="12:20" x14ac:dyDescent="0.2">
      <c r="L1390" s="2">
        <v>178.90000000000299</v>
      </c>
      <c r="M1390" s="2">
        <v>0.50307000000000002</v>
      </c>
      <c r="N1390" s="2">
        <v>0.61937500000000323</v>
      </c>
      <c r="O1390" s="2">
        <v>0.46744000000000008</v>
      </c>
      <c r="P1390" s="127">
        <v>0.46965000000000645</v>
      </c>
      <c r="Q1390" s="2">
        <v>0.53869999999999996</v>
      </c>
      <c r="R1390" s="2">
        <v>0.76910000000000001</v>
      </c>
      <c r="S1390" s="2">
        <v>0.50307000000000002</v>
      </c>
      <c r="T1390" s="2">
        <v>0.61937500000000323</v>
      </c>
    </row>
    <row r="1391" spans="12:20" x14ac:dyDescent="0.2">
      <c r="L1391" s="2">
        <v>179.00000000000301</v>
      </c>
      <c r="M1391" s="2">
        <v>0.503</v>
      </c>
      <c r="N1391" s="2">
        <v>0.61924500000000327</v>
      </c>
      <c r="O1391" s="2">
        <v>0.46730000000000005</v>
      </c>
      <c r="P1391" s="127">
        <v>0.46939000000000652</v>
      </c>
      <c r="Q1391" s="2">
        <v>0.53869999999999996</v>
      </c>
      <c r="R1391" s="2">
        <v>0.76910000000000001</v>
      </c>
      <c r="S1391" s="2">
        <v>0.503</v>
      </c>
      <c r="T1391" s="2">
        <v>0.61924500000000327</v>
      </c>
    </row>
    <row r="1392" spans="12:20" x14ac:dyDescent="0.2">
      <c r="L1392" s="2">
        <v>179.10000000000301</v>
      </c>
      <c r="M1392" s="2">
        <v>0.50292999999999999</v>
      </c>
      <c r="N1392" s="2">
        <v>0.6191150000000033</v>
      </c>
      <c r="O1392" s="2">
        <v>0.46726000000000001</v>
      </c>
      <c r="P1392" s="127">
        <v>0.4691300000000066</v>
      </c>
      <c r="Q1392" s="2">
        <v>0.53859999999999997</v>
      </c>
      <c r="R1392" s="2">
        <v>0.76910000000000001</v>
      </c>
      <c r="S1392" s="2">
        <v>0.50292999999999999</v>
      </c>
      <c r="T1392" s="2">
        <v>0.6191150000000033</v>
      </c>
    </row>
    <row r="1393" spans="12:20" x14ac:dyDescent="0.2">
      <c r="L1393" s="2">
        <v>179.200000000003</v>
      </c>
      <c r="M1393" s="2">
        <v>0.50285999999999997</v>
      </c>
      <c r="N1393" s="2">
        <v>0.61898500000000334</v>
      </c>
      <c r="O1393" s="2">
        <v>0.46711999999999998</v>
      </c>
      <c r="P1393" s="127">
        <v>0.46887000000000667</v>
      </c>
      <c r="Q1393" s="2">
        <v>0.53859999999999997</v>
      </c>
      <c r="R1393" s="2">
        <v>0.76910000000000001</v>
      </c>
      <c r="S1393" s="2">
        <v>0.50285999999999997</v>
      </c>
      <c r="T1393" s="2">
        <v>0.61898500000000334</v>
      </c>
    </row>
    <row r="1394" spans="12:20" x14ac:dyDescent="0.2">
      <c r="L1394" s="2">
        <v>179.300000000003</v>
      </c>
      <c r="M1394" s="2">
        <v>0.50278999999999996</v>
      </c>
      <c r="N1394" s="2">
        <v>0.61885500000000337</v>
      </c>
      <c r="O1394" s="2">
        <v>0.46707999999999994</v>
      </c>
      <c r="P1394" s="127">
        <v>0.46861000000000674</v>
      </c>
      <c r="Q1394" s="2">
        <v>0.53849999999999998</v>
      </c>
      <c r="R1394" s="2">
        <v>0.76910000000000001</v>
      </c>
      <c r="S1394" s="2">
        <v>0.50278999999999996</v>
      </c>
      <c r="T1394" s="2">
        <v>0.61885500000000337</v>
      </c>
    </row>
    <row r="1395" spans="12:20" x14ac:dyDescent="0.2">
      <c r="L1395" s="2">
        <v>179.40000000000299</v>
      </c>
      <c r="M1395" s="2">
        <v>0.50271999999999994</v>
      </c>
      <c r="N1395" s="2">
        <v>0.61872500000000341</v>
      </c>
      <c r="O1395" s="2">
        <v>0.46693999999999991</v>
      </c>
      <c r="P1395" s="127">
        <v>0.46835000000000682</v>
      </c>
      <c r="Q1395" s="2">
        <v>0.53849999999999998</v>
      </c>
      <c r="R1395" s="2">
        <v>0.76910000000000001</v>
      </c>
      <c r="S1395" s="2">
        <v>0.50271999999999994</v>
      </c>
      <c r="T1395" s="2">
        <v>0.61872500000000341</v>
      </c>
    </row>
    <row r="1396" spans="12:20" x14ac:dyDescent="0.2">
      <c r="L1396" s="2">
        <v>179.50000000000301</v>
      </c>
      <c r="M1396" s="2">
        <v>0.50265000000000004</v>
      </c>
      <c r="N1396" s="2">
        <v>0.61859500000000345</v>
      </c>
      <c r="O1396" s="2">
        <v>0.46690000000000009</v>
      </c>
      <c r="P1396" s="127">
        <v>0.46809000000000689</v>
      </c>
      <c r="Q1396" s="2">
        <v>0.53839999999999999</v>
      </c>
      <c r="R1396" s="2">
        <v>0.76910000000000001</v>
      </c>
      <c r="S1396" s="2">
        <v>0.50265000000000004</v>
      </c>
      <c r="T1396" s="2">
        <v>0.61859500000000345</v>
      </c>
    </row>
    <row r="1397" spans="12:20" x14ac:dyDescent="0.2">
      <c r="L1397" s="2">
        <v>179.60000000000301</v>
      </c>
      <c r="M1397" s="2">
        <v>0.50258000000000003</v>
      </c>
      <c r="N1397" s="2">
        <v>0.61846500000000348</v>
      </c>
      <c r="O1397" s="2">
        <v>0.46676000000000006</v>
      </c>
      <c r="P1397" s="127">
        <v>0.46783000000000696</v>
      </c>
      <c r="Q1397" s="2">
        <v>0.53839999999999999</v>
      </c>
      <c r="R1397" s="2">
        <v>0.76910000000000001</v>
      </c>
      <c r="S1397" s="2">
        <v>0.50258000000000003</v>
      </c>
      <c r="T1397" s="2">
        <v>0.61846500000000348</v>
      </c>
    </row>
    <row r="1398" spans="12:20" x14ac:dyDescent="0.2">
      <c r="L1398" s="2">
        <v>179.700000000003</v>
      </c>
      <c r="M1398" s="2">
        <v>0.50251000000000001</v>
      </c>
      <c r="N1398" s="2">
        <v>0.61833500000000352</v>
      </c>
      <c r="O1398" s="2">
        <v>0.46672000000000002</v>
      </c>
      <c r="P1398" s="127">
        <v>0.46757000000000704</v>
      </c>
      <c r="Q1398" s="2">
        <v>0.5383</v>
      </c>
      <c r="R1398" s="2">
        <v>0.76910000000000001</v>
      </c>
      <c r="S1398" s="2">
        <v>0.50251000000000001</v>
      </c>
      <c r="T1398" s="2">
        <v>0.61833500000000352</v>
      </c>
    </row>
    <row r="1399" spans="12:20" x14ac:dyDescent="0.2">
      <c r="L1399" s="2">
        <v>179.800000000003</v>
      </c>
      <c r="M1399" s="2">
        <v>0.50244</v>
      </c>
      <c r="N1399" s="2">
        <v>0.61820500000000356</v>
      </c>
      <c r="O1399" s="2">
        <v>0.46657999999999999</v>
      </c>
      <c r="P1399" s="127">
        <v>0.46731000000000711</v>
      </c>
      <c r="Q1399" s="2">
        <v>0.5383</v>
      </c>
      <c r="R1399" s="2">
        <v>0.76910000000000001</v>
      </c>
      <c r="S1399" s="2">
        <v>0.50244</v>
      </c>
      <c r="T1399" s="2">
        <v>0.61820500000000356</v>
      </c>
    </row>
    <row r="1400" spans="12:20" x14ac:dyDescent="0.2">
      <c r="L1400" s="2">
        <v>179.90000000000299</v>
      </c>
      <c r="M1400" s="2">
        <v>0.50236999999999998</v>
      </c>
      <c r="N1400" s="2">
        <v>0.61807500000000359</v>
      </c>
      <c r="O1400" s="2">
        <v>0.46653999999999995</v>
      </c>
      <c r="P1400" s="127">
        <v>0.46705000000000718</v>
      </c>
      <c r="Q1400" s="2">
        <v>0.53820000000000001</v>
      </c>
      <c r="R1400" s="2">
        <v>0.76910000000000001</v>
      </c>
      <c r="S1400" s="2">
        <v>0.50236999999999998</v>
      </c>
      <c r="T1400" s="2">
        <v>0.61807500000000359</v>
      </c>
    </row>
    <row r="1401" spans="12:20" x14ac:dyDescent="0.2">
      <c r="L1401" s="2">
        <v>180.00000000000301</v>
      </c>
      <c r="M1401" s="2">
        <v>0.50229999999999997</v>
      </c>
      <c r="N1401" s="2">
        <v>0.61794500000000363</v>
      </c>
      <c r="O1401" s="2">
        <v>0.46639999999999993</v>
      </c>
      <c r="P1401" s="127">
        <v>0.46679000000000725</v>
      </c>
      <c r="Q1401" s="2">
        <v>0.53820000000000001</v>
      </c>
      <c r="R1401" s="2">
        <v>0.76910000000000001</v>
      </c>
      <c r="S1401" s="2">
        <v>0.50229999999999997</v>
      </c>
      <c r="T1401" s="2">
        <v>0.61794500000000363</v>
      </c>
    </row>
    <row r="1402" spans="12:20" x14ac:dyDescent="0.2">
      <c r="L1402" s="2">
        <v>180.10000000000301</v>
      </c>
      <c r="M1402" s="2">
        <v>0.50222999999999995</v>
      </c>
      <c r="N1402" s="2">
        <v>0.61781500000000367</v>
      </c>
      <c r="O1402" s="2">
        <v>0.46635999999999989</v>
      </c>
      <c r="P1402" s="127">
        <v>0.46653000000000733</v>
      </c>
      <c r="Q1402" s="2">
        <v>0.53810000000000002</v>
      </c>
      <c r="R1402" s="2">
        <v>0.76910000000000001</v>
      </c>
      <c r="S1402" s="2">
        <v>0.50222999999999995</v>
      </c>
      <c r="T1402" s="2">
        <v>0.61781500000000367</v>
      </c>
    </row>
    <row r="1403" spans="12:20" x14ac:dyDescent="0.2">
      <c r="L1403" s="2">
        <v>180.200000000003</v>
      </c>
      <c r="M1403" s="2">
        <v>0.50216000000000005</v>
      </c>
      <c r="N1403" s="2">
        <v>0.6176850000000037</v>
      </c>
      <c r="O1403" s="2">
        <v>0.46622000000000008</v>
      </c>
      <c r="P1403" s="127">
        <v>0.4662700000000074</v>
      </c>
      <c r="Q1403" s="2">
        <v>0.53810000000000002</v>
      </c>
      <c r="R1403" s="2">
        <v>0.76910000000000001</v>
      </c>
      <c r="S1403" s="2">
        <v>0.50216000000000005</v>
      </c>
      <c r="T1403" s="2">
        <v>0.6176850000000037</v>
      </c>
    </row>
    <row r="1404" spans="12:20" x14ac:dyDescent="0.2">
      <c r="L1404" s="2">
        <v>180.300000000003</v>
      </c>
      <c r="M1404" s="2">
        <v>0.50209000000000004</v>
      </c>
      <c r="N1404" s="2">
        <v>0.61755500000000374</v>
      </c>
      <c r="O1404" s="2">
        <v>0.46618000000000004</v>
      </c>
      <c r="P1404" s="127">
        <v>0.46601000000000747</v>
      </c>
      <c r="Q1404" s="2">
        <v>0.53800000000000003</v>
      </c>
      <c r="R1404" s="2">
        <v>0.76910000000000001</v>
      </c>
      <c r="S1404" s="2">
        <v>0.50209000000000004</v>
      </c>
      <c r="T1404" s="2">
        <v>0.61755500000000374</v>
      </c>
    </row>
    <row r="1405" spans="12:20" x14ac:dyDescent="0.2">
      <c r="L1405" s="2">
        <v>180.40000000000299</v>
      </c>
      <c r="M1405" s="2">
        <v>0.50202000000000002</v>
      </c>
      <c r="N1405" s="2">
        <v>0.61742500000000378</v>
      </c>
      <c r="O1405" s="2">
        <v>0.46604000000000001</v>
      </c>
      <c r="P1405" s="127">
        <v>0.46575000000000755</v>
      </c>
      <c r="Q1405" s="2">
        <v>0.53800000000000003</v>
      </c>
      <c r="R1405" s="2">
        <v>0.76910000000000001</v>
      </c>
      <c r="S1405" s="2">
        <v>0.50202000000000002</v>
      </c>
      <c r="T1405" s="2">
        <v>0.61742500000000378</v>
      </c>
    </row>
    <row r="1406" spans="12:20" x14ac:dyDescent="0.2">
      <c r="L1406" s="2">
        <v>180.50000000000301</v>
      </c>
      <c r="M1406" s="2">
        <v>0.50195000000000001</v>
      </c>
      <c r="N1406" s="2">
        <v>0.61729500000000381</v>
      </c>
      <c r="O1406" s="2">
        <v>0.46599999999999997</v>
      </c>
      <c r="P1406" s="127">
        <v>0.46549000000000762</v>
      </c>
      <c r="Q1406" s="2">
        <v>0.53790000000000004</v>
      </c>
      <c r="R1406" s="2">
        <v>0.76910000000000001</v>
      </c>
      <c r="S1406" s="2">
        <v>0.50195000000000001</v>
      </c>
      <c r="T1406" s="2">
        <v>0.61729500000000381</v>
      </c>
    </row>
    <row r="1407" spans="12:20" x14ac:dyDescent="0.2">
      <c r="L1407" s="2">
        <v>180.60000000000301</v>
      </c>
      <c r="M1407" s="2">
        <v>0.50187999999999999</v>
      </c>
      <c r="N1407" s="2">
        <v>0.61716500000000385</v>
      </c>
      <c r="O1407" s="2">
        <v>0.46585999999999994</v>
      </c>
      <c r="P1407" s="127">
        <v>0.46523000000000769</v>
      </c>
      <c r="Q1407" s="2">
        <v>0.53790000000000004</v>
      </c>
      <c r="R1407" s="2">
        <v>0.76910000000000001</v>
      </c>
      <c r="S1407" s="2">
        <v>0.50187999999999999</v>
      </c>
      <c r="T1407" s="2">
        <v>0.61716500000000385</v>
      </c>
    </row>
    <row r="1408" spans="12:20" x14ac:dyDescent="0.2">
      <c r="L1408" s="2">
        <v>180.700000000003</v>
      </c>
      <c r="M1408" s="2">
        <v>0.50180999999999998</v>
      </c>
      <c r="N1408" s="2">
        <v>0.61703500000000389</v>
      </c>
      <c r="O1408" s="2">
        <v>0.46582000000000001</v>
      </c>
      <c r="P1408" s="127">
        <v>0.46497000000000777</v>
      </c>
      <c r="Q1408" s="2">
        <v>0.53779999999999994</v>
      </c>
      <c r="R1408" s="2">
        <v>0.76910000000000001</v>
      </c>
      <c r="S1408" s="2">
        <v>0.50180999999999998</v>
      </c>
      <c r="T1408" s="2">
        <v>0.61703500000000389</v>
      </c>
    </row>
    <row r="1409" spans="12:20" x14ac:dyDescent="0.2">
      <c r="L1409" s="2">
        <v>180.800000000003</v>
      </c>
      <c r="M1409" s="2">
        <v>0.50173999999999996</v>
      </c>
      <c r="N1409" s="2">
        <v>0.61690500000000392</v>
      </c>
      <c r="O1409" s="2">
        <v>0.46567999999999998</v>
      </c>
      <c r="P1409" s="127">
        <v>0.46471000000000784</v>
      </c>
      <c r="Q1409" s="2">
        <v>0.53779999999999994</v>
      </c>
      <c r="R1409" s="2">
        <v>0.76910000000000001</v>
      </c>
      <c r="S1409" s="2">
        <v>0.50173999999999996</v>
      </c>
      <c r="T1409" s="2">
        <v>0.61690500000000392</v>
      </c>
    </row>
    <row r="1410" spans="12:20" x14ac:dyDescent="0.2">
      <c r="L1410" s="2">
        <v>180.90000000000401</v>
      </c>
      <c r="M1410" s="2">
        <v>0.50166999999999995</v>
      </c>
      <c r="N1410" s="2">
        <v>0.61677500000000396</v>
      </c>
      <c r="O1410" s="2">
        <v>0.46563999999999994</v>
      </c>
      <c r="P1410" s="127">
        <v>0.46445000000000791</v>
      </c>
      <c r="Q1410" s="2">
        <v>0.53769999999999996</v>
      </c>
      <c r="R1410" s="2">
        <v>0.76910000000000001</v>
      </c>
      <c r="S1410" s="2">
        <v>0.50166999999999995</v>
      </c>
      <c r="T1410" s="2">
        <v>0.61677500000000396</v>
      </c>
    </row>
    <row r="1411" spans="12:20" x14ac:dyDescent="0.2">
      <c r="L1411" s="2">
        <v>181.00000000000301</v>
      </c>
      <c r="M1411" s="2">
        <v>0.50160000000000005</v>
      </c>
      <c r="N1411" s="2">
        <v>0.616645000000004</v>
      </c>
      <c r="O1411" s="2">
        <v>0.46550000000000014</v>
      </c>
      <c r="P1411" s="127">
        <v>0.46419000000000799</v>
      </c>
      <c r="Q1411" s="2">
        <v>0.53769999999999996</v>
      </c>
      <c r="R1411" s="2">
        <v>0.76910000000000001</v>
      </c>
      <c r="S1411" s="2">
        <v>0.50160000000000005</v>
      </c>
      <c r="T1411" s="2">
        <v>0.616645000000004</v>
      </c>
    </row>
    <row r="1412" spans="12:20" x14ac:dyDescent="0.2">
      <c r="L1412" s="2">
        <v>181.10000000000301</v>
      </c>
      <c r="M1412" s="2">
        <v>0.50153000000000003</v>
      </c>
      <c r="N1412" s="2">
        <v>0.61651500000000403</v>
      </c>
      <c r="O1412" s="2">
        <v>0.46536000000000011</v>
      </c>
      <c r="P1412" s="127">
        <v>0.46393000000000806</v>
      </c>
      <c r="Q1412" s="2">
        <v>0.53769999999999996</v>
      </c>
      <c r="R1412" s="2">
        <v>0.76910000000000001</v>
      </c>
      <c r="S1412" s="2">
        <v>0.50153000000000003</v>
      </c>
      <c r="T1412" s="2">
        <v>0.61651500000000403</v>
      </c>
    </row>
    <row r="1413" spans="12:20" x14ac:dyDescent="0.2">
      <c r="L1413" s="2">
        <v>181.200000000003</v>
      </c>
      <c r="M1413" s="2">
        <v>0.50146000000000002</v>
      </c>
      <c r="N1413" s="2">
        <v>0.61638500000000407</v>
      </c>
      <c r="O1413" s="2">
        <v>0.46532000000000007</v>
      </c>
      <c r="P1413" s="127">
        <v>0.46367000000000813</v>
      </c>
      <c r="Q1413" s="2">
        <v>0.53759999999999997</v>
      </c>
      <c r="R1413" s="2">
        <v>0.76910000000000001</v>
      </c>
      <c r="S1413" s="2">
        <v>0.50146000000000002</v>
      </c>
      <c r="T1413" s="2">
        <v>0.61638500000000407</v>
      </c>
    </row>
    <row r="1414" spans="12:20" x14ac:dyDescent="0.2">
      <c r="L1414" s="2">
        <v>181.300000000003</v>
      </c>
      <c r="M1414" s="2">
        <v>0.50139</v>
      </c>
      <c r="N1414" s="2">
        <v>0.61625500000000411</v>
      </c>
      <c r="O1414" s="2">
        <v>0.46518000000000004</v>
      </c>
      <c r="P1414" s="127">
        <v>0.4634100000000082</v>
      </c>
      <c r="Q1414" s="2">
        <v>0.53759999999999997</v>
      </c>
      <c r="R1414" s="2">
        <v>0.76910000000000001</v>
      </c>
      <c r="S1414" s="2">
        <v>0.50139</v>
      </c>
      <c r="T1414" s="2">
        <v>0.61625500000000411</v>
      </c>
    </row>
    <row r="1415" spans="12:20" x14ac:dyDescent="0.2">
      <c r="L1415" s="2">
        <v>181.40000000000401</v>
      </c>
      <c r="M1415" s="2">
        <v>0.50131999999999999</v>
      </c>
      <c r="N1415" s="2">
        <v>0.61612500000000414</v>
      </c>
      <c r="O1415" s="2">
        <v>0.46514</v>
      </c>
      <c r="P1415" s="127">
        <v>0.46315000000000828</v>
      </c>
      <c r="Q1415" s="2">
        <v>0.53749999999999998</v>
      </c>
      <c r="R1415" s="2">
        <v>0.76910000000000001</v>
      </c>
      <c r="S1415" s="2">
        <v>0.50131999999999999</v>
      </c>
      <c r="T1415" s="2">
        <v>0.61612500000000414</v>
      </c>
    </row>
    <row r="1416" spans="12:20" x14ac:dyDescent="0.2">
      <c r="L1416" s="2">
        <v>181.50000000000401</v>
      </c>
      <c r="M1416" s="2">
        <v>0.50124999999999997</v>
      </c>
      <c r="N1416" s="2">
        <v>0.61599500000000418</v>
      </c>
      <c r="O1416" s="2">
        <v>0.46500000000000002</v>
      </c>
      <c r="P1416" s="127">
        <v>0.46289000000000835</v>
      </c>
      <c r="Q1416" s="2">
        <v>0.53749999999999998</v>
      </c>
      <c r="R1416" s="2">
        <v>0.76910000000000001</v>
      </c>
      <c r="S1416" s="2">
        <v>0.50124999999999997</v>
      </c>
      <c r="T1416" s="2">
        <v>0.61599500000000418</v>
      </c>
    </row>
    <row r="1417" spans="12:20" x14ac:dyDescent="0.2">
      <c r="L1417" s="2">
        <v>181.600000000004</v>
      </c>
      <c r="M1417" s="2">
        <v>0.50117999999999996</v>
      </c>
      <c r="N1417" s="2">
        <v>0.61586500000000421</v>
      </c>
      <c r="O1417" s="2">
        <v>0.46495999999999993</v>
      </c>
      <c r="P1417" s="127">
        <v>0.46263000000000842</v>
      </c>
      <c r="Q1417" s="2">
        <v>0.53739999999999999</v>
      </c>
      <c r="R1417" s="2">
        <v>0.76910000000000001</v>
      </c>
      <c r="S1417" s="2">
        <v>0.50117999999999996</v>
      </c>
      <c r="T1417" s="2">
        <v>0.61586500000000421</v>
      </c>
    </row>
    <row r="1418" spans="12:20" x14ac:dyDescent="0.2">
      <c r="L1418" s="2">
        <v>181.700000000004</v>
      </c>
      <c r="M1418" s="2">
        <v>0.50111000000000006</v>
      </c>
      <c r="N1418" s="2">
        <v>0.61573500000000425</v>
      </c>
      <c r="O1418" s="2">
        <v>0.46482000000000012</v>
      </c>
      <c r="P1418" s="127">
        <v>0.4623700000000085</v>
      </c>
      <c r="Q1418" s="2">
        <v>0.53739999999999999</v>
      </c>
      <c r="R1418" s="2">
        <v>0.76910000000000001</v>
      </c>
      <c r="S1418" s="2">
        <v>0.50111000000000006</v>
      </c>
      <c r="T1418" s="2">
        <v>0.61573500000000425</v>
      </c>
    </row>
    <row r="1419" spans="12:20" x14ac:dyDescent="0.2">
      <c r="L1419" s="2">
        <v>181.80000000000399</v>
      </c>
      <c r="M1419" s="2">
        <v>0.50104000000000004</v>
      </c>
      <c r="N1419" s="2">
        <v>0.61560500000000429</v>
      </c>
      <c r="O1419" s="2">
        <v>0.46478000000000008</v>
      </c>
      <c r="P1419" s="127">
        <v>0.46211000000000857</v>
      </c>
      <c r="Q1419" s="2">
        <v>0.5373</v>
      </c>
      <c r="R1419" s="2">
        <v>0.76910000000000001</v>
      </c>
      <c r="S1419" s="2">
        <v>0.50104000000000004</v>
      </c>
      <c r="T1419" s="2">
        <v>0.61560500000000429</v>
      </c>
    </row>
    <row r="1420" spans="12:20" x14ac:dyDescent="0.2">
      <c r="L1420" s="2">
        <v>181.90000000000401</v>
      </c>
      <c r="M1420" s="2">
        <v>0.50097000000000003</v>
      </c>
      <c r="N1420" s="2">
        <v>0.61547500000000432</v>
      </c>
      <c r="O1420" s="2">
        <v>0.46464000000000005</v>
      </c>
      <c r="P1420" s="127">
        <v>0.46185000000000864</v>
      </c>
      <c r="Q1420" s="2">
        <v>0.5373</v>
      </c>
      <c r="R1420" s="2">
        <v>0.76910000000000001</v>
      </c>
      <c r="S1420" s="2">
        <v>0.50097000000000003</v>
      </c>
      <c r="T1420" s="2">
        <v>0.61547500000000432</v>
      </c>
    </row>
    <row r="1421" spans="12:20" x14ac:dyDescent="0.2">
      <c r="L1421" s="2">
        <v>182.00000000000401</v>
      </c>
      <c r="M1421" s="2">
        <v>0.50090000000000001</v>
      </c>
      <c r="N1421" s="2">
        <v>0.61534500000000436</v>
      </c>
      <c r="O1421" s="2">
        <v>0.46460000000000001</v>
      </c>
      <c r="P1421" s="127">
        <v>0.46159000000000872</v>
      </c>
      <c r="Q1421" s="2">
        <v>0.53720000000000001</v>
      </c>
      <c r="R1421" s="2">
        <v>0.76910000000000001</v>
      </c>
      <c r="S1421" s="2">
        <v>0.50090000000000001</v>
      </c>
      <c r="T1421" s="2">
        <v>0.61534500000000436</v>
      </c>
    </row>
    <row r="1422" spans="12:20" x14ac:dyDescent="0.2">
      <c r="L1422" s="2">
        <v>182.100000000004</v>
      </c>
      <c r="M1422" s="2">
        <v>0.50083</v>
      </c>
      <c r="N1422" s="2">
        <v>0.6152150000000044</v>
      </c>
      <c r="O1422" s="2">
        <v>0.46445999999999998</v>
      </c>
      <c r="P1422" s="127">
        <v>0.46133000000000879</v>
      </c>
      <c r="Q1422" s="2">
        <v>0.53720000000000001</v>
      </c>
      <c r="R1422" s="2">
        <v>0.76910000000000001</v>
      </c>
      <c r="S1422" s="2">
        <v>0.50083</v>
      </c>
      <c r="T1422" s="2">
        <v>0.6152150000000044</v>
      </c>
    </row>
    <row r="1423" spans="12:20" x14ac:dyDescent="0.2">
      <c r="L1423" s="2">
        <v>182.200000000004</v>
      </c>
      <c r="M1423" s="2">
        <v>0.50075999999999998</v>
      </c>
      <c r="N1423" s="2">
        <v>0.61508500000000443</v>
      </c>
      <c r="O1423" s="2">
        <v>0.46441999999999994</v>
      </c>
      <c r="P1423" s="127">
        <v>0.46107000000000886</v>
      </c>
      <c r="Q1423" s="2">
        <v>0.53710000000000002</v>
      </c>
      <c r="R1423" s="2">
        <v>0.76910000000000001</v>
      </c>
      <c r="S1423" s="2">
        <v>0.50075999999999998</v>
      </c>
      <c r="T1423" s="2">
        <v>0.61508500000000443</v>
      </c>
    </row>
    <row r="1424" spans="12:20" x14ac:dyDescent="0.2">
      <c r="L1424" s="2">
        <v>182.30000000000399</v>
      </c>
      <c r="M1424" s="2">
        <v>0.50068999999999997</v>
      </c>
      <c r="N1424" s="2">
        <v>0.61495500000000447</v>
      </c>
      <c r="O1424" s="2">
        <v>0.46427999999999991</v>
      </c>
      <c r="P1424" s="127">
        <v>0.46081000000000893</v>
      </c>
      <c r="Q1424" s="2">
        <v>0.53710000000000002</v>
      </c>
      <c r="R1424" s="2">
        <v>0.76910000000000001</v>
      </c>
      <c r="S1424" s="2">
        <v>0.50068999999999997</v>
      </c>
      <c r="T1424" s="2">
        <v>0.61495500000000447</v>
      </c>
    </row>
    <row r="1425" spans="12:20" x14ac:dyDescent="0.2">
      <c r="L1425" s="2">
        <v>182.40000000000401</v>
      </c>
      <c r="M1425" s="2">
        <v>0.50061999999999995</v>
      </c>
      <c r="N1425" s="2">
        <v>0.61482500000000451</v>
      </c>
      <c r="O1425" s="2">
        <v>0.46413999999999989</v>
      </c>
      <c r="P1425" s="127">
        <v>0.46055000000000901</v>
      </c>
      <c r="Q1425" s="2">
        <v>0.53710000000000002</v>
      </c>
      <c r="R1425" s="2">
        <v>0.76910000000000001</v>
      </c>
      <c r="S1425" s="2">
        <v>0.50061999999999995</v>
      </c>
      <c r="T1425" s="2">
        <v>0.61482500000000451</v>
      </c>
    </row>
    <row r="1426" spans="12:20" x14ac:dyDescent="0.2">
      <c r="L1426" s="2">
        <v>182.50000000000401</v>
      </c>
      <c r="M1426" s="2">
        <v>0.50055000000000005</v>
      </c>
      <c r="N1426" s="2">
        <v>0.61469500000000454</v>
      </c>
      <c r="O1426" s="2">
        <v>0.46410000000000007</v>
      </c>
      <c r="P1426" s="127">
        <v>0.46029000000000908</v>
      </c>
      <c r="Q1426" s="2">
        <v>0.53700000000000003</v>
      </c>
      <c r="R1426" s="2">
        <v>0.76910000000000001</v>
      </c>
      <c r="S1426" s="2">
        <v>0.50055000000000005</v>
      </c>
      <c r="T1426" s="2">
        <v>0.61469500000000454</v>
      </c>
    </row>
    <row r="1427" spans="12:20" x14ac:dyDescent="0.2">
      <c r="L1427" s="2">
        <v>182.600000000004</v>
      </c>
      <c r="M1427" s="2">
        <v>0.50048499999999996</v>
      </c>
      <c r="N1427" s="2">
        <v>0.61456500000000458</v>
      </c>
      <c r="O1427" s="2">
        <v>0.46396999999999988</v>
      </c>
      <c r="P1427" s="127">
        <v>0.46003000000000915</v>
      </c>
      <c r="Q1427" s="2">
        <v>0.53700000000000003</v>
      </c>
      <c r="R1427" s="2">
        <v>0.76910000000000001</v>
      </c>
      <c r="S1427" s="2">
        <v>0.50048499999999996</v>
      </c>
      <c r="T1427" s="2">
        <v>0.61456500000000458</v>
      </c>
    </row>
    <row r="1428" spans="12:20" x14ac:dyDescent="0.2">
      <c r="L1428" s="2">
        <v>182.700000000004</v>
      </c>
      <c r="M1428" s="2">
        <v>0.50041999999999998</v>
      </c>
      <c r="N1428" s="2">
        <v>0.61443500000000462</v>
      </c>
      <c r="O1428" s="2">
        <v>0.46393999999999991</v>
      </c>
      <c r="P1428" s="127">
        <v>0.45977000000000923</v>
      </c>
      <c r="Q1428" s="2">
        <v>0.53690000000000004</v>
      </c>
      <c r="R1428" s="2">
        <v>0.76910000000000001</v>
      </c>
      <c r="S1428" s="2">
        <v>0.50041999999999998</v>
      </c>
      <c r="T1428" s="2">
        <v>0.61443500000000462</v>
      </c>
    </row>
    <row r="1429" spans="12:20" x14ac:dyDescent="0.2">
      <c r="L1429" s="2">
        <v>182.80000000000399</v>
      </c>
      <c r="M1429" s="2">
        <v>0.50034999999999996</v>
      </c>
      <c r="N1429" s="2">
        <v>0.61430500000000465</v>
      </c>
      <c r="O1429" s="2">
        <v>0.46379999999999988</v>
      </c>
      <c r="P1429" s="127">
        <v>0.4595100000000093</v>
      </c>
      <c r="Q1429" s="2">
        <v>0.53690000000000004</v>
      </c>
      <c r="R1429" s="2">
        <v>0.76910000000000001</v>
      </c>
      <c r="S1429" s="2">
        <v>0.50034999999999996</v>
      </c>
      <c r="T1429" s="2">
        <v>0.61430500000000465</v>
      </c>
    </row>
    <row r="1430" spans="12:20" x14ac:dyDescent="0.2">
      <c r="L1430" s="2">
        <v>182.90000000000401</v>
      </c>
      <c r="M1430" s="2">
        <v>0.50027999999999995</v>
      </c>
      <c r="N1430" s="2">
        <v>0.61417500000000469</v>
      </c>
      <c r="O1430" s="2">
        <v>0.46375999999999984</v>
      </c>
      <c r="P1430" s="127">
        <v>0.45925000000000937</v>
      </c>
      <c r="Q1430" s="2">
        <v>0.53680000000000005</v>
      </c>
      <c r="R1430" s="2">
        <v>0.76910000000000001</v>
      </c>
      <c r="S1430" s="2">
        <v>0.50027999999999995</v>
      </c>
      <c r="T1430" s="2">
        <v>0.61417500000000469</v>
      </c>
    </row>
    <row r="1431" spans="12:20" x14ac:dyDescent="0.2">
      <c r="L1431" s="2">
        <v>183.00000000000401</v>
      </c>
      <c r="M1431" s="2">
        <v>0.50021000000000004</v>
      </c>
      <c r="N1431" s="2">
        <v>0.61404500000000473</v>
      </c>
      <c r="O1431" s="2">
        <v>0.46362000000000003</v>
      </c>
      <c r="P1431" s="127">
        <v>0.45899000000000945</v>
      </c>
      <c r="Q1431" s="2">
        <v>0.53680000000000005</v>
      </c>
      <c r="R1431" s="2">
        <v>0.76910000000000001</v>
      </c>
      <c r="S1431" s="2">
        <v>0.50021000000000004</v>
      </c>
      <c r="T1431" s="2">
        <v>0.61404500000000473</v>
      </c>
    </row>
    <row r="1432" spans="12:20" x14ac:dyDescent="0.2">
      <c r="L1432" s="2">
        <v>183.100000000004</v>
      </c>
      <c r="M1432" s="2">
        <v>0.50014000000000003</v>
      </c>
      <c r="N1432" s="2">
        <v>0.61391500000000476</v>
      </c>
      <c r="O1432" s="2">
        <v>0.4635800000000001</v>
      </c>
      <c r="P1432" s="127">
        <v>0.45873000000000952</v>
      </c>
      <c r="Q1432" s="2">
        <v>0.53669999999999995</v>
      </c>
      <c r="R1432" s="2">
        <v>0.76910000000000001</v>
      </c>
      <c r="S1432" s="2">
        <v>0.50014000000000003</v>
      </c>
      <c r="T1432" s="2">
        <v>0.61391500000000476</v>
      </c>
    </row>
    <row r="1433" spans="12:20" x14ac:dyDescent="0.2">
      <c r="L1433" s="2">
        <v>183.200000000004</v>
      </c>
      <c r="M1433" s="2">
        <v>0.50007000000000001</v>
      </c>
      <c r="N1433" s="2">
        <v>0.6137850000000048</v>
      </c>
      <c r="O1433" s="2">
        <v>0.46344000000000007</v>
      </c>
      <c r="P1433" s="127">
        <v>0.45847000000000959</v>
      </c>
      <c r="Q1433" s="2">
        <v>0.53669999999999995</v>
      </c>
      <c r="R1433" s="2">
        <v>0.76910000000000001</v>
      </c>
      <c r="S1433" s="2">
        <v>0.50007000000000001</v>
      </c>
      <c r="T1433" s="2">
        <v>0.6137850000000048</v>
      </c>
    </row>
    <row r="1434" spans="12:20" x14ac:dyDescent="0.2">
      <c r="L1434" s="2">
        <v>183.30000000000399</v>
      </c>
      <c r="M1434" s="2">
        <v>0.5</v>
      </c>
      <c r="N1434" s="2">
        <v>0.61365500000000484</v>
      </c>
      <c r="O1434" s="2">
        <v>0.46340000000000003</v>
      </c>
      <c r="P1434" s="127">
        <v>0.45821000000000967</v>
      </c>
      <c r="Q1434" s="2">
        <v>0.53659999999999997</v>
      </c>
      <c r="R1434" s="2">
        <v>0.76910000000000001</v>
      </c>
      <c r="S1434" s="2">
        <v>0.5</v>
      </c>
      <c r="T1434" s="2">
        <v>0.61365500000000484</v>
      </c>
    </row>
    <row r="1435" spans="12:20" x14ac:dyDescent="0.2">
      <c r="L1435" s="2">
        <v>183.40000000000401</v>
      </c>
      <c r="M1435" s="2">
        <v>0.49992999999999999</v>
      </c>
      <c r="N1435" s="2">
        <v>0.61352500000000487</v>
      </c>
      <c r="O1435" s="2">
        <v>0.46326000000000001</v>
      </c>
      <c r="P1435" s="127">
        <v>0.45795000000000974</v>
      </c>
      <c r="Q1435" s="2">
        <v>0.53659999999999997</v>
      </c>
      <c r="R1435" s="2">
        <v>0.76910000000000001</v>
      </c>
      <c r="S1435" s="2">
        <v>0.49992999999999999</v>
      </c>
      <c r="T1435" s="2">
        <v>0.61352500000000487</v>
      </c>
    </row>
    <row r="1436" spans="12:20" x14ac:dyDescent="0.2">
      <c r="L1436" s="2">
        <v>183.50000000000401</v>
      </c>
      <c r="M1436" s="2">
        <v>0.49986000000000003</v>
      </c>
      <c r="N1436" s="2">
        <v>0.61339500000000491</v>
      </c>
      <c r="O1436" s="2">
        <v>0.46312000000000009</v>
      </c>
      <c r="P1436" s="127">
        <v>0.45769000000000981</v>
      </c>
      <c r="Q1436" s="2">
        <v>0.53659999999999997</v>
      </c>
      <c r="R1436" s="2">
        <v>0.76910000000000001</v>
      </c>
      <c r="S1436" s="2">
        <v>0.49986000000000003</v>
      </c>
      <c r="T1436" s="2">
        <v>0.61339500000000491</v>
      </c>
    </row>
    <row r="1437" spans="12:20" x14ac:dyDescent="0.2">
      <c r="L1437" s="2">
        <v>183.600000000004</v>
      </c>
      <c r="M1437" s="2">
        <v>0.49979000000000001</v>
      </c>
      <c r="N1437" s="2">
        <v>0.61326500000000495</v>
      </c>
      <c r="O1437" s="2">
        <v>0.46308000000000005</v>
      </c>
      <c r="P1437" s="127">
        <v>0.45743000000000988</v>
      </c>
      <c r="Q1437" s="2">
        <v>0.53649999999999998</v>
      </c>
      <c r="R1437" s="2">
        <v>0.76910000000000001</v>
      </c>
      <c r="S1437" s="2">
        <v>0.49979000000000001</v>
      </c>
      <c r="T1437" s="2">
        <v>0.61326500000000495</v>
      </c>
    </row>
    <row r="1438" spans="12:20" x14ac:dyDescent="0.2">
      <c r="L1438" s="2">
        <v>183.700000000004</v>
      </c>
      <c r="M1438" s="2">
        <v>0.49972</v>
      </c>
      <c r="N1438" s="2">
        <v>0.61313500000000498</v>
      </c>
      <c r="O1438" s="2">
        <v>0.46294000000000002</v>
      </c>
      <c r="P1438" s="127">
        <v>0.45717000000000996</v>
      </c>
      <c r="Q1438" s="2">
        <v>0.53649999999999998</v>
      </c>
      <c r="R1438" s="2">
        <v>0.76910000000000001</v>
      </c>
      <c r="S1438" s="2">
        <v>0.49972</v>
      </c>
      <c r="T1438" s="2">
        <v>0.61313500000000498</v>
      </c>
    </row>
    <row r="1439" spans="12:20" x14ac:dyDescent="0.2">
      <c r="L1439" s="2">
        <v>183.80000000000399</v>
      </c>
      <c r="M1439" s="2">
        <v>0.49964999999999998</v>
      </c>
      <c r="N1439" s="2">
        <v>0.61300500000000502</v>
      </c>
      <c r="O1439" s="2">
        <v>0.46289999999999998</v>
      </c>
      <c r="P1439" s="127">
        <v>0.45691000000001003</v>
      </c>
      <c r="Q1439" s="2">
        <v>0.53639999999999999</v>
      </c>
      <c r="R1439" s="2">
        <v>0.76910000000000001</v>
      </c>
      <c r="S1439" s="2">
        <v>0.49964999999999998</v>
      </c>
      <c r="T1439" s="2">
        <v>0.61300500000000502</v>
      </c>
    </row>
    <row r="1440" spans="12:20" x14ac:dyDescent="0.2">
      <c r="L1440" s="2">
        <v>183.90000000000401</v>
      </c>
      <c r="M1440" s="2">
        <v>0.49958000000000002</v>
      </c>
      <c r="N1440" s="2">
        <v>0.61287500000000505</v>
      </c>
      <c r="O1440" s="2">
        <v>0.46276000000000006</v>
      </c>
      <c r="P1440" s="127">
        <v>0.4566500000000101</v>
      </c>
      <c r="Q1440" s="2">
        <v>0.53639999999999999</v>
      </c>
      <c r="R1440" s="2">
        <v>0.76910000000000001</v>
      </c>
      <c r="S1440" s="2">
        <v>0.49958000000000002</v>
      </c>
      <c r="T1440" s="2">
        <v>0.61287500000000505</v>
      </c>
    </row>
    <row r="1441" spans="12:20" x14ac:dyDescent="0.2">
      <c r="L1441" s="2">
        <v>184.00000000000401</v>
      </c>
      <c r="M1441" s="2">
        <v>0.49951000000000001</v>
      </c>
      <c r="N1441" s="2">
        <v>0.61274500000000509</v>
      </c>
      <c r="O1441" s="2">
        <v>0.46272000000000002</v>
      </c>
      <c r="P1441" s="127">
        <v>0.45639000000001018</v>
      </c>
      <c r="Q1441" s="2">
        <v>0.5363</v>
      </c>
      <c r="R1441" s="2">
        <v>0.76910000000000001</v>
      </c>
      <c r="S1441" s="2">
        <v>0.49951000000000001</v>
      </c>
      <c r="T1441" s="2">
        <v>0.61274500000000509</v>
      </c>
    </row>
    <row r="1442" spans="12:20" x14ac:dyDescent="0.2">
      <c r="L1442" s="2">
        <v>184.100000000004</v>
      </c>
      <c r="M1442" s="2">
        <v>0.49944</v>
      </c>
      <c r="N1442" s="2">
        <v>0.61261500000000513</v>
      </c>
      <c r="O1442" s="2">
        <v>0.46257999999999999</v>
      </c>
      <c r="P1442" s="127">
        <v>0.45613000000001025</v>
      </c>
      <c r="Q1442" s="2">
        <v>0.5363</v>
      </c>
      <c r="R1442" s="2">
        <v>0.76910000000000001</v>
      </c>
      <c r="S1442" s="2">
        <v>0.49944</v>
      </c>
      <c r="T1442" s="2">
        <v>0.61261500000000513</v>
      </c>
    </row>
    <row r="1443" spans="12:20" x14ac:dyDescent="0.2">
      <c r="L1443" s="2">
        <v>184.200000000004</v>
      </c>
      <c r="M1443" s="2">
        <v>0.49936999999999998</v>
      </c>
      <c r="N1443" s="2">
        <v>0.61248500000000516</v>
      </c>
      <c r="O1443" s="2">
        <v>0.46253999999999995</v>
      </c>
      <c r="P1443" s="127">
        <v>0.45587000000001032</v>
      </c>
      <c r="Q1443" s="2">
        <v>0.53620000000000001</v>
      </c>
      <c r="R1443" s="2">
        <v>0.76910000000000001</v>
      </c>
      <c r="S1443" s="2">
        <v>0.49936999999999998</v>
      </c>
      <c r="T1443" s="2">
        <v>0.61248500000000516</v>
      </c>
    </row>
    <row r="1444" spans="12:20" x14ac:dyDescent="0.2">
      <c r="L1444" s="2">
        <v>184.30000000000399</v>
      </c>
      <c r="M1444" s="2">
        <v>0.49930000000000002</v>
      </c>
      <c r="N1444" s="2">
        <v>0.6123550000000052</v>
      </c>
      <c r="O1444" s="2">
        <v>0.46240000000000003</v>
      </c>
      <c r="P1444" s="127">
        <v>0.4556100000000104</v>
      </c>
      <c r="Q1444" s="2">
        <v>0.53620000000000001</v>
      </c>
      <c r="R1444" s="2">
        <v>0.76910000000000001</v>
      </c>
      <c r="S1444" s="2">
        <v>0.49930000000000002</v>
      </c>
      <c r="T1444" s="2">
        <v>0.6123550000000052</v>
      </c>
    </row>
    <row r="1445" spans="12:20" x14ac:dyDescent="0.2">
      <c r="L1445" s="2">
        <v>184.40000000000401</v>
      </c>
      <c r="M1445" s="2">
        <v>0.49923000000000001</v>
      </c>
      <c r="N1445" s="2">
        <v>0.61222500000000524</v>
      </c>
      <c r="O1445" s="2">
        <v>0.46226</v>
      </c>
      <c r="P1445" s="127">
        <v>0.45535000000001047</v>
      </c>
      <c r="Q1445" s="2">
        <v>0.53620000000000001</v>
      </c>
      <c r="R1445" s="2">
        <v>0.76910000000000001</v>
      </c>
      <c r="S1445" s="2">
        <v>0.49923000000000001</v>
      </c>
      <c r="T1445" s="2">
        <v>0.61222500000000524</v>
      </c>
    </row>
    <row r="1446" spans="12:20" x14ac:dyDescent="0.2">
      <c r="L1446" s="2">
        <v>184.50000000000401</v>
      </c>
      <c r="M1446" s="2">
        <v>0.49915999999999999</v>
      </c>
      <c r="N1446" s="2">
        <v>0.61209500000000527</v>
      </c>
      <c r="O1446" s="2">
        <v>0.46221999999999996</v>
      </c>
      <c r="P1446" s="127">
        <v>0.45509000000001054</v>
      </c>
      <c r="Q1446" s="2">
        <v>0.53610000000000002</v>
      </c>
      <c r="R1446" s="2">
        <v>0.76910000000000001</v>
      </c>
      <c r="S1446" s="2">
        <v>0.49915999999999999</v>
      </c>
      <c r="T1446" s="2">
        <v>0.61209500000000527</v>
      </c>
    </row>
    <row r="1447" spans="12:20" x14ac:dyDescent="0.2">
      <c r="L1447" s="2">
        <v>184.600000000004</v>
      </c>
      <c r="M1447" s="2">
        <v>0.49908999999999998</v>
      </c>
      <c r="N1447" s="2">
        <v>0.61196500000000531</v>
      </c>
      <c r="O1447" s="2">
        <v>0.46207999999999994</v>
      </c>
      <c r="P1447" s="127">
        <v>0.45483000000001061</v>
      </c>
      <c r="Q1447" s="2">
        <v>0.53610000000000002</v>
      </c>
      <c r="R1447" s="2">
        <v>0.76910000000000001</v>
      </c>
      <c r="S1447" s="2">
        <v>0.49908999999999998</v>
      </c>
      <c r="T1447" s="2">
        <v>0.61196500000000531</v>
      </c>
    </row>
    <row r="1448" spans="12:20" x14ac:dyDescent="0.2">
      <c r="L1448" s="2">
        <v>184.700000000004</v>
      </c>
      <c r="M1448" s="2">
        <v>0.49902000000000002</v>
      </c>
      <c r="N1448" s="2">
        <v>0.61183500000000535</v>
      </c>
      <c r="O1448" s="2">
        <v>0.46204000000000001</v>
      </c>
      <c r="P1448" s="127">
        <v>0.45457000000001069</v>
      </c>
      <c r="Q1448" s="2">
        <v>0.53600000000000003</v>
      </c>
      <c r="R1448" s="2">
        <v>0.76910000000000001</v>
      </c>
      <c r="S1448" s="2">
        <v>0.49902000000000002</v>
      </c>
      <c r="T1448" s="2">
        <v>0.61183500000000535</v>
      </c>
    </row>
    <row r="1449" spans="12:20" x14ac:dyDescent="0.2">
      <c r="L1449" s="2">
        <v>184.80000000000399</v>
      </c>
      <c r="M1449" s="2">
        <v>0.49895</v>
      </c>
      <c r="N1449" s="2">
        <v>0.61170500000000538</v>
      </c>
      <c r="O1449" s="2">
        <v>0.46189999999999998</v>
      </c>
      <c r="P1449" s="127">
        <v>0.45431000000001076</v>
      </c>
      <c r="Q1449" s="2">
        <v>0.53600000000000003</v>
      </c>
      <c r="R1449" s="2">
        <v>0.76910000000000001</v>
      </c>
      <c r="S1449" s="2">
        <v>0.49895</v>
      </c>
      <c r="T1449" s="2">
        <v>0.61170500000000538</v>
      </c>
    </row>
    <row r="1450" spans="12:20" x14ac:dyDescent="0.2">
      <c r="L1450" s="2">
        <v>184.90000000000401</v>
      </c>
      <c r="M1450" s="2">
        <v>0.49890000000000001</v>
      </c>
      <c r="N1450" s="2">
        <v>0.61157500000000542</v>
      </c>
      <c r="O1450" s="2">
        <v>0.46189999999999998</v>
      </c>
      <c r="P1450" s="127">
        <v>0.45405000000001083</v>
      </c>
      <c r="Q1450" s="2">
        <v>0.53590000000000004</v>
      </c>
      <c r="R1450" s="2">
        <v>0.76910000000000001</v>
      </c>
      <c r="S1450" s="2">
        <v>0.49890000000000001</v>
      </c>
      <c r="T1450" s="2">
        <v>0.61157500000000542</v>
      </c>
    </row>
    <row r="1451" spans="12:20" x14ac:dyDescent="0.2">
      <c r="L1451" s="2">
        <v>185.00000000000401</v>
      </c>
      <c r="M1451" s="2">
        <v>0.49883499999999997</v>
      </c>
      <c r="N1451" s="2">
        <v>0.61144500000000546</v>
      </c>
      <c r="O1451" s="2">
        <v>0.4617699999999999</v>
      </c>
      <c r="P1451" s="127">
        <v>0.45379000000001091</v>
      </c>
      <c r="Q1451" s="2">
        <v>0.53590000000000004</v>
      </c>
      <c r="R1451" s="2">
        <v>0.76910000000000001</v>
      </c>
      <c r="S1451" s="2">
        <v>0.49883499999999997</v>
      </c>
      <c r="T1451" s="2">
        <v>0.61144500000000546</v>
      </c>
    </row>
    <row r="1452" spans="12:20" x14ac:dyDescent="0.2">
      <c r="L1452" s="2">
        <v>185.100000000004</v>
      </c>
      <c r="M1452" s="2">
        <v>0.49877500000000002</v>
      </c>
      <c r="N1452" s="2">
        <v>0.61131500000000549</v>
      </c>
      <c r="O1452" s="2">
        <v>0.46165</v>
      </c>
      <c r="P1452" s="127">
        <v>0.45353000000001098</v>
      </c>
      <c r="Q1452" s="2">
        <v>0.53590000000000004</v>
      </c>
      <c r="R1452" s="2">
        <v>0.76910000000000001</v>
      </c>
      <c r="S1452" s="2">
        <v>0.49877500000000002</v>
      </c>
      <c r="T1452" s="2">
        <v>0.61131500000000549</v>
      </c>
    </row>
    <row r="1453" spans="12:20" x14ac:dyDescent="0.2">
      <c r="L1453" s="2">
        <v>185.200000000004</v>
      </c>
      <c r="M1453" s="2">
        <v>0.49871500000000002</v>
      </c>
      <c r="N1453" s="2">
        <v>0.61118500000000553</v>
      </c>
      <c r="O1453" s="2">
        <v>0.46162999999999998</v>
      </c>
      <c r="P1453" s="127">
        <v>0.45327000000001105</v>
      </c>
      <c r="Q1453" s="2">
        <v>0.53580000000000005</v>
      </c>
      <c r="R1453" s="2">
        <v>0.76910000000000001</v>
      </c>
      <c r="S1453" s="2">
        <v>0.49871500000000002</v>
      </c>
      <c r="T1453" s="2">
        <v>0.61118500000000553</v>
      </c>
    </row>
    <row r="1454" spans="12:20" x14ac:dyDescent="0.2">
      <c r="L1454" s="2">
        <v>185.30000000000501</v>
      </c>
      <c r="M1454" s="2">
        <v>0.49865500000000001</v>
      </c>
      <c r="N1454" s="2">
        <v>0.61105500000000557</v>
      </c>
      <c r="O1454" s="2">
        <v>0.46150999999999998</v>
      </c>
      <c r="P1454" s="127">
        <v>0.45301000000001113</v>
      </c>
      <c r="Q1454" s="2">
        <v>0.53580000000000005</v>
      </c>
      <c r="R1454" s="2">
        <v>0.76910000000000001</v>
      </c>
      <c r="S1454" s="2">
        <v>0.49865500000000001</v>
      </c>
      <c r="T1454" s="2">
        <v>0.61105500000000557</v>
      </c>
    </row>
    <row r="1455" spans="12:20" x14ac:dyDescent="0.2">
      <c r="L1455" s="2">
        <v>185.40000000000401</v>
      </c>
      <c r="M1455" s="2">
        <v>0.49859500000000001</v>
      </c>
      <c r="N1455" s="2">
        <v>0.6109250000000056</v>
      </c>
      <c r="O1455" s="2">
        <v>0.46149000000000007</v>
      </c>
      <c r="P1455" s="127">
        <v>0.4527500000000112</v>
      </c>
      <c r="Q1455" s="2">
        <v>0.53569999999999995</v>
      </c>
      <c r="R1455" s="2">
        <v>0.76910000000000001</v>
      </c>
      <c r="S1455" s="2">
        <v>0.49859500000000001</v>
      </c>
      <c r="T1455" s="2">
        <v>0.6109250000000056</v>
      </c>
    </row>
    <row r="1456" spans="12:20" x14ac:dyDescent="0.2">
      <c r="L1456" s="2">
        <v>185.50000000000401</v>
      </c>
      <c r="M1456" s="2">
        <v>0.49853500000000001</v>
      </c>
      <c r="N1456" s="2">
        <v>0.61079500000000564</v>
      </c>
      <c r="O1456" s="2">
        <v>0.46137000000000006</v>
      </c>
      <c r="P1456" s="127">
        <v>0.45249000000001127</v>
      </c>
      <c r="Q1456" s="2">
        <v>0.53569999999999995</v>
      </c>
      <c r="R1456" s="2">
        <v>0.76910000000000001</v>
      </c>
      <c r="S1456" s="2">
        <v>0.49853500000000001</v>
      </c>
      <c r="T1456" s="2">
        <v>0.61079500000000564</v>
      </c>
    </row>
    <row r="1457" spans="12:20" x14ac:dyDescent="0.2">
      <c r="L1457" s="2">
        <v>185.600000000004</v>
      </c>
      <c r="M1457" s="2">
        <v>0.498475</v>
      </c>
      <c r="N1457" s="2">
        <v>0.61066500000000568</v>
      </c>
      <c r="O1457" s="2">
        <v>0.46135000000000004</v>
      </c>
      <c r="P1457" s="127">
        <v>0.45223000000001135</v>
      </c>
      <c r="Q1457" s="2">
        <v>0.53559999999999997</v>
      </c>
      <c r="R1457" s="2">
        <v>0.76910000000000001</v>
      </c>
      <c r="S1457" s="2">
        <v>0.498475</v>
      </c>
      <c r="T1457" s="2">
        <v>0.61066500000000568</v>
      </c>
    </row>
    <row r="1458" spans="12:20" x14ac:dyDescent="0.2">
      <c r="L1458" s="2">
        <v>185.700000000004</v>
      </c>
      <c r="M1458" s="2">
        <v>0.498415</v>
      </c>
      <c r="N1458" s="2">
        <v>0.61053500000000571</v>
      </c>
      <c r="O1458" s="2">
        <v>0.46123000000000003</v>
      </c>
      <c r="P1458" s="127">
        <v>0.45197000000001142</v>
      </c>
      <c r="Q1458" s="2">
        <v>0.53559999999999997</v>
      </c>
      <c r="R1458" s="2">
        <v>0.76910000000000001</v>
      </c>
      <c r="S1458" s="2">
        <v>0.498415</v>
      </c>
      <c r="T1458" s="2">
        <v>0.61053500000000571</v>
      </c>
    </row>
    <row r="1459" spans="12:20" x14ac:dyDescent="0.2">
      <c r="L1459" s="2">
        <v>185.80000000000501</v>
      </c>
      <c r="M1459" s="2">
        <v>0.49835499999999999</v>
      </c>
      <c r="N1459" s="2">
        <v>0.61040500000000575</v>
      </c>
      <c r="O1459" s="2">
        <v>0.46111000000000002</v>
      </c>
      <c r="P1459" s="127">
        <v>0.45171000000001149</v>
      </c>
      <c r="Q1459" s="2">
        <v>0.53559999999999997</v>
      </c>
      <c r="R1459" s="2">
        <v>0.76910000000000001</v>
      </c>
      <c r="S1459" s="2">
        <v>0.49835499999999999</v>
      </c>
      <c r="T1459" s="2">
        <v>0.61040500000000575</v>
      </c>
    </row>
    <row r="1460" spans="12:20" x14ac:dyDescent="0.2">
      <c r="L1460" s="2">
        <v>185.90000000000501</v>
      </c>
      <c r="M1460" s="2">
        <v>0.49829499999999999</v>
      </c>
      <c r="N1460" s="2">
        <v>0.61027500000000579</v>
      </c>
      <c r="O1460" s="2">
        <v>0.46109</v>
      </c>
      <c r="P1460" s="127">
        <v>0.45145000000001156</v>
      </c>
      <c r="Q1460" s="2">
        <v>0.53549999999999998</v>
      </c>
      <c r="R1460" s="2">
        <v>0.76910000000000001</v>
      </c>
      <c r="S1460" s="2">
        <v>0.49829499999999999</v>
      </c>
      <c r="T1460" s="2">
        <v>0.61027500000000579</v>
      </c>
    </row>
    <row r="1461" spans="12:20" x14ac:dyDescent="0.2">
      <c r="L1461" s="2">
        <v>186.000000000005</v>
      </c>
      <c r="M1461" s="2">
        <v>0.49823499999999998</v>
      </c>
      <c r="N1461" s="2">
        <v>0.61014500000000582</v>
      </c>
      <c r="O1461" s="2">
        <v>0.46096999999999999</v>
      </c>
      <c r="P1461" s="127">
        <v>0.45119000000001164</v>
      </c>
      <c r="Q1461" s="2">
        <v>0.53549999999999998</v>
      </c>
      <c r="R1461" s="2">
        <v>0.76910000000000001</v>
      </c>
      <c r="S1461" s="2">
        <v>0.49823499999999998</v>
      </c>
      <c r="T1461" s="2">
        <v>0.61014500000000582</v>
      </c>
    </row>
    <row r="1462" spans="12:20" x14ac:dyDescent="0.2">
      <c r="L1462" s="2">
        <v>186.100000000005</v>
      </c>
      <c r="M1462" s="2">
        <v>0.49817499999999998</v>
      </c>
      <c r="N1462" s="2">
        <v>0.61001500000000586</v>
      </c>
      <c r="O1462" s="2">
        <v>0.46094999999999997</v>
      </c>
      <c r="P1462" s="127">
        <v>0.45093000000001171</v>
      </c>
      <c r="Q1462" s="2">
        <v>0.53539999999999999</v>
      </c>
      <c r="R1462" s="2">
        <v>0.76910000000000001</v>
      </c>
      <c r="S1462" s="2">
        <v>0.49817499999999998</v>
      </c>
      <c r="T1462" s="2">
        <v>0.61001500000000586</v>
      </c>
    </row>
    <row r="1463" spans="12:20" x14ac:dyDescent="0.2">
      <c r="L1463" s="2">
        <v>186.20000000000499</v>
      </c>
      <c r="M1463" s="2">
        <v>0.49811499999999997</v>
      </c>
      <c r="N1463" s="2">
        <v>0.60988500000000589</v>
      </c>
      <c r="O1463" s="2">
        <v>0.46082999999999996</v>
      </c>
      <c r="P1463" s="127">
        <v>0.45067000000001178</v>
      </c>
      <c r="Q1463" s="2">
        <v>0.53539999999999999</v>
      </c>
      <c r="R1463" s="2">
        <v>0.76910000000000001</v>
      </c>
      <c r="S1463" s="2">
        <v>0.49811499999999997</v>
      </c>
      <c r="T1463" s="2">
        <v>0.60988500000000589</v>
      </c>
    </row>
    <row r="1464" spans="12:20" x14ac:dyDescent="0.2">
      <c r="L1464" s="2">
        <v>186.30000000000501</v>
      </c>
      <c r="M1464" s="2">
        <v>0.49805500000000003</v>
      </c>
      <c r="N1464" s="2">
        <v>0.60975500000000593</v>
      </c>
      <c r="O1464" s="2">
        <v>0.46081000000000005</v>
      </c>
      <c r="P1464" s="127">
        <v>0.45041000000001186</v>
      </c>
      <c r="Q1464" s="2">
        <v>0.5353</v>
      </c>
      <c r="R1464" s="2">
        <v>0.76910000000000001</v>
      </c>
      <c r="S1464" s="2">
        <v>0.49805500000000003</v>
      </c>
      <c r="T1464" s="2">
        <v>0.60975500000000593</v>
      </c>
    </row>
    <row r="1465" spans="12:20" x14ac:dyDescent="0.2">
      <c r="L1465" s="2">
        <v>186.40000000000501</v>
      </c>
      <c r="M1465" s="2">
        <v>0.49799500000000002</v>
      </c>
      <c r="N1465" s="2">
        <v>0.60962500000000597</v>
      </c>
      <c r="O1465" s="2">
        <v>0.46069000000000004</v>
      </c>
      <c r="P1465" s="127">
        <v>0.45015000000001193</v>
      </c>
      <c r="Q1465" s="2">
        <v>0.5353</v>
      </c>
      <c r="R1465" s="2">
        <v>0.76910000000000001</v>
      </c>
      <c r="S1465" s="2">
        <v>0.49799500000000002</v>
      </c>
      <c r="T1465" s="2">
        <v>0.60962500000000597</v>
      </c>
    </row>
    <row r="1466" spans="12:20" x14ac:dyDescent="0.2">
      <c r="L1466" s="2">
        <v>186.500000000005</v>
      </c>
      <c r="M1466" s="2">
        <v>0.49793500000000002</v>
      </c>
      <c r="N1466" s="2">
        <v>0.609495000000006</v>
      </c>
      <c r="O1466" s="2">
        <v>0.46057000000000003</v>
      </c>
      <c r="P1466" s="127">
        <v>0.449890000000012</v>
      </c>
      <c r="Q1466" s="2">
        <v>0.5353</v>
      </c>
      <c r="R1466" s="2">
        <v>0.76910000000000001</v>
      </c>
      <c r="S1466" s="2">
        <v>0.49793500000000002</v>
      </c>
      <c r="T1466" s="2">
        <v>0.609495000000006</v>
      </c>
    </row>
    <row r="1467" spans="12:20" x14ac:dyDescent="0.2">
      <c r="L1467" s="2">
        <v>186.600000000005</v>
      </c>
      <c r="M1467" s="2">
        <v>0.49787500000000001</v>
      </c>
      <c r="N1467" s="2">
        <v>0.60936500000000604</v>
      </c>
      <c r="O1467" s="2">
        <v>0.46055000000000001</v>
      </c>
      <c r="P1467" s="127">
        <v>0.44963000000001208</v>
      </c>
      <c r="Q1467" s="2">
        <v>0.53520000000000001</v>
      </c>
      <c r="R1467" s="2">
        <v>0.76910000000000001</v>
      </c>
      <c r="S1467" s="2">
        <v>0.49787500000000001</v>
      </c>
      <c r="T1467" s="2">
        <v>0.60936500000000604</v>
      </c>
    </row>
    <row r="1468" spans="12:20" x14ac:dyDescent="0.2">
      <c r="L1468" s="2">
        <v>186.70000000000499</v>
      </c>
      <c r="M1468" s="2">
        <v>0.49781500000000001</v>
      </c>
      <c r="N1468" s="2">
        <v>0.60923500000000608</v>
      </c>
      <c r="O1468" s="2">
        <v>0.46043000000000001</v>
      </c>
      <c r="P1468" s="127">
        <v>0.44937000000001215</v>
      </c>
      <c r="Q1468" s="2">
        <v>0.53520000000000001</v>
      </c>
      <c r="R1468" s="2">
        <v>0.76910000000000001</v>
      </c>
      <c r="S1468" s="2">
        <v>0.49781500000000001</v>
      </c>
      <c r="T1468" s="2">
        <v>0.60923500000000608</v>
      </c>
    </row>
    <row r="1469" spans="12:20" x14ac:dyDescent="0.2">
      <c r="L1469" s="2">
        <v>186.80000000000501</v>
      </c>
      <c r="M1469" s="2">
        <v>0.497755</v>
      </c>
      <c r="N1469" s="2">
        <v>0.60910500000000611</v>
      </c>
      <c r="O1469" s="2">
        <v>0.46040999999999999</v>
      </c>
      <c r="P1469" s="127">
        <v>0.44911000000001222</v>
      </c>
      <c r="Q1469" s="2">
        <v>0.53510000000000002</v>
      </c>
      <c r="R1469" s="2">
        <v>0.76910000000000001</v>
      </c>
      <c r="S1469" s="2">
        <v>0.497755</v>
      </c>
      <c r="T1469" s="2">
        <v>0.60910500000000611</v>
      </c>
    </row>
    <row r="1470" spans="12:20" x14ac:dyDescent="0.2">
      <c r="L1470" s="2">
        <v>186.90000000000501</v>
      </c>
      <c r="M1470" s="2">
        <v>0.497695</v>
      </c>
      <c r="N1470" s="2">
        <v>0.60897500000000615</v>
      </c>
      <c r="O1470" s="2">
        <v>0.46028999999999998</v>
      </c>
      <c r="P1470" s="127">
        <v>0.44885000000001229</v>
      </c>
      <c r="Q1470" s="2">
        <v>0.53510000000000002</v>
      </c>
      <c r="R1470" s="2">
        <v>0.76910000000000001</v>
      </c>
      <c r="S1470" s="2">
        <v>0.497695</v>
      </c>
      <c r="T1470" s="2">
        <v>0.60897500000000615</v>
      </c>
    </row>
    <row r="1471" spans="12:20" x14ac:dyDescent="0.2">
      <c r="L1471" s="2">
        <v>187.000000000005</v>
      </c>
      <c r="M1471" s="2">
        <v>0.49763499999999999</v>
      </c>
      <c r="N1471" s="2">
        <v>0.60884500000000619</v>
      </c>
      <c r="O1471" s="2">
        <v>0.46016999999999997</v>
      </c>
      <c r="P1471" s="127">
        <v>0.44859000000001237</v>
      </c>
      <c r="Q1471" s="2">
        <v>0.53510000000000002</v>
      </c>
      <c r="R1471" s="2">
        <v>0.76910000000000001</v>
      </c>
      <c r="S1471" s="2">
        <v>0.49763499999999999</v>
      </c>
      <c r="T1471" s="2">
        <v>0.60884500000000619</v>
      </c>
    </row>
    <row r="1472" spans="12:20" x14ac:dyDescent="0.2">
      <c r="L1472" s="2">
        <v>187.100000000005</v>
      </c>
      <c r="M1472" s="2">
        <v>0.49757499999999999</v>
      </c>
      <c r="N1472" s="2">
        <v>0.60871500000000622</v>
      </c>
      <c r="O1472" s="2">
        <v>0.46014999999999995</v>
      </c>
      <c r="P1472" s="127">
        <v>0.44833000000001244</v>
      </c>
      <c r="Q1472" s="2">
        <v>0.53500000000000003</v>
      </c>
      <c r="R1472" s="2">
        <v>0.76910000000000001</v>
      </c>
      <c r="S1472" s="2">
        <v>0.49757499999999999</v>
      </c>
      <c r="T1472" s="2">
        <v>0.60871500000000622</v>
      </c>
    </row>
    <row r="1473" spans="12:20" x14ac:dyDescent="0.2">
      <c r="L1473" s="2">
        <v>187.20000000000499</v>
      </c>
      <c r="M1473" s="2">
        <v>0.49751499999999999</v>
      </c>
      <c r="N1473" s="2">
        <v>0.60858500000000626</v>
      </c>
      <c r="O1473" s="2">
        <v>0.46002999999999994</v>
      </c>
      <c r="P1473" s="127">
        <v>0.44807000000001251</v>
      </c>
      <c r="Q1473" s="2">
        <v>0.53500000000000003</v>
      </c>
      <c r="R1473" s="2">
        <v>0.76910000000000001</v>
      </c>
      <c r="S1473" s="2">
        <v>0.49751499999999999</v>
      </c>
      <c r="T1473" s="2">
        <v>0.60858500000000626</v>
      </c>
    </row>
    <row r="1474" spans="12:20" x14ac:dyDescent="0.2">
      <c r="L1474" s="2">
        <v>187.30000000000501</v>
      </c>
      <c r="M1474" s="2">
        <v>0.49745499999999998</v>
      </c>
      <c r="N1474" s="2">
        <v>0.6084550000000063</v>
      </c>
      <c r="O1474" s="2">
        <v>0.46000999999999992</v>
      </c>
      <c r="P1474" s="127">
        <v>0.44781000000001259</v>
      </c>
      <c r="Q1474" s="2">
        <v>0.53490000000000004</v>
      </c>
      <c r="R1474" s="2">
        <v>0.76910000000000001</v>
      </c>
      <c r="S1474" s="2">
        <v>0.49745499999999998</v>
      </c>
      <c r="T1474" s="2">
        <v>0.6084550000000063</v>
      </c>
    </row>
    <row r="1475" spans="12:20" x14ac:dyDescent="0.2">
      <c r="L1475" s="2">
        <v>187.40000000000501</v>
      </c>
      <c r="M1475" s="2">
        <v>0.49739499999999998</v>
      </c>
      <c r="N1475" s="2">
        <v>0.60832500000000633</v>
      </c>
      <c r="O1475" s="2">
        <v>0.45988999999999991</v>
      </c>
      <c r="P1475" s="127">
        <v>0.44755000000001266</v>
      </c>
      <c r="Q1475" s="2">
        <v>0.53490000000000004</v>
      </c>
      <c r="R1475" s="2">
        <v>0.76910000000000001</v>
      </c>
      <c r="S1475" s="2">
        <v>0.49739499999999998</v>
      </c>
      <c r="T1475" s="2">
        <v>0.60832500000000633</v>
      </c>
    </row>
    <row r="1476" spans="12:20" x14ac:dyDescent="0.2">
      <c r="L1476" s="2">
        <v>187.500000000005</v>
      </c>
      <c r="M1476" s="2">
        <v>0.49733500000000003</v>
      </c>
      <c r="N1476" s="2">
        <v>0.60819500000000637</v>
      </c>
      <c r="O1476" s="2">
        <v>0.45977000000000001</v>
      </c>
      <c r="P1476" s="127">
        <v>0.44729000000001273</v>
      </c>
      <c r="Q1476" s="2">
        <v>0.53490000000000004</v>
      </c>
      <c r="R1476" s="2">
        <v>0.76910000000000001</v>
      </c>
      <c r="S1476" s="2">
        <v>0.49733500000000003</v>
      </c>
      <c r="T1476" s="2">
        <v>0.60819500000000637</v>
      </c>
    </row>
    <row r="1477" spans="12:20" x14ac:dyDescent="0.2">
      <c r="L1477" s="2">
        <v>187.600000000005</v>
      </c>
      <c r="M1477" s="2">
        <v>0.49727500000000002</v>
      </c>
      <c r="N1477" s="2">
        <v>0.60806500000000641</v>
      </c>
      <c r="O1477" s="2">
        <v>0.45974999999999999</v>
      </c>
      <c r="P1477" s="127">
        <v>0.44703000000001281</v>
      </c>
      <c r="Q1477" s="2">
        <v>0.53480000000000005</v>
      </c>
      <c r="R1477" s="2">
        <v>0.76910000000000001</v>
      </c>
      <c r="S1477" s="2">
        <v>0.49727500000000002</v>
      </c>
      <c r="T1477" s="2">
        <v>0.60806500000000641</v>
      </c>
    </row>
    <row r="1478" spans="12:20" x14ac:dyDescent="0.2">
      <c r="L1478" s="2">
        <v>187.70000000000499</v>
      </c>
      <c r="M1478" s="2">
        <v>0.49721500000000002</v>
      </c>
      <c r="N1478" s="2">
        <v>0.60793500000000644</v>
      </c>
      <c r="O1478" s="2">
        <v>0.45962999999999998</v>
      </c>
      <c r="P1478" s="127">
        <v>0.44677000000001288</v>
      </c>
      <c r="Q1478" s="2">
        <v>0.53480000000000005</v>
      </c>
      <c r="R1478" s="2">
        <v>0.76910000000000001</v>
      </c>
      <c r="S1478" s="2">
        <v>0.49721500000000002</v>
      </c>
      <c r="T1478" s="2">
        <v>0.60793500000000644</v>
      </c>
    </row>
    <row r="1479" spans="12:20" x14ac:dyDescent="0.2">
      <c r="L1479" s="2">
        <v>187.80000000000501</v>
      </c>
      <c r="M1479" s="2">
        <v>0.49715500000000001</v>
      </c>
      <c r="N1479" s="2">
        <v>0.60780500000000648</v>
      </c>
      <c r="O1479" s="2">
        <v>0.45961000000000007</v>
      </c>
      <c r="P1479" s="127">
        <v>0.44651000000001295</v>
      </c>
      <c r="Q1479" s="2">
        <v>0.53469999999999995</v>
      </c>
      <c r="R1479" s="2">
        <v>0.76910000000000001</v>
      </c>
      <c r="S1479" s="2">
        <v>0.49715500000000001</v>
      </c>
      <c r="T1479" s="2">
        <v>0.60780500000000648</v>
      </c>
    </row>
    <row r="1480" spans="12:20" x14ac:dyDescent="0.2">
      <c r="L1480" s="2">
        <v>187.90000000000501</v>
      </c>
      <c r="M1480" s="2">
        <v>0.49709500000000001</v>
      </c>
      <c r="N1480" s="2">
        <v>0.60767500000000652</v>
      </c>
      <c r="O1480" s="2">
        <v>0.45949000000000007</v>
      </c>
      <c r="P1480" s="127">
        <v>0.44625000000001303</v>
      </c>
      <c r="Q1480" s="2">
        <v>0.53469999999999995</v>
      </c>
      <c r="R1480" s="2">
        <v>0.76910000000000001</v>
      </c>
      <c r="S1480" s="2">
        <v>0.49709500000000001</v>
      </c>
      <c r="T1480" s="2">
        <v>0.60767500000000652</v>
      </c>
    </row>
    <row r="1481" spans="12:20" x14ac:dyDescent="0.2">
      <c r="L1481" s="2">
        <v>188.000000000005</v>
      </c>
      <c r="M1481" s="2">
        <v>0.497035</v>
      </c>
      <c r="N1481" s="2">
        <v>0.60754500000000655</v>
      </c>
      <c r="O1481" s="2">
        <v>0.45937000000000006</v>
      </c>
      <c r="P1481" s="127">
        <v>0.4459900000000131</v>
      </c>
      <c r="Q1481" s="2">
        <v>0.53469999999999995</v>
      </c>
      <c r="R1481" s="2">
        <v>0.76910000000000001</v>
      </c>
      <c r="S1481" s="2">
        <v>0.497035</v>
      </c>
      <c r="T1481" s="2">
        <v>0.60754500000000655</v>
      </c>
    </row>
    <row r="1482" spans="12:20" x14ac:dyDescent="0.2">
      <c r="L1482" s="2">
        <v>188.100000000005</v>
      </c>
      <c r="M1482" s="2">
        <v>0.496975</v>
      </c>
      <c r="N1482" s="2">
        <v>0.60741500000000659</v>
      </c>
      <c r="O1482" s="2">
        <v>0.45935000000000004</v>
      </c>
      <c r="P1482" s="127">
        <v>0.44573000000001317</v>
      </c>
      <c r="Q1482" s="2">
        <v>0.53459999999999996</v>
      </c>
      <c r="R1482" s="2">
        <v>0.76910000000000001</v>
      </c>
      <c r="S1482" s="2">
        <v>0.496975</v>
      </c>
      <c r="T1482" s="2">
        <v>0.60741500000000659</v>
      </c>
    </row>
    <row r="1483" spans="12:20" x14ac:dyDescent="0.2">
      <c r="L1483" s="2">
        <v>188.20000000000499</v>
      </c>
      <c r="M1483" s="2">
        <v>0.496915</v>
      </c>
      <c r="N1483" s="2">
        <v>0.60728500000000663</v>
      </c>
      <c r="O1483" s="2">
        <v>0.45923000000000003</v>
      </c>
      <c r="P1483" s="127">
        <v>0.44547000000001324</v>
      </c>
      <c r="Q1483" s="2">
        <v>0.53459999999999996</v>
      </c>
      <c r="R1483" s="2">
        <v>0.76910000000000001</v>
      </c>
      <c r="S1483" s="2">
        <v>0.496915</v>
      </c>
      <c r="T1483" s="2">
        <v>0.60728500000000663</v>
      </c>
    </row>
    <row r="1484" spans="12:20" x14ac:dyDescent="0.2">
      <c r="L1484" s="2">
        <v>188.30000000000501</v>
      </c>
      <c r="M1484" s="2">
        <v>0.49685499999999999</v>
      </c>
      <c r="N1484" s="2">
        <v>0.60715500000000666</v>
      </c>
      <c r="O1484" s="2">
        <v>0.45921000000000001</v>
      </c>
      <c r="P1484" s="127">
        <v>0.44521000000001332</v>
      </c>
      <c r="Q1484" s="2">
        <v>0.53449999999999998</v>
      </c>
      <c r="R1484" s="2">
        <v>0.76910000000000001</v>
      </c>
      <c r="S1484" s="2">
        <v>0.49685499999999999</v>
      </c>
      <c r="T1484" s="2">
        <v>0.60715500000000666</v>
      </c>
    </row>
    <row r="1485" spans="12:20" x14ac:dyDescent="0.2">
      <c r="L1485" s="2">
        <v>188.40000000000501</v>
      </c>
      <c r="M1485" s="2">
        <v>0.49679499999999999</v>
      </c>
      <c r="N1485" s="2">
        <v>0.6070250000000067</v>
      </c>
      <c r="O1485" s="2">
        <v>0.45909</v>
      </c>
      <c r="P1485" s="127">
        <v>0.44495000000001339</v>
      </c>
      <c r="Q1485" s="2">
        <v>0.53449999999999998</v>
      </c>
      <c r="R1485" s="2">
        <v>0.76910000000000001</v>
      </c>
      <c r="S1485" s="2">
        <v>0.49679499999999999</v>
      </c>
      <c r="T1485" s="2">
        <v>0.6070250000000067</v>
      </c>
    </row>
    <row r="1486" spans="12:20" x14ac:dyDescent="0.2">
      <c r="L1486" s="2">
        <v>188.500000000005</v>
      </c>
      <c r="M1486" s="2">
        <v>0.49673499999999998</v>
      </c>
      <c r="N1486" s="2">
        <v>0.60689500000000673</v>
      </c>
      <c r="O1486" s="2">
        <v>0.45896999999999999</v>
      </c>
      <c r="P1486" s="127">
        <v>0.44469000000001346</v>
      </c>
      <c r="Q1486" s="2">
        <v>0.53449999999999998</v>
      </c>
      <c r="R1486" s="2">
        <v>0.76910000000000001</v>
      </c>
      <c r="S1486" s="2">
        <v>0.49673499999999998</v>
      </c>
      <c r="T1486" s="2">
        <v>0.60689500000000673</v>
      </c>
    </row>
    <row r="1487" spans="12:20" x14ac:dyDescent="0.2">
      <c r="L1487" s="2">
        <v>188.600000000005</v>
      </c>
      <c r="M1487" s="2">
        <v>0.49667499999999998</v>
      </c>
      <c r="N1487" s="2">
        <v>0.60676500000000677</v>
      </c>
      <c r="O1487" s="2">
        <v>0.45894999999999997</v>
      </c>
      <c r="P1487" s="127">
        <v>0.44443000000001354</v>
      </c>
      <c r="Q1487" s="2">
        <v>0.53439999999999999</v>
      </c>
      <c r="R1487" s="2">
        <v>0.76910000000000001</v>
      </c>
      <c r="S1487" s="2">
        <v>0.49667499999999998</v>
      </c>
      <c r="T1487" s="2">
        <v>0.60676500000000677</v>
      </c>
    </row>
    <row r="1488" spans="12:20" x14ac:dyDescent="0.2">
      <c r="L1488" s="2">
        <v>188.70000000000499</v>
      </c>
      <c r="M1488" s="2">
        <v>0.49661499999999997</v>
      </c>
      <c r="N1488" s="2">
        <v>0.60663500000000681</v>
      </c>
      <c r="O1488" s="2">
        <v>0.45882999999999996</v>
      </c>
      <c r="P1488" s="127">
        <v>0.44417000000001361</v>
      </c>
      <c r="Q1488" s="2">
        <v>0.53439999999999999</v>
      </c>
      <c r="R1488" s="2">
        <v>0.76910000000000001</v>
      </c>
      <c r="S1488" s="2">
        <v>0.49661499999999997</v>
      </c>
      <c r="T1488" s="2">
        <v>0.60663500000000681</v>
      </c>
    </row>
    <row r="1489" spans="12:20" x14ac:dyDescent="0.2">
      <c r="L1489" s="2">
        <v>188.80000000000501</v>
      </c>
      <c r="M1489" s="2">
        <v>0.49655500000000002</v>
      </c>
      <c r="N1489" s="2">
        <v>0.60650500000000684</v>
      </c>
      <c r="O1489" s="2">
        <v>0.45871000000000006</v>
      </c>
      <c r="P1489" s="127">
        <v>0.44391000000001368</v>
      </c>
      <c r="Q1489" s="2">
        <v>0.53439999999999999</v>
      </c>
      <c r="R1489" s="2">
        <v>0.76910000000000001</v>
      </c>
      <c r="S1489" s="2">
        <v>0.49655500000000002</v>
      </c>
      <c r="T1489" s="2">
        <v>0.60650500000000684</v>
      </c>
    </row>
    <row r="1490" spans="12:20" x14ac:dyDescent="0.2">
      <c r="L1490" s="2">
        <v>188.90000000000501</v>
      </c>
      <c r="M1490" s="2">
        <v>0.49649500000000002</v>
      </c>
      <c r="N1490" s="2">
        <v>0.60637500000000688</v>
      </c>
      <c r="O1490" s="2">
        <v>0.45869000000000004</v>
      </c>
      <c r="P1490" s="127">
        <v>0.44365000000001376</v>
      </c>
      <c r="Q1490" s="2">
        <v>0.5343</v>
      </c>
      <c r="R1490" s="2">
        <v>0.76910000000000001</v>
      </c>
      <c r="S1490" s="2">
        <v>0.49649500000000002</v>
      </c>
      <c r="T1490" s="2">
        <v>0.60637500000000688</v>
      </c>
    </row>
    <row r="1491" spans="12:20" x14ac:dyDescent="0.2">
      <c r="L1491" s="2">
        <v>189.000000000005</v>
      </c>
      <c r="M1491" s="2">
        <v>0.496415</v>
      </c>
      <c r="N1491" s="2">
        <v>0.60624500000000692</v>
      </c>
      <c r="O1491" s="2">
        <v>0.45852999999999999</v>
      </c>
      <c r="P1491" s="127">
        <v>0.44339000000001383</v>
      </c>
      <c r="Q1491" s="2">
        <v>0.5343</v>
      </c>
      <c r="R1491" s="2">
        <v>0.76910000000000001</v>
      </c>
      <c r="S1491" s="2">
        <v>0.496415</v>
      </c>
      <c r="T1491" s="2">
        <v>0.60624500000000692</v>
      </c>
    </row>
    <row r="1492" spans="12:20" x14ac:dyDescent="0.2">
      <c r="L1492" s="2">
        <v>189.100000000005</v>
      </c>
      <c r="M1492" s="2">
        <v>0.49635499999999999</v>
      </c>
      <c r="N1492" s="2">
        <v>0.60611500000000695</v>
      </c>
      <c r="O1492" s="2">
        <v>0.45850999999999997</v>
      </c>
      <c r="P1492" s="127">
        <v>0.4431300000000139</v>
      </c>
      <c r="Q1492" s="2">
        <v>0.53420000000000001</v>
      </c>
      <c r="R1492" s="2">
        <v>0.76910000000000001</v>
      </c>
      <c r="S1492" s="2">
        <v>0.49635499999999999</v>
      </c>
      <c r="T1492" s="2">
        <v>0.60611500000000695</v>
      </c>
    </row>
    <row r="1493" spans="12:20" x14ac:dyDescent="0.2">
      <c r="L1493" s="2">
        <v>189.20000000000499</v>
      </c>
      <c r="M1493" s="2">
        <v>0.49629499999999999</v>
      </c>
      <c r="N1493" s="2">
        <v>0.60598500000000699</v>
      </c>
      <c r="O1493" s="2">
        <v>0.45838999999999996</v>
      </c>
      <c r="P1493" s="127">
        <v>0.44287000000001397</v>
      </c>
      <c r="Q1493" s="2">
        <v>0.53420000000000001</v>
      </c>
      <c r="R1493" s="2">
        <v>0.76910000000000001</v>
      </c>
      <c r="S1493" s="2">
        <v>0.49629499999999999</v>
      </c>
      <c r="T1493" s="2">
        <v>0.60598500000000699</v>
      </c>
    </row>
    <row r="1494" spans="12:20" x14ac:dyDescent="0.2">
      <c r="L1494" s="2">
        <v>189.30000000000501</v>
      </c>
      <c r="M1494" s="2">
        <v>0.49623499999999998</v>
      </c>
      <c r="N1494" s="2">
        <v>0.60585500000000703</v>
      </c>
      <c r="O1494" s="2">
        <v>0.45826999999999996</v>
      </c>
      <c r="P1494" s="127">
        <v>0.44261000000001405</v>
      </c>
      <c r="Q1494" s="2">
        <v>0.53420000000000001</v>
      </c>
      <c r="R1494" s="2">
        <v>0.76910000000000001</v>
      </c>
      <c r="S1494" s="2">
        <v>0.49623499999999998</v>
      </c>
      <c r="T1494" s="2">
        <v>0.60585500000000703</v>
      </c>
    </row>
    <row r="1495" spans="12:20" x14ac:dyDescent="0.2">
      <c r="L1495" s="2">
        <v>189.40000000000501</v>
      </c>
      <c r="M1495" s="2">
        <v>0.49617499999999998</v>
      </c>
      <c r="N1495" s="2">
        <v>0.60572500000000706</v>
      </c>
      <c r="O1495" s="2">
        <v>0.45824999999999994</v>
      </c>
      <c r="P1495" s="127">
        <v>0.44235000000001412</v>
      </c>
      <c r="Q1495" s="2">
        <v>0.53410000000000002</v>
      </c>
      <c r="R1495" s="2">
        <v>0.76910000000000001</v>
      </c>
      <c r="S1495" s="2">
        <v>0.49617499999999998</v>
      </c>
      <c r="T1495" s="2">
        <v>0.60572500000000706</v>
      </c>
    </row>
    <row r="1496" spans="12:20" x14ac:dyDescent="0.2">
      <c r="L1496" s="2">
        <v>189.500000000005</v>
      </c>
      <c r="M1496" s="2">
        <v>0.49611499999999997</v>
      </c>
      <c r="N1496" s="2">
        <v>0.6055950000000071</v>
      </c>
      <c r="O1496" s="2">
        <v>0.45812999999999993</v>
      </c>
      <c r="P1496" s="127">
        <v>0.44209000000001419</v>
      </c>
      <c r="Q1496" s="2">
        <v>0.53410000000000002</v>
      </c>
      <c r="R1496" s="2">
        <v>0.76910000000000001</v>
      </c>
      <c r="S1496" s="2">
        <v>0.49611499999999997</v>
      </c>
      <c r="T1496" s="2">
        <v>0.6055950000000071</v>
      </c>
    </row>
    <row r="1497" spans="12:20" x14ac:dyDescent="0.2">
      <c r="L1497" s="2">
        <v>189.600000000005</v>
      </c>
      <c r="M1497" s="2">
        <v>0.49605500000000002</v>
      </c>
      <c r="N1497" s="2">
        <v>0.60546500000000714</v>
      </c>
      <c r="O1497" s="2">
        <v>0.45801000000000003</v>
      </c>
      <c r="P1497" s="127">
        <v>0.44183000000001427</v>
      </c>
      <c r="Q1497" s="2">
        <v>0.53410000000000002</v>
      </c>
      <c r="R1497" s="2">
        <v>0.76910000000000001</v>
      </c>
      <c r="S1497" s="2">
        <v>0.49605500000000002</v>
      </c>
      <c r="T1497" s="2">
        <v>0.60546500000000714</v>
      </c>
    </row>
    <row r="1498" spans="12:20" x14ac:dyDescent="0.2">
      <c r="L1498" s="2">
        <v>189.70000000000601</v>
      </c>
      <c r="M1498" s="2">
        <v>0.49599500000000002</v>
      </c>
      <c r="N1498" s="2">
        <v>0.60533500000000717</v>
      </c>
      <c r="O1498" s="2">
        <v>0.45799000000000001</v>
      </c>
      <c r="P1498" s="127">
        <v>0.44157000000001434</v>
      </c>
      <c r="Q1498" s="2">
        <v>0.53400000000000003</v>
      </c>
      <c r="R1498" s="2">
        <v>0.76910000000000001</v>
      </c>
      <c r="S1498" s="2">
        <v>0.49599500000000002</v>
      </c>
      <c r="T1498" s="2">
        <v>0.60533500000000717</v>
      </c>
    </row>
    <row r="1499" spans="12:20" x14ac:dyDescent="0.2">
      <c r="L1499" s="2">
        <v>189.80000000000501</v>
      </c>
      <c r="M1499" s="2">
        <v>0.49593500000000001</v>
      </c>
      <c r="N1499" s="2">
        <v>0.60520500000000721</v>
      </c>
      <c r="O1499" s="2">
        <v>0.45787</v>
      </c>
      <c r="P1499" s="127">
        <v>0.44131000000001441</v>
      </c>
      <c r="Q1499" s="2">
        <v>0.53400000000000003</v>
      </c>
      <c r="R1499" s="2">
        <v>0.76910000000000001</v>
      </c>
      <c r="S1499" s="2">
        <v>0.49593500000000001</v>
      </c>
      <c r="T1499" s="2">
        <v>0.60520500000000721</v>
      </c>
    </row>
    <row r="1500" spans="12:20" x14ac:dyDescent="0.2">
      <c r="L1500" s="2">
        <v>189.90000000000501</v>
      </c>
      <c r="M1500" s="2">
        <v>0.49587500000000001</v>
      </c>
      <c r="N1500" s="2">
        <v>0.60507500000000725</v>
      </c>
      <c r="O1500" s="2">
        <v>0.45774999999999999</v>
      </c>
      <c r="P1500" s="127">
        <v>0.44105000000001449</v>
      </c>
      <c r="Q1500" s="2">
        <v>0.53400000000000003</v>
      </c>
      <c r="R1500" s="2">
        <v>0.76910000000000001</v>
      </c>
      <c r="S1500" s="2">
        <v>0.49587500000000001</v>
      </c>
      <c r="T1500" s="2">
        <v>0.60507500000000725</v>
      </c>
    </row>
    <row r="1501" spans="12:20" x14ac:dyDescent="0.2">
      <c r="L1501" s="2">
        <v>190.000000000005</v>
      </c>
      <c r="M1501" s="2">
        <v>0.49581500000000001</v>
      </c>
      <c r="N1501" s="2">
        <v>0.60494500000000728</v>
      </c>
      <c r="O1501" s="2">
        <v>0.45772999999999997</v>
      </c>
      <c r="P1501" s="127">
        <v>0.44079000000001456</v>
      </c>
      <c r="Q1501" s="2">
        <v>0.53390000000000004</v>
      </c>
      <c r="R1501" s="2">
        <v>0.76910000000000001</v>
      </c>
      <c r="S1501" s="2">
        <v>0.49581500000000001</v>
      </c>
      <c r="T1501" s="2">
        <v>0.60494500000000728</v>
      </c>
    </row>
    <row r="1502" spans="12:20" x14ac:dyDescent="0.2">
      <c r="L1502" s="2">
        <v>190.100000000005</v>
      </c>
      <c r="M1502" s="2">
        <v>0.495755</v>
      </c>
      <c r="N1502" s="2">
        <v>0.60481500000000732</v>
      </c>
      <c r="O1502" s="2">
        <v>0.45760999999999996</v>
      </c>
      <c r="P1502" s="127">
        <v>0.44053000000001463</v>
      </c>
      <c r="Q1502" s="2">
        <v>0.53390000000000004</v>
      </c>
      <c r="R1502" s="2">
        <v>0.76910000000000001</v>
      </c>
      <c r="S1502" s="2">
        <v>0.495755</v>
      </c>
      <c r="T1502" s="2">
        <v>0.60481500000000732</v>
      </c>
    </row>
    <row r="1503" spans="12:20" x14ac:dyDescent="0.2">
      <c r="L1503" s="2">
        <v>190.20000000000601</v>
      </c>
      <c r="M1503" s="2">
        <v>0.495695</v>
      </c>
      <c r="N1503" s="2">
        <v>0.60468500000000736</v>
      </c>
      <c r="O1503" s="2">
        <v>0.45758999999999994</v>
      </c>
      <c r="P1503" s="127">
        <v>0.44027000000001471</v>
      </c>
      <c r="Q1503" s="2">
        <v>0.53380000000000005</v>
      </c>
      <c r="R1503" s="2">
        <v>0.76910000000000001</v>
      </c>
      <c r="S1503" s="2">
        <v>0.495695</v>
      </c>
      <c r="T1503" s="2">
        <v>0.60468500000000736</v>
      </c>
    </row>
    <row r="1504" spans="12:20" x14ac:dyDescent="0.2">
      <c r="L1504" s="2">
        <v>190.30000000000601</v>
      </c>
      <c r="M1504" s="2">
        <v>0.49563499999999999</v>
      </c>
      <c r="N1504" s="2">
        <v>0.60455500000000739</v>
      </c>
      <c r="O1504" s="2">
        <v>0.45746999999999993</v>
      </c>
      <c r="P1504" s="127">
        <v>0.44001000000001478</v>
      </c>
      <c r="Q1504" s="2">
        <v>0.53380000000000005</v>
      </c>
      <c r="R1504" s="2">
        <v>0.76910000000000001</v>
      </c>
      <c r="S1504" s="2">
        <v>0.49563499999999999</v>
      </c>
      <c r="T1504" s="2">
        <v>0.60455500000000739</v>
      </c>
    </row>
    <row r="1505" spans="12:20" x14ac:dyDescent="0.2">
      <c r="L1505" s="2">
        <v>190.400000000006</v>
      </c>
      <c r="M1505" s="2">
        <v>0.49557499999999999</v>
      </c>
      <c r="N1505" s="2">
        <v>0.60442500000000743</v>
      </c>
      <c r="O1505" s="2">
        <v>0.45734999999999992</v>
      </c>
      <c r="P1505" s="127">
        <v>0.43975000000001485</v>
      </c>
      <c r="Q1505" s="2">
        <v>0.53380000000000005</v>
      </c>
      <c r="R1505" s="2">
        <v>0.76910000000000001</v>
      </c>
      <c r="S1505" s="2">
        <v>0.49557499999999999</v>
      </c>
      <c r="T1505" s="2">
        <v>0.60442500000000743</v>
      </c>
    </row>
    <row r="1506" spans="12:20" x14ac:dyDescent="0.2">
      <c r="L1506" s="2">
        <v>190.500000000006</v>
      </c>
      <c r="M1506" s="2">
        <v>0.49551499999999998</v>
      </c>
      <c r="N1506" s="2">
        <v>0.60429500000000747</v>
      </c>
      <c r="O1506" s="2">
        <v>0.45733000000000001</v>
      </c>
      <c r="P1506" s="127">
        <v>0.43949000000001492</v>
      </c>
      <c r="Q1506" s="2">
        <v>0.53369999999999995</v>
      </c>
      <c r="R1506" s="2">
        <v>0.76910000000000001</v>
      </c>
      <c r="S1506" s="2">
        <v>0.49551499999999998</v>
      </c>
      <c r="T1506" s="2">
        <v>0.60429500000000747</v>
      </c>
    </row>
    <row r="1507" spans="12:20" x14ac:dyDescent="0.2">
      <c r="L1507" s="2">
        <v>190.60000000000599</v>
      </c>
      <c r="M1507" s="2">
        <v>0.49545499999999998</v>
      </c>
      <c r="N1507" s="2">
        <v>0.6041650000000075</v>
      </c>
      <c r="O1507" s="2">
        <v>0.45721000000000001</v>
      </c>
      <c r="P1507" s="127">
        <v>0.439230000000015</v>
      </c>
      <c r="Q1507" s="2">
        <v>0.53369999999999995</v>
      </c>
      <c r="R1507" s="2">
        <v>0.76910000000000001</v>
      </c>
      <c r="S1507" s="2">
        <v>0.49545499999999998</v>
      </c>
      <c r="T1507" s="2">
        <v>0.6041650000000075</v>
      </c>
    </row>
    <row r="1508" spans="12:20" x14ac:dyDescent="0.2">
      <c r="L1508" s="2">
        <v>190.70000000000601</v>
      </c>
      <c r="M1508" s="2">
        <v>0.49539499999999997</v>
      </c>
      <c r="N1508" s="2">
        <v>0.60403500000000754</v>
      </c>
      <c r="O1508" s="2">
        <v>0.45709</v>
      </c>
      <c r="P1508" s="127">
        <v>0.43897000000001507</v>
      </c>
      <c r="Q1508" s="2">
        <v>0.53369999999999995</v>
      </c>
      <c r="R1508" s="2">
        <v>0.76910000000000001</v>
      </c>
      <c r="S1508" s="2">
        <v>0.49539499999999997</v>
      </c>
      <c r="T1508" s="2">
        <v>0.60403500000000754</v>
      </c>
    </row>
    <row r="1509" spans="12:20" x14ac:dyDescent="0.2">
      <c r="L1509" s="2">
        <v>190.80000000000601</v>
      </c>
      <c r="M1509" s="2">
        <v>0.49533500000000003</v>
      </c>
      <c r="N1509" s="2">
        <v>0.60390500000000757</v>
      </c>
      <c r="O1509" s="2">
        <v>0.45707000000000009</v>
      </c>
      <c r="P1509" s="127">
        <v>0.43871000000001514</v>
      </c>
      <c r="Q1509" s="2">
        <v>0.53359999999999996</v>
      </c>
      <c r="R1509" s="2">
        <v>0.76910000000000001</v>
      </c>
      <c r="S1509" s="2">
        <v>0.49533500000000003</v>
      </c>
      <c r="T1509" s="2">
        <v>0.60390500000000757</v>
      </c>
    </row>
    <row r="1510" spans="12:20" x14ac:dyDescent="0.2">
      <c r="L1510" s="2">
        <v>190.900000000006</v>
      </c>
      <c r="M1510" s="2">
        <v>0.49527500000000002</v>
      </c>
      <c r="N1510" s="2">
        <v>0.60377500000000761</v>
      </c>
      <c r="O1510" s="2">
        <v>0.45695000000000008</v>
      </c>
      <c r="P1510" s="127">
        <v>0.43845000000001522</v>
      </c>
      <c r="Q1510" s="2">
        <v>0.53359999999999996</v>
      </c>
      <c r="R1510" s="2">
        <v>0.76910000000000001</v>
      </c>
      <c r="S1510" s="2">
        <v>0.49527500000000002</v>
      </c>
      <c r="T1510" s="2">
        <v>0.60377500000000761</v>
      </c>
    </row>
    <row r="1511" spans="12:20" x14ac:dyDescent="0.2">
      <c r="L1511" s="2">
        <v>191.000000000006</v>
      </c>
      <c r="M1511" s="2">
        <v>0.49521500000000002</v>
      </c>
      <c r="N1511" s="2">
        <v>0.60364500000000765</v>
      </c>
      <c r="O1511" s="2">
        <v>0.45683000000000007</v>
      </c>
      <c r="P1511" s="127">
        <v>0.43819000000001529</v>
      </c>
      <c r="Q1511" s="2">
        <v>0.53359999999999996</v>
      </c>
      <c r="R1511" s="2">
        <v>0.76910000000000001</v>
      </c>
      <c r="S1511" s="2">
        <v>0.49521500000000002</v>
      </c>
      <c r="T1511" s="2">
        <v>0.60364500000000765</v>
      </c>
    </row>
    <row r="1512" spans="12:20" x14ac:dyDescent="0.2">
      <c r="L1512" s="2">
        <v>191.10000000000599</v>
      </c>
      <c r="M1512" s="2">
        <v>0.49515500000000001</v>
      </c>
      <c r="N1512" s="2">
        <v>0.60351500000000768</v>
      </c>
      <c r="O1512" s="2">
        <v>0.45681000000000005</v>
      </c>
      <c r="P1512" s="127">
        <v>0.43793000000001536</v>
      </c>
      <c r="Q1512" s="2">
        <v>0.53349999999999997</v>
      </c>
      <c r="R1512" s="2">
        <v>0.76910000000000001</v>
      </c>
      <c r="S1512" s="2">
        <v>0.49515500000000001</v>
      </c>
      <c r="T1512" s="2">
        <v>0.60351500000000768</v>
      </c>
    </row>
    <row r="1513" spans="12:20" x14ac:dyDescent="0.2">
      <c r="L1513" s="2">
        <v>191.20000000000601</v>
      </c>
      <c r="M1513" s="2">
        <v>0.49509500000000001</v>
      </c>
      <c r="N1513" s="2">
        <v>0.60338500000000772</v>
      </c>
      <c r="O1513" s="2">
        <v>0.45669000000000004</v>
      </c>
      <c r="P1513" s="127">
        <v>0.43767000000001544</v>
      </c>
      <c r="Q1513" s="2">
        <v>0.53349999999999997</v>
      </c>
      <c r="R1513" s="2">
        <v>0.76910000000000001</v>
      </c>
      <c r="S1513" s="2">
        <v>0.49509500000000001</v>
      </c>
      <c r="T1513" s="2">
        <v>0.60338500000000772</v>
      </c>
    </row>
    <row r="1514" spans="12:20" x14ac:dyDescent="0.2">
      <c r="L1514" s="2">
        <v>191.30000000000601</v>
      </c>
      <c r="M1514" s="2">
        <v>0.495035</v>
      </c>
      <c r="N1514" s="2">
        <v>0.60325500000000776</v>
      </c>
      <c r="O1514" s="2">
        <v>0.45657000000000003</v>
      </c>
      <c r="P1514" s="127">
        <v>0.43741000000001551</v>
      </c>
      <c r="Q1514" s="2">
        <v>0.53349999999999997</v>
      </c>
      <c r="R1514" s="2">
        <v>0.76910000000000001</v>
      </c>
      <c r="S1514" s="2">
        <v>0.495035</v>
      </c>
      <c r="T1514" s="2">
        <v>0.60325500000000776</v>
      </c>
    </row>
    <row r="1515" spans="12:20" x14ac:dyDescent="0.2">
      <c r="L1515" s="2">
        <v>191.400000000006</v>
      </c>
      <c r="M1515" s="2">
        <v>0.494975</v>
      </c>
      <c r="N1515" s="2">
        <v>0.60312500000000779</v>
      </c>
      <c r="O1515" s="2">
        <v>0.45655000000000001</v>
      </c>
      <c r="P1515" s="127">
        <v>0.43715000000001558</v>
      </c>
      <c r="Q1515" s="2">
        <v>0.53339999999999999</v>
      </c>
      <c r="R1515" s="2">
        <v>0.76910000000000001</v>
      </c>
      <c r="S1515" s="2">
        <v>0.494975</v>
      </c>
      <c r="T1515" s="2">
        <v>0.60312500000000779</v>
      </c>
    </row>
    <row r="1516" spans="12:20" x14ac:dyDescent="0.2">
      <c r="L1516" s="2">
        <v>191.500000000006</v>
      </c>
      <c r="M1516" s="2">
        <v>0.49491499999999999</v>
      </c>
      <c r="N1516" s="2">
        <v>0.60299500000000783</v>
      </c>
      <c r="O1516" s="2">
        <v>0.45643</v>
      </c>
      <c r="P1516" s="127">
        <v>0.43689000000001565</v>
      </c>
      <c r="Q1516" s="2">
        <v>0.53339999999999999</v>
      </c>
      <c r="R1516" s="2">
        <v>0.76910000000000001</v>
      </c>
      <c r="S1516" s="2">
        <v>0.49491499999999999</v>
      </c>
      <c r="T1516" s="2">
        <v>0.60299500000000783</v>
      </c>
    </row>
    <row r="1517" spans="12:20" x14ac:dyDescent="0.2">
      <c r="L1517" s="2">
        <v>191.60000000000599</v>
      </c>
      <c r="M1517" s="2">
        <v>0.49485499999999999</v>
      </c>
      <c r="N1517" s="2">
        <v>0.60286500000000787</v>
      </c>
      <c r="O1517" s="2">
        <v>0.45630999999999999</v>
      </c>
      <c r="P1517" s="127">
        <v>0.43663000000001573</v>
      </c>
      <c r="Q1517" s="2">
        <v>0.53339999999999999</v>
      </c>
      <c r="R1517" s="2">
        <v>0.76910000000000001</v>
      </c>
      <c r="S1517" s="2">
        <v>0.49485499999999999</v>
      </c>
      <c r="T1517" s="2">
        <v>0.60286500000000787</v>
      </c>
    </row>
    <row r="1518" spans="12:20" x14ac:dyDescent="0.2">
      <c r="L1518" s="2">
        <v>191.70000000000601</v>
      </c>
      <c r="M1518" s="2">
        <v>0.49479499999999998</v>
      </c>
      <c r="N1518" s="2">
        <v>0.6027350000000079</v>
      </c>
      <c r="O1518" s="2">
        <v>0.45628999999999997</v>
      </c>
      <c r="P1518" s="127">
        <v>0.4363700000000158</v>
      </c>
      <c r="Q1518" s="2">
        <v>0.5333</v>
      </c>
      <c r="R1518" s="2">
        <v>0.76910000000000001</v>
      </c>
      <c r="S1518" s="2">
        <v>0.49479499999999998</v>
      </c>
      <c r="T1518" s="2">
        <v>0.6027350000000079</v>
      </c>
    </row>
    <row r="1519" spans="12:20" x14ac:dyDescent="0.2">
      <c r="L1519" s="2">
        <v>191.80000000000601</v>
      </c>
      <c r="M1519" s="2">
        <v>0.49473499999999998</v>
      </c>
      <c r="N1519" s="2">
        <v>0.60260500000000794</v>
      </c>
      <c r="O1519" s="2">
        <v>0.45616999999999996</v>
      </c>
      <c r="P1519" s="127">
        <v>0.43611000000001587</v>
      </c>
      <c r="Q1519" s="2">
        <v>0.5333</v>
      </c>
      <c r="R1519" s="2">
        <v>0.76910000000000001</v>
      </c>
      <c r="S1519" s="2">
        <v>0.49473499999999998</v>
      </c>
      <c r="T1519" s="2">
        <v>0.60260500000000794</v>
      </c>
    </row>
    <row r="1520" spans="12:20" x14ac:dyDescent="0.2">
      <c r="L1520" s="2">
        <v>191.900000000006</v>
      </c>
      <c r="M1520" s="2">
        <v>0.49467499999999998</v>
      </c>
      <c r="N1520" s="2">
        <v>0.60247500000000798</v>
      </c>
      <c r="O1520" s="2">
        <v>0.45604999999999996</v>
      </c>
      <c r="P1520" s="127">
        <v>0.43585000000001595</v>
      </c>
      <c r="Q1520" s="2">
        <v>0.5333</v>
      </c>
      <c r="R1520" s="2">
        <v>0.76910000000000001</v>
      </c>
      <c r="S1520" s="2">
        <v>0.49467499999999998</v>
      </c>
      <c r="T1520" s="2">
        <v>0.60247500000000798</v>
      </c>
    </row>
    <row r="1521" spans="12:20" x14ac:dyDescent="0.2">
      <c r="L1521" s="2">
        <v>192.000000000006</v>
      </c>
      <c r="M1521" s="2">
        <v>0.49461500000000003</v>
      </c>
      <c r="N1521" s="2">
        <v>0.60234500000000801</v>
      </c>
      <c r="O1521" s="2">
        <v>0.45603000000000005</v>
      </c>
      <c r="P1521" s="127">
        <v>0.43559000000001602</v>
      </c>
      <c r="Q1521" s="2">
        <v>0.53320000000000001</v>
      </c>
      <c r="R1521" s="2">
        <v>0.76910000000000001</v>
      </c>
      <c r="S1521" s="2">
        <v>0.49461500000000003</v>
      </c>
      <c r="T1521" s="2">
        <v>0.60234500000000801</v>
      </c>
    </row>
    <row r="1522" spans="12:20" x14ac:dyDescent="0.2">
      <c r="L1522" s="2">
        <v>192.10000000000599</v>
      </c>
      <c r="M1522" s="2">
        <v>0.49455500000000002</v>
      </c>
      <c r="N1522" s="2">
        <v>0.60221500000000805</v>
      </c>
      <c r="O1522" s="2">
        <v>0.45591000000000004</v>
      </c>
      <c r="P1522" s="127">
        <v>0.43533000000001609</v>
      </c>
      <c r="Q1522" s="2">
        <v>0.53320000000000001</v>
      </c>
      <c r="R1522" s="2">
        <v>0.76910000000000001</v>
      </c>
      <c r="S1522" s="2">
        <v>0.49455500000000002</v>
      </c>
      <c r="T1522" s="2">
        <v>0.60221500000000805</v>
      </c>
    </row>
    <row r="1523" spans="12:20" x14ac:dyDescent="0.2">
      <c r="L1523" s="2">
        <v>192.20000000000601</v>
      </c>
      <c r="M1523" s="2">
        <v>0.49449500000000002</v>
      </c>
      <c r="N1523" s="2">
        <v>0.60208500000000809</v>
      </c>
      <c r="O1523" s="2">
        <v>0.45579000000000003</v>
      </c>
      <c r="P1523" s="127">
        <v>0.43507000000001617</v>
      </c>
      <c r="Q1523" s="2">
        <v>0.53320000000000001</v>
      </c>
      <c r="R1523" s="2">
        <v>0.76910000000000001</v>
      </c>
      <c r="S1523" s="2">
        <v>0.49449500000000002</v>
      </c>
      <c r="T1523" s="2">
        <v>0.60208500000000809</v>
      </c>
    </row>
    <row r="1524" spans="12:20" x14ac:dyDescent="0.2">
      <c r="L1524" s="2">
        <v>192.30000000000601</v>
      </c>
      <c r="M1524" s="2">
        <v>0.49441499999999999</v>
      </c>
      <c r="N1524" s="2">
        <v>0.60195500000000812</v>
      </c>
      <c r="O1524" s="2">
        <v>0.45562999999999998</v>
      </c>
      <c r="P1524" s="127">
        <v>0.43481000000001624</v>
      </c>
      <c r="Q1524" s="2">
        <v>0.53320000000000001</v>
      </c>
      <c r="R1524" s="2">
        <v>0.76910000000000001</v>
      </c>
      <c r="S1524" s="2">
        <v>0.49441499999999999</v>
      </c>
      <c r="T1524" s="2">
        <v>0.60195500000000812</v>
      </c>
    </row>
    <row r="1525" spans="12:20" x14ac:dyDescent="0.2">
      <c r="L1525" s="2">
        <v>192.400000000006</v>
      </c>
      <c r="M1525" s="2">
        <v>0.49435499999999999</v>
      </c>
      <c r="N1525" s="2">
        <v>0.60182500000000816</v>
      </c>
      <c r="O1525" s="2">
        <v>0.45560999999999996</v>
      </c>
      <c r="P1525" s="127">
        <v>0.43455000000001631</v>
      </c>
      <c r="Q1525" s="2">
        <v>0.53310000000000002</v>
      </c>
      <c r="R1525" s="2">
        <v>0.76910000000000001</v>
      </c>
      <c r="S1525" s="2">
        <v>0.49435499999999999</v>
      </c>
      <c r="T1525" s="2">
        <v>0.60182500000000816</v>
      </c>
    </row>
    <row r="1526" spans="12:20" x14ac:dyDescent="0.2">
      <c r="L1526" s="2">
        <v>192.500000000006</v>
      </c>
      <c r="M1526" s="2">
        <v>0.49429499999999998</v>
      </c>
      <c r="N1526" s="2">
        <v>0.6016950000000082</v>
      </c>
      <c r="O1526" s="2">
        <v>0.45548999999999995</v>
      </c>
      <c r="P1526" s="127">
        <v>0.43429000000001639</v>
      </c>
      <c r="Q1526" s="2">
        <v>0.53310000000000002</v>
      </c>
      <c r="R1526" s="2">
        <v>0.76910000000000001</v>
      </c>
      <c r="S1526" s="2">
        <v>0.49429499999999998</v>
      </c>
      <c r="T1526" s="2">
        <v>0.6016950000000082</v>
      </c>
    </row>
    <row r="1527" spans="12:20" x14ac:dyDescent="0.2">
      <c r="L1527" s="2">
        <v>192.60000000000599</v>
      </c>
      <c r="M1527" s="2">
        <v>0.49423499999999998</v>
      </c>
      <c r="N1527" s="2">
        <v>0.60156500000000823</v>
      </c>
      <c r="O1527" s="2">
        <v>0.45536999999999994</v>
      </c>
      <c r="P1527" s="127">
        <v>0.43403000000001646</v>
      </c>
      <c r="Q1527" s="2">
        <v>0.53310000000000002</v>
      </c>
      <c r="R1527" s="2">
        <v>0.76910000000000001</v>
      </c>
      <c r="S1527" s="2">
        <v>0.49423499999999998</v>
      </c>
      <c r="T1527" s="2">
        <v>0.60156500000000823</v>
      </c>
    </row>
    <row r="1528" spans="12:20" x14ac:dyDescent="0.2">
      <c r="L1528" s="2">
        <v>192.70000000000601</v>
      </c>
      <c r="M1528" s="2">
        <v>0.49417499999999998</v>
      </c>
      <c r="N1528" s="2">
        <v>0.60143500000000827</v>
      </c>
      <c r="O1528" s="2">
        <v>0.45534999999999992</v>
      </c>
      <c r="P1528" s="127">
        <v>0.43377000000001653</v>
      </c>
      <c r="Q1528" s="2">
        <v>0.53300000000000003</v>
      </c>
      <c r="R1528" s="2">
        <v>0.76910000000000001</v>
      </c>
      <c r="S1528" s="2">
        <v>0.49417499999999998</v>
      </c>
      <c r="T1528" s="2">
        <v>0.60143500000000827</v>
      </c>
    </row>
    <row r="1529" spans="12:20" x14ac:dyDescent="0.2">
      <c r="L1529" s="2">
        <v>192.80000000000601</v>
      </c>
      <c r="M1529" s="2">
        <v>0.49411500000000003</v>
      </c>
      <c r="N1529" s="2">
        <v>0.60130500000000831</v>
      </c>
      <c r="O1529" s="2">
        <v>0.45523000000000002</v>
      </c>
      <c r="P1529" s="127">
        <v>0.4335100000000166</v>
      </c>
      <c r="Q1529" s="2">
        <v>0.53300000000000003</v>
      </c>
      <c r="R1529" s="2">
        <v>0.76910000000000001</v>
      </c>
      <c r="S1529" s="2">
        <v>0.49411500000000003</v>
      </c>
      <c r="T1529" s="2">
        <v>0.60130500000000831</v>
      </c>
    </row>
    <row r="1530" spans="12:20" x14ac:dyDescent="0.2">
      <c r="L1530" s="2">
        <v>192.900000000006</v>
      </c>
      <c r="M1530" s="2">
        <v>0.49405500000000002</v>
      </c>
      <c r="N1530" s="2">
        <v>0.60117500000000834</v>
      </c>
      <c r="O1530" s="2">
        <v>0.45511000000000001</v>
      </c>
      <c r="P1530" s="127">
        <v>0.43325000000001668</v>
      </c>
      <c r="Q1530" s="2">
        <v>0.53300000000000003</v>
      </c>
      <c r="R1530" s="2">
        <v>0.76910000000000001</v>
      </c>
      <c r="S1530" s="2">
        <v>0.49405500000000002</v>
      </c>
      <c r="T1530" s="2">
        <v>0.60117500000000834</v>
      </c>
    </row>
    <row r="1531" spans="12:20" x14ac:dyDescent="0.2">
      <c r="L1531" s="2">
        <v>193.000000000006</v>
      </c>
      <c r="M1531" s="2">
        <v>0.49399500000000002</v>
      </c>
      <c r="N1531" s="2">
        <v>0.60104500000000838</v>
      </c>
      <c r="O1531" s="2">
        <v>0.45508999999999999</v>
      </c>
      <c r="P1531" s="127">
        <v>0.43299000000001675</v>
      </c>
      <c r="Q1531" s="2">
        <v>0.53290000000000004</v>
      </c>
      <c r="R1531" s="2">
        <v>0.76910000000000001</v>
      </c>
      <c r="S1531" s="2">
        <v>0.49399500000000002</v>
      </c>
      <c r="T1531" s="2">
        <v>0.60104500000000838</v>
      </c>
    </row>
    <row r="1532" spans="12:20" x14ac:dyDescent="0.2">
      <c r="L1532" s="2">
        <v>193.10000000000599</v>
      </c>
      <c r="M1532" s="2">
        <v>0.49393500000000001</v>
      </c>
      <c r="N1532" s="2">
        <v>0.60091500000000841</v>
      </c>
      <c r="O1532" s="2">
        <v>0.45496999999999999</v>
      </c>
      <c r="P1532" s="127">
        <v>0.43273000000001682</v>
      </c>
      <c r="Q1532" s="2">
        <v>0.53290000000000004</v>
      </c>
      <c r="R1532" s="2">
        <v>0.76910000000000001</v>
      </c>
      <c r="S1532" s="2">
        <v>0.49393500000000001</v>
      </c>
      <c r="T1532" s="2">
        <v>0.60091500000000841</v>
      </c>
    </row>
    <row r="1533" spans="12:20" x14ac:dyDescent="0.2">
      <c r="L1533" s="2">
        <v>193.20000000000601</v>
      </c>
      <c r="M1533" s="2">
        <v>0.49387500000000001</v>
      </c>
      <c r="N1533" s="2">
        <v>0.60078500000000845</v>
      </c>
      <c r="O1533" s="2">
        <v>0.45484999999999998</v>
      </c>
      <c r="P1533" s="127">
        <v>0.4324700000000169</v>
      </c>
      <c r="Q1533" s="2">
        <v>0.53290000000000004</v>
      </c>
      <c r="R1533" s="2">
        <v>0.76910000000000001</v>
      </c>
      <c r="S1533" s="2">
        <v>0.49387500000000001</v>
      </c>
      <c r="T1533" s="2">
        <v>0.60078500000000845</v>
      </c>
    </row>
    <row r="1534" spans="12:20" x14ac:dyDescent="0.2">
      <c r="L1534" s="2">
        <v>193.30000000000601</v>
      </c>
      <c r="M1534" s="2">
        <v>0.493815</v>
      </c>
      <c r="N1534" s="2">
        <v>0.60065500000000849</v>
      </c>
      <c r="O1534" s="2">
        <v>0.45472999999999997</v>
      </c>
      <c r="P1534" s="127">
        <v>0.43221000000001697</v>
      </c>
      <c r="Q1534" s="2">
        <v>0.53290000000000004</v>
      </c>
      <c r="R1534" s="2">
        <v>0.76910000000000001</v>
      </c>
      <c r="S1534" s="2">
        <v>0.493815</v>
      </c>
      <c r="T1534" s="2">
        <v>0.60065500000000849</v>
      </c>
    </row>
    <row r="1535" spans="12:20" x14ac:dyDescent="0.2">
      <c r="L1535" s="2">
        <v>193.400000000006</v>
      </c>
      <c r="M1535" s="2">
        <v>0.493755</v>
      </c>
      <c r="N1535" s="2">
        <v>0.60052500000000852</v>
      </c>
      <c r="O1535" s="2">
        <v>0.45470999999999995</v>
      </c>
      <c r="P1535" s="127">
        <v>0.43195000000001704</v>
      </c>
      <c r="Q1535" s="2">
        <v>0.53280000000000005</v>
      </c>
      <c r="R1535" s="2">
        <v>0.76910000000000001</v>
      </c>
      <c r="S1535" s="2">
        <v>0.493755</v>
      </c>
      <c r="T1535" s="2">
        <v>0.60052500000000852</v>
      </c>
    </row>
    <row r="1536" spans="12:20" x14ac:dyDescent="0.2">
      <c r="L1536" s="2">
        <v>193.500000000006</v>
      </c>
      <c r="M1536" s="2">
        <v>0.49369499999999999</v>
      </c>
      <c r="N1536" s="2">
        <v>0.60039500000000856</v>
      </c>
      <c r="O1536" s="2">
        <v>0.45458999999999994</v>
      </c>
      <c r="P1536" s="127">
        <v>0.43169000000001712</v>
      </c>
      <c r="Q1536" s="2">
        <v>0.53280000000000005</v>
      </c>
      <c r="R1536" s="2">
        <v>0.76910000000000001</v>
      </c>
      <c r="S1536" s="2">
        <v>0.49369499999999999</v>
      </c>
      <c r="T1536" s="2">
        <v>0.60039500000000856</v>
      </c>
    </row>
    <row r="1537" spans="12:20" x14ac:dyDescent="0.2">
      <c r="L1537" s="2">
        <v>193.60000000000599</v>
      </c>
      <c r="M1537" s="2">
        <v>0.49363499999999999</v>
      </c>
      <c r="N1537" s="2">
        <v>0.6002650000000086</v>
      </c>
      <c r="O1537" s="2">
        <v>0.45446999999999993</v>
      </c>
      <c r="P1537" s="127">
        <v>0.43143000000001719</v>
      </c>
      <c r="Q1537" s="2">
        <v>0.53280000000000005</v>
      </c>
      <c r="R1537" s="2">
        <v>0.76910000000000001</v>
      </c>
      <c r="S1537" s="2">
        <v>0.49363499999999999</v>
      </c>
      <c r="T1537" s="2">
        <v>0.6002650000000086</v>
      </c>
    </row>
    <row r="1538" spans="12:20" x14ac:dyDescent="0.2">
      <c r="L1538" s="2">
        <v>193.70000000000601</v>
      </c>
      <c r="M1538" s="2">
        <v>0.49357499999999999</v>
      </c>
      <c r="N1538" s="2">
        <v>0.60013500000000863</v>
      </c>
      <c r="O1538" s="2">
        <v>0.45445000000000002</v>
      </c>
      <c r="P1538" s="127">
        <v>0.43117000000001726</v>
      </c>
      <c r="Q1538" s="2">
        <v>0.53269999999999995</v>
      </c>
      <c r="R1538" s="2">
        <v>0.76910000000000001</v>
      </c>
      <c r="S1538" s="2">
        <v>0.49357499999999999</v>
      </c>
      <c r="T1538" s="2">
        <v>0.60013500000000863</v>
      </c>
    </row>
    <row r="1539" spans="12:20" x14ac:dyDescent="0.2">
      <c r="L1539" s="2">
        <v>193.80000000000601</v>
      </c>
      <c r="M1539" s="2">
        <v>0.49351499999999998</v>
      </c>
      <c r="N1539" s="2">
        <v>0.60000500000000867</v>
      </c>
      <c r="O1539" s="2">
        <v>0.45433000000000001</v>
      </c>
      <c r="P1539" s="127">
        <v>0.43091000000001733</v>
      </c>
      <c r="Q1539" s="2">
        <v>0.53269999999999995</v>
      </c>
      <c r="R1539" s="2">
        <v>0.76910000000000001</v>
      </c>
      <c r="S1539" s="2">
        <v>0.49351499999999998</v>
      </c>
      <c r="T1539" s="2">
        <v>0.60000500000000867</v>
      </c>
    </row>
    <row r="1540" spans="12:20" x14ac:dyDescent="0.2">
      <c r="L1540" s="2">
        <v>193.900000000006</v>
      </c>
      <c r="M1540" s="2">
        <v>0.49345499999999998</v>
      </c>
      <c r="N1540" s="2">
        <v>0.59987500000000871</v>
      </c>
      <c r="O1540" s="2">
        <v>0.45421</v>
      </c>
      <c r="P1540" s="127">
        <v>0.43065000000001741</v>
      </c>
      <c r="Q1540" s="2">
        <v>0.53269999999999995</v>
      </c>
      <c r="R1540" s="2">
        <v>0.76910000000000001</v>
      </c>
      <c r="S1540" s="2">
        <v>0.49345499999999998</v>
      </c>
      <c r="T1540" s="2">
        <v>0.59987500000000871</v>
      </c>
    </row>
    <row r="1541" spans="12:20" x14ac:dyDescent="0.2">
      <c r="L1541" s="2">
        <v>194.000000000006</v>
      </c>
      <c r="M1541" s="2">
        <v>0.49339499999999997</v>
      </c>
      <c r="N1541" s="2">
        <v>0.59974500000000874</v>
      </c>
      <c r="O1541" s="2">
        <v>0.45408999999999999</v>
      </c>
      <c r="P1541" s="127">
        <v>0.43039000000001748</v>
      </c>
      <c r="Q1541" s="2">
        <v>0.53269999999999995</v>
      </c>
      <c r="R1541" s="2">
        <v>0.76910000000000001</v>
      </c>
      <c r="S1541" s="2">
        <v>0.49339499999999997</v>
      </c>
      <c r="T1541" s="2">
        <v>0.59974500000000874</v>
      </c>
    </row>
    <row r="1542" spans="12:20" x14ac:dyDescent="0.2">
      <c r="L1542" s="2">
        <v>194.10000000000699</v>
      </c>
      <c r="M1542" s="2">
        <v>0.49333500000000002</v>
      </c>
      <c r="N1542" s="2">
        <v>0.59961500000000878</v>
      </c>
      <c r="O1542" s="2">
        <v>0.45407000000000008</v>
      </c>
      <c r="P1542" s="127">
        <v>0.43013000000001755</v>
      </c>
      <c r="Q1542" s="2">
        <v>0.53259999999999996</v>
      </c>
      <c r="R1542" s="2">
        <v>0.76910000000000001</v>
      </c>
      <c r="S1542" s="2">
        <v>0.49333500000000002</v>
      </c>
      <c r="T1542" s="2">
        <v>0.59961500000000878</v>
      </c>
    </row>
    <row r="1543" spans="12:20" x14ac:dyDescent="0.2">
      <c r="L1543" s="2">
        <v>194.20000000000601</v>
      </c>
      <c r="M1543" s="2">
        <v>0.49327500000000002</v>
      </c>
      <c r="N1543" s="2">
        <v>0.59948500000000882</v>
      </c>
      <c r="O1543" s="2">
        <v>0.45395000000000008</v>
      </c>
      <c r="P1543" s="127">
        <v>0.42987000000001763</v>
      </c>
      <c r="Q1543" s="2">
        <v>0.53259999999999996</v>
      </c>
      <c r="R1543" s="2">
        <v>0.76910000000000001</v>
      </c>
      <c r="S1543" s="2">
        <v>0.49327500000000002</v>
      </c>
      <c r="T1543" s="2">
        <v>0.59948500000000882</v>
      </c>
    </row>
    <row r="1544" spans="12:20" x14ac:dyDescent="0.2">
      <c r="L1544" s="2">
        <v>194.30000000000601</v>
      </c>
      <c r="M1544" s="2">
        <v>0.49321500000000001</v>
      </c>
      <c r="N1544" s="2">
        <v>0.59935500000000885</v>
      </c>
      <c r="O1544" s="2">
        <v>0.45383000000000007</v>
      </c>
      <c r="P1544" s="127">
        <v>0.4296100000000177</v>
      </c>
      <c r="Q1544" s="2">
        <v>0.53259999999999996</v>
      </c>
      <c r="R1544" s="2">
        <v>0.76910000000000001</v>
      </c>
      <c r="S1544" s="2">
        <v>0.49321500000000001</v>
      </c>
      <c r="T1544" s="2">
        <v>0.59935500000000885</v>
      </c>
    </row>
    <row r="1545" spans="12:20" x14ac:dyDescent="0.2">
      <c r="L1545" s="2">
        <v>194.400000000006</v>
      </c>
      <c r="M1545" s="2">
        <v>0.49315500000000001</v>
      </c>
      <c r="N1545" s="2">
        <v>0.59922500000000889</v>
      </c>
      <c r="O1545" s="2">
        <v>0.45371000000000006</v>
      </c>
      <c r="P1545" s="127">
        <v>0.42935000000001777</v>
      </c>
      <c r="Q1545" s="2">
        <v>0.53259999999999996</v>
      </c>
      <c r="R1545" s="2">
        <v>0.76910000000000001</v>
      </c>
      <c r="S1545" s="2">
        <v>0.49315500000000001</v>
      </c>
      <c r="T1545" s="2">
        <v>0.59922500000000889</v>
      </c>
    </row>
    <row r="1546" spans="12:20" x14ac:dyDescent="0.2">
      <c r="L1546" s="2">
        <v>194.500000000006</v>
      </c>
      <c r="M1546" s="2">
        <v>0.49309500000000001</v>
      </c>
      <c r="N1546" s="2">
        <v>0.59909500000000893</v>
      </c>
      <c r="O1546" s="2">
        <v>0.45369000000000004</v>
      </c>
      <c r="P1546" s="127">
        <v>0.42909000000001785</v>
      </c>
      <c r="Q1546" s="2">
        <v>0.53249999999999997</v>
      </c>
      <c r="R1546" s="2">
        <v>0.76910000000000001</v>
      </c>
      <c r="S1546" s="2">
        <v>0.49309500000000001</v>
      </c>
      <c r="T1546" s="2">
        <v>0.59909500000000893</v>
      </c>
    </row>
    <row r="1547" spans="12:20" x14ac:dyDescent="0.2">
      <c r="L1547" s="2">
        <v>194.60000000000699</v>
      </c>
      <c r="M1547" s="2">
        <v>0.493035</v>
      </c>
      <c r="N1547" s="2">
        <v>0.59896500000000896</v>
      </c>
      <c r="O1547" s="2">
        <v>0.45357000000000003</v>
      </c>
      <c r="P1547" s="127">
        <v>0.42883000000001792</v>
      </c>
      <c r="Q1547" s="2">
        <v>0.53249999999999997</v>
      </c>
      <c r="R1547" s="2">
        <v>0.76910000000000001</v>
      </c>
      <c r="S1547" s="2">
        <v>0.493035</v>
      </c>
      <c r="T1547" s="2">
        <v>0.59896500000000896</v>
      </c>
    </row>
    <row r="1548" spans="12:20" x14ac:dyDescent="0.2">
      <c r="L1548" s="2">
        <v>194.70000000000701</v>
      </c>
      <c r="M1548" s="2">
        <v>0.492975</v>
      </c>
      <c r="N1548" s="2">
        <v>0.598835000000009</v>
      </c>
      <c r="O1548" s="2">
        <v>0.45345000000000002</v>
      </c>
      <c r="P1548" s="127">
        <v>0.42857000000001799</v>
      </c>
      <c r="Q1548" s="2">
        <v>0.53249999999999997</v>
      </c>
      <c r="R1548" s="2">
        <v>0.76910000000000001</v>
      </c>
      <c r="S1548" s="2">
        <v>0.492975</v>
      </c>
      <c r="T1548" s="2">
        <v>0.598835000000009</v>
      </c>
    </row>
    <row r="1549" spans="12:20" x14ac:dyDescent="0.2">
      <c r="L1549" s="2">
        <v>194.800000000007</v>
      </c>
      <c r="M1549" s="2">
        <v>0.49291499999999999</v>
      </c>
      <c r="N1549" s="2">
        <v>0.59870500000000904</v>
      </c>
      <c r="O1549" s="2">
        <v>0.45333000000000001</v>
      </c>
      <c r="P1549" s="127">
        <v>0.42831000000001807</v>
      </c>
      <c r="Q1549" s="2">
        <v>0.53249999999999997</v>
      </c>
      <c r="R1549" s="2">
        <v>0.76910000000000001</v>
      </c>
      <c r="S1549" s="2">
        <v>0.49291499999999999</v>
      </c>
      <c r="T1549" s="2">
        <v>0.59870500000000904</v>
      </c>
    </row>
    <row r="1550" spans="12:20" x14ac:dyDescent="0.2">
      <c r="L1550" s="2">
        <v>194.900000000007</v>
      </c>
      <c r="M1550" s="2">
        <v>0.49285499999999999</v>
      </c>
      <c r="N1550" s="2">
        <v>0.59857500000000907</v>
      </c>
      <c r="O1550" s="2">
        <v>0.45330999999999999</v>
      </c>
      <c r="P1550" s="127">
        <v>0.42805000000001814</v>
      </c>
      <c r="Q1550" s="2">
        <v>0.53239999999999998</v>
      </c>
      <c r="R1550" s="2">
        <v>0.76910000000000001</v>
      </c>
      <c r="S1550" s="2">
        <v>0.49285499999999999</v>
      </c>
      <c r="T1550" s="2">
        <v>0.59857500000000907</v>
      </c>
    </row>
    <row r="1551" spans="12:20" x14ac:dyDescent="0.2">
      <c r="L1551" s="2">
        <v>195.00000000000699</v>
      </c>
      <c r="M1551" s="2">
        <v>0.49280000000000002</v>
      </c>
      <c r="N1551" s="2">
        <v>0.59844500000000911</v>
      </c>
      <c r="O1551" s="2">
        <v>0.45320000000000005</v>
      </c>
      <c r="P1551" s="127">
        <v>0.42779000000001821</v>
      </c>
      <c r="Q1551" s="2">
        <v>0.53239999999999998</v>
      </c>
      <c r="R1551" s="2">
        <v>0.76910000000000001</v>
      </c>
      <c r="S1551" s="2">
        <v>0.49280000000000002</v>
      </c>
      <c r="T1551" s="2">
        <v>0.59844500000000911</v>
      </c>
    </row>
    <row r="1552" spans="12:20" x14ac:dyDescent="0.2">
      <c r="L1552" s="2">
        <v>195.10000000000699</v>
      </c>
      <c r="M1552" s="2">
        <v>0.49275000000000002</v>
      </c>
      <c r="N1552" s="2">
        <v>0.59831500000000915</v>
      </c>
      <c r="O1552" s="2">
        <v>0.45310000000000006</v>
      </c>
      <c r="P1552" s="127">
        <v>0.42753000000001828</v>
      </c>
      <c r="Q1552" s="2">
        <v>0.53239999999999998</v>
      </c>
      <c r="R1552" s="2">
        <v>0.76910000000000001</v>
      </c>
      <c r="S1552" s="2">
        <v>0.49275000000000002</v>
      </c>
      <c r="T1552" s="2">
        <v>0.59831500000000915</v>
      </c>
    </row>
    <row r="1553" spans="12:20" x14ac:dyDescent="0.2">
      <c r="L1553" s="2">
        <v>195.20000000000701</v>
      </c>
      <c r="M1553" s="2">
        <v>0.49270000000000003</v>
      </c>
      <c r="N1553" s="2">
        <v>0.59818500000000918</v>
      </c>
      <c r="O1553" s="2">
        <v>0.45300000000000007</v>
      </c>
      <c r="P1553" s="127">
        <v>0.42727000000001836</v>
      </c>
      <c r="Q1553" s="2">
        <v>0.53239999999999998</v>
      </c>
      <c r="R1553" s="2">
        <v>0.76910000000000001</v>
      </c>
      <c r="S1553" s="2">
        <v>0.49270000000000003</v>
      </c>
      <c r="T1553" s="2">
        <v>0.59818500000000918</v>
      </c>
    </row>
    <row r="1554" spans="12:20" x14ac:dyDescent="0.2">
      <c r="L1554" s="2">
        <v>195.300000000007</v>
      </c>
      <c r="M1554" s="2">
        <v>0.49264999999999998</v>
      </c>
      <c r="N1554" s="2">
        <v>0.59805500000000922</v>
      </c>
      <c r="O1554" s="2">
        <v>0.45299999999999996</v>
      </c>
      <c r="P1554" s="127">
        <v>0.42701000000001843</v>
      </c>
      <c r="Q1554" s="2">
        <v>0.5323</v>
      </c>
      <c r="R1554" s="2">
        <v>0.76910000000000001</v>
      </c>
      <c r="S1554" s="2">
        <v>0.49264999999999998</v>
      </c>
      <c r="T1554" s="2">
        <v>0.59805500000000922</v>
      </c>
    </row>
    <row r="1555" spans="12:20" x14ac:dyDescent="0.2">
      <c r="L1555" s="2">
        <v>195.400000000007</v>
      </c>
      <c r="M1555" s="2">
        <v>0.49259999999999998</v>
      </c>
      <c r="N1555" s="2">
        <v>0.59792500000000925</v>
      </c>
      <c r="O1555" s="2">
        <v>0.45289999999999997</v>
      </c>
      <c r="P1555" s="127">
        <v>0.4267500000000185</v>
      </c>
      <c r="Q1555" s="2">
        <v>0.5323</v>
      </c>
      <c r="R1555" s="2">
        <v>0.76910000000000001</v>
      </c>
      <c r="S1555" s="2">
        <v>0.49259999999999998</v>
      </c>
      <c r="T1555" s="2">
        <v>0.59792500000000925</v>
      </c>
    </row>
    <row r="1556" spans="12:20" x14ac:dyDescent="0.2">
      <c r="L1556" s="2">
        <v>195.50000000000699</v>
      </c>
      <c r="M1556" s="2">
        <v>0.49254999999999999</v>
      </c>
      <c r="N1556" s="2">
        <v>0.59779500000000929</v>
      </c>
      <c r="O1556" s="2">
        <v>0.45279999999999998</v>
      </c>
      <c r="P1556" s="127">
        <v>0.42649000000001858</v>
      </c>
      <c r="Q1556" s="2">
        <v>0.5323</v>
      </c>
      <c r="R1556" s="2">
        <v>0.76910000000000001</v>
      </c>
      <c r="S1556" s="2">
        <v>0.49254999999999999</v>
      </c>
      <c r="T1556" s="2">
        <v>0.59779500000000929</v>
      </c>
    </row>
    <row r="1557" spans="12:20" x14ac:dyDescent="0.2">
      <c r="L1557" s="2">
        <v>195.60000000000699</v>
      </c>
      <c r="M1557" s="2">
        <v>0.49249999999999999</v>
      </c>
      <c r="N1557" s="2">
        <v>0.59766500000000933</v>
      </c>
      <c r="O1557" s="2">
        <v>0.45269999999999999</v>
      </c>
      <c r="P1557" s="127">
        <v>0.42623000000001865</v>
      </c>
      <c r="Q1557" s="2">
        <v>0.5323</v>
      </c>
      <c r="R1557" s="2">
        <v>0.76910000000000001</v>
      </c>
      <c r="S1557" s="2">
        <v>0.49249999999999999</v>
      </c>
      <c r="T1557" s="2">
        <v>0.59766500000000933</v>
      </c>
    </row>
    <row r="1558" spans="12:20" x14ac:dyDescent="0.2">
      <c r="L1558" s="2">
        <v>195.70000000000701</v>
      </c>
      <c r="M1558" s="2">
        <v>0.49245</v>
      </c>
      <c r="N1558" s="2">
        <v>0.59753500000000936</v>
      </c>
      <c r="O1558" s="2">
        <v>0.4526</v>
      </c>
      <c r="P1558" s="127">
        <v>0.42597000000001872</v>
      </c>
      <c r="Q1558" s="2">
        <v>0.5323</v>
      </c>
      <c r="R1558" s="2">
        <v>0.76910000000000001</v>
      </c>
      <c r="S1558" s="2">
        <v>0.49245</v>
      </c>
      <c r="T1558" s="2">
        <v>0.59753500000000936</v>
      </c>
    </row>
    <row r="1559" spans="12:20" x14ac:dyDescent="0.2">
      <c r="L1559" s="2">
        <v>195.800000000007</v>
      </c>
      <c r="M1559" s="2">
        <v>0.4924</v>
      </c>
      <c r="N1559" s="2">
        <v>0.5974050000000094</v>
      </c>
      <c r="O1559" s="2">
        <v>0.4526</v>
      </c>
      <c r="P1559" s="127">
        <v>0.4257100000000188</v>
      </c>
      <c r="Q1559" s="2">
        <v>0.53220000000000001</v>
      </c>
      <c r="R1559" s="2">
        <v>0.76910000000000001</v>
      </c>
      <c r="S1559" s="2">
        <v>0.4924</v>
      </c>
      <c r="T1559" s="2">
        <v>0.5974050000000094</v>
      </c>
    </row>
    <row r="1560" spans="12:20" x14ac:dyDescent="0.2">
      <c r="L1560" s="2">
        <v>195.900000000007</v>
      </c>
      <c r="M1560" s="2">
        <v>0.49235000000000001</v>
      </c>
      <c r="N1560" s="2">
        <v>0.59727500000000944</v>
      </c>
      <c r="O1560" s="2">
        <v>0.45250000000000001</v>
      </c>
      <c r="P1560" s="127">
        <v>0.42545000000001887</v>
      </c>
      <c r="Q1560" s="2">
        <v>0.53220000000000001</v>
      </c>
      <c r="R1560" s="2">
        <v>0.76910000000000001</v>
      </c>
      <c r="S1560" s="2">
        <v>0.49235000000000001</v>
      </c>
      <c r="T1560" s="2">
        <v>0.59727500000000944</v>
      </c>
    </row>
    <row r="1561" spans="12:20" x14ac:dyDescent="0.2">
      <c r="L1561" s="2">
        <v>196.00000000000699</v>
      </c>
      <c r="M1561" s="2">
        <v>0.49230000000000002</v>
      </c>
      <c r="N1561" s="2">
        <v>0.59714500000000947</v>
      </c>
      <c r="O1561" s="2">
        <v>0.45240000000000002</v>
      </c>
      <c r="P1561" s="127">
        <v>0.42519000000001894</v>
      </c>
      <c r="Q1561" s="2">
        <v>0.53220000000000001</v>
      </c>
      <c r="R1561" s="2">
        <v>0.76910000000000001</v>
      </c>
      <c r="S1561" s="2">
        <v>0.49230000000000002</v>
      </c>
      <c r="T1561" s="2">
        <v>0.59714500000000947</v>
      </c>
    </row>
    <row r="1562" spans="12:20" x14ac:dyDescent="0.2">
      <c r="L1562" s="2">
        <v>196.10000000000699</v>
      </c>
      <c r="M1562" s="2">
        <v>0.49225000000000002</v>
      </c>
      <c r="N1562" s="2">
        <v>0.59701500000000951</v>
      </c>
      <c r="O1562" s="2">
        <v>0.45230000000000004</v>
      </c>
      <c r="P1562" s="127">
        <v>0.42493000000001901</v>
      </c>
      <c r="Q1562" s="2">
        <v>0.53220000000000001</v>
      </c>
      <c r="R1562" s="2">
        <v>0.76910000000000001</v>
      </c>
      <c r="S1562" s="2">
        <v>0.49225000000000002</v>
      </c>
      <c r="T1562" s="2">
        <v>0.59701500000000951</v>
      </c>
    </row>
    <row r="1563" spans="12:20" x14ac:dyDescent="0.2">
      <c r="L1563" s="2">
        <v>196.20000000000701</v>
      </c>
      <c r="M1563" s="2">
        <v>0.49220000000000003</v>
      </c>
      <c r="N1563" s="2">
        <v>0.59688500000000955</v>
      </c>
      <c r="O1563" s="2">
        <v>0.45230000000000004</v>
      </c>
      <c r="P1563" s="127">
        <v>0.42467000000001909</v>
      </c>
      <c r="Q1563" s="2">
        <v>0.53210000000000002</v>
      </c>
      <c r="R1563" s="2">
        <v>0.76910000000000001</v>
      </c>
      <c r="S1563" s="2">
        <v>0.49220000000000003</v>
      </c>
      <c r="T1563" s="2">
        <v>0.59688500000000955</v>
      </c>
    </row>
    <row r="1564" spans="12:20" x14ac:dyDescent="0.2">
      <c r="L1564" s="2">
        <v>196.300000000007</v>
      </c>
      <c r="M1564" s="2">
        <v>0.49214999999999998</v>
      </c>
      <c r="N1564" s="2">
        <v>0.59675500000000958</v>
      </c>
      <c r="O1564" s="2">
        <v>0.45219999999999994</v>
      </c>
      <c r="P1564" s="127">
        <v>0.42441000000001916</v>
      </c>
      <c r="Q1564" s="2">
        <v>0.53210000000000002</v>
      </c>
      <c r="R1564" s="2">
        <v>0.76910000000000001</v>
      </c>
      <c r="S1564" s="2">
        <v>0.49214999999999998</v>
      </c>
      <c r="T1564" s="2">
        <v>0.59675500000000958</v>
      </c>
    </row>
    <row r="1565" spans="12:20" x14ac:dyDescent="0.2">
      <c r="L1565" s="2">
        <v>196.400000000007</v>
      </c>
      <c r="M1565" s="2">
        <v>0.49209999999999998</v>
      </c>
      <c r="N1565" s="2">
        <v>0.59662500000000962</v>
      </c>
      <c r="O1565" s="2">
        <v>0.45209999999999995</v>
      </c>
      <c r="P1565" s="127">
        <v>0.42415000000001923</v>
      </c>
      <c r="Q1565" s="2">
        <v>0.53210000000000002</v>
      </c>
      <c r="R1565" s="2">
        <v>0.76910000000000001</v>
      </c>
      <c r="S1565" s="2">
        <v>0.49209999999999998</v>
      </c>
      <c r="T1565" s="2">
        <v>0.59662500000000962</v>
      </c>
    </row>
    <row r="1566" spans="12:20" x14ac:dyDescent="0.2">
      <c r="L1566" s="2">
        <v>196.50000000000699</v>
      </c>
      <c r="M1566" s="2">
        <v>0.49204999999999999</v>
      </c>
      <c r="N1566" s="2">
        <v>0.59649500000000966</v>
      </c>
      <c r="O1566" s="2">
        <v>0.45199999999999996</v>
      </c>
      <c r="P1566" s="127">
        <v>0.42389000000001931</v>
      </c>
      <c r="Q1566" s="2">
        <v>0.53210000000000002</v>
      </c>
      <c r="R1566" s="2">
        <v>0.76910000000000001</v>
      </c>
      <c r="S1566" s="2">
        <v>0.49204999999999999</v>
      </c>
      <c r="T1566" s="2">
        <v>0.59649500000000966</v>
      </c>
    </row>
    <row r="1567" spans="12:20" x14ac:dyDescent="0.2">
      <c r="L1567" s="2">
        <v>196.60000000000699</v>
      </c>
      <c r="M1567" s="2">
        <v>0.49199999999999999</v>
      </c>
      <c r="N1567" s="2">
        <v>0.59636500000000969</v>
      </c>
      <c r="O1567" s="2">
        <v>0.45189999999999997</v>
      </c>
      <c r="P1567" s="127">
        <v>0.42363000000001938</v>
      </c>
      <c r="Q1567" s="2">
        <v>0.53210000000000002</v>
      </c>
      <c r="R1567" s="2">
        <v>0.76910000000000001</v>
      </c>
      <c r="S1567" s="2">
        <v>0.49199999999999999</v>
      </c>
      <c r="T1567" s="2">
        <v>0.59636500000000969</v>
      </c>
    </row>
    <row r="1568" spans="12:20" x14ac:dyDescent="0.2">
      <c r="L1568" s="2">
        <v>196.70000000000701</v>
      </c>
      <c r="M1568" s="2">
        <v>0.49195</v>
      </c>
      <c r="N1568" s="2">
        <v>0.59623500000000973</v>
      </c>
      <c r="O1568" s="2">
        <v>0.45189999999999997</v>
      </c>
      <c r="P1568" s="127">
        <v>0.42337000000001945</v>
      </c>
      <c r="Q1568" s="2">
        <v>0.53200000000000003</v>
      </c>
      <c r="R1568" s="2">
        <v>0.76910000000000001</v>
      </c>
      <c r="S1568" s="2">
        <v>0.49195</v>
      </c>
      <c r="T1568" s="2">
        <v>0.59623500000000973</v>
      </c>
    </row>
    <row r="1569" spans="12:20" x14ac:dyDescent="0.2">
      <c r="L1569" s="2">
        <v>196.800000000007</v>
      </c>
      <c r="M1569" s="2">
        <v>0.4919</v>
      </c>
      <c r="N1569" s="2">
        <v>0.59610500000000977</v>
      </c>
      <c r="O1569" s="2">
        <v>0.45179999999999998</v>
      </c>
      <c r="P1569" s="127">
        <v>0.42311000000001953</v>
      </c>
      <c r="Q1569" s="2">
        <v>0.53200000000000003</v>
      </c>
      <c r="R1569" s="2">
        <v>0.76910000000000001</v>
      </c>
      <c r="S1569" s="2">
        <v>0.4919</v>
      </c>
      <c r="T1569" s="2">
        <v>0.59610500000000977</v>
      </c>
    </row>
    <row r="1570" spans="12:20" x14ac:dyDescent="0.2">
      <c r="L1570" s="2">
        <v>196.900000000007</v>
      </c>
      <c r="M1570" s="2">
        <v>0.49185000000000001</v>
      </c>
      <c r="N1570" s="2">
        <v>0.5959750000000098</v>
      </c>
      <c r="O1570" s="2">
        <v>0.45169999999999999</v>
      </c>
      <c r="P1570" s="127">
        <v>0.4228500000000196</v>
      </c>
      <c r="Q1570" s="2">
        <v>0.53200000000000003</v>
      </c>
      <c r="R1570" s="2">
        <v>0.76910000000000001</v>
      </c>
      <c r="S1570" s="2">
        <v>0.49185000000000001</v>
      </c>
      <c r="T1570" s="2">
        <v>0.5959750000000098</v>
      </c>
    </row>
    <row r="1571" spans="12:20" x14ac:dyDescent="0.2">
      <c r="L1571" s="2">
        <v>197.00000000000699</v>
      </c>
      <c r="M1571" s="2">
        <v>0.49180000000000001</v>
      </c>
      <c r="N1571" s="2">
        <v>0.59584500000000984</v>
      </c>
      <c r="O1571" s="2">
        <v>0.4516</v>
      </c>
      <c r="P1571" s="127">
        <v>0.42259000000001967</v>
      </c>
      <c r="Q1571" s="2">
        <v>0.53200000000000003</v>
      </c>
      <c r="R1571" s="2">
        <v>0.76910000000000001</v>
      </c>
      <c r="S1571" s="2">
        <v>0.49180000000000001</v>
      </c>
      <c r="T1571" s="2">
        <v>0.59584500000000984</v>
      </c>
    </row>
    <row r="1572" spans="12:20" x14ac:dyDescent="0.2">
      <c r="L1572" s="2">
        <v>197.10000000000699</v>
      </c>
      <c r="M1572" s="2">
        <v>0.49175000000000002</v>
      </c>
      <c r="N1572" s="2">
        <v>0.59571500000000988</v>
      </c>
      <c r="O1572" s="2">
        <v>0.45150000000000001</v>
      </c>
      <c r="P1572" s="127">
        <v>0.42233000000001975</v>
      </c>
      <c r="Q1572" s="2">
        <v>0.53200000000000003</v>
      </c>
      <c r="R1572" s="2">
        <v>0.76910000000000001</v>
      </c>
      <c r="S1572" s="2">
        <v>0.49175000000000002</v>
      </c>
      <c r="T1572" s="2">
        <v>0.59571500000000988</v>
      </c>
    </row>
    <row r="1573" spans="12:20" x14ac:dyDescent="0.2">
      <c r="L1573" s="2">
        <v>197.20000000000701</v>
      </c>
      <c r="M1573" s="2">
        <v>0.49170000000000003</v>
      </c>
      <c r="N1573" s="2">
        <v>0.59558500000000991</v>
      </c>
      <c r="O1573" s="2">
        <v>0.45140000000000002</v>
      </c>
      <c r="P1573" s="127">
        <v>0.42207000000001982</v>
      </c>
      <c r="Q1573" s="2">
        <v>0.53200000000000003</v>
      </c>
      <c r="R1573" s="2">
        <v>0.76910000000000001</v>
      </c>
      <c r="S1573" s="2">
        <v>0.49170000000000003</v>
      </c>
      <c r="T1573" s="2">
        <v>0.59558500000000991</v>
      </c>
    </row>
    <row r="1574" spans="12:20" x14ac:dyDescent="0.2">
      <c r="L1574" s="2">
        <v>197.300000000007</v>
      </c>
      <c r="M1574" s="2">
        <v>0.49164999999999998</v>
      </c>
      <c r="N1574" s="2">
        <v>0.59545500000000995</v>
      </c>
      <c r="O1574" s="2">
        <v>0.45139999999999991</v>
      </c>
      <c r="P1574" s="127">
        <v>0.42181000000001989</v>
      </c>
      <c r="Q1574" s="2">
        <v>0.53190000000000004</v>
      </c>
      <c r="R1574" s="2">
        <v>0.76910000000000001</v>
      </c>
      <c r="S1574" s="2">
        <v>0.49164999999999998</v>
      </c>
      <c r="T1574" s="2">
        <v>0.59545500000000995</v>
      </c>
    </row>
    <row r="1575" spans="12:20" x14ac:dyDescent="0.2">
      <c r="L1575" s="2">
        <v>197.400000000007</v>
      </c>
      <c r="M1575" s="2">
        <v>0.49159999999999998</v>
      </c>
      <c r="N1575" s="2">
        <v>0.59532500000000999</v>
      </c>
      <c r="O1575" s="2">
        <v>0.45129999999999992</v>
      </c>
      <c r="P1575" s="127">
        <v>0.42155000000001996</v>
      </c>
      <c r="Q1575" s="2">
        <v>0.53190000000000004</v>
      </c>
      <c r="R1575" s="2">
        <v>0.76910000000000001</v>
      </c>
      <c r="S1575" s="2">
        <v>0.49159999999999998</v>
      </c>
      <c r="T1575" s="2">
        <v>0.59532500000000999</v>
      </c>
    </row>
    <row r="1576" spans="12:20" x14ac:dyDescent="0.2">
      <c r="L1576" s="2">
        <v>197.50000000000699</v>
      </c>
      <c r="M1576" s="2">
        <v>0.49154999999999999</v>
      </c>
      <c r="N1576" s="2">
        <v>0.59519500000001002</v>
      </c>
      <c r="O1576" s="2">
        <v>0.45119999999999993</v>
      </c>
      <c r="P1576" s="127">
        <v>0.42129000000002004</v>
      </c>
      <c r="Q1576" s="2">
        <v>0.53190000000000004</v>
      </c>
      <c r="R1576" s="2">
        <v>0.76910000000000001</v>
      </c>
      <c r="S1576" s="2">
        <v>0.49154999999999999</v>
      </c>
      <c r="T1576" s="2">
        <v>0.59519500000001002</v>
      </c>
    </row>
    <row r="1577" spans="12:20" x14ac:dyDescent="0.2">
      <c r="L1577" s="2">
        <v>197.60000000000699</v>
      </c>
      <c r="M1577" s="2">
        <v>0.49149999999999999</v>
      </c>
      <c r="N1577" s="2">
        <v>0.59506500000001006</v>
      </c>
      <c r="O1577" s="2">
        <v>0.45109999999999995</v>
      </c>
      <c r="P1577" s="127">
        <v>0.42103000000002011</v>
      </c>
      <c r="Q1577" s="2">
        <v>0.53190000000000004</v>
      </c>
      <c r="R1577" s="2">
        <v>0.76910000000000001</v>
      </c>
      <c r="S1577" s="2">
        <v>0.49149999999999999</v>
      </c>
      <c r="T1577" s="2">
        <v>0.59506500000001006</v>
      </c>
    </row>
    <row r="1578" spans="12:20" x14ac:dyDescent="0.2">
      <c r="L1578" s="2">
        <v>197.70000000000701</v>
      </c>
      <c r="M1578" s="2">
        <v>0.49145</v>
      </c>
      <c r="N1578" s="2">
        <v>0.59493500000001009</v>
      </c>
      <c r="O1578" s="2">
        <v>0.45099999999999996</v>
      </c>
      <c r="P1578" s="127">
        <v>0.42077000000002018</v>
      </c>
      <c r="Q1578" s="2">
        <v>0.53190000000000004</v>
      </c>
      <c r="R1578" s="2">
        <v>0.76910000000000001</v>
      </c>
      <c r="S1578" s="2">
        <v>0.49145</v>
      </c>
      <c r="T1578" s="2">
        <v>0.59493500000001009</v>
      </c>
    </row>
    <row r="1579" spans="12:20" x14ac:dyDescent="0.2">
      <c r="L1579" s="2">
        <v>197.800000000007</v>
      </c>
      <c r="M1579" s="2">
        <v>0.4914</v>
      </c>
      <c r="N1579" s="2">
        <v>0.59480500000001013</v>
      </c>
      <c r="O1579" s="2">
        <v>0.45089999999999997</v>
      </c>
      <c r="P1579" s="127">
        <v>0.42051000000002026</v>
      </c>
      <c r="Q1579" s="2">
        <v>0.53190000000000004</v>
      </c>
      <c r="R1579" s="2">
        <v>0.76910000000000001</v>
      </c>
      <c r="S1579" s="2">
        <v>0.4914</v>
      </c>
      <c r="T1579" s="2">
        <v>0.59480500000001013</v>
      </c>
    </row>
    <row r="1580" spans="12:20" x14ac:dyDescent="0.2">
      <c r="L1580" s="2">
        <v>197.900000000007</v>
      </c>
      <c r="M1580" s="2">
        <v>0.49135000000000001</v>
      </c>
      <c r="N1580" s="2">
        <v>0.59467500000001017</v>
      </c>
      <c r="O1580" s="2">
        <v>0.45089999999999997</v>
      </c>
      <c r="P1580" s="127">
        <v>0.42025000000002033</v>
      </c>
      <c r="Q1580" s="2">
        <v>0.53180000000000005</v>
      </c>
      <c r="R1580" s="2">
        <v>0.76910000000000001</v>
      </c>
      <c r="S1580" s="2">
        <v>0.49135000000000001</v>
      </c>
      <c r="T1580" s="2">
        <v>0.59467500000001017</v>
      </c>
    </row>
    <row r="1581" spans="12:20" x14ac:dyDescent="0.2">
      <c r="L1581" s="2">
        <v>198.00000000000699</v>
      </c>
      <c r="M1581" s="2">
        <v>0.49130000000000001</v>
      </c>
      <c r="N1581" s="2">
        <v>0.5945450000000102</v>
      </c>
      <c r="O1581" s="2">
        <v>0.45079999999999998</v>
      </c>
      <c r="P1581" s="127">
        <v>0.4199900000000204</v>
      </c>
      <c r="Q1581" s="2">
        <v>0.53180000000000005</v>
      </c>
      <c r="R1581" s="2">
        <v>0.76910000000000001</v>
      </c>
      <c r="S1581" s="2">
        <v>0.49130000000000001</v>
      </c>
      <c r="T1581" s="2">
        <v>0.5945450000000102</v>
      </c>
    </row>
    <row r="1582" spans="12:20" x14ac:dyDescent="0.2">
      <c r="L1582" s="2">
        <v>198.10000000000699</v>
      </c>
      <c r="M1582" s="2">
        <v>0.49125000000000002</v>
      </c>
      <c r="N1582" s="2">
        <v>0.59441500000001024</v>
      </c>
      <c r="O1582" s="2">
        <v>0.45069999999999999</v>
      </c>
      <c r="P1582" s="127">
        <v>0.41973000000002048</v>
      </c>
      <c r="Q1582" s="2">
        <v>0.53180000000000005</v>
      </c>
      <c r="R1582" s="2">
        <v>0.76910000000000001</v>
      </c>
      <c r="S1582" s="2">
        <v>0.49125000000000002</v>
      </c>
      <c r="T1582" s="2">
        <v>0.59441500000001024</v>
      </c>
    </row>
    <row r="1583" spans="12:20" x14ac:dyDescent="0.2">
      <c r="L1583" s="2">
        <v>198.20000000000701</v>
      </c>
      <c r="M1583" s="2">
        <v>0.49120000000000003</v>
      </c>
      <c r="N1583" s="2">
        <v>0.59428500000001028</v>
      </c>
      <c r="O1583" s="2">
        <v>0.4506</v>
      </c>
      <c r="P1583" s="127">
        <v>0.41947000000002055</v>
      </c>
      <c r="Q1583" s="2">
        <v>0.53180000000000005</v>
      </c>
      <c r="R1583" s="2">
        <v>0.76910000000000001</v>
      </c>
      <c r="S1583" s="2">
        <v>0.49120000000000003</v>
      </c>
      <c r="T1583" s="2">
        <v>0.59428500000001028</v>
      </c>
    </row>
    <row r="1584" spans="12:20" x14ac:dyDescent="0.2">
      <c r="L1584" s="2">
        <v>198.300000000007</v>
      </c>
      <c r="M1584" s="2">
        <v>0.49114999999999998</v>
      </c>
      <c r="N1584" s="2">
        <v>0.59415500000001031</v>
      </c>
      <c r="O1584" s="2">
        <v>0.4504999999999999</v>
      </c>
      <c r="P1584" s="127">
        <v>0.41921000000002062</v>
      </c>
      <c r="Q1584" s="2">
        <v>0.53180000000000005</v>
      </c>
      <c r="R1584" s="2">
        <v>0.76910000000000001</v>
      </c>
      <c r="S1584" s="2">
        <v>0.49114999999999998</v>
      </c>
      <c r="T1584" s="2">
        <v>0.59415500000001031</v>
      </c>
    </row>
    <row r="1585" spans="12:20" x14ac:dyDescent="0.2">
      <c r="L1585" s="2">
        <v>198.400000000007</v>
      </c>
      <c r="M1585" s="2">
        <v>0.49109999999999998</v>
      </c>
      <c r="N1585" s="2">
        <v>0.59402500000001035</v>
      </c>
      <c r="O1585" s="2">
        <v>0.45039999999999991</v>
      </c>
      <c r="P1585" s="127">
        <v>0.41895000000002069</v>
      </c>
      <c r="Q1585" s="2">
        <v>0.53180000000000005</v>
      </c>
      <c r="R1585" s="2">
        <v>0.76910000000000001</v>
      </c>
      <c r="S1585" s="2">
        <v>0.49109999999999998</v>
      </c>
      <c r="T1585" s="2">
        <v>0.59402500000001035</v>
      </c>
    </row>
    <row r="1586" spans="12:20" x14ac:dyDescent="0.2">
      <c r="L1586" s="2">
        <v>198.50000000000799</v>
      </c>
      <c r="M1586" s="2">
        <v>0.49104999999999999</v>
      </c>
      <c r="N1586" s="2">
        <v>0.59389500000001039</v>
      </c>
      <c r="O1586" s="2">
        <v>0.45040000000000002</v>
      </c>
      <c r="P1586" s="127">
        <v>0.41869000000002077</v>
      </c>
      <c r="Q1586" s="2">
        <v>0.53169999999999995</v>
      </c>
      <c r="R1586" s="2">
        <v>0.76910000000000001</v>
      </c>
      <c r="S1586" s="2">
        <v>0.49104999999999999</v>
      </c>
      <c r="T1586" s="2">
        <v>0.59389500000001039</v>
      </c>
    </row>
    <row r="1587" spans="12:20" x14ac:dyDescent="0.2">
      <c r="L1587" s="2">
        <v>198.60000000000699</v>
      </c>
      <c r="M1587" s="2">
        <v>0.49099999999999999</v>
      </c>
      <c r="N1587" s="2">
        <v>0.59376500000001042</v>
      </c>
      <c r="O1587" s="2">
        <v>0.45030000000000003</v>
      </c>
      <c r="P1587" s="127">
        <v>0.41843000000002084</v>
      </c>
      <c r="Q1587" s="2">
        <v>0.53169999999999995</v>
      </c>
      <c r="R1587" s="2">
        <v>0.76910000000000001</v>
      </c>
      <c r="S1587" s="2">
        <v>0.49099999999999999</v>
      </c>
      <c r="T1587" s="2">
        <v>0.59376500000001042</v>
      </c>
    </row>
    <row r="1588" spans="12:20" x14ac:dyDescent="0.2">
      <c r="L1588" s="2">
        <v>198.70000000000701</v>
      </c>
      <c r="M1588" s="2">
        <v>0.49095</v>
      </c>
      <c r="N1588" s="2">
        <v>0.59363500000001046</v>
      </c>
      <c r="O1588" s="2">
        <v>0.45020000000000004</v>
      </c>
      <c r="P1588" s="127">
        <v>0.41817000000002091</v>
      </c>
      <c r="Q1588" s="2">
        <v>0.53169999999999995</v>
      </c>
      <c r="R1588" s="2">
        <v>0.76910000000000001</v>
      </c>
      <c r="S1588" s="2">
        <v>0.49095</v>
      </c>
      <c r="T1588" s="2">
        <v>0.59363500000001046</v>
      </c>
    </row>
    <row r="1589" spans="12:20" x14ac:dyDescent="0.2">
      <c r="L1589" s="2">
        <v>198.800000000007</v>
      </c>
      <c r="M1589" s="2">
        <v>0.4909</v>
      </c>
      <c r="N1589" s="2">
        <v>0.5935050000000105</v>
      </c>
      <c r="O1589" s="2">
        <v>0.45010000000000006</v>
      </c>
      <c r="P1589" s="127">
        <v>0.41791000000002099</v>
      </c>
      <c r="Q1589" s="2">
        <v>0.53169999999999995</v>
      </c>
      <c r="R1589" s="2">
        <v>0.76910000000000001</v>
      </c>
      <c r="S1589" s="2">
        <v>0.4909</v>
      </c>
      <c r="T1589" s="2">
        <v>0.5935050000000105</v>
      </c>
    </row>
    <row r="1590" spans="12:20" x14ac:dyDescent="0.2">
      <c r="L1590" s="2">
        <v>198.900000000007</v>
      </c>
      <c r="M1590" s="2">
        <v>0.49085000000000001</v>
      </c>
      <c r="N1590" s="2">
        <v>0.59337500000001053</v>
      </c>
      <c r="O1590" s="2">
        <v>0.45</v>
      </c>
      <c r="P1590" s="127">
        <v>0.41765000000002106</v>
      </c>
      <c r="Q1590" s="2">
        <v>0.53169999999999995</v>
      </c>
      <c r="R1590" s="2">
        <v>0.76910000000000001</v>
      </c>
      <c r="S1590" s="2">
        <v>0.49085000000000001</v>
      </c>
      <c r="T1590" s="2">
        <v>0.59337500000001053</v>
      </c>
    </row>
    <row r="1591" spans="12:20" x14ac:dyDescent="0.2">
      <c r="L1591" s="2">
        <v>199.00000000000799</v>
      </c>
      <c r="M1591" s="2">
        <v>0.49080000000000001</v>
      </c>
      <c r="N1591" s="2">
        <v>0.59324500000001057</v>
      </c>
      <c r="O1591" s="2">
        <v>0.44990000000000008</v>
      </c>
      <c r="P1591" s="127">
        <v>0.41739000000002113</v>
      </c>
      <c r="Q1591" s="2">
        <v>0.53169999999999995</v>
      </c>
      <c r="R1591" s="2">
        <v>0.76910000000000001</v>
      </c>
      <c r="S1591" s="2">
        <v>0.49080000000000001</v>
      </c>
      <c r="T1591" s="2">
        <v>0.59324500000001057</v>
      </c>
    </row>
    <row r="1592" spans="12:20" x14ac:dyDescent="0.2">
      <c r="L1592" s="2">
        <v>199.10000000000801</v>
      </c>
      <c r="M1592" s="2">
        <v>0.49075000000000002</v>
      </c>
      <c r="N1592" s="2">
        <v>0.59311500000001061</v>
      </c>
      <c r="O1592" s="2">
        <v>0.44980000000000009</v>
      </c>
      <c r="P1592" s="127">
        <v>0.41713000000002121</v>
      </c>
      <c r="Q1592" s="2">
        <v>0.53169999999999995</v>
      </c>
      <c r="R1592" s="2">
        <v>0.76910000000000001</v>
      </c>
      <c r="S1592" s="2">
        <v>0.49075000000000002</v>
      </c>
      <c r="T1592" s="2">
        <v>0.59311500000001061</v>
      </c>
    </row>
    <row r="1593" spans="12:20" x14ac:dyDescent="0.2">
      <c r="L1593" s="2">
        <v>199.200000000008</v>
      </c>
      <c r="M1593" s="2">
        <v>0.49070000000000003</v>
      </c>
      <c r="N1593" s="2">
        <v>0.59298500000001064</v>
      </c>
      <c r="O1593" s="2">
        <v>0.4497000000000001</v>
      </c>
      <c r="P1593" s="127">
        <v>0.41687000000002128</v>
      </c>
      <c r="Q1593" s="2">
        <v>0.53169999999999995</v>
      </c>
      <c r="R1593" s="2">
        <v>0.76910000000000001</v>
      </c>
      <c r="S1593" s="2">
        <v>0.49070000000000003</v>
      </c>
      <c r="T1593" s="2">
        <v>0.59298500000001064</v>
      </c>
    </row>
    <row r="1594" spans="12:20" x14ac:dyDescent="0.2">
      <c r="L1594" s="2">
        <v>199.300000000008</v>
      </c>
      <c r="M1594" s="2">
        <v>0.49064999999999998</v>
      </c>
      <c r="N1594" s="2">
        <v>0.59285500000001068</v>
      </c>
      <c r="O1594" s="2">
        <v>0.4496</v>
      </c>
      <c r="P1594" s="127">
        <v>0.41661000000002135</v>
      </c>
      <c r="Q1594" s="2">
        <v>0.53169999999999995</v>
      </c>
      <c r="R1594" s="2">
        <v>0.76910000000000001</v>
      </c>
      <c r="S1594" s="2">
        <v>0.49064999999999998</v>
      </c>
      <c r="T1594" s="2">
        <v>0.59285500000001068</v>
      </c>
    </row>
    <row r="1595" spans="12:20" x14ac:dyDescent="0.2">
      <c r="L1595" s="2">
        <v>199.40000000000799</v>
      </c>
      <c r="M1595" s="2">
        <v>0.49059999999999998</v>
      </c>
      <c r="N1595" s="2">
        <v>0.59272500000001072</v>
      </c>
      <c r="O1595" s="2">
        <v>0.4496</v>
      </c>
      <c r="P1595" s="127">
        <v>0.41635000000002143</v>
      </c>
      <c r="Q1595" s="2">
        <v>0.53159999999999996</v>
      </c>
      <c r="R1595" s="2">
        <v>0.76910000000000001</v>
      </c>
      <c r="S1595" s="2">
        <v>0.49059999999999998</v>
      </c>
      <c r="T1595" s="2">
        <v>0.59272500000001072</v>
      </c>
    </row>
    <row r="1596" spans="12:20" x14ac:dyDescent="0.2">
      <c r="L1596" s="2">
        <v>199.50000000000799</v>
      </c>
      <c r="M1596" s="2">
        <v>0.49054999999999999</v>
      </c>
      <c r="N1596" s="2">
        <v>0.59259500000001075</v>
      </c>
      <c r="O1596" s="2">
        <v>0.44950000000000001</v>
      </c>
      <c r="P1596" s="127">
        <v>0.4160900000000215</v>
      </c>
      <c r="Q1596" s="2">
        <v>0.53159999999999996</v>
      </c>
      <c r="R1596" s="2">
        <v>0.76910000000000001</v>
      </c>
      <c r="S1596" s="2">
        <v>0.49054999999999999</v>
      </c>
      <c r="T1596" s="2">
        <v>0.59259500000001075</v>
      </c>
    </row>
    <row r="1597" spans="12:20" x14ac:dyDescent="0.2">
      <c r="L1597" s="2">
        <v>199.60000000000801</v>
      </c>
      <c r="M1597" s="2">
        <v>0.49049999999999999</v>
      </c>
      <c r="N1597" s="2">
        <v>0.59246500000001079</v>
      </c>
      <c r="O1597" s="2">
        <v>0.44940000000000002</v>
      </c>
      <c r="P1597" s="127">
        <v>0.41583000000002157</v>
      </c>
      <c r="Q1597" s="2">
        <v>0.53159999999999996</v>
      </c>
      <c r="R1597" s="2">
        <v>0.76910000000000001</v>
      </c>
      <c r="S1597" s="2">
        <v>0.49049999999999999</v>
      </c>
      <c r="T1597" s="2">
        <v>0.59246500000001079</v>
      </c>
    </row>
    <row r="1598" spans="12:20" x14ac:dyDescent="0.2">
      <c r="L1598" s="2">
        <v>199.700000000008</v>
      </c>
      <c r="M1598" s="2">
        <v>0.49045</v>
      </c>
      <c r="N1598" s="2">
        <v>0.59233500000001083</v>
      </c>
      <c r="O1598" s="2">
        <v>0.44930000000000003</v>
      </c>
      <c r="P1598" s="127">
        <v>0.41557000000002164</v>
      </c>
      <c r="Q1598" s="2">
        <v>0.53159999999999996</v>
      </c>
      <c r="R1598" s="2">
        <v>0.76910000000000001</v>
      </c>
      <c r="S1598" s="2">
        <v>0.49045</v>
      </c>
      <c r="T1598" s="2">
        <v>0.59233500000001083</v>
      </c>
    </row>
    <row r="1599" spans="12:20" x14ac:dyDescent="0.2">
      <c r="L1599" s="2">
        <v>199.800000000008</v>
      </c>
      <c r="M1599" s="2">
        <v>0.4904</v>
      </c>
      <c r="N1599" s="2">
        <v>0.59220500000001086</v>
      </c>
      <c r="O1599" s="2">
        <v>0.44920000000000004</v>
      </c>
      <c r="P1599" s="127">
        <v>0.41531000000002172</v>
      </c>
      <c r="Q1599" s="2">
        <v>0.53159999999999996</v>
      </c>
      <c r="R1599" s="2">
        <v>0.76910000000000001</v>
      </c>
      <c r="S1599" s="2">
        <v>0.4904</v>
      </c>
      <c r="T1599" s="2">
        <v>0.59220500000001086</v>
      </c>
    </row>
    <row r="1600" spans="12:20" x14ac:dyDescent="0.2">
      <c r="L1600" s="2">
        <v>199.90000000000799</v>
      </c>
      <c r="M1600" s="2">
        <v>0.49035000000000001</v>
      </c>
      <c r="N1600" s="2">
        <v>0.5920750000000109</v>
      </c>
      <c r="O1600" s="2">
        <v>0.44910000000000005</v>
      </c>
      <c r="P1600" s="127">
        <v>0.41505000000002179</v>
      </c>
      <c r="Q1600" s="2">
        <v>0.53159999999999996</v>
      </c>
      <c r="R1600" s="2">
        <v>0.76910000000000001</v>
      </c>
      <c r="S1600" s="2">
        <v>0.49035000000000001</v>
      </c>
      <c r="T1600" s="2">
        <v>0.5920750000000109</v>
      </c>
    </row>
    <row r="1601" spans="12:20" x14ac:dyDescent="0.2">
      <c r="L1601" s="2">
        <v>200.00000000000799</v>
      </c>
      <c r="M1601" s="2">
        <v>0.49030000000000001</v>
      </c>
      <c r="N1601" s="2">
        <v>0.59194500000001093</v>
      </c>
      <c r="O1601" s="2">
        <v>0.44900000000000007</v>
      </c>
      <c r="P1601" s="127">
        <v>0.41479000000002186</v>
      </c>
      <c r="Q1601" s="2">
        <v>0.53159999999999996</v>
      </c>
      <c r="R1601" s="2">
        <v>0.76910000000000001</v>
      </c>
      <c r="S1601" s="2">
        <v>0.49030000000000001</v>
      </c>
      <c r="T1601" s="2">
        <v>0.59194500000001093</v>
      </c>
    </row>
    <row r="1602" spans="12:20" x14ac:dyDescent="0.2">
      <c r="L1602" s="2">
        <v>200.10000000000801</v>
      </c>
      <c r="M1602" s="2">
        <v>0.49025000000000002</v>
      </c>
      <c r="N1602" s="2">
        <v>0.59181500000001097</v>
      </c>
      <c r="O1602" s="2">
        <v>0.44890000000000008</v>
      </c>
      <c r="P1602" s="127">
        <v>0.41453000000002194</v>
      </c>
      <c r="Q1602" s="2">
        <v>0.53159999999999996</v>
      </c>
      <c r="R1602" s="2">
        <v>0.76910000000000001</v>
      </c>
      <c r="S1602" s="2">
        <v>0.49025000000000002</v>
      </c>
      <c r="T1602" s="2">
        <v>0.59181500000001097</v>
      </c>
    </row>
    <row r="1603" spans="12:20" x14ac:dyDescent="0.2">
      <c r="L1603" s="2">
        <v>200.200000000008</v>
      </c>
      <c r="M1603" s="2">
        <v>0.49020000000000002</v>
      </c>
      <c r="N1603" s="2">
        <v>0.59168500000001101</v>
      </c>
      <c r="O1603" s="2">
        <v>0.44880000000000009</v>
      </c>
      <c r="P1603" s="127">
        <v>0.41427000000002201</v>
      </c>
      <c r="Q1603" s="2">
        <v>0.53159999999999996</v>
      </c>
      <c r="R1603" s="2">
        <v>0.76910000000000001</v>
      </c>
      <c r="S1603" s="2">
        <v>0.49020000000000002</v>
      </c>
      <c r="T1603" s="2">
        <v>0.59168500000001101</v>
      </c>
    </row>
    <row r="1604" spans="12:20" x14ac:dyDescent="0.2">
      <c r="L1604" s="2">
        <v>200.300000000008</v>
      </c>
      <c r="M1604" s="2">
        <v>0.49014999999999997</v>
      </c>
      <c r="N1604" s="2">
        <v>0.59155500000001104</v>
      </c>
      <c r="O1604" s="2">
        <v>0.44869999999999999</v>
      </c>
      <c r="P1604" s="127">
        <v>0.41401000000002208</v>
      </c>
      <c r="Q1604" s="2">
        <v>0.53159999999999996</v>
      </c>
      <c r="R1604" s="2">
        <v>0.76910000000000001</v>
      </c>
      <c r="S1604" s="2">
        <v>0.49014999999999997</v>
      </c>
      <c r="T1604" s="2">
        <v>0.59155500000001104</v>
      </c>
    </row>
    <row r="1605" spans="12:20" x14ac:dyDescent="0.2">
      <c r="L1605" s="2">
        <v>200.40000000000799</v>
      </c>
      <c r="M1605" s="2">
        <v>0.49009999999999998</v>
      </c>
      <c r="N1605" s="2">
        <v>0.59142500000001108</v>
      </c>
      <c r="O1605" s="2">
        <v>0.4486</v>
      </c>
      <c r="P1605" s="127">
        <v>0.41375000000002216</v>
      </c>
      <c r="Q1605" s="2">
        <v>0.53159999999999996</v>
      </c>
      <c r="R1605" s="2">
        <v>0.76910000000000001</v>
      </c>
      <c r="S1605" s="2">
        <v>0.49009999999999998</v>
      </c>
      <c r="T1605" s="2">
        <v>0.59142500000001108</v>
      </c>
    </row>
    <row r="1606" spans="12:20" x14ac:dyDescent="0.2">
      <c r="L1606" s="2">
        <v>200.50000000000799</v>
      </c>
      <c r="M1606" s="2">
        <v>0.49004999999999999</v>
      </c>
      <c r="N1606" s="2">
        <v>0.59129500000001112</v>
      </c>
      <c r="O1606" s="2">
        <v>0.44850000000000001</v>
      </c>
      <c r="P1606" s="127">
        <v>0.41349000000002223</v>
      </c>
      <c r="Q1606" s="2">
        <v>0.53159999999999996</v>
      </c>
      <c r="R1606" s="2">
        <v>0.76910000000000001</v>
      </c>
      <c r="S1606" s="2">
        <v>0.49004999999999999</v>
      </c>
      <c r="T1606" s="2">
        <v>0.59129500000001112</v>
      </c>
    </row>
    <row r="1607" spans="12:20" x14ac:dyDescent="0.2">
      <c r="L1607" s="2">
        <v>200.60000000000801</v>
      </c>
      <c r="M1607" s="2">
        <v>0.49</v>
      </c>
      <c r="N1607" s="2">
        <v>0.59116500000001115</v>
      </c>
      <c r="O1607" s="2">
        <v>0.44850000000000001</v>
      </c>
      <c r="P1607" s="127">
        <v>0.4132300000000223</v>
      </c>
      <c r="Q1607" s="2">
        <v>0.53149999999999997</v>
      </c>
      <c r="R1607" s="2">
        <v>0.76910000000000001</v>
      </c>
      <c r="S1607" s="2">
        <v>0.49</v>
      </c>
      <c r="T1607" s="2">
        <v>0.59116500000001115</v>
      </c>
    </row>
    <row r="1608" spans="12:20" x14ac:dyDescent="0.2">
      <c r="L1608" s="2">
        <v>200.700000000008</v>
      </c>
      <c r="M1608" s="2">
        <v>0.48995</v>
      </c>
      <c r="N1608" s="2">
        <v>0.59103500000001119</v>
      </c>
      <c r="O1608" s="2">
        <v>0.44840000000000002</v>
      </c>
      <c r="P1608" s="127">
        <v>0.41297000000002237</v>
      </c>
      <c r="Q1608" s="2">
        <v>0.53149999999999997</v>
      </c>
      <c r="R1608" s="2">
        <v>0.76910000000000001</v>
      </c>
      <c r="S1608" s="2">
        <v>0.48995</v>
      </c>
      <c r="T1608" s="2">
        <v>0.59103500000001119</v>
      </c>
    </row>
    <row r="1609" spans="12:20" x14ac:dyDescent="0.2">
      <c r="L1609" s="2">
        <v>200.800000000008</v>
      </c>
      <c r="M1609" s="2">
        <v>0.4899</v>
      </c>
      <c r="N1609" s="2">
        <v>0.59090500000001123</v>
      </c>
      <c r="O1609" s="2">
        <v>0.44830000000000003</v>
      </c>
      <c r="P1609" s="127">
        <v>0.41271000000002245</v>
      </c>
      <c r="Q1609" s="2">
        <v>0.53149999999999997</v>
      </c>
      <c r="R1609" s="2">
        <v>0.76910000000000001</v>
      </c>
      <c r="S1609" s="2">
        <v>0.4899</v>
      </c>
      <c r="T1609" s="2">
        <v>0.59090500000001123</v>
      </c>
    </row>
    <row r="1610" spans="12:20" x14ac:dyDescent="0.2">
      <c r="L1610" s="2">
        <v>200.90000000000799</v>
      </c>
      <c r="M1610" s="2">
        <v>0.48985000000000001</v>
      </c>
      <c r="N1610" s="2">
        <v>0.59077500000001126</v>
      </c>
      <c r="O1610" s="2">
        <v>0.44820000000000004</v>
      </c>
      <c r="P1610" s="127">
        <v>0.41245000000002252</v>
      </c>
      <c r="Q1610" s="2">
        <v>0.53149999999999997</v>
      </c>
      <c r="R1610" s="2">
        <v>0.76910000000000001</v>
      </c>
      <c r="S1610" s="2">
        <v>0.48985000000000001</v>
      </c>
      <c r="T1610" s="2">
        <v>0.59077500000001126</v>
      </c>
    </row>
    <row r="1611" spans="12:20" x14ac:dyDescent="0.2">
      <c r="L1611" s="2">
        <v>201.00000000000799</v>
      </c>
      <c r="M1611" s="2">
        <v>0.48980000000000001</v>
      </c>
      <c r="N1611" s="2">
        <v>0.5906450000000113</v>
      </c>
      <c r="O1611" s="2">
        <v>0.44810000000000005</v>
      </c>
      <c r="P1611" s="127">
        <v>0.41219000000002259</v>
      </c>
      <c r="Q1611" s="2">
        <v>0.53149999999999997</v>
      </c>
      <c r="R1611" s="2">
        <v>0.76910000000000001</v>
      </c>
      <c r="S1611" s="2">
        <v>0.48980000000000001</v>
      </c>
      <c r="T1611" s="2">
        <v>0.5906450000000113</v>
      </c>
    </row>
    <row r="1612" spans="12:20" x14ac:dyDescent="0.2">
      <c r="L1612" s="2">
        <v>201.10000000000801</v>
      </c>
      <c r="M1612" s="2">
        <v>0.48975000000000002</v>
      </c>
      <c r="N1612" s="2">
        <v>0.59051500000001134</v>
      </c>
      <c r="O1612" s="2">
        <v>0.44800000000000006</v>
      </c>
      <c r="P1612" s="127">
        <v>0.41193000000002267</v>
      </c>
      <c r="Q1612" s="2">
        <v>0.53149999999999997</v>
      </c>
      <c r="R1612" s="2">
        <v>0.76910000000000001</v>
      </c>
      <c r="S1612" s="2">
        <v>0.48975000000000002</v>
      </c>
      <c r="T1612" s="2">
        <v>0.59051500000001134</v>
      </c>
    </row>
    <row r="1613" spans="12:20" x14ac:dyDescent="0.2">
      <c r="L1613" s="2">
        <v>201.200000000008</v>
      </c>
      <c r="M1613" s="2">
        <v>0.48970000000000002</v>
      </c>
      <c r="N1613" s="2">
        <v>0.59038500000001137</v>
      </c>
      <c r="O1613" s="2">
        <v>0.44790000000000008</v>
      </c>
      <c r="P1613" s="127">
        <v>0.41167000000002274</v>
      </c>
      <c r="Q1613" s="2">
        <v>0.53149999999999997</v>
      </c>
      <c r="R1613" s="2">
        <v>0.76910000000000001</v>
      </c>
      <c r="S1613" s="2">
        <v>0.48970000000000002</v>
      </c>
      <c r="T1613" s="2">
        <v>0.59038500000001137</v>
      </c>
    </row>
    <row r="1614" spans="12:20" x14ac:dyDescent="0.2">
      <c r="L1614" s="2">
        <v>201.300000000008</v>
      </c>
      <c r="M1614" s="2">
        <v>0.48964999999999997</v>
      </c>
      <c r="N1614" s="2">
        <v>0.59025500000001141</v>
      </c>
      <c r="O1614" s="2">
        <v>0.44779999999999998</v>
      </c>
      <c r="P1614" s="127">
        <v>0.41141000000002281</v>
      </c>
      <c r="Q1614" s="2">
        <v>0.53149999999999997</v>
      </c>
      <c r="R1614" s="2">
        <v>0.76910000000000001</v>
      </c>
      <c r="S1614" s="2">
        <v>0.48964999999999997</v>
      </c>
      <c r="T1614" s="2">
        <v>0.59025500000001141</v>
      </c>
    </row>
    <row r="1615" spans="12:20" x14ac:dyDescent="0.2">
      <c r="L1615" s="2">
        <v>201.40000000000799</v>
      </c>
      <c r="M1615" s="2">
        <v>0.48959999999999998</v>
      </c>
      <c r="N1615" s="2">
        <v>0.59012500000001145</v>
      </c>
      <c r="O1615" s="2">
        <v>0.44769999999999999</v>
      </c>
      <c r="P1615" s="127">
        <v>0.41115000000002289</v>
      </c>
      <c r="Q1615" s="2">
        <v>0.53149999999999997</v>
      </c>
      <c r="R1615" s="2">
        <v>0.76910000000000001</v>
      </c>
      <c r="S1615" s="2">
        <v>0.48959999999999998</v>
      </c>
      <c r="T1615" s="2">
        <v>0.59012500000001145</v>
      </c>
    </row>
    <row r="1616" spans="12:20" x14ac:dyDescent="0.2">
      <c r="L1616" s="2">
        <v>201.50000000000799</v>
      </c>
      <c r="M1616" s="2">
        <v>0.48954999999999999</v>
      </c>
      <c r="N1616" s="2">
        <v>0.58999500000001148</v>
      </c>
      <c r="O1616" s="2">
        <v>0.4476</v>
      </c>
      <c r="P1616" s="127">
        <v>0.41089000000002296</v>
      </c>
      <c r="Q1616" s="2">
        <v>0.53149999999999997</v>
      </c>
      <c r="R1616" s="2">
        <v>0.76910000000000001</v>
      </c>
      <c r="S1616" s="2">
        <v>0.48954999999999999</v>
      </c>
      <c r="T1616" s="2">
        <v>0.58999500000001148</v>
      </c>
    </row>
    <row r="1617" spans="12:20" x14ac:dyDescent="0.2">
      <c r="L1617" s="2">
        <v>201.60000000000801</v>
      </c>
      <c r="M1617" s="2">
        <v>0.48949999999999999</v>
      </c>
      <c r="N1617" s="2">
        <v>0.58986500000001152</v>
      </c>
      <c r="O1617" s="2">
        <v>0.44750000000000001</v>
      </c>
      <c r="P1617" s="127">
        <v>0.41063000000002303</v>
      </c>
      <c r="Q1617" s="2">
        <v>0.53149999999999997</v>
      </c>
      <c r="R1617" s="2">
        <v>0.76910000000000001</v>
      </c>
      <c r="S1617" s="2">
        <v>0.48949999999999999</v>
      </c>
      <c r="T1617" s="2">
        <v>0.58986500000001152</v>
      </c>
    </row>
    <row r="1618" spans="12:20" x14ac:dyDescent="0.2">
      <c r="L1618" s="2">
        <v>201.700000000008</v>
      </c>
      <c r="M1618" s="2">
        <v>0.48945</v>
      </c>
      <c r="N1618" s="2">
        <v>0.58973500000001156</v>
      </c>
      <c r="O1618" s="2">
        <v>0.44740000000000002</v>
      </c>
      <c r="P1618" s="127">
        <v>0.41037000000002311</v>
      </c>
      <c r="Q1618" s="2">
        <v>0.53149999999999997</v>
      </c>
      <c r="R1618" s="2">
        <v>0.76910000000000001</v>
      </c>
      <c r="S1618" s="2">
        <v>0.48945</v>
      </c>
      <c r="T1618" s="2">
        <v>0.58973500000001156</v>
      </c>
    </row>
    <row r="1619" spans="12:20" x14ac:dyDescent="0.2">
      <c r="L1619" s="2">
        <v>201.800000000008</v>
      </c>
      <c r="M1619" s="2">
        <v>0.4894</v>
      </c>
      <c r="N1619" s="2">
        <v>0.58960500000001159</v>
      </c>
      <c r="O1619" s="2">
        <v>0.44730000000000003</v>
      </c>
      <c r="P1619" s="127">
        <v>0.41011000000002318</v>
      </c>
      <c r="Q1619" s="2">
        <v>0.53149999999999997</v>
      </c>
      <c r="R1619" s="2">
        <v>0.76910000000000001</v>
      </c>
      <c r="S1619" s="2">
        <v>0.4894</v>
      </c>
      <c r="T1619" s="2">
        <v>0.58960500000001159</v>
      </c>
    </row>
    <row r="1620" spans="12:20" x14ac:dyDescent="0.2">
      <c r="L1620" s="2">
        <v>201.90000000000799</v>
      </c>
      <c r="M1620" s="2">
        <v>0.48935000000000001</v>
      </c>
      <c r="N1620" s="2">
        <v>0.58947500000001163</v>
      </c>
      <c r="O1620" s="2">
        <v>0.44720000000000004</v>
      </c>
      <c r="P1620" s="127">
        <v>0.40985000000002325</v>
      </c>
      <c r="Q1620" s="2">
        <v>0.53149999999999997</v>
      </c>
      <c r="R1620" s="2">
        <v>0.76910000000000001</v>
      </c>
      <c r="S1620" s="2">
        <v>0.48935000000000001</v>
      </c>
      <c r="T1620" s="2">
        <v>0.58947500000001163</v>
      </c>
    </row>
    <row r="1621" spans="12:20" x14ac:dyDescent="0.2">
      <c r="L1621" s="2">
        <v>202.00000000000799</v>
      </c>
      <c r="M1621" s="2">
        <v>0.48930000000000001</v>
      </c>
      <c r="N1621" s="2">
        <v>0.58934500000001167</v>
      </c>
      <c r="O1621" s="2">
        <v>0.44710000000000005</v>
      </c>
      <c r="P1621" s="127">
        <v>0.40959000000002332</v>
      </c>
      <c r="Q1621" s="2">
        <v>0.53149999999999997</v>
      </c>
      <c r="R1621" s="2">
        <v>0.76910000000000001</v>
      </c>
      <c r="S1621" s="2">
        <v>0.48930000000000001</v>
      </c>
      <c r="T1621" s="2">
        <v>0.58934500000001167</v>
      </c>
    </row>
    <row r="1622" spans="12:20" x14ac:dyDescent="0.2">
      <c r="L1622" s="2">
        <v>202.10000000000801</v>
      </c>
      <c r="M1622" s="2">
        <v>0.48925000000000002</v>
      </c>
      <c r="N1622" s="2">
        <v>0.5892150000000117</v>
      </c>
      <c r="O1622" s="2">
        <v>0.44700000000000006</v>
      </c>
      <c r="P1622" s="127">
        <v>0.4093300000000234</v>
      </c>
      <c r="Q1622" s="2">
        <v>0.53149999999999997</v>
      </c>
      <c r="R1622" s="2">
        <v>0.76910000000000001</v>
      </c>
      <c r="S1622" s="2">
        <v>0.48925000000000002</v>
      </c>
      <c r="T1622" s="2">
        <v>0.5892150000000117</v>
      </c>
    </row>
    <row r="1623" spans="12:20" x14ac:dyDescent="0.2">
      <c r="L1623" s="2">
        <v>202.200000000008</v>
      </c>
      <c r="M1623" s="2">
        <v>0.48920000000000002</v>
      </c>
      <c r="N1623" s="2">
        <v>0.58908500000001174</v>
      </c>
      <c r="O1623" s="2">
        <v>0.44690000000000007</v>
      </c>
      <c r="P1623" s="127">
        <v>0.40907000000002347</v>
      </c>
      <c r="Q1623" s="2">
        <v>0.53149999999999997</v>
      </c>
      <c r="R1623" s="2">
        <v>0.76910000000000001</v>
      </c>
      <c r="S1623" s="2">
        <v>0.48920000000000002</v>
      </c>
      <c r="T1623" s="2">
        <v>0.58908500000001174</v>
      </c>
    </row>
    <row r="1624" spans="12:20" x14ac:dyDescent="0.2">
      <c r="L1624" s="2">
        <v>202.300000000008</v>
      </c>
      <c r="M1624" s="2">
        <v>0.48914999999999997</v>
      </c>
      <c r="N1624" s="2">
        <v>0.58895500000001177</v>
      </c>
      <c r="O1624" s="2">
        <v>0.44679999999999997</v>
      </c>
      <c r="P1624" s="127">
        <v>0.40881000000002354</v>
      </c>
      <c r="Q1624" s="2">
        <v>0.53149999999999997</v>
      </c>
      <c r="R1624" s="2">
        <v>0.76910000000000001</v>
      </c>
      <c r="S1624" s="2">
        <v>0.48914999999999997</v>
      </c>
      <c r="T1624" s="2">
        <v>0.58895500000001177</v>
      </c>
    </row>
    <row r="1625" spans="12:20" x14ac:dyDescent="0.2">
      <c r="L1625" s="2">
        <v>202.40000000000799</v>
      </c>
      <c r="M1625" s="2">
        <v>0.48909999999999998</v>
      </c>
      <c r="N1625" s="2">
        <v>0.58882500000001181</v>
      </c>
      <c r="O1625" s="2">
        <v>0.44669999999999999</v>
      </c>
      <c r="P1625" s="127">
        <v>0.40855000000002362</v>
      </c>
      <c r="Q1625" s="2">
        <v>0.53149999999999997</v>
      </c>
      <c r="R1625" s="2">
        <v>0.76910000000000001</v>
      </c>
      <c r="S1625" s="2">
        <v>0.48909999999999998</v>
      </c>
      <c r="T1625" s="2">
        <v>0.58882500000001181</v>
      </c>
    </row>
    <row r="1626" spans="12:20" x14ac:dyDescent="0.2">
      <c r="L1626" s="2">
        <v>202.50000000000799</v>
      </c>
      <c r="M1626" s="2">
        <v>0.48904999999999998</v>
      </c>
      <c r="N1626" s="2">
        <v>0.58869500000001185</v>
      </c>
      <c r="O1626" s="2">
        <v>0.4466</v>
      </c>
      <c r="P1626" s="127">
        <v>0.40829000000002369</v>
      </c>
      <c r="Q1626" s="2">
        <v>0.53149999999999997</v>
      </c>
      <c r="R1626" s="2">
        <v>0.76910000000000001</v>
      </c>
      <c r="S1626" s="2">
        <v>0.48904999999999998</v>
      </c>
      <c r="T1626" s="2">
        <v>0.58869500000001185</v>
      </c>
    </row>
    <row r="1627" spans="12:20" x14ac:dyDescent="0.2">
      <c r="L1627" s="2">
        <v>202.60000000000801</v>
      </c>
      <c r="M1627" s="2">
        <v>0.48899999999999999</v>
      </c>
      <c r="N1627" s="2">
        <v>0.58856500000001188</v>
      </c>
      <c r="O1627" s="2">
        <v>0.44650000000000001</v>
      </c>
      <c r="P1627" s="127">
        <v>0.40803000000002376</v>
      </c>
      <c r="Q1627" s="2">
        <v>0.53149999999999997</v>
      </c>
      <c r="R1627" s="2">
        <v>0.76910000000000001</v>
      </c>
      <c r="S1627" s="2">
        <v>0.48899999999999999</v>
      </c>
      <c r="T1627" s="2">
        <v>0.58856500000001188</v>
      </c>
    </row>
    <row r="1628" spans="12:20" x14ac:dyDescent="0.2">
      <c r="L1628" s="2">
        <v>202.700000000008</v>
      </c>
      <c r="M1628" s="2">
        <v>0.48895</v>
      </c>
      <c r="N1628" s="2">
        <v>0.58843500000001192</v>
      </c>
      <c r="O1628" s="2">
        <v>0.44640000000000002</v>
      </c>
      <c r="P1628" s="127">
        <v>0.40777000000002384</v>
      </c>
      <c r="Q1628" s="2">
        <v>0.53149999999999997</v>
      </c>
      <c r="R1628" s="2">
        <v>0.76910000000000001</v>
      </c>
      <c r="S1628" s="2">
        <v>0.48895</v>
      </c>
      <c r="T1628" s="2">
        <v>0.58843500000001192</v>
      </c>
    </row>
    <row r="1629" spans="12:20" x14ac:dyDescent="0.2">
      <c r="L1629" s="2">
        <v>202.800000000008</v>
      </c>
      <c r="M1629" s="2">
        <v>0.4889</v>
      </c>
      <c r="N1629" s="2">
        <v>0.58830500000001196</v>
      </c>
      <c r="O1629" s="2">
        <v>0.44630000000000003</v>
      </c>
      <c r="P1629" s="127">
        <v>0.40751000000002391</v>
      </c>
      <c r="Q1629" s="2">
        <v>0.53149999999999997</v>
      </c>
      <c r="R1629" s="2">
        <v>0.76910000000000001</v>
      </c>
      <c r="S1629" s="2">
        <v>0.4889</v>
      </c>
      <c r="T1629" s="2">
        <v>0.58830500000001196</v>
      </c>
    </row>
    <row r="1630" spans="12:20" x14ac:dyDescent="0.2">
      <c r="L1630" s="2">
        <v>202.90000000000899</v>
      </c>
      <c r="M1630" s="2">
        <v>0.48885000000000001</v>
      </c>
      <c r="N1630" s="2">
        <v>0.58817500000001199</v>
      </c>
      <c r="O1630" s="2">
        <v>0.44620000000000004</v>
      </c>
      <c r="P1630" s="127">
        <v>0.40725000000002398</v>
      </c>
      <c r="Q1630" s="2">
        <v>0.53149999999999997</v>
      </c>
      <c r="R1630" s="2">
        <v>0.76910000000000001</v>
      </c>
      <c r="S1630" s="2">
        <v>0.48885000000000001</v>
      </c>
      <c r="T1630" s="2">
        <v>0.58817500000001199</v>
      </c>
    </row>
    <row r="1631" spans="12:20" x14ac:dyDescent="0.2">
      <c r="L1631" s="2">
        <v>203.00000000000799</v>
      </c>
      <c r="M1631" s="2">
        <v>0.48880000000000001</v>
      </c>
      <c r="N1631" s="2">
        <v>0.58804500000001203</v>
      </c>
      <c r="O1631" s="2">
        <v>0.44610000000000005</v>
      </c>
      <c r="P1631" s="127">
        <v>0.40699000000002405</v>
      </c>
      <c r="Q1631" s="2">
        <v>0.53149999999999997</v>
      </c>
      <c r="R1631" s="2">
        <v>0.76910000000000001</v>
      </c>
      <c r="S1631" s="2">
        <v>0.48880000000000001</v>
      </c>
      <c r="T1631" s="2">
        <v>0.58804500000001203</v>
      </c>
    </row>
    <row r="1632" spans="12:20" x14ac:dyDescent="0.2">
      <c r="L1632" s="2">
        <v>203.10000000000801</v>
      </c>
      <c r="M1632" s="2">
        <v>0.48875000000000002</v>
      </c>
      <c r="N1632" s="2">
        <v>0.58791500000001207</v>
      </c>
      <c r="O1632" s="2">
        <v>0.44600000000000006</v>
      </c>
      <c r="P1632" s="127">
        <v>0.40673000000002413</v>
      </c>
      <c r="Q1632" s="2">
        <v>0.53149999999999997</v>
      </c>
      <c r="R1632" s="2">
        <v>0.76910000000000001</v>
      </c>
      <c r="S1632" s="2">
        <v>0.48875000000000002</v>
      </c>
      <c r="T1632" s="2">
        <v>0.58791500000001207</v>
      </c>
    </row>
    <row r="1633" spans="12:20" x14ac:dyDescent="0.2">
      <c r="L1633" s="2">
        <v>203.200000000008</v>
      </c>
      <c r="M1633" s="2">
        <v>0.48870000000000002</v>
      </c>
      <c r="N1633" s="2">
        <v>0.5877850000000121</v>
      </c>
      <c r="O1633" s="2">
        <v>0.44590000000000007</v>
      </c>
      <c r="P1633" s="127">
        <v>0.4064700000000242</v>
      </c>
      <c r="Q1633" s="2">
        <v>0.53149999999999997</v>
      </c>
      <c r="R1633" s="2">
        <v>0.76910000000000001</v>
      </c>
      <c r="S1633" s="2">
        <v>0.48870000000000002</v>
      </c>
      <c r="T1633" s="2">
        <v>0.5877850000000121</v>
      </c>
    </row>
    <row r="1634" spans="12:20" x14ac:dyDescent="0.2">
      <c r="L1634" s="2">
        <v>203.300000000008</v>
      </c>
      <c r="M1634" s="2">
        <v>0.48864999999999997</v>
      </c>
      <c r="N1634" s="2">
        <v>0.58765500000001214</v>
      </c>
      <c r="O1634" s="2">
        <v>0.44579999999999997</v>
      </c>
      <c r="P1634" s="127">
        <v>0.40621000000002427</v>
      </c>
      <c r="Q1634" s="2">
        <v>0.53149999999999997</v>
      </c>
      <c r="R1634" s="2">
        <v>0.76910000000000001</v>
      </c>
      <c r="S1634" s="2">
        <v>0.48864999999999997</v>
      </c>
      <c r="T1634" s="2">
        <v>0.58765500000001214</v>
      </c>
    </row>
    <row r="1635" spans="12:20" x14ac:dyDescent="0.2">
      <c r="L1635" s="2">
        <v>203.40000000000899</v>
      </c>
      <c r="M1635" s="2">
        <v>0.48859999999999998</v>
      </c>
      <c r="N1635" s="2">
        <v>0.58752500000001218</v>
      </c>
      <c r="O1635" s="2">
        <v>0.44569999999999999</v>
      </c>
      <c r="P1635" s="127">
        <v>0.40595000000002435</v>
      </c>
      <c r="Q1635" s="2">
        <v>0.53149999999999997</v>
      </c>
      <c r="R1635" s="2">
        <v>0.76910000000000001</v>
      </c>
      <c r="S1635" s="2">
        <v>0.48859999999999998</v>
      </c>
      <c r="T1635" s="2">
        <v>0.58752500000001218</v>
      </c>
    </row>
    <row r="1636" spans="12:20" x14ac:dyDescent="0.2">
      <c r="L1636" s="2">
        <v>203.50000000000901</v>
      </c>
      <c r="M1636" s="2">
        <v>0.48854999999999998</v>
      </c>
      <c r="N1636" s="2">
        <v>0.58739500000001221</v>
      </c>
      <c r="O1636" s="2">
        <v>0.4456</v>
      </c>
      <c r="P1636" s="127">
        <v>0.40569000000002442</v>
      </c>
      <c r="Q1636" s="2">
        <v>0.53149999999999997</v>
      </c>
      <c r="R1636" s="2">
        <v>0.76910000000000001</v>
      </c>
      <c r="S1636" s="2">
        <v>0.48854999999999998</v>
      </c>
      <c r="T1636" s="2">
        <v>0.58739500000001221</v>
      </c>
    </row>
    <row r="1637" spans="12:20" x14ac:dyDescent="0.2">
      <c r="L1637" s="2">
        <v>203.600000000009</v>
      </c>
      <c r="M1637" s="2">
        <v>0.48849999999999999</v>
      </c>
      <c r="N1637" s="2">
        <v>0.58726500000001225</v>
      </c>
      <c r="O1637" s="2">
        <v>0.44540000000000002</v>
      </c>
      <c r="P1637" s="127">
        <v>0.40543000000002449</v>
      </c>
      <c r="Q1637" s="2">
        <v>0.53159999999999996</v>
      </c>
      <c r="R1637" s="2">
        <v>0.76910000000000001</v>
      </c>
      <c r="S1637" s="2">
        <v>0.48849999999999999</v>
      </c>
      <c r="T1637" s="2">
        <v>0.58726500000001225</v>
      </c>
    </row>
    <row r="1638" spans="12:20" x14ac:dyDescent="0.2">
      <c r="L1638" s="2">
        <v>203.700000000009</v>
      </c>
      <c r="M1638" s="2">
        <v>0.48845</v>
      </c>
      <c r="N1638" s="2">
        <v>0.58713500000001229</v>
      </c>
      <c r="O1638" s="2">
        <v>0.44530000000000003</v>
      </c>
      <c r="P1638" s="127">
        <v>0.40517000000002457</v>
      </c>
      <c r="Q1638" s="2">
        <v>0.53159999999999996</v>
      </c>
      <c r="R1638" s="2">
        <v>0.76910000000000001</v>
      </c>
      <c r="S1638" s="2">
        <v>0.48845</v>
      </c>
      <c r="T1638" s="2">
        <v>0.58713500000001229</v>
      </c>
    </row>
    <row r="1639" spans="12:20" x14ac:dyDescent="0.2">
      <c r="L1639" s="2">
        <v>203.80000000000899</v>
      </c>
      <c r="M1639" s="2">
        <v>0.4884</v>
      </c>
      <c r="N1639" s="2">
        <v>0.58700500000001232</v>
      </c>
      <c r="O1639" s="2">
        <v>0.44520000000000004</v>
      </c>
      <c r="P1639" s="127">
        <v>0.40491000000002464</v>
      </c>
      <c r="Q1639" s="2">
        <v>0.53159999999999996</v>
      </c>
      <c r="R1639" s="2">
        <v>0.76910000000000001</v>
      </c>
      <c r="S1639" s="2">
        <v>0.4884</v>
      </c>
      <c r="T1639" s="2">
        <v>0.58700500000001232</v>
      </c>
    </row>
    <row r="1640" spans="12:20" x14ac:dyDescent="0.2">
      <c r="L1640" s="2">
        <v>203.90000000000899</v>
      </c>
      <c r="M1640" s="2">
        <v>0.48835000000000001</v>
      </c>
      <c r="N1640" s="2">
        <v>0.58687500000001236</v>
      </c>
      <c r="O1640" s="2">
        <v>0.44510000000000005</v>
      </c>
      <c r="P1640" s="127">
        <v>0.40465000000002471</v>
      </c>
      <c r="Q1640" s="2">
        <v>0.53159999999999996</v>
      </c>
      <c r="R1640" s="2">
        <v>0.76910000000000001</v>
      </c>
      <c r="S1640" s="2">
        <v>0.48835000000000001</v>
      </c>
      <c r="T1640" s="2">
        <v>0.58687500000001236</v>
      </c>
    </row>
    <row r="1641" spans="12:20" x14ac:dyDescent="0.2">
      <c r="L1641" s="2">
        <v>204.00000000000901</v>
      </c>
      <c r="M1641" s="2">
        <v>0.48830000000000001</v>
      </c>
      <c r="N1641" s="2">
        <v>0.5867450000000124</v>
      </c>
      <c r="O1641" s="2">
        <v>0.44500000000000001</v>
      </c>
      <c r="P1641" s="127">
        <v>0.40439000000002479</v>
      </c>
      <c r="Q1641" s="2">
        <v>0.53159999999999996</v>
      </c>
      <c r="R1641" s="2">
        <v>0.76910000000000001</v>
      </c>
      <c r="S1641" s="2">
        <v>0.48830000000000001</v>
      </c>
      <c r="T1641" s="2">
        <v>0.5867450000000124</v>
      </c>
    </row>
    <row r="1642" spans="12:20" x14ac:dyDescent="0.2">
      <c r="L1642" s="2">
        <v>204.100000000009</v>
      </c>
      <c r="M1642" s="2">
        <v>0.48825000000000002</v>
      </c>
      <c r="N1642" s="2">
        <v>0.58661500000001243</v>
      </c>
      <c r="O1642" s="2">
        <v>0.44490000000000007</v>
      </c>
      <c r="P1642" s="127">
        <v>0.40413000000002486</v>
      </c>
      <c r="Q1642" s="2">
        <v>0.53159999999999996</v>
      </c>
      <c r="R1642" s="2">
        <v>0.76910000000000001</v>
      </c>
      <c r="S1642" s="2">
        <v>0.48825000000000002</v>
      </c>
      <c r="T1642" s="2">
        <v>0.58661500000001243</v>
      </c>
    </row>
    <row r="1643" spans="12:20" x14ac:dyDescent="0.2">
      <c r="L1643" s="2">
        <v>204.200000000009</v>
      </c>
      <c r="M1643" s="2">
        <v>0.48820000000000002</v>
      </c>
      <c r="N1643" s="2">
        <v>0.58648500000001247</v>
      </c>
      <c r="O1643" s="2">
        <v>0.44480000000000008</v>
      </c>
      <c r="P1643" s="127">
        <v>0.40387000000002493</v>
      </c>
      <c r="Q1643" s="2">
        <v>0.53159999999999996</v>
      </c>
      <c r="R1643" s="2">
        <v>0.76910000000000001</v>
      </c>
      <c r="S1643" s="2">
        <v>0.48820000000000002</v>
      </c>
      <c r="T1643" s="2">
        <v>0.58648500000001247</v>
      </c>
    </row>
    <row r="1644" spans="12:20" x14ac:dyDescent="0.2">
      <c r="L1644" s="2">
        <v>204.30000000000899</v>
      </c>
      <c r="M1644" s="2">
        <v>0.48814999999999997</v>
      </c>
      <c r="N1644" s="2">
        <v>0.58635500000001251</v>
      </c>
      <c r="O1644" s="2">
        <v>0.44469999999999998</v>
      </c>
      <c r="P1644" s="127">
        <v>0.403610000000025</v>
      </c>
      <c r="Q1644" s="2">
        <v>0.53159999999999996</v>
      </c>
      <c r="R1644" s="2">
        <v>0.76910000000000001</v>
      </c>
      <c r="S1644" s="2">
        <v>0.48814999999999997</v>
      </c>
      <c r="T1644" s="2">
        <v>0.58635500000001251</v>
      </c>
    </row>
    <row r="1645" spans="12:20" x14ac:dyDescent="0.2">
      <c r="L1645" s="2">
        <v>204.40000000000899</v>
      </c>
      <c r="M1645" s="2">
        <v>0.48809999999999998</v>
      </c>
      <c r="N1645" s="2">
        <v>0.58622500000001254</v>
      </c>
      <c r="O1645" s="2">
        <v>0.4446</v>
      </c>
      <c r="P1645" s="127">
        <v>0.40335000000002508</v>
      </c>
      <c r="Q1645" s="2">
        <v>0.53159999999999996</v>
      </c>
      <c r="R1645" s="2">
        <v>0.76910000000000001</v>
      </c>
      <c r="S1645" s="2">
        <v>0.48809999999999998</v>
      </c>
      <c r="T1645" s="2">
        <v>0.58622500000001254</v>
      </c>
    </row>
    <row r="1646" spans="12:20" x14ac:dyDescent="0.2">
      <c r="L1646" s="2">
        <v>204.50000000000901</v>
      </c>
      <c r="M1646" s="2">
        <v>0.48804999999999998</v>
      </c>
      <c r="N1646" s="2">
        <v>0.58609500000001258</v>
      </c>
      <c r="O1646" s="2">
        <v>0.44450000000000001</v>
      </c>
      <c r="P1646" s="127">
        <v>0.40309000000002515</v>
      </c>
      <c r="Q1646" s="2">
        <v>0.53159999999999996</v>
      </c>
      <c r="R1646" s="2">
        <v>0.76910000000000001</v>
      </c>
      <c r="S1646" s="2">
        <v>0.48804999999999998</v>
      </c>
      <c r="T1646" s="2">
        <v>0.58609500000001258</v>
      </c>
    </row>
    <row r="1647" spans="12:20" x14ac:dyDescent="0.2">
      <c r="L1647" s="2">
        <v>204.600000000009</v>
      </c>
      <c r="M1647" s="2">
        <v>0.48799999999999999</v>
      </c>
      <c r="N1647" s="2">
        <v>0.58596500000001261</v>
      </c>
      <c r="O1647" s="2">
        <v>0.44440000000000002</v>
      </c>
      <c r="P1647" s="127">
        <v>0.40283000000002522</v>
      </c>
      <c r="Q1647" s="2">
        <v>0.53159999999999996</v>
      </c>
      <c r="R1647" s="2">
        <v>0.76910000000000001</v>
      </c>
      <c r="S1647" s="2">
        <v>0.48799999999999999</v>
      </c>
      <c r="T1647" s="2">
        <v>0.58596500000001261</v>
      </c>
    </row>
    <row r="1648" spans="12:20" x14ac:dyDescent="0.2">
      <c r="L1648" s="2">
        <v>204.700000000009</v>
      </c>
      <c r="M1648" s="2">
        <v>0.48794999999999999</v>
      </c>
      <c r="N1648" s="2">
        <v>0.58583500000001265</v>
      </c>
      <c r="O1648" s="2">
        <v>0.44420000000000004</v>
      </c>
      <c r="P1648" s="127">
        <v>0.4025700000000253</v>
      </c>
      <c r="Q1648" s="2">
        <v>0.53169999999999995</v>
      </c>
      <c r="R1648" s="2">
        <v>0.76910000000000001</v>
      </c>
      <c r="S1648" s="2">
        <v>0.48794999999999999</v>
      </c>
      <c r="T1648" s="2">
        <v>0.58583500000001265</v>
      </c>
    </row>
    <row r="1649" spans="12:20" x14ac:dyDescent="0.2">
      <c r="L1649" s="2">
        <v>204.80000000000899</v>
      </c>
      <c r="M1649" s="2">
        <v>0.4879</v>
      </c>
      <c r="N1649" s="2">
        <v>0.58570500000001269</v>
      </c>
      <c r="O1649" s="2">
        <v>0.44410000000000005</v>
      </c>
      <c r="P1649" s="127">
        <v>0.40231000000002537</v>
      </c>
      <c r="Q1649" s="2">
        <v>0.53169999999999995</v>
      </c>
      <c r="R1649" s="2">
        <v>0.76910000000000001</v>
      </c>
      <c r="S1649" s="2">
        <v>0.4879</v>
      </c>
      <c r="T1649" s="2">
        <v>0.58570500000001269</v>
      </c>
    </row>
    <row r="1650" spans="12:20" x14ac:dyDescent="0.2">
      <c r="L1650" s="2">
        <v>204.90000000000899</v>
      </c>
      <c r="M1650" s="2">
        <v>0.48785000000000001</v>
      </c>
      <c r="N1650" s="2">
        <v>0.58557500000001272</v>
      </c>
      <c r="O1650" s="2">
        <v>0.44400000000000006</v>
      </c>
      <c r="P1650" s="127">
        <v>0.40205000000002544</v>
      </c>
      <c r="Q1650" s="2">
        <v>0.53169999999999995</v>
      </c>
      <c r="R1650" s="2">
        <v>0.76910000000000001</v>
      </c>
      <c r="S1650" s="2">
        <v>0.48785000000000001</v>
      </c>
      <c r="T1650" s="2">
        <v>0.58557500000001272</v>
      </c>
    </row>
    <row r="1651" spans="12:20" x14ac:dyDescent="0.2">
      <c r="L1651" s="2">
        <v>205.00000000000901</v>
      </c>
      <c r="M1651" s="2">
        <v>0.48780499999999999</v>
      </c>
      <c r="N1651" s="2">
        <v>0.58544500000001276</v>
      </c>
      <c r="O1651" s="2">
        <v>0.44391000000000003</v>
      </c>
      <c r="P1651" s="127">
        <v>0.40179000000002552</v>
      </c>
      <c r="Q1651" s="2">
        <v>0.53169999999999995</v>
      </c>
      <c r="R1651" s="2">
        <v>0.76910000000000001</v>
      </c>
      <c r="S1651" s="2">
        <v>0.48780499999999999</v>
      </c>
      <c r="T1651" s="2">
        <v>0.58544500000001276</v>
      </c>
    </row>
    <row r="1652" spans="12:20" x14ac:dyDescent="0.2">
      <c r="L1652" s="2">
        <v>205.100000000009</v>
      </c>
      <c r="M1652" s="2">
        <v>0.487765</v>
      </c>
      <c r="N1652" s="2">
        <v>0.5853150000000128</v>
      </c>
      <c r="O1652" s="2">
        <v>0.44383000000000006</v>
      </c>
      <c r="P1652" s="127">
        <v>0.40153000000002559</v>
      </c>
      <c r="Q1652" s="2">
        <v>0.53169999999999995</v>
      </c>
      <c r="R1652" s="2">
        <v>0.76910000000000001</v>
      </c>
      <c r="S1652" s="2">
        <v>0.487765</v>
      </c>
      <c r="T1652" s="2">
        <v>0.5853150000000128</v>
      </c>
    </row>
    <row r="1653" spans="12:20" x14ac:dyDescent="0.2">
      <c r="L1653" s="2">
        <v>205.200000000009</v>
      </c>
      <c r="M1653" s="2">
        <v>0.48772500000000002</v>
      </c>
      <c r="N1653" s="2">
        <v>0.58518500000001283</v>
      </c>
      <c r="O1653" s="2">
        <v>0.44374999999999998</v>
      </c>
      <c r="P1653" s="127">
        <v>0.40127000000002566</v>
      </c>
      <c r="Q1653" s="2">
        <v>0.53169999999999995</v>
      </c>
      <c r="R1653" s="2">
        <v>0.76910000000000001</v>
      </c>
      <c r="S1653" s="2">
        <v>0.48772500000000002</v>
      </c>
      <c r="T1653" s="2">
        <v>0.58518500000001283</v>
      </c>
    </row>
    <row r="1654" spans="12:20" x14ac:dyDescent="0.2">
      <c r="L1654" s="2">
        <v>205.30000000000899</v>
      </c>
      <c r="M1654" s="2">
        <v>0.48768499999999998</v>
      </c>
      <c r="N1654" s="2">
        <v>0.58505500000001287</v>
      </c>
      <c r="O1654" s="2">
        <v>0.44367000000000001</v>
      </c>
      <c r="P1654" s="127">
        <v>0.40101000000002573</v>
      </c>
      <c r="Q1654" s="2">
        <v>0.53169999999999995</v>
      </c>
      <c r="R1654" s="2">
        <v>0.76910000000000001</v>
      </c>
      <c r="S1654" s="2">
        <v>0.48768499999999998</v>
      </c>
      <c r="T1654" s="2">
        <v>0.58505500000001287</v>
      </c>
    </row>
    <row r="1655" spans="12:20" x14ac:dyDescent="0.2">
      <c r="L1655" s="2">
        <v>205.40000000000899</v>
      </c>
      <c r="M1655" s="2">
        <v>0.487645</v>
      </c>
      <c r="N1655" s="2">
        <v>0.58492500000001291</v>
      </c>
      <c r="O1655" s="2">
        <v>0.44348999999999994</v>
      </c>
      <c r="P1655" s="127">
        <v>0.40075000000002581</v>
      </c>
      <c r="Q1655" s="2">
        <v>0.53180000000000005</v>
      </c>
      <c r="R1655" s="2">
        <v>0.76910000000000001</v>
      </c>
      <c r="S1655" s="2">
        <v>0.487645</v>
      </c>
      <c r="T1655" s="2">
        <v>0.58492500000001291</v>
      </c>
    </row>
    <row r="1656" spans="12:20" x14ac:dyDescent="0.2">
      <c r="L1656" s="2">
        <v>205.50000000000901</v>
      </c>
      <c r="M1656" s="2">
        <v>0.48760500000000001</v>
      </c>
      <c r="N1656" s="2">
        <v>0.58479500000001294</v>
      </c>
      <c r="O1656" s="2">
        <v>0.44340999999999997</v>
      </c>
      <c r="P1656" s="127">
        <v>0.40049000000002588</v>
      </c>
      <c r="Q1656" s="2">
        <v>0.53180000000000005</v>
      </c>
      <c r="R1656" s="2">
        <v>0.76910000000000001</v>
      </c>
      <c r="S1656" s="2">
        <v>0.48760500000000001</v>
      </c>
      <c r="T1656" s="2">
        <v>0.58479500000001294</v>
      </c>
    </row>
    <row r="1657" spans="12:20" x14ac:dyDescent="0.2">
      <c r="L1657" s="2">
        <v>205.600000000009</v>
      </c>
      <c r="M1657" s="2">
        <v>0.48756500000000003</v>
      </c>
      <c r="N1657" s="2">
        <v>0.58466500000001298</v>
      </c>
      <c r="O1657" s="2">
        <v>0.44333</v>
      </c>
      <c r="P1657" s="127">
        <v>0.40023000000002595</v>
      </c>
      <c r="Q1657" s="2">
        <v>0.53180000000000005</v>
      </c>
      <c r="R1657" s="2">
        <v>0.76910000000000001</v>
      </c>
      <c r="S1657" s="2">
        <v>0.48756500000000003</v>
      </c>
      <c r="T1657" s="2">
        <v>0.58466500000001298</v>
      </c>
    </row>
    <row r="1658" spans="12:20" x14ac:dyDescent="0.2">
      <c r="L1658" s="2">
        <v>205.700000000009</v>
      </c>
      <c r="M1658" s="2">
        <v>0.48752499999999999</v>
      </c>
      <c r="N1658" s="2">
        <v>0.58453500000001302</v>
      </c>
      <c r="O1658" s="2">
        <v>0.44324999999999992</v>
      </c>
      <c r="P1658" s="127">
        <v>0.39997000000002603</v>
      </c>
      <c r="Q1658" s="2">
        <v>0.53180000000000005</v>
      </c>
      <c r="R1658" s="2">
        <v>0.76910000000000001</v>
      </c>
      <c r="S1658" s="2">
        <v>0.48752499999999999</v>
      </c>
      <c r="T1658" s="2">
        <v>0.58453500000001302</v>
      </c>
    </row>
    <row r="1659" spans="12:20" x14ac:dyDescent="0.2">
      <c r="L1659" s="2">
        <v>205.80000000000899</v>
      </c>
      <c r="M1659" s="2">
        <v>0.487485</v>
      </c>
      <c r="N1659" s="2">
        <v>0.58440500000001305</v>
      </c>
      <c r="O1659" s="2">
        <v>0.44316999999999995</v>
      </c>
      <c r="P1659" s="127">
        <v>0.3997100000000261</v>
      </c>
      <c r="Q1659" s="2">
        <v>0.53180000000000005</v>
      </c>
      <c r="R1659" s="2">
        <v>0.76910000000000001</v>
      </c>
      <c r="S1659" s="2">
        <v>0.487485</v>
      </c>
      <c r="T1659" s="2">
        <v>0.58440500000001305</v>
      </c>
    </row>
    <row r="1660" spans="12:20" x14ac:dyDescent="0.2">
      <c r="L1660" s="2">
        <v>205.90000000000899</v>
      </c>
      <c r="M1660" s="2">
        <v>0.48744500000000002</v>
      </c>
      <c r="N1660" s="2">
        <v>0.58427500000001309</v>
      </c>
      <c r="O1660" s="2">
        <v>0.44308999999999998</v>
      </c>
      <c r="P1660" s="127">
        <v>0.39945000000002617</v>
      </c>
      <c r="Q1660" s="2">
        <v>0.53180000000000005</v>
      </c>
      <c r="R1660" s="2">
        <v>0.76910000000000001</v>
      </c>
      <c r="S1660" s="2">
        <v>0.48744500000000002</v>
      </c>
      <c r="T1660" s="2">
        <v>0.58427500000001309</v>
      </c>
    </row>
    <row r="1661" spans="12:20" x14ac:dyDescent="0.2">
      <c r="L1661" s="2">
        <v>206.00000000000901</v>
      </c>
      <c r="M1661" s="2">
        <v>0.48740499999999998</v>
      </c>
      <c r="N1661" s="2">
        <v>0.58414500000001313</v>
      </c>
      <c r="O1661" s="2">
        <v>0.4430099999999999</v>
      </c>
      <c r="P1661" s="127">
        <v>0.39919000000002625</v>
      </c>
      <c r="Q1661" s="2">
        <v>0.53180000000000005</v>
      </c>
      <c r="R1661" s="2">
        <v>0.76910000000000001</v>
      </c>
      <c r="S1661" s="2">
        <v>0.48740499999999998</v>
      </c>
      <c r="T1661" s="2">
        <v>0.58414500000001313</v>
      </c>
    </row>
    <row r="1662" spans="12:20" x14ac:dyDescent="0.2">
      <c r="L1662" s="2">
        <v>206.100000000009</v>
      </c>
      <c r="M1662" s="2">
        <v>0.48736499999999999</v>
      </c>
      <c r="N1662" s="2">
        <v>0.58401500000001316</v>
      </c>
      <c r="O1662" s="2">
        <v>0.44292999999999993</v>
      </c>
      <c r="P1662" s="127">
        <v>0.39893000000002632</v>
      </c>
      <c r="Q1662" s="2">
        <v>0.53180000000000005</v>
      </c>
      <c r="R1662" s="2">
        <v>0.76910000000000001</v>
      </c>
      <c r="S1662" s="2">
        <v>0.48736499999999999</v>
      </c>
      <c r="T1662" s="2">
        <v>0.58401500000001316</v>
      </c>
    </row>
    <row r="1663" spans="12:20" x14ac:dyDescent="0.2">
      <c r="L1663" s="2">
        <v>206.200000000009</v>
      </c>
      <c r="M1663" s="2">
        <v>0.48732500000000001</v>
      </c>
      <c r="N1663" s="2">
        <v>0.5838850000000132</v>
      </c>
      <c r="O1663" s="2">
        <v>0.44284999999999997</v>
      </c>
      <c r="P1663" s="127">
        <v>0.39867000000002639</v>
      </c>
      <c r="Q1663" s="2">
        <v>0.53180000000000005</v>
      </c>
      <c r="R1663" s="2">
        <v>0.76910000000000001</v>
      </c>
      <c r="S1663" s="2">
        <v>0.48732500000000001</v>
      </c>
      <c r="T1663" s="2">
        <v>0.5838850000000132</v>
      </c>
    </row>
    <row r="1664" spans="12:20" x14ac:dyDescent="0.2">
      <c r="L1664" s="2">
        <v>206.30000000000899</v>
      </c>
      <c r="M1664" s="2">
        <v>0.48728500000000002</v>
      </c>
      <c r="N1664" s="2">
        <v>0.58375500000001324</v>
      </c>
      <c r="O1664" s="2">
        <v>0.44277</v>
      </c>
      <c r="P1664" s="127">
        <v>0.39841000000002647</v>
      </c>
      <c r="Q1664" s="2">
        <v>0.53180000000000005</v>
      </c>
      <c r="R1664" s="2">
        <v>0.76910000000000001</v>
      </c>
      <c r="S1664" s="2">
        <v>0.48728500000000002</v>
      </c>
      <c r="T1664" s="2">
        <v>0.58375500000001324</v>
      </c>
    </row>
    <row r="1665" spans="12:20" x14ac:dyDescent="0.2">
      <c r="L1665" s="2">
        <v>206.40000000000899</v>
      </c>
      <c r="M1665" s="2">
        <v>0.48724499999999998</v>
      </c>
      <c r="N1665" s="2">
        <v>0.58362500000001327</v>
      </c>
      <c r="O1665" s="2">
        <v>0.44268999999999992</v>
      </c>
      <c r="P1665" s="127">
        <v>0.39815000000002654</v>
      </c>
      <c r="Q1665" s="2">
        <v>0.53180000000000005</v>
      </c>
      <c r="R1665" s="2">
        <v>0.76910000000000001</v>
      </c>
      <c r="S1665" s="2">
        <v>0.48724499999999998</v>
      </c>
      <c r="T1665" s="2">
        <v>0.58362500000001327</v>
      </c>
    </row>
    <row r="1666" spans="12:20" x14ac:dyDescent="0.2">
      <c r="L1666" s="2">
        <v>206.50000000000901</v>
      </c>
      <c r="M1666" s="2">
        <v>0.487205</v>
      </c>
      <c r="N1666" s="2">
        <v>0.58349500000001331</v>
      </c>
      <c r="O1666" s="2">
        <v>0.44260999999999995</v>
      </c>
      <c r="P1666" s="127">
        <v>0.39789000000002661</v>
      </c>
      <c r="Q1666" s="2">
        <v>0.53180000000000005</v>
      </c>
      <c r="R1666" s="2">
        <v>0.76910000000000001</v>
      </c>
      <c r="S1666" s="2">
        <v>0.487205</v>
      </c>
      <c r="T1666" s="2">
        <v>0.58349500000001331</v>
      </c>
    </row>
    <row r="1667" spans="12:20" x14ac:dyDescent="0.2">
      <c r="L1667" s="2">
        <v>206.600000000009</v>
      </c>
      <c r="M1667" s="2">
        <v>0.48716500000000001</v>
      </c>
      <c r="N1667" s="2">
        <v>0.58336500000001335</v>
      </c>
      <c r="O1667" s="2">
        <v>0.44252999999999998</v>
      </c>
      <c r="P1667" s="127">
        <v>0.39763000000002668</v>
      </c>
      <c r="Q1667" s="2">
        <v>0.53180000000000005</v>
      </c>
      <c r="R1667" s="2">
        <v>0.76910000000000001</v>
      </c>
      <c r="S1667" s="2">
        <v>0.48716500000000001</v>
      </c>
      <c r="T1667" s="2">
        <v>0.58336500000001335</v>
      </c>
    </row>
    <row r="1668" spans="12:20" x14ac:dyDescent="0.2">
      <c r="L1668" s="2">
        <v>206.700000000009</v>
      </c>
      <c r="M1668" s="2">
        <v>0.48712499999999997</v>
      </c>
      <c r="N1668" s="2">
        <v>0.58323500000001338</v>
      </c>
      <c r="O1668" s="2">
        <v>0.4424499999999999</v>
      </c>
      <c r="P1668" s="127">
        <v>0.39737000000002676</v>
      </c>
      <c r="Q1668" s="2">
        <v>0.53180000000000005</v>
      </c>
      <c r="R1668" s="2">
        <v>0.76910000000000001</v>
      </c>
      <c r="S1668" s="2">
        <v>0.48712499999999997</v>
      </c>
      <c r="T1668" s="2">
        <v>0.58323500000001338</v>
      </c>
    </row>
    <row r="1669" spans="12:20" x14ac:dyDescent="0.2">
      <c r="L1669" s="2">
        <v>206.80000000000899</v>
      </c>
      <c r="M1669" s="2">
        <v>0.48708499999999999</v>
      </c>
      <c r="N1669" s="2">
        <v>0.58310500000001342</v>
      </c>
      <c r="O1669" s="2">
        <v>0.44236999999999993</v>
      </c>
      <c r="P1669" s="127">
        <v>0.39711000000002683</v>
      </c>
      <c r="Q1669" s="2">
        <v>0.53180000000000005</v>
      </c>
      <c r="R1669" s="2">
        <v>0.76910000000000001</v>
      </c>
      <c r="S1669" s="2">
        <v>0.48708499999999999</v>
      </c>
      <c r="T1669" s="2">
        <v>0.58310500000001342</v>
      </c>
    </row>
    <row r="1670" spans="12:20" x14ac:dyDescent="0.2">
      <c r="L1670" s="2">
        <v>206.90000000000899</v>
      </c>
      <c r="M1670" s="2">
        <v>0.48704500000000001</v>
      </c>
      <c r="N1670" s="2">
        <v>0.58297500000001345</v>
      </c>
      <c r="O1670" s="2">
        <v>0.44228999999999996</v>
      </c>
      <c r="P1670" s="127">
        <v>0.3968500000000269</v>
      </c>
      <c r="Q1670" s="2">
        <v>0.53180000000000005</v>
      </c>
      <c r="R1670" s="2">
        <v>0.76910000000000001</v>
      </c>
      <c r="S1670" s="2">
        <v>0.48704500000000001</v>
      </c>
      <c r="T1670" s="2">
        <v>0.58297500000001345</v>
      </c>
    </row>
    <row r="1671" spans="12:20" x14ac:dyDescent="0.2">
      <c r="L1671" s="2">
        <v>207.00000000000901</v>
      </c>
      <c r="M1671" s="2">
        <v>0.48700500000000002</v>
      </c>
      <c r="N1671" s="2">
        <v>0.58284500000001349</v>
      </c>
      <c r="O1671" s="2">
        <v>0.44220999999999999</v>
      </c>
      <c r="P1671" s="127">
        <v>0.39659000000002698</v>
      </c>
      <c r="Q1671" s="2">
        <v>0.53180000000000005</v>
      </c>
      <c r="R1671" s="2">
        <v>0.76910000000000001</v>
      </c>
      <c r="S1671" s="2">
        <v>0.48700500000000002</v>
      </c>
      <c r="T1671" s="2">
        <v>0.58284500000001349</v>
      </c>
    </row>
    <row r="1672" spans="12:20" x14ac:dyDescent="0.2">
      <c r="L1672" s="2">
        <v>207.100000000009</v>
      </c>
      <c r="M1672" s="2">
        <v>0.48696499999999998</v>
      </c>
      <c r="N1672" s="2">
        <v>0.58271500000001353</v>
      </c>
      <c r="O1672" s="2">
        <v>0.44212999999999991</v>
      </c>
      <c r="P1672" s="127">
        <v>0.39633000000002705</v>
      </c>
      <c r="Q1672" s="2">
        <v>0.53180000000000005</v>
      </c>
      <c r="R1672" s="2">
        <v>0.76910000000000001</v>
      </c>
      <c r="S1672" s="2">
        <v>0.48696499999999998</v>
      </c>
      <c r="T1672" s="2">
        <v>0.58271500000001353</v>
      </c>
    </row>
    <row r="1673" spans="12:20" x14ac:dyDescent="0.2">
      <c r="L1673" s="2">
        <v>207.200000000009</v>
      </c>
      <c r="M1673" s="2">
        <v>0.486925</v>
      </c>
      <c r="N1673" s="2">
        <v>0.58258500000001356</v>
      </c>
      <c r="O1673" s="2">
        <v>0.44204999999999994</v>
      </c>
      <c r="P1673" s="127">
        <v>0.39607000000002712</v>
      </c>
      <c r="Q1673" s="2">
        <v>0.53180000000000005</v>
      </c>
      <c r="R1673" s="2">
        <v>0.76910000000000001</v>
      </c>
      <c r="S1673" s="2">
        <v>0.486925</v>
      </c>
      <c r="T1673" s="2">
        <v>0.58258500000001356</v>
      </c>
    </row>
    <row r="1674" spans="12:20" x14ac:dyDescent="0.2">
      <c r="L1674" s="2">
        <v>207.30000000000999</v>
      </c>
      <c r="M1674" s="2">
        <v>0.48688500000000001</v>
      </c>
      <c r="N1674" s="2">
        <v>0.5824550000000136</v>
      </c>
      <c r="O1674" s="2">
        <v>0.44196999999999997</v>
      </c>
      <c r="P1674" s="127">
        <v>0.3958100000000272</v>
      </c>
      <c r="Q1674" s="2">
        <v>0.53180000000000005</v>
      </c>
      <c r="R1674" s="2">
        <v>0.76910000000000001</v>
      </c>
      <c r="S1674" s="2">
        <v>0.48688500000000001</v>
      </c>
      <c r="T1674" s="2">
        <v>0.5824550000000136</v>
      </c>
    </row>
    <row r="1675" spans="12:20" x14ac:dyDescent="0.2">
      <c r="L1675" s="2">
        <v>207.40000000000899</v>
      </c>
      <c r="M1675" s="2">
        <v>0.48684500000000003</v>
      </c>
      <c r="N1675" s="2">
        <v>0.58232500000001364</v>
      </c>
      <c r="O1675" s="2">
        <v>0.44189000000000001</v>
      </c>
      <c r="P1675" s="127">
        <v>0.39555000000002727</v>
      </c>
      <c r="Q1675" s="2">
        <v>0.53180000000000005</v>
      </c>
      <c r="R1675" s="2">
        <v>0.76910000000000001</v>
      </c>
      <c r="S1675" s="2">
        <v>0.48684500000000003</v>
      </c>
      <c r="T1675" s="2">
        <v>0.58232500000001364</v>
      </c>
    </row>
    <row r="1676" spans="12:20" x14ac:dyDescent="0.2">
      <c r="L1676" s="2">
        <v>207.50000000000901</v>
      </c>
      <c r="M1676" s="2">
        <v>0.48680499999999999</v>
      </c>
      <c r="N1676" s="2">
        <v>0.58219500000001367</v>
      </c>
      <c r="O1676" s="2">
        <v>0.44180999999999993</v>
      </c>
      <c r="P1676" s="127">
        <v>0.39529000000002734</v>
      </c>
      <c r="Q1676" s="2">
        <v>0.53180000000000005</v>
      </c>
      <c r="R1676" s="2">
        <v>0.76910000000000001</v>
      </c>
      <c r="S1676" s="2">
        <v>0.48680499999999999</v>
      </c>
      <c r="T1676" s="2">
        <v>0.58219500000001367</v>
      </c>
    </row>
    <row r="1677" spans="12:20" x14ac:dyDescent="0.2">
      <c r="L1677" s="2">
        <v>207.600000000009</v>
      </c>
      <c r="M1677" s="2">
        <v>0.486765</v>
      </c>
      <c r="N1677" s="2">
        <v>0.58206500000001371</v>
      </c>
      <c r="O1677" s="2">
        <v>0.44172999999999996</v>
      </c>
      <c r="P1677" s="127">
        <v>0.39503000000002741</v>
      </c>
      <c r="Q1677" s="2">
        <v>0.53180000000000005</v>
      </c>
      <c r="R1677" s="2">
        <v>0.76910000000000001</v>
      </c>
      <c r="S1677" s="2">
        <v>0.486765</v>
      </c>
      <c r="T1677" s="2">
        <v>0.58206500000001371</v>
      </c>
    </row>
    <row r="1678" spans="12:20" x14ac:dyDescent="0.2">
      <c r="L1678" s="2">
        <v>207.700000000009</v>
      </c>
      <c r="M1678" s="2">
        <v>0.48672500000000002</v>
      </c>
      <c r="N1678" s="2">
        <v>0.58193500000001375</v>
      </c>
      <c r="O1678" s="2">
        <v>0.44164999999999999</v>
      </c>
      <c r="P1678" s="127">
        <v>0.39477000000002749</v>
      </c>
      <c r="Q1678" s="2">
        <v>0.53180000000000005</v>
      </c>
      <c r="R1678" s="2">
        <v>0.76910000000000001</v>
      </c>
      <c r="S1678" s="2">
        <v>0.48672500000000002</v>
      </c>
      <c r="T1678" s="2">
        <v>0.58193500000001375</v>
      </c>
    </row>
    <row r="1679" spans="12:20" x14ac:dyDescent="0.2">
      <c r="L1679" s="2">
        <v>207.80000000000999</v>
      </c>
      <c r="M1679" s="2">
        <v>0.48668499999999998</v>
      </c>
      <c r="N1679" s="2">
        <v>0.58180500000001378</v>
      </c>
      <c r="O1679" s="2">
        <v>0.44156999999999991</v>
      </c>
      <c r="P1679" s="127">
        <v>0.39451000000002756</v>
      </c>
      <c r="Q1679" s="2">
        <v>0.53180000000000005</v>
      </c>
      <c r="R1679" s="2">
        <v>0.76910000000000001</v>
      </c>
      <c r="S1679" s="2">
        <v>0.48668499999999998</v>
      </c>
      <c r="T1679" s="2">
        <v>0.58180500000001378</v>
      </c>
    </row>
    <row r="1680" spans="12:20" x14ac:dyDescent="0.2">
      <c r="L1680" s="2">
        <v>207.90000000001001</v>
      </c>
      <c r="M1680" s="2">
        <v>0.48664499999999999</v>
      </c>
      <c r="N1680" s="2">
        <v>0.58167500000001382</v>
      </c>
      <c r="O1680" s="2">
        <v>0.44148999999999994</v>
      </c>
      <c r="P1680" s="127">
        <v>0.39425000000002763</v>
      </c>
      <c r="Q1680" s="2">
        <v>0.53180000000000005</v>
      </c>
      <c r="R1680" s="2">
        <v>0.76910000000000001</v>
      </c>
      <c r="S1680" s="2">
        <v>0.48664499999999999</v>
      </c>
      <c r="T1680" s="2">
        <v>0.58167500000001382</v>
      </c>
    </row>
    <row r="1681" spans="12:20" x14ac:dyDescent="0.2">
      <c r="L1681" s="2">
        <v>208.00000000001</v>
      </c>
      <c r="M1681" s="2">
        <v>0.48660500000000001</v>
      </c>
      <c r="N1681" s="2">
        <v>0.58154500000001386</v>
      </c>
      <c r="O1681" s="2">
        <v>0.44140999999999997</v>
      </c>
      <c r="P1681" s="127">
        <v>0.39399000000002771</v>
      </c>
      <c r="Q1681" s="2">
        <v>0.53180000000000005</v>
      </c>
      <c r="R1681" s="2">
        <v>0.76910000000000001</v>
      </c>
      <c r="S1681" s="2">
        <v>0.48660500000000001</v>
      </c>
      <c r="T1681" s="2">
        <v>0.58154500000001386</v>
      </c>
    </row>
    <row r="1682" spans="12:20" x14ac:dyDescent="0.2">
      <c r="L1682" s="2">
        <v>208.10000000001</v>
      </c>
      <c r="M1682" s="2">
        <v>0.48656500000000003</v>
      </c>
      <c r="N1682" s="2">
        <v>0.58141500000001389</v>
      </c>
      <c r="O1682" s="2">
        <v>0.44133</v>
      </c>
      <c r="P1682" s="127">
        <v>0.39373000000002778</v>
      </c>
      <c r="Q1682" s="2">
        <v>0.53180000000000005</v>
      </c>
      <c r="R1682" s="2">
        <v>0.76910000000000001</v>
      </c>
      <c r="S1682" s="2">
        <v>0.48656500000000003</v>
      </c>
      <c r="T1682" s="2">
        <v>0.58141500000001389</v>
      </c>
    </row>
    <row r="1683" spans="12:20" x14ac:dyDescent="0.2">
      <c r="L1683" s="2">
        <v>208.20000000000999</v>
      </c>
      <c r="M1683" s="2">
        <v>0.48652499999999999</v>
      </c>
      <c r="N1683" s="2">
        <v>0.58128500000001393</v>
      </c>
      <c r="O1683" s="2">
        <v>0.44124999999999998</v>
      </c>
      <c r="P1683" s="127">
        <v>0.39347000000002785</v>
      </c>
      <c r="Q1683" s="2">
        <v>0.53180000000000005</v>
      </c>
      <c r="R1683" s="2">
        <v>0.76910000000000001</v>
      </c>
      <c r="S1683" s="2">
        <v>0.48652499999999999</v>
      </c>
      <c r="T1683" s="2">
        <v>0.58128500000001393</v>
      </c>
    </row>
    <row r="1684" spans="12:20" x14ac:dyDescent="0.2">
      <c r="L1684" s="2">
        <v>208.30000000000999</v>
      </c>
      <c r="M1684" s="2">
        <v>0.486485</v>
      </c>
      <c r="N1684" s="2">
        <v>0.58115500000001397</v>
      </c>
      <c r="O1684" s="2">
        <v>0.44116999999999995</v>
      </c>
      <c r="P1684" s="127">
        <v>0.39321000000002793</v>
      </c>
      <c r="Q1684" s="2">
        <v>0.53180000000000005</v>
      </c>
      <c r="R1684" s="2">
        <v>0.76910000000000001</v>
      </c>
      <c r="S1684" s="2">
        <v>0.486485</v>
      </c>
      <c r="T1684" s="2">
        <v>0.58115500000001397</v>
      </c>
    </row>
    <row r="1685" spans="12:20" x14ac:dyDescent="0.2">
      <c r="L1685" s="2">
        <v>208.40000000001001</v>
      </c>
      <c r="M1685" s="2">
        <v>0.48644500000000002</v>
      </c>
      <c r="N1685" s="2">
        <v>0.581025000000014</v>
      </c>
      <c r="O1685" s="2">
        <v>0.44108999999999998</v>
      </c>
      <c r="P1685" s="127">
        <v>0.392950000000028</v>
      </c>
      <c r="Q1685" s="2">
        <v>0.53180000000000005</v>
      </c>
      <c r="R1685" s="2">
        <v>0.76910000000000001</v>
      </c>
      <c r="S1685" s="2">
        <v>0.48644500000000002</v>
      </c>
      <c r="T1685" s="2">
        <v>0.581025000000014</v>
      </c>
    </row>
    <row r="1686" spans="12:20" x14ac:dyDescent="0.2">
      <c r="L1686" s="2">
        <v>208.50000000001</v>
      </c>
      <c r="M1686" s="2">
        <v>0.48640499999999998</v>
      </c>
      <c r="N1686" s="2">
        <v>0.58089500000001404</v>
      </c>
      <c r="O1686" s="2">
        <v>0.4410099999999999</v>
      </c>
      <c r="P1686" s="127">
        <v>0.39269000000002807</v>
      </c>
      <c r="Q1686" s="2">
        <v>0.53180000000000005</v>
      </c>
      <c r="R1686" s="2">
        <v>0.76910000000000001</v>
      </c>
      <c r="S1686" s="2">
        <v>0.48640499999999998</v>
      </c>
      <c r="T1686" s="2">
        <v>0.58089500000001404</v>
      </c>
    </row>
    <row r="1687" spans="12:20" x14ac:dyDescent="0.2">
      <c r="L1687" s="2">
        <v>208.60000000001</v>
      </c>
      <c r="M1687" s="2">
        <v>0.48636499999999999</v>
      </c>
      <c r="N1687" s="2">
        <v>0.58076500000001408</v>
      </c>
      <c r="O1687" s="2">
        <v>0.44092999999999993</v>
      </c>
      <c r="P1687" s="127">
        <v>0.39243000000002815</v>
      </c>
      <c r="Q1687" s="2">
        <v>0.53180000000000005</v>
      </c>
      <c r="R1687" s="2">
        <v>0.76910000000000001</v>
      </c>
      <c r="S1687" s="2">
        <v>0.48636499999999999</v>
      </c>
      <c r="T1687" s="2">
        <v>0.58076500000001408</v>
      </c>
    </row>
    <row r="1688" spans="12:20" x14ac:dyDescent="0.2">
      <c r="L1688" s="2">
        <v>208.70000000000999</v>
      </c>
      <c r="M1688" s="2">
        <v>0.48632500000000001</v>
      </c>
      <c r="N1688" s="2">
        <v>0.58063500000001411</v>
      </c>
      <c r="O1688" s="2">
        <v>0.44084999999999996</v>
      </c>
      <c r="P1688" s="127">
        <v>0.39217000000002822</v>
      </c>
      <c r="Q1688" s="2">
        <v>0.53180000000000005</v>
      </c>
      <c r="R1688" s="2">
        <v>0.76910000000000001</v>
      </c>
      <c r="S1688" s="2">
        <v>0.48632500000000001</v>
      </c>
      <c r="T1688" s="2">
        <v>0.58063500000001411</v>
      </c>
    </row>
    <row r="1689" spans="12:20" x14ac:dyDescent="0.2">
      <c r="L1689" s="2">
        <v>208.80000000000999</v>
      </c>
      <c r="M1689" s="2">
        <v>0.48628500000000002</v>
      </c>
      <c r="N1689" s="2">
        <v>0.58050500000001415</v>
      </c>
      <c r="O1689" s="2">
        <v>0.44077</v>
      </c>
      <c r="P1689" s="127">
        <v>0.39191000000002829</v>
      </c>
      <c r="Q1689" s="2">
        <v>0.53180000000000005</v>
      </c>
      <c r="R1689" s="2">
        <v>0.76910000000000001</v>
      </c>
      <c r="S1689" s="2">
        <v>0.48628500000000002</v>
      </c>
      <c r="T1689" s="2">
        <v>0.58050500000001415</v>
      </c>
    </row>
    <row r="1690" spans="12:20" x14ac:dyDescent="0.2">
      <c r="L1690" s="2">
        <v>208.90000000001001</v>
      </c>
      <c r="M1690" s="2">
        <v>0.48624499999999998</v>
      </c>
      <c r="N1690" s="2">
        <v>0.58037500000001419</v>
      </c>
      <c r="O1690" s="2">
        <v>0.44068999999999992</v>
      </c>
      <c r="P1690" s="127">
        <v>0.39165000000002836</v>
      </c>
      <c r="Q1690" s="2">
        <v>0.53180000000000005</v>
      </c>
      <c r="R1690" s="2">
        <v>0.76910000000000001</v>
      </c>
      <c r="S1690" s="2">
        <v>0.48624499999999998</v>
      </c>
      <c r="T1690" s="2">
        <v>0.58037500000001419</v>
      </c>
    </row>
    <row r="1691" spans="12:20" x14ac:dyDescent="0.2">
      <c r="L1691" s="2">
        <v>209.00000000001</v>
      </c>
      <c r="M1691" s="2">
        <v>0.486205</v>
      </c>
      <c r="N1691" s="2">
        <v>0.58024500000001422</v>
      </c>
      <c r="O1691" s="2">
        <v>0.44060999999999995</v>
      </c>
      <c r="P1691" s="127">
        <v>0.39139000000002844</v>
      </c>
      <c r="Q1691" s="2">
        <v>0.53180000000000005</v>
      </c>
      <c r="R1691" s="2">
        <v>0.76910000000000001</v>
      </c>
      <c r="S1691" s="2">
        <v>0.486205</v>
      </c>
      <c r="T1691" s="2">
        <v>0.58024500000001422</v>
      </c>
    </row>
    <row r="1692" spans="12:20" x14ac:dyDescent="0.2">
      <c r="L1692" s="2">
        <v>209.10000000001</v>
      </c>
      <c r="M1692" s="2">
        <v>0.48616500000000001</v>
      </c>
      <c r="N1692" s="2">
        <v>0.58011500000001426</v>
      </c>
      <c r="O1692" s="2">
        <v>0.44052999999999998</v>
      </c>
      <c r="P1692" s="127">
        <v>0.39113000000002851</v>
      </c>
      <c r="Q1692" s="2">
        <v>0.53180000000000005</v>
      </c>
      <c r="R1692" s="2">
        <v>0.76910000000000001</v>
      </c>
      <c r="S1692" s="2">
        <v>0.48616500000000001</v>
      </c>
      <c r="T1692" s="2">
        <v>0.58011500000001426</v>
      </c>
    </row>
    <row r="1693" spans="12:20" x14ac:dyDescent="0.2">
      <c r="L1693" s="2">
        <v>209.20000000000999</v>
      </c>
      <c r="M1693" s="2">
        <v>0.48612499999999997</v>
      </c>
      <c r="N1693" s="2">
        <v>0.57998500000001429</v>
      </c>
      <c r="O1693" s="2">
        <v>0.4404499999999999</v>
      </c>
      <c r="P1693" s="127">
        <v>0.39087000000002858</v>
      </c>
      <c r="Q1693" s="2">
        <v>0.53180000000000005</v>
      </c>
      <c r="R1693" s="2">
        <v>0.76910000000000001</v>
      </c>
      <c r="S1693" s="2">
        <v>0.48612499999999997</v>
      </c>
      <c r="T1693" s="2">
        <v>0.57998500000001429</v>
      </c>
    </row>
    <row r="1694" spans="12:20" x14ac:dyDescent="0.2">
      <c r="L1694" s="2">
        <v>209.30000000000999</v>
      </c>
      <c r="M1694" s="2">
        <v>0.48608499999999999</v>
      </c>
      <c r="N1694" s="2">
        <v>0.57985500000001433</v>
      </c>
      <c r="O1694" s="2">
        <v>0.44036999999999993</v>
      </c>
      <c r="P1694" s="127">
        <v>0.39061000000002866</v>
      </c>
      <c r="Q1694" s="2">
        <v>0.53180000000000005</v>
      </c>
      <c r="R1694" s="2">
        <v>0.76910000000000001</v>
      </c>
      <c r="S1694" s="2">
        <v>0.48608499999999999</v>
      </c>
      <c r="T1694" s="2">
        <v>0.57985500000001433</v>
      </c>
    </row>
    <row r="1695" spans="12:20" x14ac:dyDescent="0.2">
      <c r="L1695" s="2">
        <v>209.40000000001001</v>
      </c>
      <c r="M1695" s="2">
        <v>0.486045</v>
      </c>
      <c r="N1695" s="2">
        <v>0.57972500000001437</v>
      </c>
      <c r="O1695" s="2">
        <v>0.44028999999999996</v>
      </c>
      <c r="P1695" s="127">
        <v>0.39035000000002873</v>
      </c>
      <c r="Q1695" s="2">
        <v>0.53180000000000005</v>
      </c>
      <c r="R1695" s="2">
        <v>0.76910000000000001</v>
      </c>
      <c r="S1695" s="2">
        <v>0.486045</v>
      </c>
      <c r="T1695" s="2">
        <v>0.57972500000001437</v>
      </c>
    </row>
    <row r="1696" spans="12:20" x14ac:dyDescent="0.2">
      <c r="L1696" s="2">
        <v>209.50000000001</v>
      </c>
      <c r="M1696" s="2">
        <v>0.48600500000000002</v>
      </c>
      <c r="N1696" s="2">
        <v>0.5795950000000144</v>
      </c>
      <c r="O1696" s="2">
        <v>0.44020999999999999</v>
      </c>
      <c r="P1696" s="127">
        <v>0.3900900000000288</v>
      </c>
      <c r="Q1696" s="2">
        <v>0.53180000000000005</v>
      </c>
      <c r="R1696" s="2">
        <v>0.76910000000000001</v>
      </c>
      <c r="S1696" s="2">
        <v>0.48600500000000002</v>
      </c>
      <c r="T1696" s="2">
        <v>0.5795950000000144</v>
      </c>
    </row>
    <row r="1697" spans="12:20" x14ac:dyDescent="0.2">
      <c r="L1697" s="2">
        <v>209.60000000001</v>
      </c>
      <c r="M1697" s="2">
        <v>0.48596499999999998</v>
      </c>
      <c r="N1697" s="2">
        <v>0.57946500000001444</v>
      </c>
      <c r="O1697" s="2">
        <v>0.44012999999999991</v>
      </c>
      <c r="P1697" s="127">
        <v>0.38983000000002888</v>
      </c>
      <c r="Q1697" s="2">
        <v>0.53180000000000005</v>
      </c>
      <c r="R1697" s="2">
        <v>0.76910000000000001</v>
      </c>
      <c r="S1697" s="2">
        <v>0.48596499999999998</v>
      </c>
      <c r="T1697" s="2">
        <v>0.57946500000001444</v>
      </c>
    </row>
    <row r="1698" spans="12:20" x14ac:dyDescent="0.2">
      <c r="L1698" s="2">
        <v>209.70000000000999</v>
      </c>
      <c r="M1698" s="2">
        <v>0.485925</v>
      </c>
      <c r="N1698" s="2">
        <v>0.57933500000001448</v>
      </c>
      <c r="O1698" s="2">
        <v>0.44004999999999994</v>
      </c>
      <c r="P1698" s="127">
        <v>0.38957000000002895</v>
      </c>
      <c r="Q1698" s="2">
        <v>0.53180000000000005</v>
      </c>
      <c r="R1698" s="2">
        <v>0.76910000000000001</v>
      </c>
      <c r="S1698" s="2">
        <v>0.485925</v>
      </c>
      <c r="T1698" s="2">
        <v>0.57933500000001448</v>
      </c>
    </row>
    <row r="1699" spans="12:20" x14ac:dyDescent="0.2">
      <c r="L1699" s="2">
        <v>209.80000000000999</v>
      </c>
      <c r="M1699" s="2">
        <v>0.48588500000000001</v>
      </c>
      <c r="N1699" s="2">
        <v>0.57920500000001451</v>
      </c>
      <c r="O1699" s="2">
        <v>0.43996999999999997</v>
      </c>
      <c r="P1699" s="127">
        <v>0.38931000000002902</v>
      </c>
      <c r="Q1699" s="2">
        <v>0.53180000000000005</v>
      </c>
      <c r="R1699" s="2">
        <v>0.76910000000000001</v>
      </c>
      <c r="S1699" s="2">
        <v>0.48588500000000001</v>
      </c>
      <c r="T1699" s="2">
        <v>0.57920500000001451</v>
      </c>
    </row>
    <row r="1700" spans="12:20" x14ac:dyDescent="0.2">
      <c r="L1700" s="2">
        <v>209.90000000001001</v>
      </c>
      <c r="M1700" s="2">
        <v>0.48584500000000003</v>
      </c>
      <c r="N1700" s="2">
        <v>0.57907500000001455</v>
      </c>
      <c r="O1700" s="2">
        <v>0.43989</v>
      </c>
      <c r="P1700" s="127">
        <v>0.38905000000002909</v>
      </c>
      <c r="Q1700" s="2">
        <v>0.53180000000000005</v>
      </c>
      <c r="R1700" s="2">
        <v>0.76910000000000001</v>
      </c>
      <c r="S1700" s="2">
        <v>0.48584500000000003</v>
      </c>
      <c r="T1700" s="2">
        <v>0.57907500000001455</v>
      </c>
    </row>
    <row r="1701" spans="12:20" x14ac:dyDescent="0.2">
      <c r="L1701" s="2">
        <v>210.00000000001</v>
      </c>
      <c r="M1701" s="2">
        <v>0.48580499999999999</v>
      </c>
      <c r="N1701" s="2">
        <v>0.57894500000001459</v>
      </c>
      <c r="O1701" s="2">
        <v>0.43980999999999992</v>
      </c>
      <c r="P1701" s="127">
        <v>0.38879000000002917</v>
      </c>
      <c r="Q1701" s="2">
        <v>0.53180000000000005</v>
      </c>
      <c r="R1701" s="2">
        <v>0.76910000000000001</v>
      </c>
      <c r="S1701" s="2">
        <v>0.48580499999999999</v>
      </c>
      <c r="T1701" s="2">
        <v>0.57894500000001459</v>
      </c>
    </row>
    <row r="1702" spans="12:20" x14ac:dyDescent="0.2">
      <c r="L1702" s="2">
        <v>210.10000000001</v>
      </c>
      <c r="M1702" s="2">
        <v>0.485765</v>
      </c>
      <c r="N1702" s="2">
        <v>0.57881500000001462</v>
      </c>
      <c r="O1702" s="2">
        <v>0.43972999999999995</v>
      </c>
      <c r="P1702" s="127">
        <v>0.38853000000002924</v>
      </c>
      <c r="Q1702" s="2">
        <v>0.53180000000000005</v>
      </c>
      <c r="R1702" s="2">
        <v>0.76910000000000001</v>
      </c>
      <c r="S1702" s="2">
        <v>0.485765</v>
      </c>
      <c r="T1702" s="2">
        <v>0.57881500000001462</v>
      </c>
    </row>
    <row r="1703" spans="12:20" x14ac:dyDescent="0.2">
      <c r="L1703" s="2">
        <v>210.20000000000999</v>
      </c>
      <c r="M1703" s="2">
        <v>0.48572500000000002</v>
      </c>
      <c r="N1703" s="2">
        <v>0.57868500000001466</v>
      </c>
      <c r="O1703" s="2">
        <v>0.43964999999999999</v>
      </c>
      <c r="P1703" s="127">
        <v>0.38827000000002931</v>
      </c>
      <c r="Q1703" s="2">
        <v>0.53180000000000005</v>
      </c>
      <c r="R1703" s="2">
        <v>0.76910000000000001</v>
      </c>
      <c r="S1703" s="2">
        <v>0.48572500000000002</v>
      </c>
      <c r="T1703" s="2">
        <v>0.57868500000001466</v>
      </c>
    </row>
    <row r="1704" spans="12:20" x14ac:dyDescent="0.2">
      <c r="L1704" s="2">
        <v>210.30000000000999</v>
      </c>
      <c r="M1704" s="2">
        <v>0.48568499999999998</v>
      </c>
      <c r="N1704" s="2">
        <v>0.5785550000000147</v>
      </c>
      <c r="O1704" s="2">
        <v>0.43956999999999991</v>
      </c>
      <c r="P1704" s="127">
        <v>0.38801000000002939</v>
      </c>
      <c r="Q1704" s="2">
        <v>0.53180000000000005</v>
      </c>
      <c r="R1704" s="2">
        <v>0.76910000000000001</v>
      </c>
      <c r="S1704" s="2">
        <v>0.48568499999999998</v>
      </c>
      <c r="T1704" s="2">
        <v>0.5785550000000147</v>
      </c>
    </row>
    <row r="1705" spans="12:20" x14ac:dyDescent="0.2">
      <c r="L1705" s="2">
        <v>210.40000000001001</v>
      </c>
      <c r="M1705" s="2">
        <v>0.48564499999999999</v>
      </c>
      <c r="N1705" s="2">
        <v>0.57842500000001473</v>
      </c>
      <c r="O1705" s="2">
        <v>0.43948999999999994</v>
      </c>
      <c r="P1705" s="127">
        <v>0.38775000000002946</v>
      </c>
      <c r="Q1705" s="2">
        <v>0.53180000000000005</v>
      </c>
      <c r="R1705" s="2">
        <v>0.76910000000000001</v>
      </c>
      <c r="S1705" s="2">
        <v>0.48564499999999999</v>
      </c>
      <c r="T1705" s="2">
        <v>0.57842500000001473</v>
      </c>
    </row>
    <row r="1706" spans="12:20" x14ac:dyDescent="0.2">
      <c r="L1706" s="2">
        <v>210.50000000001</v>
      </c>
      <c r="M1706" s="2">
        <v>0.48560500000000001</v>
      </c>
      <c r="N1706" s="2">
        <v>0.57829500000001477</v>
      </c>
      <c r="O1706" s="2">
        <v>0.43940999999999997</v>
      </c>
      <c r="P1706" s="127">
        <v>0.38749000000002953</v>
      </c>
      <c r="Q1706" s="2">
        <v>0.53180000000000005</v>
      </c>
      <c r="R1706" s="2">
        <v>0.76910000000000001</v>
      </c>
      <c r="S1706" s="2">
        <v>0.48560500000000001</v>
      </c>
      <c r="T1706" s="2">
        <v>0.57829500000001477</v>
      </c>
    </row>
    <row r="1707" spans="12:20" x14ac:dyDescent="0.2">
      <c r="L1707" s="2">
        <v>210.60000000001</v>
      </c>
      <c r="M1707" s="2">
        <v>0.48556500000000002</v>
      </c>
      <c r="N1707" s="2">
        <v>0.57816500000001481</v>
      </c>
      <c r="O1707" s="2">
        <v>0.43933</v>
      </c>
      <c r="P1707" s="127">
        <v>0.38723000000002961</v>
      </c>
      <c r="Q1707" s="2">
        <v>0.53180000000000005</v>
      </c>
      <c r="R1707" s="2">
        <v>0.76910000000000001</v>
      </c>
      <c r="S1707" s="2">
        <v>0.48556500000000002</v>
      </c>
      <c r="T1707" s="2">
        <v>0.57816500000001481</v>
      </c>
    </row>
    <row r="1708" spans="12:20" x14ac:dyDescent="0.2">
      <c r="L1708" s="2">
        <v>210.70000000000999</v>
      </c>
      <c r="M1708" s="2">
        <v>0.48552499999999998</v>
      </c>
      <c r="N1708" s="2">
        <v>0.57803500000001484</v>
      </c>
      <c r="O1708" s="2">
        <v>0.43924999999999992</v>
      </c>
      <c r="P1708" s="127">
        <v>0.38697000000002968</v>
      </c>
      <c r="Q1708" s="2">
        <v>0.53180000000000005</v>
      </c>
      <c r="R1708" s="2">
        <v>0.76910000000000001</v>
      </c>
      <c r="S1708" s="2">
        <v>0.48552499999999998</v>
      </c>
      <c r="T1708" s="2">
        <v>0.57803500000001484</v>
      </c>
    </row>
    <row r="1709" spans="12:20" x14ac:dyDescent="0.2">
      <c r="L1709" s="2">
        <v>210.80000000000999</v>
      </c>
      <c r="M1709" s="2">
        <v>0.485485</v>
      </c>
      <c r="N1709" s="2">
        <v>0.57790500000001488</v>
      </c>
      <c r="O1709" s="2">
        <v>0.43916999999999995</v>
      </c>
      <c r="P1709" s="127">
        <v>0.38671000000002975</v>
      </c>
      <c r="Q1709" s="2">
        <v>0.53180000000000005</v>
      </c>
      <c r="R1709" s="2">
        <v>0.76910000000000001</v>
      </c>
      <c r="S1709" s="2">
        <v>0.485485</v>
      </c>
      <c r="T1709" s="2">
        <v>0.57790500000001488</v>
      </c>
    </row>
    <row r="1710" spans="12:20" x14ac:dyDescent="0.2">
      <c r="L1710" s="2">
        <v>210.90000000001001</v>
      </c>
      <c r="M1710" s="2">
        <v>0.48544500000000002</v>
      </c>
      <c r="N1710" s="2">
        <v>0.57777500000001492</v>
      </c>
      <c r="O1710" s="2">
        <v>0.43908999999999998</v>
      </c>
      <c r="P1710" s="127">
        <v>0.38645000000002983</v>
      </c>
      <c r="Q1710" s="2">
        <v>0.53180000000000005</v>
      </c>
      <c r="R1710" s="2">
        <v>0.76910000000000001</v>
      </c>
      <c r="S1710" s="2">
        <v>0.48544500000000002</v>
      </c>
      <c r="T1710" s="2">
        <v>0.57777500000001492</v>
      </c>
    </row>
    <row r="1711" spans="12:20" x14ac:dyDescent="0.2">
      <c r="L1711" s="2">
        <v>211.00000000001</v>
      </c>
      <c r="M1711" s="2">
        <v>0.48540499999999998</v>
      </c>
      <c r="N1711" s="2">
        <v>0.57764500000001495</v>
      </c>
      <c r="O1711" s="2">
        <v>0.4390099999999999</v>
      </c>
      <c r="P1711" s="127">
        <v>0.3861900000000299</v>
      </c>
      <c r="Q1711" s="2">
        <v>0.53180000000000005</v>
      </c>
      <c r="R1711" s="2">
        <v>0.76910000000000001</v>
      </c>
      <c r="S1711" s="2">
        <v>0.48540499999999998</v>
      </c>
      <c r="T1711" s="2">
        <v>0.57764500000001495</v>
      </c>
    </row>
    <row r="1712" spans="12:20" x14ac:dyDescent="0.2">
      <c r="L1712" s="2">
        <v>211.10000000001</v>
      </c>
      <c r="M1712" s="2">
        <v>0.48536499999999999</v>
      </c>
      <c r="N1712" s="2">
        <v>0.57751500000001499</v>
      </c>
      <c r="O1712" s="2">
        <v>0.43892999999999993</v>
      </c>
      <c r="P1712" s="127">
        <v>0.38593000000002997</v>
      </c>
      <c r="Q1712" s="2">
        <v>0.53180000000000005</v>
      </c>
      <c r="R1712" s="2">
        <v>0.76910000000000001</v>
      </c>
      <c r="S1712" s="2">
        <v>0.48536499999999999</v>
      </c>
      <c r="T1712" s="2">
        <v>0.57751500000001499</v>
      </c>
    </row>
    <row r="1713" spans="12:20" x14ac:dyDescent="0.2">
      <c r="L1713" s="2">
        <v>211.20000000000999</v>
      </c>
      <c r="M1713" s="2">
        <v>0.48532500000000001</v>
      </c>
      <c r="N1713" s="2">
        <v>0.57738500000001503</v>
      </c>
      <c r="O1713" s="2">
        <v>0.43884999999999996</v>
      </c>
      <c r="P1713" s="127">
        <v>0.38567000000003004</v>
      </c>
      <c r="Q1713" s="2">
        <v>0.53180000000000005</v>
      </c>
      <c r="R1713" s="2">
        <v>0.76910000000000001</v>
      </c>
      <c r="S1713" s="2">
        <v>0.48532500000000001</v>
      </c>
      <c r="T1713" s="2">
        <v>0.57738500000001503</v>
      </c>
    </row>
    <row r="1714" spans="12:20" x14ac:dyDescent="0.2">
      <c r="L1714" s="2">
        <v>211.30000000000999</v>
      </c>
      <c r="M1714" s="2">
        <v>0.48528500000000002</v>
      </c>
      <c r="N1714" s="2">
        <v>0.57725500000001506</v>
      </c>
      <c r="O1714" s="2">
        <v>0.43876999999999999</v>
      </c>
      <c r="P1714" s="127">
        <v>0.38541000000003012</v>
      </c>
      <c r="Q1714" s="2">
        <v>0.53180000000000005</v>
      </c>
      <c r="R1714" s="2">
        <v>0.76910000000000001</v>
      </c>
      <c r="S1714" s="2">
        <v>0.48528500000000002</v>
      </c>
      <c r="T1714" s="2">
        <v>0.57725500000001506</v>
      </c>
    </row>
    <row r="1715" spans="12:20" x14ac:dyDescent="0.2">
      <c r="L1715" s="2">
        <v>211.40000000001001</v>
      </c>
      <c r="M1715" s="2">
        <v>0.48524499999999998</v>
      </c>
      <c r="N1715" s="2">
        <v>0.5771250000000151</v>
      </c>
      <c r="O1715" s="2">
        <v>0.43868999999999991</v>
      </c>
      <c r="P1715" s="127">
        <v>0.38515000000003019</v>
      </c>
      <c r="Q1715" s="2">
        <v>0.53180000000000005</v>
      </c>
      <c r="R1715" s="2">
        <v>0.76910000000000001</v>
      </c>
      <c r="S1715" s="2">
        <v>0.48524499999999998</v>
      </c>
      <c r="T1715" s="2">
        <v>0.5771250000000151</v>
      </c>
    </row>
    <row r="1716" spans="12:20" x14ac:dyDescent="0.2">
      <c r="L1716" s="2">
        <v>211.50000000001</v>
      </c>
      <c r="M1716" s="2">
        <v>0.485205</v>
      </c>
      <c r="N1716" s="2">
        <v>0.57699500000001513</v>
      </c>
      <c r="O1716" s="2">
        <v>0.43860999999999994</v>
      </c>
      <c r="P1716" s="127">
        <v>0.38489000000003026</v>
      </c>
      <c r="Q1716" s="2">
        <v>0.53180000000000005</v>
      </c>
      <c r="R1716" s="2">
        <v>0.76910000000000001</v>
      </c>
      <c r="S1716" s="2">
        <v>0.485205</v>
      </c>
      <c r="T1716" s="2">
        <v>0.57699500000001513</v>
      </c>
    </row>
    <row r="1717" spans="12:20" x14ac:dyDescent="0.2">
      <c r="L1717" s="2">
        <v>211.60000000001</v>
      </c>
      <c r="M1717" s="2">
        <v>0.48516500000000001</v>
      </c>
      <c r="N1717" s="2">
        <v>0.57686500000001517</v>
      </c>
      <c r="O1717" s="2">
        <v>0.43852999999999998</v>
      </c>
      <c r="P1717" s="127">
        <v>0.38463000000003034</v>
      </c>
      <c r="Q1717" s="2">
        <v>0.53180000000000005</v>
      </c>
      <c r="R1717" s="2">
        <v>0.76910000000000001</v>
      </c>
      <c r="S1717" s="2">
        <v>0.48516500000000001</v>
      </c>
      <c r="T1717" s="2">
        <v>0.57686500000001517</v>
      </c>
    </row>
    <row r="1718" spans="12:20" x14ac:dyDescent="0.2">
      <c r="L1718" s="2">
        <v>211.70000000001099</v>
      </c>
      <c r="M1718" s="2">
        <v>0.48512499999999997</v>
      </c>
      <c r="N1718" s="2">
        <v>0.57673500000001521</v>
      </c>
      <c r="O1718" s="2">
        <v>0.4384499999999999</v>
      </c>
      <c r="P1718" s="127">
        <v>0.38437000000003041</v>
      </c>
      <c r="Q1718" s="2">
        <v>0.53180000000000005</v>
      </c>
      <c r="R1718" s="2">
        <v>0.76910000000000001</v>
      </c>
      <c r="S1718" s="2">
        <v>0.48512499999999997</v>
      </c>
      <c r="T1718" s="2">
        <v>0.57673500000001521</v>
      </c>
    </row>
    <row r="1719" spans="12:20" x14ac:dyDescent="0.2">
      <c r="L1719" s="2">
        <v>211.80000000000999</v>
      </c>
      <c r="M1719" s="2">
        <v>0.48508499999999999</v>
      </c>
      <c r="N1719" s="2">
        <v>0.57660500000001524</v>
      </c>
      <c r="O1719" s="2">
        <v>0.43836999999999993</v>
      </c>
      <c r="P1719" s="127">
        <v>0.38411000000003048</v>
      </c>
      <c r="Q1719" s="2">
        <v>0.53180000000000005</v>
      </c>
      <c r="R1719" s="2">
        <v>0.76910000000000001</v>
      </c>
      <c r="S1719" s="2">
        <v>0.48508499999999999</v>
      </c>
      <c r="T1719" s="2">
        <v>0.57660500000001524</v>
      </c>
    </row>
    <row r="1720" spans="12:20" x14ac:dyDescent="0.2">
      <c r="L1720" s="2">
        <v>211.90000000001001</v>
      </c>
      <c r="M1720" s="2">
        <v>0.485045</v>
      </c>
      <c r="N1720" s="2">
        <v>0.57647500000001528</v>
      </c>
      <c r="O1720" s="2">
        <v>0.43828999999999996</v>
      </c>
      <c r="P1720" s="127">
        <v>0.38385000000003056</v>
      </c>
      <c r="Q1720" s="2">
        <v>0.53180000000000005</v>
      </c>
      <c r="R1720" s="2">
        <v>0.76910000000000001</v>
      </c>
      <c r="S1720" s="2">
        <v>0.485045</v>
      </c>
      <c r="T1720" s="2">
        <v>0.57647500000001528</v>
      </c>
    </row>
    <row r="1721" spans="12:20" x14ac:dyDescent="0.2">
      <c r="L1721" s="2">
        <v>212.00000000001</v>
      </c>
      <c r="M1721" s="2">
        <v>0.48500500000000002</v>
      </c>
      <c r="N1721" s="2">
        <v>0.57634500000001532</v>
      </c>
      <c r="O1721" s="2">
        <v>0.43820999999999999</v>
      </c>
      <c r="P1721" s="127">
        <v>0.38359000000003063</v>
      </c>
      <c r="Q1721" s="2">
        <v>0.53180000000000005</v>
      </c>
      <c r="R1721" s="2">
        <v>0.76910000000000001</v>
      </c>
      <c r="S1721" s="2">
        <v>0.48500500000000002</v>
      </c>
      <c r="T1721" s="2">
        <v>0.57634500000001532</v>
      </c>
    </row>
    <row r="1722" spans="12:20" x14ac:dyDescent="0.2">
      <c r="L1722" s="2">
        <v>212.10000000001099</v>
      </c>
      <c r="M1722" s="2">
        <v>0.48496499999999998</v>
      </c>
      <c r="N1722" s="2">
        <v>0.57621500000001535</v>
      </c>
      <c r="O1722" s="2">
        <v>0.43812999999999991</v>
      </c>
      <c r="P1722" s="127">
        <v>0.3833300000000307</v>
      </c>
      <c r="Q1722" s="2">
        <v>0.53180000000000005</v>
      </c>
      <c r="R1722" s="2">
        <v>0.76910000000000001</v>
      </c>
      <c r="S1722" s="2">
        <v>0.48496499999999998</v>
      </c>
      <c r="T1722" s="2">
        <v>0.57621500000001535</v>
      </c>
    </row>
    <row r="1723" spans="12:20" x14ac:dyDescent="0.2">
      <c r="L1723" s="2">
        <v>212.20000000001099</v>
      </c>
      <c r="M1723" s="2">
        <v>0.48492499999999999</v>
      </c>
      <c r="N1723" s="2">
        <v>0.57608500000001539</v>
      </c>
      <c r="O1723" s="2">
        <v>0.43804999999999994</v>
      </c>
      <c r="P1723" s="127">
        <v>0.38307000000003077</v>
      </c>
      <c r="Q1723" s="2">
        <v>0.53180000000000005</v>
      </c>
      <c r="R1723" s="2">
        <v>0.76910000000000001</v>
      </c>
      <c r="S1723" s="2">
        <v>0.48492499999999999</v>
      </c>
      <c r="T1723" s="2">
        <v>0.57608500000001539</v>
      </c>
    </row>
    <row r="1724" spans="12:20" x14ac:dyDescent="0.2">
      <c r="L1724" s="2">
        <v>212.30000000001101</v>
      </c>
      <c r="M1724" s="2">
        <v>0.48488500000000001</v>
      </c>
      <c r="N1724" s="2">
        <v>0.57595500000001543</v>
      </c>
      <c r="O1724" s="2">
        <v>0.43796999999999997</v>
      </c>
      <c r="P1724" s="127">
        <v>0.38281000000003085</v>
      </c>
      <c r="Q1724" s="2">
        <v>0.53180000000000005</v>
      </c>
      <c r="R1724" s="2">
        <v>0.76910000000000001</v>
      </c>
      <c r="S1724" s="2">
        <v>0.48488500000000001</v>
      </c>
      <c r="T1724" s="2">
        <v>0.57595500000001543</v>
      </c>
    </row>
    <row r="1725" spans="12:20" x14ac:dyDescent="0.2">
      <c r="L1725" s="2">
        <v>212.400000000011</v>
      </c>
      <c r="M1725" s="2">
        <v>0.48484500000000003</v>
      </c>
      <c r="N1725" s="2">
        <v>0.57582500000001546</v>
      </c>
      <c r="O1725" s="2">
        <v>0.43789</v>
      </c>
      <c r="P1725" s="127">
        <v>0.38255000000003092</v>
      </c>
      <c r="Q1725" s="2">
        <v>0.53180000000000005</v>
      </c>
      <c r="R1725" s="2">
        <v>0.76910000000000001</v>
      </c>
      <c r="S1725" s="2">
        <v>0.48484500000000003</v>
      </c>
      <c r="T1725" s="2">
        <v>0.57582500000001546</v>
      </c>
    </row>
    <row r="1726" spans="12:20" x14ac:dyDescent="0.2">
      <c r="L1726" s="2">
        <v>212.500000000011</v>
      </c>
      <c r="M1726" s="2">
        <v>0.48480499999999999</v>
      </c>
      <c r="N1726" s="2">
        <v>0.5756950000000155</v>
      </c>
      <c r="O1726" s="2">
        <v>0.43780999999999992</v>
      </c>
      <c r="P1726" s="127">
        <v>0.38229000000003099</v>
      </c>
      <c r="Q1726" s="2">
        <v>0.53180000000000005</v>
      </c>
      <c r="R1726" s="2">
        <v>0.76910000000000001</v>
      </c>
      <c r="S1726" s="2">
        <v>0.48480499999999999</v>
      </c>
      <c r="T1726" s="2">
        <v>0.5756950000000155</v>
      </c>
    </row>
    <row r="1727" spans="12:20" x14ac:dyDescent="0.2">
      <c r="L1727" s="2">
        <v>212.60000000001099</v>
      </c>
      <c r="M1727" s="2">
        <v>0.484765</v>
      </c>
      <c r="N1727" s="2">
        <v>0.57556500000001554</v>
      </c>
      <c r="O1727" s="2">
        <v>0.43772999999999995</v>
      </c>
      <c r="P1727" s="127">
        <v>0.38203000000003107</v>
      </c>
      <c r="Q1727" s="2">
        <v>0.53180000000000005</v>
      </c>
      <c r="R1727" s="2">
        <v>0.76910000000000001</v>
      </c>
      <c r="S1727" s="2">
        <v>0.484765</v>
      </c>
      <c r="T1727" s="2">
        <v>0.57556500000001554</v>
      </c>
    </row>
    <row r="1728" spans="12:20" x14ac:dyDescent="0.2">
      <c r="L1728" s="2">
        <v>212.70000000001099</v>
      </c>
      <c r="M1728" s="2">
        <v>0.48472500000000002</v>
      </c>
      <c r="N1728" s="2">
        <v>0.57543500000001557</v>
      </c>
      <c r="O1728" s="2">
        <v>0.43764999999999998</v>
      </c>
      <c r="P1728" s="127">
        <v>0.38177000000003114</v>
      </c>
      <c r="Q1728" s="2">
        <v>0.53180000000000005</v>
      </c>
      <c r="R1728" s="2">
        <v>0.76910000000000001</v>
      </c>
      <c r="S1728" s="2">
        <v>0.48472500000000002</v>
      </c>
      <c r="T1728" s="2">
        <v>0.57543500000001557</v>
      </c>
    </row>
    <row r="1729" spans="12:20" x14ac:dyDescent="0.2">
      <c r="L1729" s="2">
        <v>212.80000000001101</v>
      </c>
      <c r="M1729" s="2">
        <v>0.48468499999999998</v>
      </c>
      <c r="N1729" s="2">
        <v>0.57530500000001561</v>
      </c>
      <c r="O1729" s="2">
        <v>0.4375699999999999</v>
      </c>
      <c r="P1729" s="127">
        <v>0.38151000000003121</v>
      </c>
      <c r="Q1729" s="2">
        <v>0.53180000000000005</v>
      </c>
      <c r="R1729" s="2">
        <v>0.76910000000000001</v>
      </c>
      <c r="S1729" s="2">
        <v>0.48468499999999998</v>
      </c>
      <c r="T1729" s="2">
        <v>0.57530500000001561</v>
      </c>
    </row>
    <row r="1730" spans="12:20" x14ac:dyDescent="0.2">
      <c r="L1730" s="2">
        <v>212.900000000011</v>
      </c>
      <c r="M1730" s="2">
        <v>0.48464499999999999</v>
      </c>
      <c r="N1730" s="2">
        <v>0.57517500000001565</v>
      </c>
      <c r="O1730" s="2">
        <v>0.43748999999999993</v>
      </c>
      <c r="P1730" s="127">
        <v>0.38125000000003129</v>
      </c>
      <c r="Q1730" s="2">
        <v>0.53180000000000005</v>
      </c>
      <c r="R1730" s="2">
        <v>0.76910000000000001</v>
      </c>
      <c r="S1730" s="2">
        <v>0.48464499999999999</v>
      </c>
      <c r="T1730" s="2">
        <v>0.57517500000001565</v>
      </c>
    </row>
    <row r="1731" spans="12:20" x14ac:dyDescent="0.2">
      <c r="L1731" s="2">
        <v>213.000000000011</v>
      </c>
      <c r="M1731" s="2">
        <v>0.48460500000000001</v>
      </c>
      <c r="N1731" s="2">
        <v>0.57504500000001568</v>
      </c>
      <c r="O1731" s="2">
        <v>0.43740999999999997</v>
      </c>
      <c r="P1731" s="127">
        <v>0.38099000000003136</v>
      </c>
      <c r="Q1731" s="2">
        <v>0.53180000000000005</v>
      </c>
      <c r="R1731" s="2">
        <v>0.76910000000000001</v>
      </c>
      <c r="S1731" s="2">
        <v>0.48460500000000001</v>
      </c>
      <c r="T1731" s="2">
        <v>0.57504500000001568</v>
      </c>
    </row>
    <row r="1732" spans="12:20" x14ac:dyDescent="0.2">
      <c r="L1732" s="2">
        <v>213.10000000001099</v>
      </c>
      <c r="M1732" s="2">
        <v>0.48456500000000002</v>
      </c>
      <c r="N1732" s="2">
        <v>0.57491500000001572</v>
      </c>
      <c r="O1732" s="2">
        <v>0.43733</v>
      </c>
      <c r="P1732" s="127">
        <v>0.38073000000003143</v>
      </c>
      <c r="Q1732" s="2">
        <v>0.53180000000000005</v>
      </c>
      <c r="R1732" s="2">
        <v>0.76910000000000001</v>
      </c>
      <c r="S1732" s="2">
        <v>0.48456500000000002</v>
      </c>
      <c r="T1732" s="2">
        <v>0.57491500000001572</v>
      </c>
    </row>
    <row r="1733" spans="12:20" x14ac:dyDescent="0.2">
      <c r="L1733" s="2">
        <v>213.20000000001099</v>
      </c>
      <c r="M1733" s="2">
        <v>0.48452499999999998</v>
      </c>
      <c r="N1733" s="2">
        <v>0.57478500000001576</v>
      </c>
      <c r="O1733" s="2">
        <v>0.43724999999999992</v>
      </c>
      <c r="P1733" s="127">
        <v>0.38047000000003151</v>
      </c>
      <c r="Q1733" s="2">
        <v>0.53180000000000005</v>
      </c>
      <c r="R1733" s="2">
        <v>0.76910000000000001</v>
      </c>
      <c r="S1733" s="2">
        <v>0.48452499999999998</v>
      </c>
      <c r="T1733" s="2">
        <v>0.57478500000001576</v>
      </c>
    </row>
    <row r="1734" spans="12:20" x14ac:dyDescent="0.2">
      <c r="L1734" s="2">
        <v>213.30000000001101</v>
      </c>
      <c r="M1734" s="2">
        <v>0.484485</v>
      </c>
      <c r="N1734" s="2">
        <v>0.57465500000001579</v>
      </c>
      <c r="O1734" s="2">
        <v>0.43716999999999995</v>
      </c>
      <c r="P1734" s="127">
        <v>0.38021000000003158</v>
      </c>
      <c r="Q1734" s="2">
        <v>0.53180000000000005</v>
      </c>
      <c r="R1734" s="2">
        <v>0.76910000000000001</v>
      </c>
      <c r="S1734" s="2">
        <v>0.484485</v>
      </c>
      <c r="T1734" s="2">
        <v>0.57465500000001579</v>
      </c>
    </row>
    <row r="1735" spans="12:20" x14ac:dyDescent="0.2">
      <c r="L1735" s="2">
        <v>213.400000000011</v>
      </c>
      <c r="M1735" s="2">
        <v>0.48444500000000001</v>
      </c>
      <c r="N1735" s="2">
        <v>0.57452500000001583</v>
      </c>
      <c r="O1735" s="2">
        <v>0.43708999999999998</v>
      </c>
      <c r="P1735" s="127">
        <v>0.37995000000003165</v>
      </c>
      <c r="Q1735" s="2">
        <v>0.53180000000000005</v>
      </c>
      <c r="R1735" s="2">
        <v>0.76910000000000001</v>
      </c>
      <c r="S1735" s="2">
        <v>0.48444500000000001</v>
      </c>
      <c r="T1735" s="2">
        <v>0.57452500000001583</v>
      </c>
    </row>
    <row r="1736" spans="12:20" x14ac:dyDescent="0.2">
      <c r="L1736" s="2">
        <v>213.500000000011</v>
      </c>
      <c r="M1736" s="2">
        <v>0.48440499999999997</v>
      </c>
      <c r="N1736" s="2">
        <v>0.57439500000001587</v>
      </c>
      <c r="O1736" s="2">
        <v>0.4370099999999999</v>
      </c>
      <c r="P1736" s="127">
        <v>0.37969000000003172</v>
      </c>
      <c r="Q1736" s="2">
        <v>0.53180000000000005</v>
      </c>
      <c r="R1736" s="2">
        <v>0.76910000000000001</v>
      </c>
      <c r="S1736" s="2">
        <v>0.48440499999999997</v>
      </c>
      <c r="T1736" s="2">
        <v>0.57439500000001587</v>
      </c>
    </row>
    <row r="1737" spans="12:20" x14ac:dyDescent="0.2">
      <c r="L1737" s="2">
        <v>213.60000000001099</v>
      </c>
      <c r="M1737" s="2">
        <v>0.48436499999999999</v>
      </c>
      <c r="N1737" s="2">
        <v>0.5742650000000159</v>
      </c>
      <c r="O1737" s="2">
        <v>0.43692999999999993</v>
      </c>
      <c r="P1737" s="127">
        <v>0.3794300000000318</v>
      </c>
      <c r="Q1737" s="2">
        <v>0.53180000000000005</v>
      </c>
      <c r="R1737" s="2">
        <v>0.76910000000000001</v>
      </c>
      <c r="S1737" s="2">
        <v>0.48436499999999999</v>
      </c>
      <c r="T1737" s="2">
        <v>0.5742650000000159</v>
      </c>
    </row>
    <row r="1738" spans="12:20" x14ac:dyDescent="0.2">
      <c r="L1738" s="2">
        <v>213.70000000001099</v>
      </c>
      <c r="M1738" s="2">
        <v>0.48432500000000001</v>
      </c>
      <c r="N1738" s="2">
        <v>0.57413500000001594</v>
      </c>
      <c r="O1738" s="2">
        <v>0.43684999999999996</v>
      </c>
      <c r="P1738" s="127">
        <v>0.37917000000003187</v>
      </c>
      <c r="Q1738" s="2">
        <v>0.53180000000000005</v>
      </c>
      <c r="R1738" s="2">
        <v>0.76910000000000001</v>
      </c>
      <c r="S1738" s="2">
        <v>0.48432500000000001</v>
      </c>
      <c r="T1738" s="2">
        <v>0.57413500000001594</v>
      </c>
    </row>
    <row r="1739" spans="12:20" x14ac:dyDescent="0.2">
      <c r="L1739" s="2">
        <v>213.80000000001101</v>
      </c>
      <c r="M1739" s="2">
        <v>0.48428500000000002</v>
      </c>
      <c r="N1739" s="2">
        <v>0.57400500000001597</v>
      </c>
      <c r="O1739" s="2">
        <v>0.43676999999999999</v>
      </c>
      <c r="P1739" s="127">
        <v>0.37891000000003194</v>
      </c>
      <c r="Q1739" s="2">
        <v>0.53180000000000005</v>
      </c>
      <c r="R1739" s="2">
        <v>0.76910000000000001</v>
      </c>
      <c r="S1739" s="2">
        <v>0.48428500000000002</v>
      </c>
      <c r="T1739" s="2">
        <v>0.57400500000001597</v>
      </c>
    </row>
    <row r="1740" spans="12:20" x14ac:dyDescent="0.2">
      <c r="L1740" s="2">
        <v>213.900000000011</v>
      </c>
      <c r="M1740" s="2">
        <v>0.48424499999999998</v>
      </c>
      <c r="N1740" s="2">
        <v>0.57387500000001601</v>
      </c>
      <c r="O1740" s="2">
        <v>0.43668999999999991</v>
      </c>
      <c r="P1740" s="127">
        <v>0.37865000000003202</v>
      </c>
      <c r="Q1740" s="2">
        <v>0.53180000000000005</v>
      </c>
      <c r="R1740" s="2">
        <v>0.76910000000000001</v>
      </c>
      <c r="S1740" s="2">
        <v>0.48424499999999998</v>
      </c>
      <c r="T1740" s="2">
        <v>0.57387500000001601</v>
      </c>
    </row>
    <row r="1741" spans="12:20" x14ac:dyDescent="0.2">
      <c r="L1741" s="2">
        <v>214.000000000011</v>
      </c>
      <c r="M1741" s="2">
        <v>0.484205</v>
      </c>
      <c r="N1741" s="2">
        <v>0.57374500000001605</v>
      </c>
      <c r="O1741" s="2">
        <v>0.43660999999999994</v>
      </c>
      <c r="P1741" s="127">
        <v>0.37839000000003209</v>
      </c>
      <c r="Q1741" s="2">
        <v>0.53180000000000005</v>
      </c>
      <c r="R1741" s="2">
        <v>0.76910000000000001</v>
      </c>
      <c r="S1741" s="2">
        <v>0.484205</v>
      </c>
      <c r="T1741" s="2">
        <v>0.57374500000001605</v>
      </c>
    </row>
    <row r="1742" spans="12:20" x14ac:dyDescent="0.2">
      <c r="L1742" s="2">
        <v>214.10000000001099</v>
      </c>
      <c r="M1742" s="2">
        <v>0.48416500000000001</v>
      </c>
      <c r="N1742" s="2">
        <v>0.57361500000001608</v>
      </c>
      <c r="O1742" s="2">
        <v>0.43652999999999997</v>
      </c>
      <c r="P1742" s="127">
        <v>0.37813000000003216</v>
      </c>
      <c r="Q1742" s="2">
        <v>0.53180000000000005</v>
      </c>
      <c r="R1742" s="2">
        <v>0.76910000000000001</v>
      </c>
      <c r="S1742" s="2">
        <v>0.48416500000000001</v>
      </c>
      <c r="T1742" s="2">
        <v>0.57361500000001608</v>
      </c>
    </row>
    <row r="1743" spans="12:20" x14ac:dyDescent="0.2">
      <c r="L1743" s="2">
        <v>214.20000000001099</v>
      </c>
      <c r="M1743" s="2">
        <v>0.48412500000000003</v>
      </c>
      <c r="N1743" s="2">
        <v>0.57348500000001612</v>
      </c>
      <c r="O1743" s="2">
        <v>0.43645</v>
      </c>
      <c r="P1743" s="127">
        <v>0.37787000000003224</v>
      </c>
      <c r="Q1743" s="2">
        <v>0.53180000000000005</v>
      </c>
      <c r="R1743" s="2">
        <v>0.76910000000000001</v>
      </c>
      <c r="S1743" s="2">
        <v>0.48412500000000003</v>
      </c>
      <c r="T1743" s="2">
        <v>0.57348500000001612</v>
      </c>
    </row>
    <row r="1744" spans="12:20" x14ac:dyDescent="0.2">
      <c r="L1744" s="2">
        <v>214.30000000001101</v>
      </c>
      <c r="M1744" s="2">
        <v>0.48408499999999999</v>
      </c>
      <c r="N1744" s="2">
        <v>0.57335500000001616</v>
      </c>
      <c r="O1744" s="2">
        <v>0.43636999999999992</v>
      </c>
      <c r="P1744" s="127">
        <v>0.37761000000003231</v>
      </c>
      <c r="Q1744" s="2">
        <v>0.53180000000000005</v>
      </c>
      <c r="R1744" s="2">
        <v>0.76910000000000001</v>
      </c>
      <c r="S1744" s="2">
        <v>0.48408499999999999</v>
      </c>
      <c r="T1744" s="2">
        <v>0.57335500000001616</v>
      </c>
    </row>
    <row r="1745" spans="12:20" x14ac:dyDescent="0.2">
      <c r="L1745" s="2">
        <v>214.400000000011</v>
      </c>
      <c r="M1745" s="2">
        <v>0.484045</v>
      </c>
      <c r="N1745" s="2">
        <v>0.57322500000001619</v>
      </c>
      <c r="O1745" s="2">
        <v>0.43628999999999996</v>
      </c>
      <c r="P1745" s="127">
        <v>0.37735000000003238</v>
      </c>
      <c r="Q1745" s="2">
        <v>0.53180000000000005</v>
      </c>
      <c r="R1745" s="2">
        <v>0.76910000000000001</v>
      </c>
      <c r="S1745" s="2">
        <v>0.484045</v>
      </c>
      <c r="T1745" s="2">
        <v>0.57322500000001619</v>
      </c>
    </row>
    <row r="1746" spans="12:20" x14ac:dyDescent="0.2">
      <c r="L1746" s="2">
        <v>214.500000000011</v>
      </c>
      <c r="M1746" s="2">
        <v>0.48400500000000002</v>
      </c>
      <c r="N1746" s="2">
        <v>0.57309500000001623</v>
      </c>
      <c r="O1746" s="2">
        <v>0.43620999999999999</v>
      </c>
      <c r="P1746" s="127">
        <v>0.37709000000003245</v>
      </c>
      <c r="Q1746" s="2">
        <v>0.53180000000000005</v>
      </c>
      <c r="R1746" s="2">
        <v>0.76910000000000001</v>
      </c>
      <c r="S1746" s="2">
        <v>0.48400500000000002</v>
      </c>
      <c r="T1746" s="2">
        <v>0.57309500000001623</v>
      </c>
    </row>
    <row r="1747" spans="12:20" x14ac:dyDescent="0.2">
      <c r="L1747" s="2">
        <v>214.60000000001099</v>
      </c>
      <c r="M1747" s="2">
        <v>0.48396499999999998</v>
      </c>
      <c r="N1747" s="2">
        <v>0.57296500000001627</v>
      </c>
      <c r="O1747" s="2">
        <v>0.43612999999999991</v>
      </c>
      <c r="P1747" s="127">
        <v>0.37683000000003253</v>
      </c>
      <c r="Q1747" s="2">
        <v>0.53180000000000005</v>
      </c>
      <c r="R1747" s="2">
        <v>0.76910000000000001</v>
      </c>
      <c r="S1747" s="2">
        <v>0.48396499999999998</v>
      </c>
      <c r="T1747" s="2">
        <v>0.57296500000001627</v>
      </c>
    </row>
    <row r="1748" spans="12:20" x14ac:dyDescent="0.2">
      <c r="L1748" s="2">
        <v>214.70000000001099</v>
      </c>
      <c r="M1748" s="2">
        <v>0.48392499999999999</v>
      </c>
      <c r="N1748" s="2">
        <v>0.5728350000000163</v>
      </c>
      <c r="O1748" s="2">
        <v>0.43604999999999994</v>
      </c>
      <c r="P1748" s="127">
        <v>0.3765700000000326</v>
      </c>
      <c r="Q1748" s="2">
        <v>0.53180000000000005</v>
      </c>
      <c r="R1748" s="2">
        <v>0.76910000000000001</v>
      </c>
      <c r="S1748" s="2">
        <v>0.48392499999999999</v>
      </c>
      <c r="T1748" s="2">
        <v>0.5728350000000163</v>
      </c>
    </row>
    <row r="1749" spans="12:20" x14ac:dyDescent="0.2">
      <c r="L1749" s="2">
        <v>214.80000000001101</v>
      </c>
      <c r="M1749" s="2">
        <v>0.48388500000000001</v>
      </c>
      <c r="N1749" s="2">
        <v>0.57270500000001634</v>
      </c>
      <c r="O1749" s="2">
        <v>0.43596999999999997</v>
      </c>
      <c r="P1749" s="127">
        <v>0.37631000000003267</v>
      </c>
      <c r="Q1749" s="2">
        <v>0.53180000000000005</v>
      </c>
      <c r="R1749" s="2">
        <v>0.76910000000000001</v>
      </c>
      <c r="S1749" s="2">
        <v>0.48388500000000001</v>
      </c>
      <c r="T1749" s="2">
        <v>0.57270500000001634</v>
      </c>
    </row>
    <row r="1750" spans="12:20" x14ac:dyDescent="0.2">
      <c r="L1750" s="2">
        <v>214.900000000011</v>
      </c>
      <c r="M1750" s="2">
        <v>0.48384500000000003</v>
      </c>
      <c r="N1750" s="2">
        <v>0.57257500000001638</v>
      </c>
      <c r="O1750" s="2">
        <v>0.43589</v>
      </c>
      <c r="P1750" s="127">
        <v>0.37605000000003275</v>
      </c>
      <c r="Q1750" s="2">
        <v>0.53180000000000005</v>
      </c>
      <c r="R1750" s="2">
        <v>0.76910000000000001</v>
      </c>
      <c r="S1750" s="2">
        <v>0.48384500000000003</v>
      </c>
      <c r="T1750" s="2">
        <v>0.57257500000001638</v>
      </c>
    </row>
    <row r="1751" spans="12:20" x14ac:dyDescent="0.2">
      <c r="L1751" s="2">
        <v>215.000000000011</v>
      </c>
      <c r="M1751" s="2">
        <v>0.48381000000000002</v>
      </c>
      <c r="N1751" s="2">
        <v>0.57244500000001641</v>
      </c>
      <c r="O1751" s="2">
        <v>0.43581999999999999</v>
      </c>
      <c r="P1751" s="127">
        <v>0.37579000000003282</v>
      </c>
      <c r="Q1751" s="2">
        <v>0.53180000000000005</v>
      </c>
      <c r="R1751" s="2">
        <v>0.76910000000000001</v>
      </c>
      <c r="S1751" s="2">
        <v>0.48381000000000002</v>
      </c>
      <c r="T1751" s="2">
        <v>0.57244500000001641</v>
      </c>
    </row>
    <row r="1752" spans="12:20" x14ac:dyDescent="0.2">
      <c r="L1752" s="2">
        <v>215.10000000001099</v>
      </c>
      <c r="M1752" s="2">
        <v>0.48377999999999999</v>
      </c>
      <c r="N1752" s="2">
        <v>0.57231500000001645</v>
      </c>
      <c r="O1752" s="2">
        <v>0.43575999999999993</v>
      </c>
      <c r="P1752" s="127">
        <v>0.37553000000003289</v>
      </c>
      <c r="Q1752" s="2">
        <v>0.53180000000000005</v>
      </c>
      <c r="R1752" s="2">
        <v>0.76910000000000001</v>
      </c>
      <c r="S1752" s="2">
        <v>0.48377999999999999</v>
      </c>
      <c r="T1752" s="2">
        <v>0.57231500000001645</v>
      </c>
    </row>
    <row r="1753" spans="12:20" x14ac:dyDescent="0.2">
      <c r="L1753" s="2">
        <v>215.20000000001099</v>
      </c>
      <c r="M1753" s="2">
        <v>0.48375000000000001</v>
      </c>
      <c r="N1753" s="2">
        <v>0.57218500000001649</v>
      </c>
      <c r="O1753" s="2">
        <v>0.43569999999999998</v>
      </c>
      <c r="P1753" s="127">
        <v>0.37527000000003297</v>
      </c>
      <c r="Q1753" s="2">
        <v>0.53180000000000005</v>
      </c>
      <c r="R1753" s="2">
        <v>0.76910000000000001</v>
      </c>
      <c r="S1753" s="2">
        <v>0.48375000000000001</v>
      </c>
      <c r="T1753" s="2">
        <v>0.57218500000001649</v>
      </c>
    </row>
    <row r="1754" spans="12:20" x14ac:dyDescent="0.2">
      <c r="L1754" s="2">
        <v>215.30000000001101</v>
      </c>
      <c r="M1754" s="2">
        <v>0.48371999999999998</v>
      </c>
      <c r="N1754" s="2">
        <v>0.57205500000001652</v>
      </c>
      <c r="O1754" s="2">
        <v>0.43563999999999992</v>
      </c>
      <c r="P1754" s="127">
        <v>0.37501000000003304</v>
      </c>
      <c r="Q1754" s="2">
        <v>0.53180000000000005</v>
      </c>
      <c r="R1754" s="2">
        <v>0.76910000000000001</v>
      </c>
      <c r="S1754" s="2">
        <v>0.48371999999999998</v>
      </c>
      <c r="T1754" s="2">
        <v>0.57205500000001652</v>
      </c>
    </row>
    <row r="1755" spans="12:20" x14ac:dyDescent="0.2">
      <c r="L1755" s="2">
        <v>215.400000000011</v>
      </c>
      <c r="M1755" s="2">
        <v>0.48369000000000001</v>
      </c>
      <c r="N1755" s="2">
        <v>0.57192500000001656</v>
      </c>
      <c r="O1755" s="2">
        <v>0.43557999999999997</v>
      </c>
      <c r="P1755" s="127">
        <v>0.37475000000003311</v>
      </c>
      <c r="Q1755" s="2">
        <v>0.53180000000000005</v>
      </c>
      <c r="R1755" s="2">
        <v>0.76910000000000001</v>
      </c>
      <c r="S1755" s="2">
        <v>0.48369000000000001</v>
      </c>
      <c r="T1755" s="2">
        <v>0.57192500000001656</v>
      </c>
    </row>
    <row r="1756" spans="12:20" x14ac:dyDescent="0.2">
      <c r="L1756" s="2">
        <v>215.500000000011</v>
      </c>
      <c r="M1756" s="2">
        <v>0.48365999999999998</v>
      </c>
      <c r="N1756" s="2">
        <v>0.5717950000000166</v>
      </c>
      <c r="O1756" s="2">
        <v>0.43551999999999991</v>
      </c>
      <c r="P1756" s="127">
        <v>0.37449000000003319</v>
      </c>
      <c r="Q1756" s="2">
        <v>0.53180000000000005</v>
      </c>
      <c r="R1756" s="2">
        <v>0.76910000000000001</v>
      </c>
      <c r="S1756" s="2">
        <v>0.48365999999999998</v>
      </c>
      <c r="T1756" s="2">
        <v>0.5717950000000166</v>
      </c>
    </row>
    <row r="1757" spans="12:20" x14ac:dyDescent="0.2">
      <c r="L1757" s="2">
        <v>215.60000000001099</v>
      </c>
      <c r="M1757" s="2">
        <v>0.48363</v>
      </c>
      <c r="N1757" s="2">
        <v>0.57166500000001663</v>
      </c>
      <c r="O1757" s="2">
        <v>0.43545999999999996</v>
      </c>
      <c r="P1757" s="127">
        <v>0.37423000000003326</v>
      </c>
      <c r="Q1757" s="2">
        <v>0.53180000000000005</v>
      </c>
      <c r="R1757" s="2">
        <v>0.76910000000000001</v>
      </c>
      <c r="S1757" s="2">
        <v>0.48363</v>
      </c>
      <c r="T1757" s="2">
        <v>0.57166500000001663</v>
      </c>
    </row>
    <row r="1758" spans="12:20" x14ac:dyDescent="0.2">
      <c r="L1758" s="2">
        <v>215.70000000001099</v>
      </c>
      <c r="M1758" s="2">
        <v>0.48359999999999997</v>
      </c>
      <c r="N1758" s="2">
        <v>0.57153500000001667</v>
      </c>
      <c r="O1758" s="2">
        <v>0.4353999999999999</v>
      </c>
      <c r="P1758" s="127">
        <v>0.37397000000003333</v>
      </c>
      <c r="Q1758" s="2">
        <v>0.53180000000000005</v>
      </c>
      <c r="R1758" s="2">
        <v>0.76910000000000001</v>
      </c>
      <c r="S1758" s="2">
        <v>0.48359999999999997</v>
      </c>
      <c r="T1758" s="2">
        <v>0.57153500000001667</v>
      </c>
    </row>
    <row r="1759" spans="12:20" x14ac:dyDescent="0.2">
      <c r="L1759" s="2">
        <v>215.80000000001101</v>
      </c>
      <c r="M1759" s="2">
        <v>0.48357</v>
      </c>
      <c r="N1759" s="2">
        <v>0.57140500000001671</v>
      </c>
      <c r="O1759" s="2">
        <v>0.43533999999999995</v>
      </c>
      <c r="P1759" s="127">
        <v>0.3737100000000334</v>
      </c>
      <c r="Q1759" s="2">
        <v>0.53180000000000005</v>
      </c>
      <c r="R1759" s="2">
        <v>0.76910000000000001</v>
      </c>
      <c r="S1759" s="2">
        <v>0.48357</v>
      </c>
      <c r="T1759" s="2">
        <v>0.57140500000001671</v>
      </c>
    </row>
    <row r="1760" spans="12:20" x14ac:dyDescent="0.2">
      <c r="L1760" s="2">
        <v>215.900000000011</v>
      </c>
      <c r="M1760" s="2">
        <v>0.48354000000000003</v>
      </c>
      <c r="N1760" s="2">
        <v>0.57127500000001674</v>
      </c>
      <c r="O1760" s="2">
        <v>0.43528</v>
      </c>
      <c r="P1760" s="127">
        <v>0.37345000000003348</v>
      </c>
      <c r="Q1760" s="2">
        <v>0.53180000000000005</v>
      </c>
      <c r="R1760" s="2">
        <v>0.76910000000000001</v>
      </c>
      <c r="S1760" s="2">
        <v>0.48354000000000003</v>
      </c>
      <c r="T1760" s="2">
        <v>0.57127500000001674</v>
      </c>
    </row>
    <row r="1761" spans="12:20" x14ac:dyDescent="0.2">
      <c r="L1761" s="2">
        <v>216.000000000011</v>
      </c>
      <c r="M1761" s="2">
        <v>0.48351</v>
      </c>
      <c r="N1761" s="2">
        <v>0.57114500000001678</v>
      </c>
      <c r="O1761" s="2">
        <v>0.43521999999999994</v>
      </c>
      <c r="P1761" s="127">
        <v>0.37319000000003355</v>
      </c>
      <c r="Q1761" s="2">
        <v>0.53180000000000005</v>
      </c>
      <c r="R1761" s="2">
        <v>0.76910000000000001</v>
      </c>
      <c r="S1761" s="2">
        <v>0.48351</v>
      </c>
      <c r="T1761" s="2">
        <v>0.57114500000001678</v>
      </c>
    </row>
    <row r="1762" spans="12:20" x14ac:dyDescent="0.2">
      <c r="L1762" s="2">
        <v>216.10000000001199</v>
      </c>
      <c r="M1762" s="2">
        <v>0.48348000000000002</v>
      </c>
      <c r="N1762" s="2">
        <v>0.57101500000001681</v>
      </c>
      <c r="O1762" s="2">
        <v>0.43515999999999999</v>
      </c>
      <c r="P1762" s="127">
        <v>0.37293000000003362</v>
      </c>
      <c r="Q1762" s="2">
        <v>0.53180000000000005</v>
      </c>
      <c r="R1762" s="2">
        <v>0.76910000000000001</v>
      </c>
      <c r="S1762" s="2">
        <v>0.48348000000000002</v>
      </c>
      <c r="T1762" s="2">
        <v>0.57101500000001681</v>
      </c>
    </row>
    <row r="1763" spans="12:20" x14ac:dyDescent="0.2">
      <c r="L1763" s="2">
        <v>216.20000000001099</v>
      </c>
      <c r="M1763" s="2">
        <v>0.48344999999999999</v>
      </c>
      <c r="N1763" s="2">
        <v>0.57088500000001685</v>
      </c>
      <c r="O1763" s="2">
        <v>0.43509999999999993</v>
      </c>
      <c r="P1763" s="127">
        <v>0.3726700000000337</v>
      </c>
      <c r="Q1763" s="2">
        <v>0.53180000000000005</v>
      </c>
      <c r="R1763" s="2">
        <v>0.76910000000000001</v>
      </c>
      <c r="S1763" s="2">
        <v>0.48344999999999999</v>
      </c>
      <c r="T1763" s="2">
        <v>0.57088500000001685</v>
      </c>
    </row>
    <row r="1764" spans="12:20" x14ac:dyDescent="0.2">
      <c r="L1764" s="2">
        <v>216.30000000001101</v>
      </c>
      <c r="M1764" s="2">
        <v>0.48342000000000002</v>
      </c>
      <c r="N1764" s="2">
        <v>0.57075500000001689</v>
      </c>
      <c r="O1764" s="2">
        <v>0.43503999999999998</v>
      </c>
      <c r="P1764" s="127">
        <v>0.37241000000003377</v>
      </c>
      <c r="Q1764" s="2">
        <v>0.53180000000000005</v>
      </c>
      <c r="R1764" s="2">
        <v>0.76910000000000001</v>
      </c>
      <c r="S1764" s="2">
        <v>0.48342000000000002</v>
      </c>
      <c r="T1764" s="2">
        <v>0.57075500000001689</v>
      </c>
    </row>
    <row r="1765" spans="12:20" x14ac:dyDescent="0.2">
      <c r="L1765" s="2">
        <v>216.400000000011</v>
      </c>
      <c r="M1765" s="2">
        <v>0.48338999999999999</v>
      </c>
      <c r="N1765" s="2">
        <v>0.57062500000001692</v>
      </c>
      <c r="O1765" s="2">
        <v>0.43497999999999992</v>
      </c>
      <c r="P1765" s="127">
        <v>0.37215000000003384</v>
      </c>
      <c r="Q1765" s="2">
        <v>0.53180000000000005</v>
      </c>
      <c r="R1765" s="2">
        <v>0.76910000000000001</v>
      </c>
      <c r="S1765" s="2">
        <v>0.48338999999999999</v>
      </c>
      <c r="T1765" s="2">
        <v>0.57062500000001692</v>
      </c>
    </row>
    <row r="1766" spans="12:20" x14ac:dyDescent="0.2">
      <c r="L1766" s="2">
        <v>216.50000000001199</v>
      </c>
      <c r="M1766" s="2">
        <v>0.48336000000000001</v>
      </c>
      <c r="N1766" s="2">
        <v>0.57049500000001696</v>
      </c>
      <c r="O1766" s="2">
        <v>0.43491999999999997</v>
      </c>
      <c r="P1766" s="127">
        <v>0.37189000000003392</v>
      </c>
      <c r="Q1766" s="2">
        <v>0.53180000000000005</v>
      </c>
      <c r="R1766" s="2">
        <v>0.76910000000000001</v>
      </c>
      <c r="S1766" s="2">
        <v>0.48336000000000001</v>
      </c>
      <c r="T1766" s="2">
        <v>0.57049500000001696</v>
      </c>
    </row>
    <row r="1767" spans="12:20" x14ac:dyDescent="0.2">
      <c r="L1767" s="2">
        <v>216.60000000001199</v>
      </c>
      <c r="M1767" s="2">
        <v>0.48332999999999998</v>
      </c>
      <c r="N1767" s="2">
        <v>0.570365000000017</v>
      </c>
      <c r="O1767" s="2">
        <v>0.43485999999999991</v>
      </c>
      <c r="P1767" s="127">
        <v>0.37163000000003399</v>
      </c>
      <c r="Q1767" s="2">
        <v>0.53180000000000005</v>
      </c>
      <c r="R1767" s="2">
        <v>0.76910000000000001</v>
      </c>
      <c r="S1767" s="2">
        <v>0.48332999999999998</v>
      </c>
      <c r="T1767" s="2">
        <v>0.570365000000017</v>
      </c>
    </row>
    <row r="1768" spans="12:20" x14ac:dyDescent="0.2">
      <c r="L1768" s="2">
        <v>216.70000000001201</v>
      </c>
      <c r="M1768" s="2">
        <v>0.48330000000000001</v>
      </c>
      <c r="N1768" s="2">
        <v>0.57023500000001703</v>
      </c>
      <c r="O1768" s="2">
        <v>0.43479999999999996</v>
      </c>
      <c r="P1768" s="127">
        <v>0.37137000000003406</v>
      </c>
      <c r="Q1768" s="2">
        <v>0.53180000000000005</v>
      </c>
      <c r="R1768" s="2">
        <v>0.76910000000000001</v>
      </c>
      <c r="S1768" s="2">
        <v>0.48330000000000001</v>
      </c>
      <c r="T1768" s="2">
        <v>0.57023500000001703</v>
      </c>
    </row>
    <row r="1769" spans="12:20" x14ac:dyDescent="0.2">
      <c r="L1769" s="2">
        <v>216.80000000001201</v>
      </c>
      <c r="M1769" s="2">
        <v>0.48326999999999998</v>
      </c>
      <c r="N1769" s="2">
        <v>0.57010500000001707</v>
      </c>
      <c r="O1769" s="2">
        <v>0.4347399999999999</v>
      </c>
      <c r="P1769" s="127">
        <v>0.37111000000003413</v>
      </c>
      <c r="Q1769" s="2">
        <v>0.53180000000000005</v>
      </c>
      <c r="R1769" s="2">
        <v>0.76910000000000001</v>
      </c>
      <c r="S1769" s="2">
        <v>0.48326999999999998</v>
      </c>
      <c r="T1769" s="2">
        <v>0.57010500000001707</v>
      </c>
    </row>
    <row r="1770" spans="12:20" x14ac:dyDescent="0.2">
      <c r="L1770" s="2">
        <v>216.900000000012</v>
      </c>
      <c r="M1770" s="2">
        <v>0.48324</v>
      </c>
      <c r="N1770" s="2">
        <v>0.56997500000001711</v>
      </c>
      <c r="O1770" s="2">
        <v>0.43467999999999996</v>
      </c>
      <c r="P1770" s="127">
        <v>0.37085000000003421</v>
      </c>
      <c r="Q1770" s="2">
        <v>0.53180000000000005</v>
      </c>
      <c r="R1770" s="2">
        <v>0.76910000000000001</v>
      </c>
      <c r="S1770" s="2">
        <v>0.48324</v>
      </c>
      <c r="T1770" s="2">
        <v>0.56997500000001711</v>
      </c>
    </row>
    <row r="1771" spans="12:20" x14ac:dyDescent="0.2">
      <c r="L1771" s="2">
        <v>217.00000000001199</v>
      </c>
      <c r="M1771" s="2">
        <v>0.48320999999999997</v>
      </c>
      <c r="N1771" s="2">
        <v>0.56984500000001714</v>
      </c>
      <c r="O1771" s="2">
        <v>0.4346199999999999</v>
      </c>
      <c r="P1771" s="127">
        <v>0.37059000000003428</v>
      </c>
      <c r="Q1771" s="2">
        <v>0.53180000000000005</v>
      </c>
      <c r="R1771" s="2">
        <v>0.76910000000000001</v>
      </c>
      <c r="S1771" s="2">
        <v>0.48320999999999997</v>
      </c>
      <c r="T1771" s="2">
        <v>0.56984500000001714</v>
      </c>
    </row>
    <row r="1772" spans="12:20" x14ac:dyDescent="0.2">
      <c r="L1772" s="2">
        <v>217.10000000001199</v>
      </c>
      <c r="M1772" s="2">
        <v>0.48318</v>
      </c>
      <c r="N1772" s="2">
        <v>0.56971500000001718</v>
      </c>
      <c r="O1772" s="2">
        <v>0.43455999999999995</v>
      </c>
      <c r="P1772" s="127">
        <v>0.37033000000003435</v>
      </c>
      <c r="Q1772" s="2">
        <v>0.53180000000000005</v>
      </c>
      <c r="R1772" s="2">
        <v>0.76910000000000001</v>
      </c>
      <c r="S1772" s="2">
        <v>0.48318</v>
      </c>
      <c r="T1772" s="2">
        <v>0.56971500000001718</v>
      </c>
    </row>
    <row r="1773" spans="12:20" x14ac:dyDescent="0.2">
      <c r="L1773" s="2">
        <v>217.20000000001201</v>
      </c>
      <c r="M1773" s="2">
        <v>0.48315000000000002</v>
      </c>
      <c r="N1773" s="2">
        <v>0.56958500000001722</v>
      </c>
      <c r="O1773" s="2">
        <v>0.4345</v>
      </c>
      <c r="P1773" s="127">
        <v>0.37007000000003443</v>
      </c>
      <c r="Q1773" s="2">
        <v>0.53180000000000005</v>
      </c>
      <c r="R1773" s="2">
        <v>0.76910000000000001</v>
      </c>
      <c r="S1773" s="2">
        <v>0.48315000000000002</v>
      </c>
      <c r="T1773" s="2">
        <v>0.56958500000001722</v>
      </c>
    </row>
    <row r="1774" spans="12:20" x14ac:dyDescent="0.2">
      <c r="L1774" s="2">
        <v>217.30000000001201</v>
      </c>
      <c r="M1774" s="2">
        <v>0.48311999999999999</v>
      </c>
      <c r="N1774" s="2">
        <v>0.56945500000001725</v>
      </c>
      <c r="O1774" s="2">
        <v>0.43443999999999994</v>
      </c>
      <c r="P1774" s="127">
        <v>0.3698100000000345</v>
      </c>
      <c r="Q1774" s="2">
        <v>0.53180000000000005</v>
      </c>
      <c r="R1774" s="2">
        <v>0.76910000000000001</v>
      </c>
      <c r="S1774" s="2">
        <v>0.48311999999999999</v>
      </c>
      <c r="T1774" s="2">
        <v>0.56945500000001725</v>
      </c>
    </row>
    <row r="1775" spans="12:20" x14ac:dyDescent="0.2">
      <c r="L1775" s="2">
        <v>217.400000000012</v>
      </c>
      <c r="M1775" s="2">
        <v>0.48309000000000002</v>
      </c>
      <c r="N1775" s="2">
        <v>0.56932500000001729</v>
      </c>
      <c r="O1775" s="2">
        <v>0.43437999999999999</v>
      </c>
      <c r="P1775" s="127">
        <v>0.36955000000003457</v>
      </c>
      <c r="Q1775" s="2">
        <v>0.53180000000000005</v>
      </c>
      <c r="R1775" s="2">
        <v>0.76910000000000001</v>
      </c>
      <c r="S1775" s="2">
        <v>0.48309000000000002</v>
      </c>
      <c r="T1775" s="2">
        <v>0.56932500000001729</v>
      </c>
    </row>
    <row r="1776" spans="12:20" x14ac:dyDescent="0.2">
      <c r="L1776" s="2">
        <v>217.50000000001199</v>
      </c>
      <c r="M1776" s="2">
        <v>0.48305999999999999</v>
      </c>
      <c r="N1776" s="2">
        <v>0.56919500000001733</v>
      </c>
      <c r="O1776" s="2">
        <v>0.43431999999999993</v>
      </c>
      <c r="P1776" s="127">
        <v>0.36929000000003465</v>
      </c>
      <c r="Q1776" s="2">
        <v>0.53180000000000005</v>
      </c>
      <c r="R1776" s="2">
        <v>0.76910000000000001</v>
      </c>
      <c r="S1776" s="2">
        <v>0.48305999999999999</v>
      </c>
      <c r="T1776" s="2">
        <v>0.56919500000001733</v>
      </c>
    </row>
    <row r="1777" spans="12:20" x14ac:dyDescent="0.2">
      <c r="L1777" s="2">
        <v>217.60000000001199</v>
      </c>
      <c r="M1777" s="2">
        <v>0.48303000000000001</v>
      </c>
      <c r="N1777" s="2">
        <v>0.56906500000001736</v>
      </c>
      <c r="O1777" s="2">
        <v>0.43425999999999998</v>
      </c>
      <c r="P1777" s="127">
        <v>0.36903000000003472</v>
      </c>
      <c r="Q1777" s="2">
        <v>0.53180000000000005</v>
      </c>
      <c r="R1777" s="2">
        <v>0.76910000000000001</v>
      </c>
      <c r="S1777" s="2">
        <v>0.48303000000000001</v>
      </c>
      <c r="T1777" s="2">
        <v>0.56906500000001736</v>
      </c>
    </row>
    <row r="1778" spans="12:20" x14ac:dyDescent="0.2">
      <c r="L1778" s="2">
        <v>217.70000000001201</v>
      </c>
      <c r="M1778" s="2">
        <v>0.48299999999999998</v>
      </c>
      <c r="N1778" s="2">
        <v>0.5689350000000174</v>
      </c>
      <c r="O1778" s="2">
        <v>0.43419999999999992</v>
      </c>
      <c r="P1778" s="127">
        <v>0.36877000000003479</v>
      </c>
      <c r="Q1778" s="2">
        <v>0.53180000000000005</v>
      </c>
      <c r="R1778" s="2">
        <v>0.76910000000000001</v>
      </c>
      <c r="S1778" s="2">
        <v>0.48299999999999998</v>
      </c>
      <c r="T1778" s="2">
        <v>0.5689350000000174</v>
      </c>
    </row>
    <row r="1779" spans="12:20" x14ac:dyDescent="0.2">
      <c r="L1779" s="2">
        <v>217.80000000001201</v>
      </c>
      <c r="M1779" s="2">
        <v>0.48297000000000001</v>
      </c>
      <c r="N1779" s="2">
        <v>0.56880500000001744</v>
      </c>
      <c r="O1779" s="2">
        <v>0.43413999999999997</v>
      </c>
      <c r="P1779" s="127">
        <v>0.36851000000003487</v>
      </c>
      <c r="Q1779" s="2">
        <v>0.53180000000000005</v>
      </c>
      <c r="R1779" s="2">
        <v>0.76910000000000001</v>
      </c>
      <c r="S1779" s="2">
        <v>0.48297000000000001</v>
      </c>
      <c r="T1779" s="2">
        <v>0.56880500000001744</v>
      </c>
    </row>
    <row r="1780" spans="12:20" x14ac:dyDescent="0.2">
      <c r="L1780" s="2">
        <v>217.900000000012</v>
      </c>
      <c r="M1780" s="2">
        <v>0.48293999999999998</v>
      </c>
      <c r="N1780" s="2">
        <v>0.56867500000001747</v>
      </c>
      <c r="O1780" s="2">
        <v>0.43407999999999991</v>
      </c>
      <c r="P1780" s="127">
        <v>0.36825000000003494</v>
      </c>
      <c r="Q1780" s="2">
        <v>0.53180000000000005</v>
      </c>
      <c r="R1780" s="2">
        <v>0.76910000000000001</v>
      </c>
      <c r="S1780" s="2">
        <v>0.48293999999999998</v>
      </c>
      <c r="T1780" s="2">
        <v>0.56867500000001747</v>
      </c>
    </row>
    <row r="1781" spans="12:20" x14ac:dyDescent="0.2">
      <c r="L1781" s="2">
        <v>218.00000000001199</v>
      </c>
      <c r="M1781" s="2">
        <v>0.48291000000000001</v>
      </c>
      <c r="N1781" s="2">
        <v>0.56854500000001751</v>
      </c>
      <c r="O1781" s="2">
        <v>0.43401999999999996</v>
      </c>
      <c r="P1781" s="127">
        <v>0.36799000000003501</v>
      </c>
      <c r="Q1781" s="2">
        <v>0.53180000000000005</v>
      </c>
      <c r="R1781" s="2">
        <v>0.76910000000000001</v>
      </c>
      <c r="S1781" s="2">
        <v>0.48291000000000001</v>
      </c>
      <c r="T1781" s="2">
        <v>0.56854500000001751</v>
      </c>
    </row>
    <row r="1782" spans="12:20" x14ac:dyDescent="0.2">
      <c r="L1782" s="2">
        <v>218.10000000001199</v>
      </c>
      <c r="M1782" s="2">
        <v>0.48287999999999998</v>
      </c>
      <c r="N1782" s="2">
        <v>0.56841500000001755</v>
      </c>
      <c r="O1782" s="2">
        <v>0.4339599999999999</v>
      </c>
      <c r="P1782" s="127">
        <v>0.36773000000003508</v>
      </c>
      <c r="Q1782" s="2">
        <v>0.53180000000000005</v>
      </c>
      <c r="R1782" s="2">
        <v>0.76910000000000001</v>
      </c>
      <c r="S1782" s="2">
        <v>0.48287999999999998</v>
      </c>
      <c r="T1782" s="2">
        <v>0.56841500000001755</v>
      </c>
    </row>
    <row r="1783" spans="12:20" x14ac:dyDescent="0.2">
      <c r="L1783" s="2">
        <v>218.20000000001201</v>
      </c>
      <c r="M1783" s="2">
        <v>0.48285</v>
      </c>
      <c r="N1783" s="2">
        <v>0.56828500000001758</v>
      </c>
      <c r="O1783" s="2">
        <v>0.43389999999999995</v>
      </c>
      <c r="P1783" s="127">
        <v>0.36747000000003516</v>
      </c>
      <c r="Q1783" s="2">
        <v>0.53180000000000005</v>
      </c>
      <c r="R1783" s="2">
        <v>0.76910000000000001</v>
      </c>
      <c r="S1783" s="2">
        <v>0.48285</v>
      </c>
      <c r="T1783" s="2">
        <v>0.56828500000001758</v>
      </c>
    </row>
    <row r="1784" spans="12:20" x14ac:dyDescent="0.2">
      <c r="L1784" s="2">
        <v>218.30000000001201</v>
      </c>
      <c r="M1784" s="2">
        <v>0.48282000000000003</v>
      </c>
      <c r="N1784" s="2">
        <v>0.56815500000001762</v>
      </c>
      <c r="O1784" s="2">
        <v>0.43384</v>
      </c>
      <c r="P1784" s="127">
        <v>0.36721000000003523</v>
      </c>
      <c r="Q1784" s="2">
        <v>0.53180000000000005</v>
      </c>
      <c r="R1784" s="2">
        <v>0.76910000000000001</v>
      </c>
      <c r="S1784" s="2">
        <v>0.48282000000000003</v>
      </c>
      <c r="T1784" s="2">
        <v>0.56815500000001762</v>
      </c>
    </row>
    <row r="1785" spans="12:20" x14ac:dyDescent="0.2">
      <c r="L1785" s="2">
        <v>218.400000000012</v>
      </c>
      <c r="M1785" s="2">
        <v>0.48279</v>
      </c>
      <c r="N1785" s="2">
        <v>0.56802500000001765</v>
      </c>
      <c r="O1785" s="2">
        <v>0.43377999999999994</v>
      </c>
      <c r="P1785" s="127">
        <v>0.3669500000000353</v>
      </c>
      <c r="Q1785" s="2">
        <v>0.53180000000000005</v>
      </c>
      <c r="R1785" s="2">
        <v>0.76910000000000001</v>
      </c>
      <c r="S1785" s="2">
        <v>0.48279</v>
      </c>
      <c r="T1785" s="2">
        <v>0.56802500000001765</v>
      </c>
    </row>
    <row r="1786" spans="12:20" x14ac:dyDescent="0.2">
      <c r="L1786" s="2">
        <v>218.50000000001199</v>
      </c>
      <c r="M1786" s="2">
        <v>0.48276000000000002</v>
      </c>
      <c r="N1786" s="2">
        <v>0.56789500000001769</v>
      </c>
      <c r="O1786" s="2">
        <v>0.43371999999999999</v>
      </c>
      <c r="P1786" s="127">
        <v>0.36669000000003538</v>
      </c>
      <c r="Q1786" s="2">
        <v>0.53180000000000005</v>
      </c>
      <c r="R1786" s="2">
        <v>0.76910000000000001</v>
      </c>
      <c r="S1786" s="2">
        <v>0.48276000000000002</v>
      </c>
      <c r="T1786" s="2">
        <v>0.56789500000001769</v>
      </c>
    </row>
    <row r="1787" spans="12:20" x14ac:dyDescent="0.2">
      <c r="L1787" s="2">
        <v>218.60000000001199</v>
      </c>
      <c r="M1787" s="2">
        <v>0.48272999999999999</v>
      </c>
      <c r="N1787" s="2">
        <v>0.56776500000001773</v>
      </c>
      <c r="O1787" s="2">
        <v>0.43365999999999993</v>
      </c>
      <c r="P1787" s="127">
        <v>0.36643000000003545</v>
      </c>
      <c r="Q1787" s="2">
        <v>0.53180000000000005</v>
      </c>
      <c r="R1787" s="2">
        <v>0.76910000000000001</v>
      </c>
      <c r="S1787" s="2">
        <v>0.48272999999999999</v>
      </c>
      <c r="T1787" s="2">
        <v>0.56776500000001773</v>
      </c>
    </row>
    <row r="1788" spans="12:20" x14ac:dyDescent="0.2">
      <c r="L1788" s="2">
        <v>218.70000000001201</v>
      </c>
      <c r="M1788" s="2">
        <v>0.48270000000000002</v>
      </c>
      <c r="N1788" s="2">
        <v>0.56763500000001776</v>
      </c>
      <c r="O1788" s="2">
        <v>0.43359999999999999</v>
      </c>
      <c r="P1788" s="127">
        <v>0.36617000000003552</v>
      </c>
      <c r="Q1788" s="2">
        <v>0.53180000000000005</v>
      </c>
      <c r="R1788" s="2">
        <v>0.76910000000000001</v>
      </c>
      <c r="S1788" s="2">
        <v>0.48270000000000002</v>
      </c>
      <c r="T1788" s="2">
        <v>0.56763500000001776</v>
      </c>
    </row>
    <row r="1789" spans="12:20" x14ac:dyDescent="0.2">
      <c r="L1789" s="2">
        <v>218.80000000001201</v>
      </c>
      <c r="M1789" s="2">
        <v>0.48266999999999999</v>
      </c>
      <c r="N1789" s="2">
        <v>0.5675050000000178</v>
      </c>
      <c r="O1789" s="2">
        <v>0.43353999999999993</v>
      </c>
      <c r="P1789" s="127">
        <v>0.3659100000000356</v>
      </c>
      <c r="Q1789" s="2">
        <v>0.53180000000000005</v>
      </c>
      <c r="R1789" s="2">
        <v>0.76910000000000001</v>
      </c>
      <c r="S1789" s="2">
        <v>0.48266999999999999</v>
      </c>
      <c r="T1789" s="2">
        <v>0.5675050000000178</v>
      </c>
    </row>
    <row r="1790" spans="12:20" x14ac:dyDescent="0.2">
      <c r="L1790" s="2">
        <v>218.900000000012</v>
      </c>
      <c r="M1790" s="2">
        <v>0.48264000000000001</v>
      </c>
      <c r="N1790" s="2">
        <v>0.56737500000001784</v>
      </c>
      <c r="O1790" s="2">
        <v>0.43347999999999998</v>
      </c>
      <c r="P1790" s="127">
        <v>0.36565000000003567</v>
      </c>
      <c r="Q1790" s="2">
        <v>0.53180000000000005</v>
      </c>
      <c r="R1790" s="2">
        <v>0.76910000000000001</v>
      </c>
      <c r="S1790" s="2">
        <v>0.48264000000000001</v>
      </c>
      <c r="T1790" s="2">
        <v>0.56737500000001784</v>
      </c>
    </row>
    <row r="1791" spans="12:20" x14ac:dyDescent="0.2">
      <c r="L1791" s="2">
        <v>219.00000000001199</v>
      </c>
      <c r="M1791" s="2">
        <v>0.48260500000000001</v>
      </c>
      <c r="N1791" s="2">
        <v>0.56724500000001787</v>
      </c>
      <c r="O1791" s="2">
        <v>0.43340999999999996</v>
      </c>
      <c r="P1791" s="127">
        <v>0.36539000000003574</v>
      </c>
      <c r="Q1791" s="2">
        <v>0.53180000000000005</v>
      </c>
      <c r="R1791" s="2">
        <v>0.76910000000000001</v>
      </c>
      <c r="S1791" s="2">
        <v>0.48260500000000001</v>
      </c>
      <c r="T1791" s="2">
        <v>0.56724500000001787</v>
      </c>
    </row>
    <row r="1792" spans="12:20" x14ac:dyDescent="0.2">
      <c r="L1792" s="2">
        <v>219.10000000001199</v>
      </c>
      <c r="M1792" s="2">
        <v>0.48257499999999998</v>
      </c>
      <c r="N1792" s="2">
        <v>0.56711500000001791</v>
      </c>
      <c r="O1792" s="2">
        <v>0.4333499999999999</v>
      </c>
      <c r="P1792" s="127">
        <v>0.36513000000003581</v>
      </c>
      <c r="Q1792" s="2">
        <v>0.53180000000000005</v>
      </c>
      <c r="R1792" s="2">
        <v>0.76910000000000001</v>
      </c>
      <c r="S1792" s="2">
        <v>0.48257499999999998</v>
      </c>
      <c r="T1792" s="2">
        <v>0.56711500000001791</v>
      </c>
    </row>
    <row r="1793" spans="12:20" x14ac:dyDescent="0.2">
      <c r="L1793" s="2">
        <v>219.20000000001201</v>
      </c>
      <c r="M1793" s="2">
        <v>0.482545</v>
      </c>
      <c r="N1793" s="2">
        <v>0.56698500000001795</v>
      </c>
      <c r="O1793" s="2">
        <v>0.43328999999999995</v>
      </c>
      <c r="P1793" s="127">
        <v>0.36487000000003589</v>
      </c>
      <c r="Q1793" s="2">
        <v>0.53180000000000005</v>
      </c>
      <c r="R1793" s="2">
        <v>0.76910000000000001</v>
      </c>
      <c r="S1793" s="2">
        <v>0.482545</v>
      </c>
      <c r="T1793" s="2">
        <v>0.56698500000001795</v>
      </c>
    </row>
    <row r="1794" spans="12:20" x14ac:dyDescent="0.2">
      <c r="L1794" s="2">
        <v>219.30000000001201</v>
      </c>
      <c r="M1794" s="2">
        <v>0.48251500000000003</v>
      </c>
      <c r="N1794" s="2">
        <v>0.56685500000001798</v>
      </c>
      <c r="O1794" s="2">
        <v>0.43323</v>
      </c>
      <c r="P1794" s="127">
        <v>0.36461000000003596</v>
      </c>
      <c r="Q1794" s="2">
        <v>0.53180000000000005</v>
      </c>
      <c r="R1794" s="2">
        <v>0.76910000000000001</v>
      </c>
      <c r="S1794" s="2">
        <v>0.48251500000000003</v>
      </c>
      <c r="T1794" s="2">
        <v>0.56685500000001798</v>
      </c>
    </row>
    <row r="1795" spans="12:20" x14ac:dyDescent="0.2">
      <c r="L1795" s="2">
        <v>219.400000000012</v>
      </c>
      <c r="M1795" s="2">
        <v>0.482485</v>
      </c>
      <c r="N1795" s="2">
        <v>0.56672500000001802</v>
      </c>
      <c r="O1795" s="2">
        <v>0.43316999999999994</v>
      </c>
      <c r="P1795" s="127">
        <v>0.36435000000003603</v>
      </c>
      <c r="Q1795" s="2">
        <v>0.53180000000000005</v>
      </c>
      <c r="R1795" s="2">
        <v>0.76910000000000001</v>
      </c>
      <c r="S1795" s="2">
        <v>0.482485</v>
      </c>
      <c r="T1795" s="2">
        <v>0.56672500000001802</v>
      </c>
    </row>
    <row r="1796" spans="12:20" x14ac:dyDescent="0.2">
      <c r="L1796" s="2">
        <v>219.50000000001199</v>
      </c>
      <c r="M1796" s="2">
        <v>0.48245500000000002</v>
      </c>
      <c r="N1796" s="2">
        <v>0.56659500000001806</v>
      </c>
      <c r="O1796" s="2">
        <v>0.43310999999999999</v>
      </c>
      <c r="P1796" s="127">
        <v>0.36409000000003611</v>
      </c>
      <c r="Q1796" s="2">
        <v>0.53180000000000005</v>
      </c>
      <c r="R1796" s="2">
        <v>0.76910000000000001</v>
      </c>
      <c r="S1796" s="2">
        <v>0.48245500000000002</v>
      </c>
      <c r="T1796" s="2">
        <v>0.56659500000001806</v>
      </c>
    </row>
    <row r="1797" spans="12:20" x14ac:dyDescent="0.2">
      <c r="L1797" s="2">
        <v>219.60000000001199</v>
      </c>
      <c r="M1797" s="2">
        <v>0.48242499999999999</v>
      </c>
      <c r="N1797" s="2">
        <v>0.56646500000001809</v>
      </c>
      <c r="O1797" s="2">
        <v>0.43304999999999993</v>
      </c>
      <c r="P1797" s="127">
        <v>0.36383000000003618</v>
      </c>
      <c r="Q1797" s="2">
        <v>0.53180000000000005</v>
      </c>
      <c r="R1797" s="2">
        <v>0.76910000000000001</v>
      </c>
      <c r="S1797" s="2">
        <v>0.48242499999999999</v>
      </c>
      <c r="T1797" s="2">
        <v>0.56646500000001809</v>
      </c>
    </row>
    <row r="1798" spans="12:20" x14ac:dyDescent="0.2">
      <c r="L1798" s="2">
        <v>219.70000000001201</v>
      </c>
      <c r="M1798" s="2">
        <v>0.48239500000000002</v>
      </c>
      <c r="N1798" s="2">
        <v>0.56633500000001813</v>
      </c>
      <c r="O1798" s="2">
        <v>0.43298999999999999</v>
      </c>
      <c r="P1798" s="127">
        <v>0.36357000000003625</v>
      </c>
      <c r="Q1798" s="2">
        <v>0.53180000000000005</v>
      </c>
      <c r="R1798" s="2">
        <v>0.76910000000000001</v>
      </c>
      <c r="S1798" s="2">
        <v>0.48239500000000002</v>
      </c>
      <c r="T1798" s="2">
        <v>0.56633500000001813</v>
      </c>
    </row>
    <row r="1799" spans="12:20" x14ac:dyDescent="0.2">
      <c r="L1799" s="2">
        <v>219.80000000001201</v>
      </c>
      <c r="M1799" s="2">
        <v>0.48236499999999999</v>
      </c>
      <c r="N1799" s="2">
        <v>0.56620500000001817</v>
      </c>
      <c r="O1799" s="2">
        <v>0.43292999999999993</v>
      </c>
      <c r="P1799" s="127">
        <v>0.36331000000003633</v>
      </c>
      <c r="Q1799" s="2">
        <v>0.53180000000000005</v>
      </c>
      <c r="R1799" s="2">
        <v>0.76910000000000001</v>
      </c>
      <c r="S1799" s="2">
        <v>0.48236499999999999</v>
      </c>
      <c r="T1799" s="2">
        <v>0.56620500000001817</v>
      </c>
    </row>
    <row r="1800" spans="12:20" x14ac:dyDescent="0.2">
      <c r="L1800" s="2">
        <v>219.900000000012</v>
      </c>
      <c r="M1800" s="2">
        <v>0.48233500000000001</v>
      </c>
      <c r="N1800" s="2">
        <v>0.5660750000000182</v>
      </c>
      <c r="O1800" s="2">
        <v>0.43286999999999998</v>
      </c>
      <c r="P1800" s="127">
        <v>0.3630500000000364</v>
      </c>
      <c r="Q1800" s="2">
        <v>0.53180000000000005</v>
      </c>
      <c r="R1800" s="2">
        <v>0.76910000000000001</v>
      </c>
      <c r="S1800" s="2">
        <v>0.48233500000000001</v>
      </c>
      <c r="T1800" s="2">
        <v>0.5660750000000182</v>
      </c>
    </row>
    <row r="1801" spans="12:20" x14ac:dyDescent="0.2">
      <c r="L1801" s="2">
        <v>220.00000000001199</v>
      </c>
      <c r="M1801" s="2">
        <v>0.48230499999999998</v>
      </c>
      <c r="N1801" s="2">
        <v>0.56594500000001824</v>
      </c>
      <c r="O1801" s="2">
        <v>0.43280999999999992</v>
      </c>
      <c r="P1801" s="127">
        <v>0.36279000000003647</v>
      </c>
      <c r="Q1801" s="2">
        <v>0.53180000000000005</v>
      </c>
      <c r="R1801" s="2">
        <v>0.76910000000000001</v>
      </c>
      <c r="S1801" s="2">
        <v>0.48230499999999998</v>
      </c>
      <c r="T1801" s="2">
        <v>0.56594500000001824</v>
      </c>
    </row>
    <row r="1802" spans="12:20" x14ac:dyDescent="0.2">
      <c r="L1802" s="2">
        <v>220.10000000001199</v>
      </c>
      <c r="M1802" s="2">
        <v>0.48227500000000001</v>
      </c>
      <c r="N1802" s="2">
        <v>0.56581500000001828</v>
      </c>
      <c r="O1802" s="2">
        <v>0.43274999999999997</v>
      </c>
      <c r="P1802" s="127">
        <v>0.36253000000003655</v>
      </c>
      <c r="Q1802" s="2">
        <v>0.53180000000000005</v>
      </c>
      <c r="R1802" s="2">
        <v>0.76910000000000001</v>
      </c>
      <c r="S1802" s="2">
        <v>0.48227500000000001</v>
      </c>
      <c r="T1802" s="2">
        <v>0.56581500000001828</v>
      </c>
    </row>
    <row r="1803" spans="12:20" x14ac:dyDescent="0.2">
      <c r="L1803" s="2">
        <v>220.20000000001201</v>
      </c>
      <c r="M1803" s="2">
        <v>0.48224499999999998</v>
      </c>
      <c r="N1803" s="2">
        <v>0.56568500000001831</v>
      </c>
      <c r="O1803" s="2">
        <v>0.43268999999999991</v>
      </c>
      <c r="P1803" s="127">
        <v>0.36227000000003662</v>
      </c>
      <c r="Q1803" s="2">
        <v>0.53180000000000005</v>
      </c>
      <c r="R1803" s="2">
        <v>0.76910000000000001</v>
      </c>
      <c r="S1803" s="2">
        <v>0.48224499999999998</v>
      </c>
      <c r="T1803" s="2">
        <v>0.56568500000001831</v>
      </c>
    </row>
    <row r="1804" spans="12:20" x14ac:dyDescent="0.2">
      <c r="L1804" s="2">
        <v>220.30000000001201</v>
      </c>
      <c r="M1804" s="2">
        <v>0.482215</v>
      </c>
      <c r="N1804" s="2">
        <v>0.56555500000001835</v>
      </c>
      <c r="O1804" s="2">
        <v>0.43262999999999996</v>
      </c>
      <c r="P1804" s="127">
        <v>0.36201000000003669</v>
      </c>
      <c r="Q1804" s="2">
        <v>0.53180000000000005</v>
      </c>
      <c r="R1804" s="2">
        <v>0.76910000000000001</v>
      </c>
      <c r="S1804" s="2">
        <v>0.482215</v>
      </c>
      <c r="T1804" s="2">
        <v>0.56555500000001835</v>
      </c>
    </row>
    <row r="1805" spans="12:20" x14ac:dyDescent="0.2">
      <c r="L1805" s="2">
        <v>220.400000000012</v>
      </c>
      <c r="M1805" s="2">
        <v>0.48218499999999997</v>
      </c>
      <c r="N1805" s="2">
        <v>0.56542500000001839</v>
      </c>
      <c r="O1805" s="2">
        <v>0.4325699999999999</v>
      </c>
      <c r="P1805" s="127">
        <v>0.36175000000003676</v>
      </c>
      <c r="Q1805" s="2">
        <v>0.53180000000000005</v>
      </c>
      <c r="R1805" s="2">
        <v>0.76910000000000001</v>
      </c>
      <c r="S1805" s="2">
        <v>0.48218499999999997</v>
      </c>
      <c r="T1805" s="2">
        <v>0.56542500000001839</v>
      </c>
    </row>
    <row r="1806" spans="12:20" x14ac:dyDescent="0.2">
      <c r="L1806" s="2">
        <v>220.50000000001299</v>
      </c>
      <c r="M1806" s="2">
        <v>0.482155</v>
      </c>
      <c r="N1806" s="2">
        <v>0.56529500000001842</v>
      </c>
      <c r="O1806" s="2">
        <v>0.43250999999999995</v>
      </c>
      <c r="P1806" s="127">
        <v>0.36149000000003684</v>
      </c>
      <c r="Q1806" s="2">
        <v>0.53180000000000005</v>
      </c>
      <c r="R1806" s="2">
        <v>0.76910000000000001</v>
      </c>
      <c r="S1806" s="2">
        <v>0.482155</v>
      </c>
      <c r="T1806" s="2">
        <v>0.56529500000001842</v>
      </c>
    </row>
    <row r="1807" spans="12:20" x14ac:dyDescent="0.2">
      <c r="L1807" s="2">
        <v>220.60000000001199</v>
      </c>
      <c r="M1807" s="2">
        <v>0.48212500000000003</v>
      </c>
      <c r="N1807" s="2">
        <v>0.56516500000001846</v>
      </c>
      <c r="O1807" s="2">
        <v>0.43245</v>
      </c>
      <c r="P1807" s="127">
        <v>0.36123000000003691</v>
      </c>
      <c r="Q1807" s="2">
        <v>0.53180000000000005</v>
      </c>
      <c r="R1807" s="2">
        <v>0.76910000000000001</v>
      </c>
      <c r="S1807" s="2">
        <v>0.48212500000000003</v>
      </c>
      <c r="T1807" s="2">
        <v>0.56516500000001846</v>
      </c>
    </row>
    <row r="1808" spans="12:20" x14ac:dyDescent="0.2">
      <c r="L1808" s="2">
        <v>220.70000000001201</v>
      </c>
      <c r="M1808" s="2">
        <v>0.482095</v>
      </c>
      <c r="N1808" s="2">
        <v>0.56503500000001849</v>
      </c>
      <c r="O1808" s="2">
        <v>0.43238999999999994</v>
      </c>
      <c r="P1808" s="127">
        <v>0.36097000000003698</v>
      </c>
      <c r="Q1808" s="2">
        <v>0.53180000000000005</v>
      </c>
      <c r="R1808" s="2">
        <v>0.76910000000000001</v>
      </c>
      <c r="S1808" s="2">
        <v>0.482095</v>
      </c>
      <c r="T1808" s="2">
        <v>0.56503500000001849</v>
      </c>
    </row>
    <row r="1809" spans="12:20" x14ac:dyDescent="0.2">
      <c r="L1809" s="2">
        <v>220.80000000001201</v>
      </c>
      <c r="M1809" s="2">
        <v>0.48206500000000002</v>
      </c>
      <c r="N1809" s="2">
        <v>0.56490500000001853</v>
      </c>
      <c r="O1809" s="2">
        <v>0.43232999999999999</v>
      </c>
      <c r="P1809" s="127">
        <v>0.36071000000003706</v>
      </c>
      <c r="Q1809" s="2">
        <v>0.53180000000000005</v>
      </c>
      <c r="R1809" s="2">
        <v>0.76910000000000001</v>
      </c>
      <c r="S1809" s="2">
        <v>0.48206500000000002</v>
      </c>
      <c r="T1809" s="2">
        <v>0.56490500000001853</v>
      </c>
    </row>
    <row r="1810" spans="12:20" x14ac:dyDescent="0.2">
      <c r="L1810" s="2">
        <v>220.90000000001299</v>
      </c>
      <c r="M1810" s="2">
        <v>0.48203499999999999</v>
      </c>
      <c r="N1810" s="2">
        <v>0.56477500000001857</v>
      </c>
      <c r="O1810" s="2">
        <v>0.43226999999999993</v>
      </c>
      <c r="P1810" s="127">
        <v>0.36045000000003713</v>
      </c>
      <c r="Q1810" s="2">
        <v>0.53180000000000005</v>
      </c>
      <c r="R1810" s="2">
        <v>0.76910000000000001</v>
      </c>
      <c r="S1810" s="2">
        <v>0.48203499999999999</v>
      </c>
      <c r="T1810" s="2">
        <v>0.56477500000001857</v>
      </c>
    </row>
    <row r="1811" spans="12:20" x14ac:dyDescent="0.2">
      <c r="L1811" s="2">
        <v>221.00000000001299</v>
      </c>
      <c r="M1811" s="2">
        <v>0.48200500000000002</v>
      </c>
      <c r="N1811" s="2">
        <v>0.5646450000000186</v>
      </c>
      <c r="O1811" s="2">
        <v>0.43220999999999998</v>
      </c>
      <c r="P1811" s="127">
        <v>0.3601900000000372</v>
      </c>
      <c r="Q1811" s="2">
        <v>0.53180000000000005</v>
      </c>
      <c r="R1811" s="2">
        <v>0.76910000000000001</v>
      </c>
      <c r="S1811" s="2">
        <v>0.48200500000000002</v>
      </c>
      <c r="T1811" s="2">
        <v>0.5646450000000186</v>
      </c>
    </row>
    <row r="1812" spans="12:20" x14ac:dyDescent="0.2">
      <c r="L1812" s="2">
        <v>221.10000000001301</v>
      </c>
      <c r="M1812" s="2">
        <v>0.48197499999999999</v>
      </c>
      <c r="N1812" s="2">
        <v>0.56451500000001864</v>
      </c>
      <c r="O1812" s="2">
        <v>0.43214999999999992</v>
      </c>
      <c r="P1812" s="127">
        <v>0.35993000000003728</v>
      </c>
      <c r="Q1812" s="2">
        <v>0.53180000000000005</v>
      </c>
      <c r="R1812" s="2">
        <v>0.76910000000000001</v>
      </c>
      <c r="S1812" s="2">
        <v>0.48197499999999999</v>
      </c>
      <c r="T1812" s="2">
        <v>0.56451500000001864</v>
      </c>
    </row>
    <row r="1813" spans="12:20" x14ac:dyDescent="0.2">
      <c r="L1813" s="2">
        <v>221.20000000001301</v>
      </c>
      <c r="M1813" s="2">
        <v>0.48194500000000001</v>
      </c>
      <c r="N1813" s="2">
        <v>0.56438500000001868</v>
      </c>
      <c r="O1813" s="2">
        <v>0.43208999999999997</v>
      </c>
      <c r="P1813" s="127">
        <v>0.35967000000003735</v>
      </c>
      <c r="Q1813" s="2">
        <v>0.53180000000000005</v>
      </c>
      <c r="R1813" s="2">
        <v>0.76910000000000001</v>
      </c>
      <c r="S1813" s="2">
        <v>0.48194500000000001</v>
      </c>
      <c r="T1813" s="2">
        <v>0.56438500000001868</v>
      </c>
    </row>
    <row r="1814" spans="12:20" x14ac:dyDescent="0.2">
      <c r="L1814" s="2">
        <v>221.300000000013</v>
      </c>
      <c r="M1814" s="2">
        <v>0.48191499999999998</v>
      </c>
      <c r="N1814" s="2">
        <v>0.56425500000001871</v>
      </c>
      <c r="O1814" s="2">
        <v>0.43202999999999991</v>
      </c>
      <c r="P1814" s="127">
        <v>0.35941000000003742</v>
      </c>
      <c r="Q1814" s="2">
        <v>0.53180000000000005</v>
      </c>
      <c r="R1814" s="2">
        <v>0.76910000000000001</v>
      </c>
      <c r="S1814" s="2">
        <v>0.48191499999999998</v>
      </c>
      <c r="T1814" s="2">
        <v>0.56425500000001871</v>
      </c>
    </row>
    <row r="1815" spans="12:20" x14ac:dyDescent="0.2">
      <c r="L1815" s="2">
        <v>221.40000000001299</v>
      </c>
      <c r="M1815" s="2">
        <v>0.48188500000000001</v>
      </c>
      <c r="N1815" s="2">
        <v>0.56412500000001875</v>
      </c>
      <c r="O1815" s="2">
        <v>0.43196999999999997</v>
      </c>
      <c r="P1815" s="127">
        <v>0.35915000000003749</v>
      </c>
      <c r="Q1815" s="2">
        <v>0.53180000000000005</v>
      </c>
      <c r="R1815" s="2">
        <v>0.76910000000000001</v>
      </c>
      <c r="S1815" s="2">
        <v>0.48188500000000001</v>
      </c>
      <c r="T1815" s="2">
        <v>0.56412500000001875</v>
      </c>
    </row>
    <row r="1816" spans="12:20" x14ac:dyDescent="0.2">
      <c r="L1816" s="2">
        <v>221.50000000001299</v>
      </c>
      <c r="M1816" s="2">
        <v>0.48185499999999998</v>
      </c>
      <c r="N1816" s="2">
        <v>0.56399500000001879</v>
      </c>
      <c r="O1816" s="2">
        <v>0.43190999999999991</v>
      </c>
      <c r="P1816" s="127">
        <v>0.35889000000003757</v>
      </c>
      <c r="Q1816" s="2">
        <v>0.53180000000000005</v>
      </c>
      <c r="R1816" s="2">
        <v>0.76910000000000001</v>
      </c>
      <c r="S1816" s="2">
        <v>0.48185499999999998</v>
      </c>
      <c r="T1816" s="2">
        <v>0.56399500000001879</v>
      </c>
    </row>
    <row r="1817" spans="12:20" x14ac:dyDescent="0.2">
      <c r="L1817" s="2">
        <v>221.60000000001301</v>
      </c>
      <c r="M1817" s="2">
        <v>0.481825</v>
      </c>
      <c r="N1817" s="2">
        <v>0.56386500000001882</v>
      </c>
      <c r="O1817" s="2">
        <v>0.43184999999999996</v>
      </c>
      <c r="P1817" s="127">
        <v>0.35863000000003764</v>
      </c>
      <c r="Q1817" s="2">
        <v>0.53180000000000005</v>
      </c>
      <c r="R1817" s="2">
        <v>0.76910000000000001</v>
      </c>
      <c r="S1817" s="2">
        <v>0.481825</v>
      </c>
      <c r="T1817" s="2">
        <v>0.56386500000001882</v>
      </c>
    </row>
    <row r="1818" spans="12:20" x14ac:dyDescent="0.2">
      <c r="L1818" s="2">
        <v>221.70000000001301</v>
      </c>
      <c r="M1818" s="2">
        <v>0.48179499999999997</v>
      </c>
      <c r="N1818" s="2">
        <v>0.56373500000001886</v>
      </c>
      <c r="O1818" s="2">
        <v>0.4317899999999999</v>
      </c>
      <c r="P1818" s="127">
        <v>0.35837000000003771</v>
      </c>
      <c r="Q1818" s="2">
        <v>0.53180000000000005</v>
      </c>
      <c r="R1818" s="2">
        <v>0.76910000000000001</v>
      </c>
      <c r="S1818" s="2">
        <v>0.48179499999999997</v>
      </c>
      <c r="T1818" s="2">
        <v>0.56373500000001886</v>
      </c>
    </row>
    <row r="1819" spans="12:20" x14ac:dyDescent="0.2">
      <c r="L1819" s="2">
        <v>221.800000000013</v>
      </c>
      <c r="M1819" s="2">
        <v>0.481765</v>
      </c>
      <c r="N1819" s="2">
        <v>0.5636050000000189</v>
      </c>
      <c r="O1819" s="2">
        <v>0.43172999999999995</v>
      </c>
      <c r="P1819" s="127">
        <v>0.35811000000003779</v>
      </c>
      <c r="Q1819" s="2">
        <v>0.53180000000000005</v>
      </c>
      <c r="R1819" s="2">
        <v>0.76910000000000001</v>
      </c>
      <c r="S1819" s="2">
        <v>0.481765</v>
      </c>
      <c r="T1819" s="2">
        <v>0.5636050000000189</v>
      </c>
    </row>
    <row r="1820" spans="12:20" x14ac:dyDescent="0.2">
      <c r="L1820" s="2">
        <v>221.90000000001299</v>
      </c>
      <c r="M1820" s="2">
        <v>0.48173500000000002</v>
      </c>
      <c r="N1820" s="2">
        <v>0.56347500000001893</v>
      </c>
      <c r="O1820" s="2">
        <v>0.43167</v>
      </c>
      <c r="P1820" s="127">
        <v>0.35785000000003786</v>
      </c>
      <c r="Q1820" s="2">
        <v>0.53180000000000005</v>
      </c>
      <c r="R1820" s="2">
        <v>0.76910000000000001</v>
      </c>
      <c r="S1820" s="2">
        <v>0.48173500000000002</v>
      </c>
      <c r="T1820" s="2">
        <v>0.56347500000001893</v>
      </c>
    </row>
    <row r="1821" spans="12:20" x14ac:dyDescent="0.2">
      <c r="L1821" s="2">
        <v>222.00000000001299</v>
      </c>
      <c r="M1821" s="2">
        <v>0.48170499999999999</v>
      </c>
      <c r="N1821" s="2">
        <v>0.56334500000001897</v>
      </c>
      <c r="O1821" s="2">
        <v>0.43160999999999994</v>
      </c>
      <c r="P1821" s="127">
        <v>0.35759000000003793</v>
      </c>
      <c r="Q1821" s="2">
        <v>0.53180000000000005</v>
      </c>
      <c r="R1821" s="2">
        <v>0.76910000000000001</v>
      </c>
      <c r="S1821" s="2">
        <v>0.48170499999999999</v>
      </c>
      <c r="T1821" s="2">
        <v>0.56334500000001897</v>
      </c>
    </row>
    <row r="1822" spans="12:20" x14ac:dyDescent="0.2">
      <c r="L1822" s="2">
        <v>222.10000000001301</v>
      </c>
      <c r="M1822" s="2">
        <v>0.48167500000000002</v>
      </c>
      <c r="N1822" s="2">
        <v>0.56321500000001901</v>
      </c>
      <c r="O1822" s="2">
        <v>0.43154999999999999</v>
      </c>
      <c r="P1822" s="127">
        <v>0.35733000000003801</v>
      </c>
      <c r="Q1822" s="2">
        <v>0.53180000000000005</v>
      </c>
      <c r="R1822" s="2">
        <v>0.76910000000000001</v>
      </c>
      <c r="S1822" s="2">
        <v>0.48167500000000002</v>
      </c>
      <c r="T1822" s="2">
        <v>0.56321500000001901</v>
      </c>
    </row>
    <row r="1823" spans="12:20" x14ac:dyDescent="0.2">
      <c r="L1823" s="2">
        <v>222.20000000001301</v>
      </c>
      <c r="M1823" s="2">
        <v>0.48164499999999999</v>
      </c>
      <c r="N1823" s="2">
        <v>0.56308500000001904</v>
      </c>
      <c r="O1823" s="2">
        <v>0.43148999999999993</v>
      </c>
      <c r="P1823" s="127">
        <v>0.35707000000003808</v>
      </c>
      <c r="Q1823" s="2">
        <v>0.53180000000000005</v>
      </c>
      <c r="R1823" s="2">
        <v>0.76910000000000001</v>
      </c>
      <c r="S1823" s="2">
        <v>0.48164499999999999</v>
      </c>
      <c r="T1823" s="2">
        <v>0.56308500000001904</v>
      </c>
    </row>
    <row r="1824" spans="12:20" x14ac:dyDescent="0.2">
      <c r="L1824" s="2">
        <v>222.300000000013</v>
      </c>
      <c r="M1824" s="2">
        <v>0.48161500000000002</v>
      </c>
      <c r="N1824" s="2">
        <v>0.56295500000001908</v>
      </c>
      <c r="O1824" s="2">
        <v>0.43142999999999998</v>
      </c>
      <c r="P1824" s="127">
        <v>0.35681000000003815</v>
      </c>
      <c r="Q1824" s="2">
        <v>0.53180000000000005</v>
      </c>
      <c r="R1824" s="2">
        <v>0.76910000000000001</v>
      </c>
      <c r="S1824" s="2">
        <v>0.48161500000000002</v>
      </c>
      <c r="T1824" s="2">
        <v>0.56295500000001908</v>
      </c>
    </row>
    <row r="1825" spans="12:20" x14ac:dyDescent="0.2">
      <c r="L1825" s="2">
        <v>222.40000000001299</v>
      </c>
      <c r="M1825" s="2">
        <v>0.48158499999999999</v>
      </c>
      <c r="N1825" s="2">
        <v>0.56282500000001912</v>
      </c>
      <c r="O1825" s="2">
        <v>0.43136999999999992</v>
      </c>
      <c r="P1825" s="127">
        <v>0.35655000000003823</v>
      </c>
      <c r="Q1825" s="2">
        <v>0.53180000000000005</v>
      </c>
      <c r="R1825" s="2">
        <v>0.76910000000000001</v>
      </c>
      <c r="S1825" s="2">
        <v>0.48158499999999999</v>
      </c>
      <c r="T1825" s="2">
        <v>0.56282500000001912</v>
      </c>
    </row>
    <row r="1826" spans="12:20" x14ac:dyDescent="0.2">
      <c r="L1826" s="2">
        <v>222.50000000001299</v>
      </c>
      <c r="M1826" s="2">
        <v>0.48155500000000001</v>
      </c>
      <c r="N1826" s="2">
        <v>0.56269500000001915</v>
      </c>
      <c r="O1826" s="2">
        <v>0.43130999999999997</v>
      </c>
      <c r="P1826" s="127">
        <v>0.3562900000000383</v>
      </c>
      <c r="Q1826" s="2">
        <v>0.53180000000000005</v>
      </c>
      <c r="R1826" s="2">
        <v>0.76910000000000001</v>
      </c>
      <c r="S1826" s="2">
        <v>0.48155500000000001</v>
      </c>
      <c r="T1826" s="2">
        <v>0.56269500000001915</v>
      </c>
    </row>
    <row r="1827" spans="12:20" x14ac:dyDescent="0.2">
      <c r="L1827" s="2">
        <v>222.60000000001301</v>
      </c>
      <c r="M1827" s="2">
        <v>0.48152499999999998</v>
      </c>
      <c r="N1827" s="2">
        <v>0.56256500000001919</v>
      </c>
      <c r="O1827" s="2">
        <v>0.43125000000000002</v>
      </c>
      <c r="P1827" s="127">
        <v>0.35603000000003837</v>
      </c>
      <c r="Q1827" s="2">
        <v>0.53180000000000005</v>
      </c>
      <c r="R1827" s="2">
        <v>0.76910000000000001</v>
      </c>
      <c r="S1827" s="2">
        <v>0.48152499999999998</v>
      </c>
      <c r="T1827" s="2">
        <v>0.56256500000001919</v>
      </c>
    </row>
    <row r="1828" spans="12:20" x14ac:dyDescent="0.2">
      <c r="L1828" s="2">
        <v>222.70000000001301</v>
      </c>
      <c r="M1828" s="2">
        <v>0.48149500000000001</v>
      </c>
      <c r="N1828" s="2">
        <v>0.56243500000001923</v>
      </c>
      <c r="O1828" s="2">
        <v>0.43118999999999996</v>
      </c>
      <c r="P1828" s="127">
        <v>0.35577000000003844</v>
      </c>
      <c r="Q1828" s="2">
        <v>0.53180000000000005</v>
      </c>
      <c r="R1828" s="2">
        <v>0.76910000000000001</v>
      </c>
      <c r="S1828" s="2">
        <v>0.48149500000000001</v>
      </c>
      <c r="T1828" s="2">
        <v>0.56243500000001923</v>
      </c>
    </row>
    <row r="1829" spans="12:20" x14ac:dyDescent="0.2">
      <c r="L1829" s="2">
        <v>222.800000000013</v>
      </c>
      <c r="M1829" s="2">
        <v>0.48146499999999998</v>
      </c>
      <c r="N1829" s="2">
        <v>0.56230500000001926</v>
      </c>
      <c r="O1829" s="2">
        <v>0.4311299999999999</v>
      </c>
      <c r="P1829" s="127">
        <v>0.35551000000003852</v>
      </c>
      <c r="Q1829" s="2">
        <v>0.53180000000000005</v>
      </c>
      <c r="R1829" s="2">
        <v>0.76910000000000001</v>
      </c>
      <c r="S1829" s="2">
        <v>0.48146499999999998</v>
      </c>
      <c r="T1829" s="2">
        <v>0.56230500000001926</v>
      </c>
    </row>
    <row r="1830" spans="12:20" x14ac:dyDescent="0.2">
      <c r="L1830" s="2">
        <v>222.90000000001299</v>
      </c>
      <c r="M1830" s="2">
        <v>0.481435</v>
      </c>
      <c r="N1830" s="2">
        <v>0.5621750000000193</v>
      </c>
      <c r="O1830" s="2">
        <v>0.43106999999999995</v>
      </c>
      <c r="P1830" s="127">
        <v>0.35525000000003859</v>
      </c>
      <c r="Q1830" s="2">
        <v>0.53180000000000005</v>
      </c>
      <c r="R1830" s="2">
        <v>0.76910000000000001</v>
      </c>
      <c r="S1830" s="2">
        <v>0.481435</v>
      </c>
      <c r="T1830" s="2">
        <v>0.5621750000000193</v>
      </c>
    </row>
    <row r="1831" spans="12:20" x14ac:dyDescent="0.2">
      <c r="L1831" s="2">
        <v>223.00000000001299</v>
      </c>
      <c r="M1831" s="2">
        <v>0.48140500000000003</v>
      </c>
      <c r="N1831" s="2">
        <v>0.56204500000001933</v>
      </c>
      <c r="O1831" s="2">
        <v>0.43101</v>
      </c>
      <c r="P1831" s="127">
        <v>0.35499000000003866</v>
      </c>
      <c r="Q1831" s="2">
        <v>0.53180000000000005</v>
      </c>
      <c r="R1831" s="2">
        <v>0.76910000000000001</v>
      </c>
      <c r="S1831" s="2">
        <v>0.48140500000000003</v>
      </c>
      <c r="T1831" s="2">
        <v>0.56204500000001933</v>
      </c>
    </row>
    <row r="1832" spans="12:20" x14ac:dyDescent="0.2">
      <c r="L1832" s="2">
        <v>223.10000000001301</v>
      </c>
      <c r="M1832" s="2">
        <v>0.481375</v>
      </c>
      <c r="N1832" s="2">
        <v>0.56191500000001937</v>
      </c>
      <c r="O1832" s="2">
        <v>0.43094999999999994</v>
      </c>
      <c r="P1832" s="127">
        <v>0.35473000000003874</v>
      </c>
      <c r="Q1832" s="2">
        <v>0.53180000000000005</v>
      </c>
      <c r="R1832" s="2">
        <v>0.76910000000000001</v>
      </c>
      <c r="S1832" s="2">
        <v>0.481375</v>
      </c>
      <c r="T1832" s="2">
        <v>0.56191500000001937</v>
      </c>
    </row>
    <row r="1833" spans="12:20" x14ac:dyDescent="0.2">
      <c r="L1833" s="2">
        <v>223.20000000001301</v>
      </c>
      <c r="M1833" s="2">
        <v>0.48134500000000002</v>
      </c>
      <c r="N1833" s="2">
        <v>0.56178500000001941</v>
      </c>
      <c r="O1833" s="2">
        <v>0.43089</v>
      </c>
      <c r="P1833" s="127">
        <v>0.35447000000003881</v>
      </c>
      <c r="Q1833" s="2">
        <v>0.53180000000000005</v>
      </c>
      <c r="R1833" s="2">
        <v>0.76910000000000001</v>
      </c>
      <c r="S1833" s="2">
        <v>0.48134500000000002</v>
      </c>
      <c r="T1833" s="2">
        <v>0.56178500000001941</v>
      </c>
    </row>
    <row r="1834" spans="12:20" x14ac:dyDescent="0.2">
      <c r="L1834" s="2">
        <v>223.300000000013</v>
      </c>
      <c r="M1834" s="2">
        <v>0.48131499999999999</v>
      </c>
      <c r="N1834" s="2">
        <v>0.56165500000001944</v>
      </c>
      <c r="O1834" s="2">
        <v>0.43082999999999994</v>
      </c>
      <c r="P1834" s="127">
        <v>0.35421000000003888</v>
      </c>
      <c r="Q1834" s="2">
        <v>0.53180000000000005</v>
      </c>
      <c r="R1834" s="2">
        <v>0.76910000000000001</v>
      </c>
      <c r="S1834" s="2">
        <v>0.48131499999999999</v>
      </c>
      <c r="T1834" s="2">
        <v>0.56165500000001944</v>
      </c>
    </row>
    <row r="1835" spans="12:20" x14ac:dyDescent="0.2">
      <c r="L1835" s="2">
        <v>223.40000000001299</v>
      </c>
      <c r="M1835" s="2">
        <v>0.48128500000000002</v>
      </c>
      <c r="N1835" s="2">
        <v>0.56152500000001948</v>
      </c>
      <c r="O1835" s="2">
        <v>0.43076999999999999</v>
      </c>
      <c r="P1835" s="127">
        <v>0.35395000000003896</v>
      </c>
      <c r="Q1835" s="2">
        <v>0.53180000000000005</v>
      </c>
      <c r="R1835" s="2">
        <v>0.76910000000000001</v>
      </c>
      <c r="S1835" s="2">
        <v>0.48128500000000002</v>
      </c>
      <c r="T1835" s="2">
        <v>0.56152500000001948</v>
      </c>
    </row>
    <row r="1836" spans="12:20" x14ac:dyDescent="0.2">
      <c r="L1836" s="2">
        <v>223.50000000001299</v>
      </c>
      <c r="M1836" s="2">
        <v>0.48125499999999999</v>
      </c>
      <c r="N1836" s="2">
        <v>0.56139500000001952</v>
      </c>
      <c r="O1836" s="2">
        <v>0.43070999999999993</v>
      </c>
      <c r="P1836" s="127">
        <v>0.35369000000003903</v>
      </c>
      <c r="Q1836" s="2">
        <v>0.53180000000000005</v>
      </c>
      <c r="R1836" s="2">
        <v>0.76910000000000001</v>
      </c>
      <c r="S1836" s="2">
        <v>0.48125499999999999</v>
      </c>
      <c r="T1836" s="2">
        <v>0.56139500000001952</v>
      </c>
    </row>
    <row r="1837" spans="12:20" x14ac:dyDescent="0.2">
      <c r="L1837" s="2">
        <v>223.60000000001301</v>
      </c>
      <c r="M1837" s="2">
        <v>0.48122500000000001</v>
      </c>
      <c r="N1837" s="2">
        <v>0.56126500000001955</v>
      </c>
      <c r="O1837" s="2">
        <v>0.43064999999999998</v>
      </c>
      <c r="P1837" s="127">
        <v>0.3534300000000391</v>
      </c>
      <c r="Q1837" s="2">
        <v>0.53180000000000005</v>
      </c>
      <c r="R1837" s="2">
        <v>0.76910000000000001</v>
      </c>
      <c r="S1837" s="2">
        <v>0.48122500000000001</v>
      </c>
      <c r="T1837" s="2">
        <v>0.56126500000001955</v>
      </c>
    </row>
    <row r="1838" spans="12:20" x14ac:dyDescent="0.2">
      <c r="L1838" s="2">
        <v>223.70000000001301</v>
      </c>
      <c r="M1838" s="2">
        <v>0.48119499999999998</v>
      </c>
      <c r="N1838" s="2">
        <v>0.56113500000001959</v>
      </c>
      <c r="O1838" s="2">
        <v>0.43058999999999992</v>
      </c>
      <c r="P1838" s="127">
        <v>0.35317000000003917</v>
      </c>
      <c r="Q1838" s="2">
        <v>0.53180000000000005</v>
      </c>
      <c r="R1838" s="2">
        <v>0.76910000000000001</v>
      </c>
      <c r="S1838" s="2">
        <v>0.48119499999999998</v>
      </c>
      <c r="T1838" s="2">
        <v>0.56113500000001959</v>
      </c>
    </row>
    <row r="1839" spans="12:20" x14ac:dyDescent="0.2">
      <c r="L1839" s="2">
        <v>223.800000000013</v>
      </c>
      <c r="M1839" s="2">
        <v>0.48116500000000001</v>
      </c>
      <c r="N1839" s="2">
        <v>0.56100500000001963</v>
      </c>
      <c r="O1839" s="2">
        <v>0.43052999999999997</v>
      </c>
      <c r="P1839" s="127">
        <v>0.35291000000003925</v>
      </c>
      <c r="Q1839" s="2">
        <v>0.53180000000000005</v>
      </c>
      <c r="R1839" s="2">
        <v>0.76910000000000001</v>
      </c>
      <c r="S1839" s="2">
        <v>0.48116500000000001</v>
      </c>
      <c r="T1839" s="2">
        <v>0.56100500000001963</v>
      </c>
    </row>
    <row r="1840" spans="12:20" x14ac:dyDescent="0.2">
      <c r="L1840" s="2">
        <v>223.90000000001299</v>
      </c>
      <c r="M1840" s="2">
        <v>0.48113499999999998</v>
      </c>
      <c r="N1840" s="2">
        <v>0.56087500000001966</v>
      </c>
      <c r="O1840" s="2">
        <v>0.43046999999999991</v>
      </c>
      <c r="P1840" s="127">
        <v>0.35265000000003932</v>
      </c>
      <c r="Q1840" s="2">
        <v>0.53180000000000005</v>
      </c>
      <c r="R1840" s="2">
        <v>0.76910000000000001</v>
      </c>
      <c r="S1840" s="2">
        <v>0.48113499999999998</v>
      </c>
      <c r="T1840" s="2">
        <v>0.56087500000001966</v>
      </c>
    </row>
    <row r="1841" spans="12:20" x14ac:dyDescent="0.2">
      <c r="L1841" s="2">
        <v>224.00000000001299</v>
      </c>
      <c r="M1841" s="2">
        <v>0.481105</v>
      </c>
      <c r="N1841" s="2">
        <v>0.5607450000000197</v>
      </c>
      <c r="O1841" s="2">
        <v>0.43040999999999996</v>
      </c>
      <c r="P1841" s="127">
        <v>0.35239000000003939</v>
      </c>
      <c r="Q1841" s="2">
        <v>0.53180000000000005</v>
      </c>
      <c r="R1841" s="2">
        <v>0.76910000000000001</v>
      </c>
      <c r="S1841" s="2">
        <v>0.481105</v>
      </c>
      <c r="T1841" s="2">
        <v>0.5607450000000197</v>
      </c>
    </row>
    <row r="1842" spans="12:20" x14ac:dyDescent="0.2">
      <c r="L1842" s="2">
        <v>224.10000000001301</v>
      </c>
      <c r="M1842" s="2">
        <v>0.48107499999999997</v>
      </c>
      <c r="N1842" s="2">
        <v>0.56061500000001974</v>
      </c>
      <c r="O1842" s="2">
        <v>0.4303499999999999</v>
      </c>
      <c r="P1842" s="127">
        <v>0.35213000000003947</v>
      </c>
      <c r="Q1842" s="2">
        <v>0.53180000000000005</v>
      </c>
      <c r="R1842" s="2">
        <v>0.76910000000000001</v>
      </c>
      <c r="S1842" s="2">
        <v>0.48107499999999997</v>
      </c>
      <c r="T1842" s="2">
        <v>0.56061500000001974</v>
      </c>
    </row>
    <row r="1843" spans="12:20" x14ac:dyDescent="0.2">
      <c r="L1843" s="2">
        <v>224.20000000001301</v>
      </c>
      <c r="M1843" s="2">
        <v>0.481045</v>
      </c>
      <c r="N1843" s="2">
        <v>0.56048500000001977</v>
      </c>
      <c r="O1843" s="2">
        <v>0.43028999999999995</v>
      </c>
      <c r="P1843" s="127">
        <v>0.35187000000003954</v>
      </c>
      <c r="Q1843" s="2">
        <v>0.53180000000000005</v>
      </c>
      <c r="R1843" s="2">
        <v>0.76910000000000001</v>
      </c>
      <c r="S1843" s="2">
        <v>0.481045</v>
      </c>
      <c r="T1843" s="2">
        <v>0.56048500000001977</v>
      </c>
    </row>
    <row r="1844" spans="12:20" x14ac:dyDescent="0.2">
      <c r="L1844" s="2">
        <v>224.300000000013</v>
      </c>
      <c r="M1844" s="2">
        <v>0.48101500000000003</v>
      </c>
      <c r="N1844" s="2">
        <v>0.56035500000001981</v>
      </c>
      <c r="O1844" s="2">
        <v>0.43023</v>
      </c>
      <c r="P1844" s="127">
        <v>0.35161000000003961</v>
      </c>
      <c r="Q1844" s="2">
        <v>0.53180000000000005</v>
      </c>
      <c r="R1844" s="2">
        <v>0.76910000000000001</v>
      </c>
      <c r="S1844" s="2">
        <v>0.48101500000000003</v>
      </c>
      <c r="T1844" s="2">
        <v>0.56035500000001981</v>
      </c>
    </row>
    <row r="1845" spans="12:20" x14ac:dyDescent="0.2">
      <c r="L1845" s="2">
        <v>224.40000000001299</v>
      </c>
      <c r="M1845" s="2">
        <v>0.480985</v>
      </c>
      <c r="N1845" s="2">
        <v>0.56022500000001985</v>
      </c>
      <c r="O1845" s="2">
        <v>0.43016999999999994</v>
      </c>
      <c r="P1845" s="127">
        <v>0.35135000000003969</v>
      </c>
      <c r="Q1845" s="2">
        <v>0.53180000000000005</v>
      </c>
      <c r="R1845" s="2">
        <v>0.76910000000000001</v>
      </c>
      <c r="S1845" s="2">
        <v>0.480985</v>
      </c>
      <c r="T1845" s="2">
        <v>0.56022500000001985</v>
      </c>
    </row>
    <row r="1846" spans="12:20" x14ac:dyDescent="0.2">
      <c r="L1846" s="2">
        <v>224.50000000001299</v>
      </c>
      <c r="M1846" s="2">
        <v>0.48095500000000002</v>
      </c>
      <c r="N1846" s="2">
        <v>0.56009500000001988</v>
      </c>
      <c r="O1846" s="2">
        <v>0.43010999999999999</v>
      </c>
      <c r="P1846" s="127">
        <v>0.35109000000003976</v>
      </c>
      <c r="Q1846" s="2">
        <v>0.53180000000000005</v>
      </c>
      <c r="R1846" s="2">
        <v>0.76910000000000001</v>
      </c>
      <c r="S1846" s="2">
        <v>0.48095500000000002</v>
      </c>
      <c r="T1846" s="2">
        <v>0.56009500000001988</v>
      </c>
    </row>
    <row r="1847" spans="12:20" x14ac:dyDescent="0.2">
      <c r="L1847" s="2">
        <v>224.60000000001301</v>
      </c>
      <c r="M1847" s="2">
        <v>0.48092499999999999</v>
      </c>
      <c r="N1847" s="2">
        <v>0.55996500000001992</v>
      </c>
      <c r="O1847" s="2">
        <v>0.43004999999999993</v>
      </c>
      <c r="P1847" s="127">
        <v>0.35083000000003983</v>
      </c>
      <c r="Q1847" s="2">
        <v>0.53180000000000005</v>
      </c>
      <c r="R1847" s="2">
        <v>0.76910000000000001</v>
      </c>
      <c r="S1847" s="2">
        <v>0.48092499999999999</v>
      </c>
      <c r="T1847" s="2">
        <v>0.55996500000001992</v>
      </c>
    </row>
    <row r="1848" spans="12:20" x14ac:dyDescent="0.2">
      <c r="L1848" s="2">
        <v>224.70000000001301</v>
      </c>
      <c r="M1848" s="2">
        <v>0.48088999999999998</v>
      </c>
      <c r="N1848" s="2">
        <v>0.55983500000001996</v>
      </c>
      <c r="O1848" s="2">
        <v>0.42997999999999992</v>
      </c>
      <c r="P1848" s="127">
        <v>0.35057000000003991</v>
      </c>
      <c r="Q1848" s="2">
        <v>0.53180000000000005</v>
      </c>
      <c r="R1848" s="2">
        <v>0.76910000000000001</v>
      </c>
      <c r="S1848" s="2">
        <v>0.48088999999999998</v>
      </c>
      <c r="T1848" s="2">
        <v>0.55983500000001996</v>
      </c>
    </row>
    <row r="1849" spans="12:20" x14ac:dyDescent="0.2">
      <c r="L1849" s="2">
        <v>224.800000000013</v>
      </c>
      <c r="M1849" s="2">
        <v>0.48086000000000001</v>
      </c>
      <c r="N1849" s="2">
        <v>0.55970500000001999</v>
      </c>
      <c r="O1849" s="2">
        <v>0.42991999999999997</v>
      </c>
      <c r="P1849" s="127">
        <v>0.35031000000003998</v>
      </c>
      <c r="Q1849" s="2">
        <v>0.53180000000000005</v>
      </c>
      <c r="R1849" s="2">
        <v>0.76910000000000001</v>
      </c>
      <c r="S1849" s="2">
        <v>0.48086000000000001</v>
      </c>
      <c r="T1849" s="2">
        <v>0.55970500000001999</v>
      </c>
    </row>
    <row r="1850" spans="12:20" x14ac:dyDescent="0.2">
      <c r="L1850" s="2">
        <v>224.90000000001399</v>
      </c>
      <c r="M1850" s="2">
        <v>0.48082999999999998</v>
      </c>
      <c r="N1850" s="2">
        <v>0.55957500000002003</v>
      </c>
      <c r="O1850" s="2">
        <v>0.42985999999999991</v>
      </c>
      <c r="P1850" s="127">
        <v>0.35005000000004005</v>
      </c>
      <c r="Q1850" s="2">
        <v>0.53180000000000005</v>
      </c>
      <c r="R1850" s="2">
        <v>0.76910000000000001</v>
      </c>
      <c r="S1850" s="2">
        <v>0.48082999999999998</v>
      </c>
      <c r="T1850" s="2">
        <v>0.55957500000002003</v>
      </c>
    </row>
    <row r="1851" spans="12:20" x14ac:dyDescent="0.2">
      <c r="L1851" s="2">
        <v>225.00000000001299</v>
      </c>
      <c r="M1851" s="2">
        <v>0.48080499999999998</v>
      </c>
      <c r="N1851" s="2">
        <v>0.55944500000002007</v>
      </c>
      <c r="O1851" s="2">
        <v>0.42980999999999991</v>
      </c>
      <c r="P1851" s="127">
        <v>0.34979000000004012</v>
      </c>
      <c r="Q1851" s="2">
        <v>0.53180000000000005</v>
      </c>
      <c r="R1851" s="2">
        <v>0.76910000000000001</v>
      </c>
      <c r="S1851" s="2">
        <v>0.48080499999999998</v>
      </c>
      <c r="T1851" s="2">
        <v>0.55944500000002007</v>
      </c>
    </row>
    <row r="1852" spans="12:20" x14ac:dyDescent="0.2">
      <c r="L1852" s="2">
        <v>225.10000000001301</v>
      </c>
      <c r="M1852" s="2">
        <v>0.48078500000000002</v>
      </c>
      <c r="N1852" s="2">
        <v>0.5593150000000201</v>
      </c>
      <c r="O1852" s="2">
        <v>0.42976999999999999</v>
      </c>
      <c r="P1852" s="127">
        <v>0.3495300000000402</v>
      </c>
      <c r="Q1852" s="2">
        <v>0.53180000000000005</v>
      </c>
      <c r="R1852" s="2">
        <v>0.76910000000000001</v>
      </c>
      <c r="S1852" s="2">
        <v>0.48078500000000002</v>
      </c>
      <c r="T1852" s="2">
        <v>0.5593150000000201</v>
      </c>
    </row>
    <row r="1853" spans="12:20" x14ac:dyDescent="0.2">
      <c r="L1853" s="2">
        <v>225.20000000001301</v>
      </c>
      <c r="M1853" s="2">
        <v>0.480765</v>
      </c>
      <c r="N1853" s="2">
        <v>0.55918500000002014</v>
      </c>
      <c r="O1853" s="2">
        <v>0.42972999999999995</v>
      </c>
      <c r="P1853" s="127">
        <v>0.34927000000004027</v>
      </c>
      <c r="Q1853" s="2">
        <v>0.53180000000000005</v>
      </c>
      <c r="R1853" s="2">
        <v>0.76910000000000001</v>
      </c>
      <c r="S1853" s="2">
        <v>0.480765</v>
      </c>
      <c r="T1853" s="2">
        <v>0.55918500000002014</v>
      </c>
    </row>
    <row r="1854" spans="12:20" x14ac:dyDescent="0.2">
      <c r="L1854" s="2">
        <v>225.30000000001399</v>
      </c>
      <c r="M1854" s="2">
        <v>0.48074499999999998</v>
      </c>
      <c r="N1854" s="2">
        <v>0.55905500000002017</v>
      </c>
      <c r="O1854" s="2">
        <v>0.42968999999999991</v>
      </c>
      <c r="P1854" s="127">
        <v>0.34901000000004034</v>
      </c>
      <c r="Q1854" s="2">
        <v>0.53180000000000005</v>
      </c>
      <c r="R1854" s="2">
        <v>0.76910000000000001</v>
      </c>
      <c r="S1854" s="2">
        <v>0.48074499999999998</v>
      </c>
      <c r="T1854" s="2">
        <v>0.55905500000002017</v>
      </c>
    </row>
    <row r="1855" spans="12:20" x14ac:dyDescent="0.2">
      <c r="L1855" s="2">
        <v>225.40000000001399</v>
      </c>
      <c r="M1855" s="2">
        <v>0.48072500000000001</v>
      </c>
      <c r="N1855" s="2">
        <v>0.55892500000002021</v>
      </c>
      <c r="O1855" s="2">
        <v>0.42964999999999998</v>
      </c>
      <c r="P1855" s="127">
        <v>0.34875000000004042</v>
      </c>
      <c r="Q1855" s="2">
        <v>0.53180000000000005</v>
      </c>
      <c r="R1855" s="2">
        <v>0.76910000000000001</v>
      </c>
      <c r="S1855" s="2">
        <v>0.48072500000000001</v>
      </c>
      <c r="T1855" s="2">
        <v>0.55892500000002021</v>
      </c>
    </row>
    <row r="1856" spans="12:20" x14ac:dyDescent="0.2">
      <c r="L1856" s="2">
        <v>225.50000000001401</v>
      </c>
      <c r="M1856" s="2">
        <v>0.48070499999999999</v>
      </c>
      <c r="N1856" s="2">
        <v>0.55879500000002025</v>
      </c>
      <c r="O1856" s="2">
        <v>0.42960999999999994</v>
      </c>
      <c r="P1856" s="127">
        <v>0.34849000000004049</v>
      </c>
      <c r="Q1856" s="2">
        <v>0.53180000000000005</v>
      </c>
      <c r="R1856" s="2">
        <v>0.76910000000000001</v>
      </c>
      <c r="S1856" s="2">
        <v>0.48070499999999999</v>
      </c>
      <c r="T1856" s="2">
        <v>0.55879500000002025</v>
      </c>
    </row>
    <row r="1857" spans="12:20" x14ac:dyDescent="0.2">
      <c r="L1857" s="2">
        <v>225.60000000001401</v>
      </c>
      <c r="M1857" s="2">
        <v>0.48068499999999997</v>
      </c>
      <c r="N1857" s="2">
        <v>0.55866500000002028</v>
      </c>
      <c r="O1857" s="2">
        <v>0.4295699999999999</v>
      </c>
      <c r="P1857" s="127">
        <v>0.34823000000004056</v>
      </c>
      <c r="Q1857" s="2">
        <v>0.53180000000000005</v>
      </c>
      <c r="R1857" s="2">
        <v>0.76910000000000001</v>
      </c>
      <c r="S1857" s="2">
        <v>0.48068499999999997</v>
      </c>
      <c r="T1857" s="2">
        <v>0.55866500000002028</v>
      </c>
    </row>
    <row r="1858" spans="12:20" x14ac:dyDescent="0.2">
      <c r="L1858" s="2">
        <v>225.700000000014</v>
      </c>
      <c r="M1858" s="2">
        <v>0.48066500000000001</v>
      </c>
      <c r="N1858" s="2">
        <v>0.55853500000002032</v>
      </c>
      <c r="O1858" s="2">
        <v>0.42952999999999997</v>
      </c>
      <c r="P1858" s="127">
        <v>0.34797000000004064</v>
      </c>
      <c r="Q1858" s="2">
        <v>0.53180000000000005</v>
      </c>
      <c r="R1858" s="2">
        <v>0.76910000000000001</v>
      </c>
      <c r="S1858" s="2">
        <v>0.48066500000000001</v>
      </c>
      <c r="T1858" s="2">
        <v>0.55853500000002032</v>
      </c>
    </row>
    <row r="1859" spans="12:20" x14ac:dyDescent="0.2">
      <c r="L1859" s="2">
        <v>225.80000000001399</v>
      </c>
      <c r="M1859" s="2">
        <v>0.48064499999999999</v>
      </c>
      <c r="N1859" s="2">
        <v>0.55840500000002036</v>
      </c>
      <c r="O1859" s="2">
        <v>0.42948999999999993</v>
      </c>
      <c r="P1859" s="127">
        <v>0.34771000000004071</v>
      </c>
      <c r="Q1859" s="2">
        <v>0.53180000000000005</v>
      </c>
      <c r="R1859" s="2">
        <v>0.76910000000000001</v>
      </c>
      <c r="S1859" s="2">
        <v>0.48064499999999999</v>
      </c>
      <c r="T1859" s="2">
        <v>0.55840500000002036</v>
      </c>
    </row>
    <row r="1860" spans="12:20" x14ac:dyDescent="0.2">
      <c r="L1860" s="2">
        <v>225.90000000001399</v>
      </c>
      <c r="M1860" s="2">
        <v>0.48062500000000002</v>
      </c>
      <c r="N1860" s="2">
        <v>0.55827500000002039</v>
      </c>
      <c r="O1860" s="2">
        <v>0.42945</v>
      </c>
      <c r="P1860" s="127">
        <v>0.34745000000004078</v>
      </c>
      <c r="Q1860" s="2">
        <v>0.53180000000000005</v>
      </c>
      <c r="R1860" s="2">
        <v>0.76910000000000001</v>
      </c>
      <c r="S1860" s="2">
        <v>0.48062500000000002</v>
      </c>
      <c r="T1860" s="2">
        <v>0.55827500000002039</v>
      </c>
    </row>
    <row r="1861" spans="12:20" x14ac:dyDescent="0.2">
      <c r="L1861" s="2">
        <v>226.00000000001401</v>
      </c>
      <c r="M1861" s="2">
        <v>0.480605</v>
      </c>
      <c r="N1861" s="2">
        <v>0.55814500000002043</v>
      </c>
      <c r="O1861" s="2">
        <v>0.42940999999999996</v>
      </c>
      <c r="P1861" s="127">
        <v>0.34719000000004085</v>
      </c>
      <c r="Q1861" s="2">
        <v>0.53180000000000005</v>
      </c>
      <c r="R1861" s="2">
        <v>0.76910000000000001</v>
      </c>
      <c r="S1861" s="2">
        <v>0.480605</v>
      </c>
      <c r="T1861" s="2">
        <v>0.55814500000002043</v>
      </c>
    </row>
    <row r="1862" spans="12:20" x14ac:dyDescent="0.2">
      <c r="L1862" s="2">
        <v>226.10000000001401</v>
      </c>
      <c r="M1862" s="2">
        <v>0.48058499999999998</v>
      </c>
      <c r="N1862" s="2">
        <v>0.55801500000002047</v>
      </c>
      <c r="O1862" s="2">
        <v>0.42936999999999992</v>
      </c>
      <c r="P1862" s="127">
        <v>0.34693000000004093</v>
      </c>
      <c r="Q1862" s="2">
        <v>0.53180000000000005</v>
      </c>
      <c r="R1862" s="2">
        <v>0.76910000000000001</v>
      </c>
      <c r="S1862" s="2">
        <v>0.48058499999999998</v>
      </c>
      <c r="T1862" s="2">
        <v>0.55801500000002047</v>
      </c>
    </row>
    <row r="1863" spans="12:20" x14ac:dyDescent="0.2">
      <c r="L1863" s="2">
        <v>226.200000000014</v>
      </c>
      <c r="M1863" s="2">
        <v>0.48056500000000002</v>
      </c>
      <c r="N1863" s="2">
        <v>0.5578850000000205</v>
      </c>
      <c r="O1863" s="2">
        <v>0.42932999999999999</v>
      </c>
      <c r="P1863" s="127">
        <v>0.346670000000041</v>
      </c>
      <c r="Q1863" s="2">
        <v>0.53180000000000005</v>
      </c>
      <c r="R1863" s="2">
        <v>0.76910000000000001</v>
      </c>
      <c r="S1863" s="2">
        <v>0.48056500000000002</v>
      </c>
      <c r="T1863" s="2">
        <v>0.5578850000000205</v>
      </c>
    </row>
    <row r="1864" spans="12:20" x14ac:dyDescent="0.2">
      <c r="L1864" s="2">
        <v>226.30000000001399</v>
      </c>
      <c r="M1864" s="2">
        <v>0.480545</v>
      </c>
      <c r="N1864" s="2">
        <v>0.55775500000002054</v>
      </c>
      <c r="O1864" s="2">
        <v>0.42928999999999995</v>
      </c>
      <c r="P1864" s="127">
        <v>0.34641000000004107</v>
      </c>
      <c r="Q1864" s="2">
        <v>0.53180000000000005</v>
      </c>
      <c r="R1864" s="2">
        <v>0.76910000000000001</v>
      </c>
      <c r="S1864" s="2">
        <v>0.480545</v>
      </c>
      <c r="T1864" s="2">
        <v>0.55775500000002054</v>
      </c>
    </row>
    <row r="1865" spans="12:20" x14ac:dyDescent="0.2">
      <c r="L1865" s="2">
        <v>226.40000000001399</v>
      </c>
      <c r="M1865" s="2">
        <v>0.48052499999999998</v>
      </c>
      <c r="N1865" s="2">
        <v>0.55762500000002058</v>
      </c>
      <c r="O1865" s="2">
        <v>0.42924999999999991</v>
      </c>
      <c r="P1865" s="127">
        <v>0.34615000000004115</v>
      </c>
      <c r="Q1865" s="2">
        <v>0.53180000000000005</v>
      </c>
      <c r="R1865" s="2">
        <v>0.76910000000000001</v>
      </c>
      <c r="S1865" s="2">
        <v>0.48052499999999998</v>
      </c>
      <c r="T1865" s="2">
        <v>0.55762500000002058</v>
      </c>
    </row>
    <row r="1866" spans="12:20" x14ac:dyDescent="0.2">
      <c r="L1866" s="2">
        <v>226.50000000001401</v>
      </c>
      <c r="M1866" s="2">
        <v>0.48050500000000002</v>
      </c>
      <c r="N1866" s="2">
        <v>0.55749500000002061</v>
      </c>
      <c r="O1866" s="2">
        <v>0.42920999999999998</v>
      </c>
      <c r="P1866" s="127">
        <v>0.34589000000004122</v>
      </c>
      <c r="Q1866" s="2">
        <v>0.53180000000000005</v>
      </c>
      <c r="R1866" s="2">
        <v>0.76910000000000001</v>
      </c>
      <c r="S1866" s="2">
        <v>0.48050500000000002</v>
      </c>
      <c r="T1866" s="2">
        <v>0.55749500000002061</v>
      </c>
    </row>
    <row r="1867" spans="12:20" x14ac:dyDescent="0.2">
      <c r="L1867" s="2">
        <v>226.60000000001401</v>
      </c>
      <c r="M1867" s="2">
        <v>0.480485</v>
      </c>
      <c r="N1867" s="2">
        <v>0.55736500000002065</v>
      </c>
      <c r="O1867" s="2">
        <v>0.42916999999999994</v>
      </c>
      <c r="P1867" s="127">
        <v>0.34563000000004129</v>
      </c>
      <c r="Q1867" s="2">
        <v>0.53180000000000005</v>
      </c>
      <c r="R1867" s="2">
        <v>0.76910000000000001</v>
      </c>
      <c r="S1867" s="2">
        <v>0.480485</v>
      </c>
      <c r="T1867" s="2">
        <v>0.55736500000002065</v>
      </c>
    </row>
    <row r="1868" spans="12:20" x14ac:dyDescent="0.2">
      <c r="L1868" s="2">
        <v>226.700000000014</v>
      </c>
      <c r="M1868" s="2">
        <v>0.48046499999999998</v>
      </c>
      <c r="N1868" s="2">
        <v>0.55723500000002069</v>
      </c>
      <c r="O1868" s="2">
        <v>0.4291299999999999</v>
      </c>
      <c r="P1868" s="127">
        <v>0.34537000000004137</v>
      </c>
      <c r="Q1868" s="2">
        <v>0.53180000000000005</v>
      </c>
      <c r="R1868" s="2">
        <v>0.76910000000000001</v>
      </c>
      <c r="S1868" s="2">
        <v>0.48046499999999998</v>
      </c>
      <c r="T1868" s="2">
        <v>0.55723500000002069</v>
      </c>
    </row>
    <row r="1869" spans="12:20" x14ac:dyDescent="0.2">
      <c r="L1869" s="2">
        <v>226.80000000001399</v>
      </c>
      <c r="M1869" s="2">
        <v>0.48044500000000001</v>
      </c>
      <c r="N1869" s="2">
        <v>0.55710500000002072</v>
      </c>
      <c r="O1869" s="2">
        <v>0.42908999999999997</v>
      </c>
      <c r="P1869" s="127">
        <v>0.34511000000004144</v>
      </c>
      <c r="Q1869" s="2">
        <v>0.53180000000000005</v>
      </c>
      <c r="R1869" s="2">
        <v>0.76910000000000001</v>
      </c>
      <c r="S1869" s="2">
        <v>0.48044500000000001</v>
      </c>
      <c r="T1869" s="2">
        <v>0.55710500000002072</v>
      </c>
    </row>
    <row r="1870" spans="12:20" x14ac:dyDescent="0.2">
      <c r="L1870" s="2">
        <v>226.90000000001399</v>
      </c>
      <c r="M1870" s="2">
        <v>0.48042499999999999</v>
      </c>
      <c r="N1870" s="2">
        <v>0.55697500000002076</v>
      </c>
      <c r="O1870" s="2">
        <v>0.42904999999999993</v>
      </c>
      <c r="P1870" s="127">
        <v>0.34485000000004151</v>
      </c>
      <c r="Q1870" s="2">
        <v>0.53180000000000005</v>
      </c>
      <c r="R1870" s="2">
        <v>0.76910000000000001</v>
      </c>
      <c r="S1870" s="2">
        <v>0.48042499999999999</v>
      </c>
      <c r="T1870" s="2">
        <v>0.55697500000002076</v>
      </c>
    </row>
    <row r="1871" spans="12:20" x14ac:dyDescent="0.2">
      <c r="L1871" s="2">
        <v>227.00000000001401</v>
      </c>
      <c r="M1871" s="2">
        <v>0.48040500000000003</v>
      </c>
      <c r="N1871" s="2">
        <v>0.5568450000000208</v>
      </c>
      <c r="O1871" s="2">
        <v>0.42901</v>
      </c>
      <c r="P1871" s="127">
        <v>0.34459000000004159</v>
      </c>
      <c r="Q1871" s="2">
        <v>0.53180000000000005</v>
      </c>
      <c r="R1871" s="2">
        <v>0.76910000000000001</v>
      </c>
      <c r="S1871" s="2">
        <v>0.48040500000000003</v>
      </c>
      <c r="T1871" s="2">
        <v>0.5568450000000208</v>
      </c>
    </row>
    <row r="1872" spans="12:20" x14ac:dyDescent="0.2">
      <c r="L1872" s="2">
        <v>227.10000000001401</v>
      </c>
      <c r="M1872" s="2">
        <v>0.48038500000000001</v>
      </c>
      <c r="N1872" s="2">
        <v>0.55671500000002083</v>
      </c>
      <c r="O1872" s="2">
        <v>0.42896999999999996</v>
      </c>
      <c r="P1872" s="127">
        <v>0.34433000000004166</v>
      </c>
      <c r="Q1872" s="2">
        <v>0.53180000000000005</v>
      </c>
      <c r="R1872" s="2">
        <v>0.76910000000000001</v>
      </c>
      <c r="S1872" s="2">
        <v>0.48038500000000001</v>
      </c>
      <c r="T1872" s="2">
        <v>0.55671500000002083</v>
      </c>
    </row>
    <row r="1873" spans="12:20" x14ac:dyDescent="0.2">
      <c r="L1873" s="2">
        <v>227.200000000014</v>
      </c>
      <c r="M1873" s="2">
        <v>0.48036499999999999</v>
      </c>
      <c r="N1873" s="2">
        <v>0.55658500000002087</v>
      </c>
      <c r="O1873" s="2">
        <v>0.42892999999999992</v>
      </c>
      <c r="P1873" s="127">
        <v>0.34407000000004173</v>
      </c>
      <c r="Q1873" s="2">
        <v>0.53180000000000005</v>
      </c>
      <c r="R1873" s="2">
        <v>0.76910000000000001</v>
      </c>
      <c r="S1873" s="2">
        <v>0.48036499999999999</v>
      </c>
      <c r="T1873" s="2">
        <v>0.55658500000002087</v>
      </c>
    </row>
    <row r="1874" spans="12:20" x14ac:dyDescent="0.2">
      <c r="L1874" s="2">
        <v>227.30000000001399</v>
      </c>
      <c r="M1874" s="2">
        <v>0.48034500000000002</v>
      </c>
      <c r="N1874" s="2">
        <v>0.55645500000002091</v>
      </c>
      <c r="O1874" s="2">
        <v>0.42888999999999999</v>
      </c>
      <c r="P1874" s="127">
        <v>0.3438100000000418</v>
      </c>
      <c r="Q1874" s="2">
        <v>0.53180000000000005</v>
      </c>
      <c r="R1874" s="2">
        <v>0.76910000000000001</v>
      </c>
      <c r="S1874" s="2">
        <v>0.48034500000000002</v>
      </c>
      <c r="T1874" s="2">
        <v>0.55645500000002091</v>
      </c>
    </row>
    <row r="1875" spans="12:20" x14ac:dyDescent="0.2">
      <c r="L1875" s="2">
        <v>227.40000000001399</v>
      </c>
      <c r="M1875" s="2">
        <v>0.480325</v>
      </c>
      <c r="N1875" s="2">
        <v>0.55632500000002094</v>
      </c>
      <c r="O1875" s="2">
        <v>0.42884999999999995</v>
      </c>
      <c r="P1875" s="127">
        <v>0.34355000000004188</v>
      </c>
      <c r="Q1875" s="2">
        <v>0.53180000000000005</v>
      </c>
      <c r="R1875" s="2">
        <v>0.76910000000000001</v>
      </c>
      <c r="S1875" s="2">
        <v>0.480325</v>
      </c>
      <c r="T1875" s="2">
        <v>0.55632500000002094</v>
      </c>
    </row>
    <row r="1876" spans="12:20" x14ac:dyDescent="0.2">
      <c r="L1876" s="2">
        <v>227.50000000001401</v>
      </c>
      <c r="M1876" s="2">
        <v>0.48030499999999998</v>
      </c>
      <c r="N1876" s="2">
        <v>0.55619500000002098</v>
      </c>
      <c r="O1876" s="2">
        <v>0.42880999999999991</v>
      </c>
      <c r="P1876" s="127">
        <v>0.34329000000004195</v>
      </c>
      <c r="Q1876" s="2">
        <v>0.53180000000000005</v>
      </c>
      <c r="R1876" s="2">
        <v>0.76910000000000001</v>
      </c>
      <c r="S1876" s="2">
        <v>0.48030499999999998</v>
      </c>
      <c r="T1876" s="2">
        <v>0.55619500000002098</v>
      </c>
    </row>
    <row r="1877" spans="12:20" x14ac:dyDescent="0.2">
      <c r="L1877" s="2">
        <v>227.60000000001401</v>
      </c>
      <c r="M1877" s="2">
        <v>0.48028500000000002</v>
      </c>
      <c r="N1877" s="2">
        <v>0.55606500000002101</v>
      </c>
      <c r="O1877" s="2">
        <v>0.42876999999999998</v>
      </c>
      <c r="P1877" s="127">
        <v>0.34303000000004202</v>
      </c>
      <c r="Q1877" s="2">
        <v>0.53180000000000005</v>
      </c>
      <c r="R1877" s="2">
        <v>0.76910000000000001</v>
      </c>
      <c r="S1877" s="2">
        <v>0.48028500000000002</v>
      </c>
      <c r="T1877" s="2">
        <v>0.55606500000002101</v>
      </c>
    </row>
    <row r="1878" spans="12:20" x14ac:dyDescent="0.2">
      <c r="L1878" s="2">
        <v>227.700000000014</v>
      </c>
      <c r="M1878" s="2">
        <v>0.480265</v>
      </c>
      <c r="N1878" s="2">
        <v>0.55593500000002105</v>
      </c>
      <c r="O1878" s="2">
        <v>0.42872999999999994</v>
      </c>
      <c r="P1878" s="127">
        <v>0.3427700000000421</v>
      </c>
      <c r="Q1878" s="2">
        <v>0.53180000000000005</v>
      </c>
      <c r="R1878" s="2">
        <v>0.76910000000000001</v>
      </c>
      <c r="S1878" s="2">
        <v>0.480265</v>
      </c>
      <c r="T1878" s="2">
        <v>0.55593500000002105</v>
      </c>
    </row>
    <row r="1879" spans="12:20" x14ac:dyDescent="0.2">
      <c r="L1879" s="2">
        <v>227.80000000001399</v>
      </c>
      <c r="M1879" s="2">
        <v>0.48024499999999998</v>
      </c>
      <c r="N1879" s="2">
        <v>0.55580500000002109</v>
      </c>
      <c r="O1879" s="2">
        <v>0.4286899999999999</v>
      </c>
      <c r="P1879" s="127">
        <v>0.34251000000004217</v>
      </c>
      <c r="Q1879" s="2">
        <v>0.53180000000000005</v>
      </c>
      <c r="R1879" s="2">
        <v>0.76910000000000001</v>
      </c>
      <c r="S1879" s="2">
        <v>0.48024499999999998</v>
      </c>
      <c r="T1879" s="2">
        <v>0.55580500000002109</v>
      </c>
    </row>
    <row r="1880" spans="12:20" x14ac:dyDescent="0.2">
      <c r="L1880" s="2">
        <v>227.90000000001399</v>
      </c>
      <c r="M1880" s="2">
        <v>0.48022500000000001</v>
      </c>
      <c r="N1880" s="2">
        <v>0.55567500000002112</v>
      </c>
      <c r="O1880" s="2">
        <v>0.42864999999999998</v>
      </c>
      <c r="P1880" s="127">
        <v>0.34225000000004224</v>
      </c>
      <c r="Q1880" s="2">
        <v>0.53180000000000005</v>
      </c>
      <c r="R1880" s="2">
        <v>0.76910000000000001</v>
      </c>
      <c r="S1880" s="2">
        <v>0.48022500000000001</v>
      </c>
      <c r="T1880" s="2">
        <v>0.55567500000002112</v>
      </c>
    </row>
    <row r="1881" spans="12:20" x14ac:dyDescent="0.2">
      <c r="L1881" s="2">
        <v>228.00000000001401</v>
      </c>
      <c r="M1881" s="2">
        <v>0.48020499999999999</v>
      </c>
      <c r="N1881" s="2">
        <v>0.55554500000002116</v>
      </c>
      <c r="O1881" s="2">
        <v>0.42860999999999994</v>
      </c>
      <c r="P1881" s="127">
        <v>0.34199000000004232</v>
      </c>
      <c r="Q1881" s="2">
        <v>0.53180000000000005</v>
      </c>
      <c r="R1881" s="2">
        <v>0.76910000000000001</v>
      </c>
      <c r="S1881" s="2">
        <v>0.48020499999999999</v>
      </c>
      <c r="T1881" s="2">
        <v>0.55554500000002116</v>
      </c>
    </row>
    <row r="1882" spans="12:20" x14ac:dyDescent="0.2">
      <c r="L1882" s="2">
        <v>228.10000000001401</v>
      </c>
      <c r="M1882" s="2">
        <v>0.48018499999999997</v>
      </c>
      <c r="N1882" s="2">
        <v>0.5554150000000212</v>
      </c>
      <c r="O1882" s="2">
        <v>0.4285699999999999</v>
      </c>
      <c r="P1882" s="127">
        <v>0.34173000000004239</v>
      </c>
      <c r="Q1882" s="2">
        <v>0.53180000000000005</v>
      </c>
      <c r="R1882" s="2">
        <v>0.76910000000000001</v>
      </c>
      <c r="S1882" s="2">
        <v>0.48018499999999997</v>
      </c>
      <c r="T1882" s="2">
        <v>0.5554150000000212</v>
      </c>
    </row>
    <row r="1883" spans="12:20" x14ac:dyDescent="0.2">
      <c r="L1883" s="2">
        <v>228.200000000014</v>
      </c>
      <c r="M1883" s="2">
        <v>0.48016500000000001</v>
      </c>
      <c r="N1883" s="2">
        <v>0.55528500000002123</v>
      </c>
      <c r="O1883" s="2">
        <v>0.42852999999999997</v>
      </c>
      <c r="P1883" s="127">
        <v>0.34147000000004246</v>
      </c>
      <c r="Q1883" s="2">
        <v>0.53180000000000005</v>
      </c>
      <c r="R1883" s="2">
        <v>0.76910000000000001</v>
      </c>
      <c r="S1883" s="2">
        <v>0.48016500000000001</v>
      </c>
      <c r="T1883" s="2">
        <v>0.55528500000002123</v>
      </c>
    </row>
    <row r="1884" spans="12:20" x14ac:dyDescent="0.2">
      <c r="L1884" s="2">
        <v>228.30000000001399</v>
      </c>
      <c r="M1884" s="2">
        <v>0.48014499999999999</v>
      </c>
      <c r="N1884" s="2">
        <v>0.55515500000002127</v>
      </c>
      <c r="O1884" s="2">
        <v>0.42848999999999993</v>
      </c>
      <c r="P1884" s="127">
        <v>0.34121000000004253</v>
      </c>
      <c r="Q1884" s="2">
        <v>0.53180000000000005</v>
      </c>
      <c r="R1884" s="2">
        <v>0.76910000000000001</v>
      </c>
      <c r="S1884" s="2">
        <v>0.48014499999999999</v>
      </c>
      <c r="T1884" s="2">
        <v>0.55515500000002127</v>
      </c>
    </row>
    <row r="1885" spans="12:20" x14ac:dyDescent="0.2">
      <c r="L1885" s="2">
        <v>228.40000000001399</v>
      </c>
      <c r="M1885" s="2">
        <v>0.48012500000000002</v>
      </c>
      <c r="N1885" s="2">
        <v>0.55502500000002131</v>
      </c>
      <c r="O1885" s="2">
        <v>0.42845</v>
      </c>
      <c r="P1885" s="127">
        <v>0.34095000000004261</v>
      </c>
      <c r="Q1885" s="2">
        <v>0.53180000000000005</v>
      </c>
      <c r="R1885" s="2">
        <v>0.76910000000000001</v>
      </c>
      <c r="S1885" s="2">
        <v>0.48012500000000002</v>
      </c>
      <c r="T1885" s="2">
        <v>0.55502500000002131</v>
      </c>
    </row>
    <row r="1886" spans="12:20" x14ac:dyDescent="0.2">
      <c r="L1886" s="2">
        <v>228.50000000001401</v>
      </c>
      <c r="M1886" s="2">
        <v>0.480105</v>
      </c>
      <c r="N1886" s="2">
        <v>0.55489500000002134</v>
      </c>
      <c r="O1886" s="2">
        <v>0.42840999999999996</v>
      </c>
      <c r="P1886" s="127">
        <v>0.34069000000004268</v>
      </c>
      <c r="Q1886" s="2">
        <v>0.53180000000000005</v>
      </c>
      <c r="R1886" s="2">
        <v>0.76910000000000001</v>
      </c>
      <c r="S1886" s="2">
        <v>0.480105</v>
      </c>
      <c r="T1886" s="2">
        <v>0.55489500000002134</v>
      </c>
    </row>
    <row r="1887" spans="12:20" x14ac:dyDescent="0.2">
      <c r="L1887" s="2">
        <v>228.60000000001401</v>
      </c>
      <c r="M1887" s="2">
        <v>0.48008499999999998</v>
      </c>
      <c r="N1887" s="2">
        <v>0.55476500000002138</v>
      </c>
      <c r="O1887" s="2">
        <v>0.42836999999999992</v>
      </c>
      <c r="P1887" s="127">
        <v>0.34043000000004275</v>
      </c>
      <c r="Q1887" s="2">
        <v>0.53180000000000005</v>
      </c>
      <c r="R1887" s="2">
        <v>0.76910000000000001</v>
      </c>
      <c r="S1887" s="2">
        <v>0.48008499999999998</v>
      </c>
      <c r="T1887" s="2">
        <v>0.55476500000002138</v>
      </c>
    </row>
    <row r="1888" spans="12:20" x14ac:dyDescent="0.2">
      <c r="L1888" s="2">
        <v>228.700000000014</v>
      </c>
      <c r="M1888" s="2">
        <v>0.48006500000000002</v>
      </c>
      <c r="N1888" s="2">
        <v>0.55463500000002142</v>
      </c>
      <c r="O1888" s="2">
        <v>0.42832999999999999</v>
      </c>
      <c r="P1888" s="127">
        <v>0.34017000000004283</v>
      </c>
      <c r="Q1888" s="2">
        <v>0.53180000000000005</v>
      </c>
      <c r="R1888" s="2">
        <v>0.76910000000000001</v>
      </c>
      <c r="S1888" s="2">
        <v>0.48006500000000002</v>
      </c>
      <c r="T1888" s="2">
        <v>0.55463500000002142</v>
      </c>
    </row>
    <row r="1889" spans="12:20" x14ac:dyDescent="0.2">
      <c r="L1889" s="2">
        <v>228.80000000001399</v>
      </c>
      <c r="M1889" s="2">
        <v>0.480045</v>
      </c>
      <c r="N1889" s="2">
        <v>0.55450500000002145</v>
      </c>
      <c r="O1889" s="2">
        <v>0.42828999999999995</v>
      </c>
      <c r="P1889" s="127">
        <v>0.3399100000000429</v>
      </c>
      <c r="Q1889" s="2">
        <v>0.53180000000000005</v>
      </c>
      <c r="R1889" s="2">
        <v>0.76910000000000001</v>
      </c>
      <c r="S1889" s="2">
        <v>0.480045</v>
      </c>
      <c r="T1889" s="2">
        <v>0.55450500000002145</v>
      </c>
    </row>
    <row r="1890" spans="12:20" x14ac:dyDescent="0.2">
      <c r="L1890" s="2">
        <v>228.90000000001399</v>
      </c>
      <c r="M1890" s="2">
        <v>0.48002499999999998</v>
      </c>
      <c r="N1890" s="2">
        <v>0.55437500000002149</v>
      </c>
      <c r="O1890" s="2">
        <v>0.42824999999999991</v>
      </c>
      <c r="P1890" s="127">
        <v>0.33965000000004297</v>
      </c>
      <c r="Q1890" s="2">
        <v>0.53180000000000005</v>
      </c>
      <c r="R1890" s="2">
        <v>0.76910000000000001</v>
      </c>
      <c r="S1890" s="2">
        <v>0.48002499999999998</v>
      </c>
      <c r="T1890" s="2">
        <v>0.55437500000002149</v>
      </c>
    </row>
    <row r="1891" spans="12:20" x14ac:dyDescent="0.2">
      <c r="L1891" s="2">
        <v>229.00000000001401</v>
      </c>
      <c r="M1891" s="2">
        <v>0.48000500000000001</v>
      </c>
      <c r="N1891" s="2">
        <v>0.55424500000002153</v>
      </c>
      <c r="O1891" s="2">
        <v>0.42820999999999998</v>
      </c>
      <c r="P1891" s="127">
        <v>0.33939000000004305</v>
      </c>
      <c r="Q1891" s="2">
        <v>0.53180000000000005</v>
      </c>
      <c r="R1891" s="2">
        <v>0.76910000000000001</v>
      </c>
      <c r="S1891" s="2">
        <v>0.48000500000000001</v>
      </c>
      <c r="T1891" s="2">
        <v>0.55424500000002153</v>
      </c>
    </row>
    <row r="1892" spans="12:20" x14ac:dyDescent="0.2">
      <c r="L1892" s="2">
        <v>229.10000000001401</v>
      </c>
      <c r="M1892" s="2">
        <v>0.47908499999999998</v>
      </c>
      <c r="N1892" s="2">
        <v>0.55411500000002156</v>
      </c>
      <c r="O1892" s="2">
        <v>0.42636999999999992</v>
      </c>
      <c r="P1892" s="127">
        <v>0.33913000000004312</v>
      </c>
      <c r="Q1892" s="2">
        <v>0.53180000000000005</v>
      </c>
      <c r="R1892" s="2">
        <v>0.76910000000000001</v>
      </c>
      <c r="S1892" s="2">
        <v>0.47908499999999998</v>
      </c>
      <c r="T1892" s="2">
        <v>0.55411500000002156</v>
      </c>
    </row>
    <row r="1893" spans="12:20" x14ac:dyDescent="0.2">
      <c r="L1893" s="2">
        <v>229.200000000014</v>
      </c>
      <c r="M1893" s="2">
        <v>0.47906500000000002</v>
      </c>
      <c r="N1893" s="2">
        <v>0.5539850000000216</v>
      </c>
      <c r="O1893" s="2">
        <v>0.42632999999999999</v>
      </c>
      <c r="P1893" s="127">
        <v>0.33887000000004319</v>
      </c>
      <c r="Q1893" s="2">
        <v>0.53180000000000005</v>
      </c>
      <c r="R1893" s="2">
        <v>0.76910000000000001</v>
      </c>
      <c r="S1893" s="2">
        <v>0.47906500000000002</v>
      </c>
      <c r="T1893" s="2">
        <v>0.5539850000000216</v>
      </c>
    </row>
    <row r="1894" spans="12:20" x14ac:dyDescent="0.2">
      <c r="L1894" s="2">
        <v>229.30000000001399</v>
      </c>
      <c r="M1894" s="2">
        <v>0.479045</v>
      </c>
      <c r="N1894" s="2">
        <v>0.55385500000002164</v>
      </c>
      <c r="O1894" s="2">
        <v>0.42628999999999995</v>
      </c>
      <c r="P1894" s="127">
        <v>0.33861000000004327</v>
      </c>
      <c r="Q1894" s="2">
        <v>0.53180000000000005</v>
      </c>
      <c r="R1894" s="2">
        <v>0.76910000000000001</v>
      </c>
      <c r="S1894" s="2">
        <v>0.479045</v>
      </c>
      <c r="T1894" s="2">
        <v>0.55385500000002164</v>
      </c>
    </row>
    <row r="1895" spans="12:20" x14ac:dyDescent="0.2">
      <c r="L1895" s="2">
        <v>229.40000000001399</v>
      </c>
      <c r="M1895" s="2">
        <v>0.47902499999999998</v>
      </c>
      <c r="N1895" s="2">
        <v>0.55372500000002167</v>
      </c>
      <c r="O1895" s="2">
        <v>0.42625000000000002</v>
      </c>
      <c r="P1895" s="127">
        <v>0.33835000000004334</v>
      </c>
      <c r="Q1895" s="2">
        <v>0.53180000000000005</v>
      </c>
      <c r="R1895" s="2">
        <v>0.76910000000000001</v>
      </c>
      <c r="S1895" s="2">
        <v>0.47902499999999998</v>
      </c>
      <c r="T1895" s="2">
        <v>0.55372500000002167</v>
      </c>
    </row>
    <row r="1896" spans="12:20" x14ac:dyDescent="0.2">
      <c r="L1896" s="2">
        <v>229.50000000001401</v>
      </c>
      <c r="M1896" s="2">
        <v>0.47900500000000001</v>
      </c>
      <c r="N1896" s="2">
        <v>0.55359500000002171</v>
      </c>
      <c r="O1896" s="2">
        <v>0.42620999999999998</v>
      </c>
      <c r="P1896" s="127">
        <v>0.33809000000004341</v>
      </c>
      <c r="Q1896" s="2">
        <v>0.53180000000000005</v>
      </c>
      <c r="R1896" s="2">
        <v>0.76910000000000001</v>
      </c>
      <c r="S1896" s="2">
        <v>0.47900500000000001</v>
      </c>
      <c r="T1896" s="2">
        <v>0.55359500000002171</v>
      </c>
    </row>
    <row r="1897" spans="12:20" x14ac:dyDescent="0.2">
      <c r="L1897" s="2">
        <v>229.60000000001401</v>
      </c>
      <c r="M1897" s="2">
        <v>0.47898499999999999</v>
      </c>
      <c r="N1897" s="2">
        <v>0.55346500000002175</v>
      </c>
      <c r="O1897" s="2">
        <v>0.42616999999999994</v>
      </c>
      <c r="P1897" s="127">
        <v>0.33783000000004348</v>
      </c>
      <c r="Q1897" s="2">
        <v>0.53180000000000005</v>
      </c>
      <c r="R1897" s="2">
        <v>0.76910000000000001</v>
      </c>
      <c r="S1897" s="2">
        <v>0.47898499999999999</v>
      </c>
      <c r="T1897" s="2">
        <v>0.55346500000002175</v>
      </c>
    </row>
    <row r="1898" spans="12:20" x14ac:dyDescent="0.2">
      <c r="L1898" s="2">
        <v>229.700000000015</v>
      </c>
      <c r="M1898" s="2">
        <v>0.47896499999999997</v>
      </c>
      <c r="N1898" s="2">
        <v>0.55333500000002178</v>
      </c>
      <c r="O1898" s="2">
        <v>0.4261299999999999</v>
      </c>
      <c r="P1898" s="127">
        <v>0.33757000000004356</v>
      </c>
      <c r="Q1898" s="2">
        <v>0.53180000000000005</v>
      </c>
      <c r="R1898" s="2">
        <v>0.76910000000000001</v>
      </c>
      <c r="S1898" s="2">
        <v>0.47896499999999997</v>
      </c>
      <c r="T1898" s="2">
        <v>0.55333500000002178</v>
      </c>
    </row>
    <row r="1899" spans="12:20" x14ac:dyDescent="0.2">
      <c r="L1899" s="2">
        <v>229.80000000001499</v>
      </c>
      <c r="M1899" s="2">
        <v>0.47894500000000001</v>
      </c>
      <c r="N1899" s="2">
        <v>0.55320500000002182</v>
      </c>
      <c r="O1899" s="2">
        <v>0.42608999999999997</v>
      </c>
      <c r="P1899" s="127">
        <v>0.33731000000004363</v>
      </c>
      <c r="Q1899" s="2">
        <v>0.53180000000000005</v>
      </c>
      <c r="R1899" s="2">
        <v>0.76910000000000001</v>
      </c>
      <c r="S1899" s="2">
        <v>0.47894500000000001</v>
      </c>
      <c r="T1899" s="2">
        <v>0.55320500000002182</v>
      </c>
    </row>
    <row r="1900" spans="12:20" x14ac:dyDescent="0.2">
      <c r="L1900" s="2">
        <v>229.90000000001501</v>
      </c>
      <c r="M1900" s="2">
        <v>0.47892499999999999</v>
      </c>
      <c r="N1900" s="2">
        <v>0.55307500000002185</v>
      </c>
      <c r="O1900" s="2">
        <v>0.42604999999999993</v>
      </c>
      <c r="P1900" s="127">
        <v>0.3370500000000437</v>
      </c>
      <c r="Q1900" s="2">
        <v>0.53180000000000005</v>
      </c>
      <c r="R1900" s="2">
        <v>0.76910000000000001</v>
      </c>
      <c r="S1900" s="2">
        <v>0.47892499999999999</v>
      </c>
      <c r="T1900" s="2">
        <v>0.55307500000002185</v>
      </c>
    </row>
    <row r="1901" spans="12:20" x14ac:dyDescent="0.2">
      <c r="L1901" s="2">
        <v>230.00000000001501</v>
      </c>
      <c r="M1901" s="2">
        <v>0.47890500000000003</v>
      </c>
      <c r="N1901" s="2">
        <v>0.55294500000002189</v>
      </c>
      <c r="O1901" s="2">
        <v>0.42601</v>
      </c>
      <c r="P1901" s="127">
        <v>0.33679000000004378</v>
      </c>
      <c r="Q1901" s="2">
        <v>0.53180000000000005</v>
      </c>
      <c r="R1901" s="2">
        <v>0.76910000000000001</v>
      </c>
      <c r="S1901" s="2">
        <v>0.47890500000000003</v>
      </c>
      <c r="T1901" s="2">
        <v>0.55294500000002189</v>
      </c>
    </row>
    <row r="1902" spans="12:20" x14ac:dyDescent="0.2">
      <c r="L1902" s="2">
        <v>230.100000000015</v>
      </c>
      <c r="M1902" s="2">
        <v>0.47888500000000001</v>
      </c>
      <c r="N1902" s="2">
        <v>0.55281500000002193</v>
      </c>
      <c r="O1902" s="2">
        <v>0.42596999999999996</v>
      </c>
      <c r="P1902" s="127">
        <v>0.33653000000004385</v>
      </c>
      <c r="Q1902" s="2">
        <v>0.53180000000000005</v>
      </c>
      <c r="R1902" s="2">
        <v>0.76910000000000001</v>
      </c>
      <c r="S1902" s="2">
        <v>0.47888500000000001</v>
      </c>
      <c r="T1902" s="2">
        <v>0.55281500000002193</v>
      </c>
    </row>
    <row r="1903" spans="12:20" x14ac:dyDescent="0.2">
      <c r="L1903" s="2">
        <v>230.200000000015</v>
      </c>
      <c r="M1903" s="2">
        <v>0.47886499999999999</v>
      </c>
      <c r="N1903" s="2">
        <v>0.55268500000002196</v>
      </c>
      <c r="O1903" s="2">
        <v>0.42592999999999992</v>
      </c>
      <c r="P1903" s="127">
        <v>0.33627000000004392</v>
      </c>
      <c r="Q1903" s="2">
        <v>0.53180000000000005</v>
      </c>
      <c r="R1903" s="2">
        <v>0.76910000000000001</v>
      </c>
      <c r="S1903" s="2">
        <v>0.47886499999999999</v>
      </c>
      <c r="T1903" s="2">
        <v>0.55268500000002196</v>
      </c>
    </row>
    <row r="1904" spans="12:20" x14ac:dyDescent="0.2">
      <c r="L1904" s="2">
        <v>230.30000000001499</v>
      </c>
      <c r="M1904" s="2">
        <v>0.47884500000000002</v>
      </c>
      <c r="N1904" s="2">
        <v>0.552555000000022</v>
      </c>
      <c r="O1904" s="2">
        <v>0.42588999999999999</v>
      </c>
      <c r="P1904" s="127">
        <v>0.336010000000044</v>
      </c>
      <c r="Q1904" s="2">
        <v>0.53180000000000005</v>
      </c>
      <c r="R1904" s="2">
        <v>0.76910000000000001</v>
      </c>
      <c r="S1904" s="2">
        <v>0.47884500000000002</v>
      </c>
      <c r="T1904" s="2">
        <v>0.552555000000022</v>
      </c>
    </row>
    <row r="1905" spans="12:20" x14ac:dyDescent="0.2">
      <c r="L1905" s="2">
        <v>230.40000000001501</v>
      </c>
      <c r="M1905" s="2">
        <v>0.478825</v>
      </c>
      <c r="N1905" s="2">
        <v>0.55242500000002204</v>
      </c>
      <c r="O1905" s="2">
        <v>0.42584999999999995</v>
      </c>
      <c r="P1905" s="127">
        <v>0.33575000000004407</v>
      </c>
      <c r="Q1905" s="2">
        <v>0.53180000000000005</v>
      </c>
      <c r="R1905" s="2">
        <v>0.76910000000000001</v>
      </c>
      <c r="S1905" s="2">
        <v>0.478825</v>
      </c>
      <c r="T1905" s="2">
        <v>0.55242500000002204</v>
      </c>
    </row>
    <row r="1906" spans="12:20" x14ac:dyDescent="0.2">
      <c r="L1906" s="2">
        <v>230.50000000001501</v>
      </c>
      <c r="M1906" s="2">
        <v>0.47880499999999998</v>
      </c>
      <c r="N1906" s="2">
        <v>0.55229500000002207</v>
      </c>
      <c r="O1906" s="2">
        <v>0.42580999999999991</v>
      </c>
      <c r="P1906" s="127">
        <v>0.33549000000004414</v>
      </c>
      <c r="Q1906" s="2">
        <v>0.53180000000000005</v>
      </c>
      <c r="R1906" s="2">
        <v>0.76910000000000001</v>
      </c>
      <c r="S1906" s="2">
        <v>0.47880499999999998</v>
      </c>
      <c r="T1906" s="2">
        <v>0.55229500000002207</v>
      </c>
    </row>
    <row r="1907" spans="12:20" x14ac:dyDescent="0.2">
      <c r="L1907" s="2">
        <v>230.600000000015</v>
      </c>
      <c r="M1907" s="2">
        <v>0.47878500000000002</v>
      </c>
      <c r="N1907" s="2">
        <v>0.55216500000002211</v>
      </c>
      <c r="O1907" s="2">
        <v>0.42576999999999998</v>
      </c>
      <c r="P1907" s="127">
        <v>0.33523000000004421</v>
      </c>
      <c r="Q1907" s="2">
        <v>0.53180000000000005</v>
      </c>
      <c r="R1907" s="2">
        <v>0.76910000000000001</v>
      </c>
      <c r="S1907" s="2">
        <v>0.47878500000000002</v>
      </c>
      <c r="T1907" s="2">
        <v>0.55216500000002211</v>
      </c>
    </row>
    <row r="1908" spans="12:20" x14ac:dyDescent="0.2">
      <c r="L1908" s="2">
        <v>230.700000000015</v>
      </c>
      <c r="M1908" s="2">
        <v>0.478765</v>
      </c>
      <c r="N1908" s="2">
        <v>0.55203500000002215</v>
      </c>
      <c r="O1908" s="2">
        <v>0.42572999999999994</v>
      </c>
      <c r="P1908" s="127">
        <v>0.33497000000004429</v>
      </c>
      <c r="Q1908" s="2">
        <v>0.53180000000000005</v>
      </c>
      <c r="R1908" s="2">
        <v>0.76910000000000001</v>
      </c>
      <c r="S1908" s="2">
        <v>0.478765</v>
      </c>
      <c r="T1908" s="2">
        <v>0.55203500000002215</v>
      </c>
    </row>
    <row r="1909" spans="12:20" x14ac:dyDescent="0.2">
      <c r="L1909" s="2">
        <v>230.80000000001499</v>
      </c>
      <c r="M1909" s="2">
        <v>0.47874499999999998</v>
      </c>
      <c r="N1909" s="2">
        <v>0.55190500000002218</v>
      </c>
      <c r="O1909" s="2">
        <v>0.4256899999999999</v>
      </c>
      <c r="P1909" s="127">
        <v>0.33471000000004436</v>
      </c>
      <c r="Q1909" s="2">
        <v>0.53180000000000005</v>
      </c>
      <c r="R1909" s="2">
        <v>0.76910000000000001</v>
      </c>
      <c r="S1909" s="2">
        <v>0.47874499999999998</v>
      </c>
      <c r="T1909" s="2">
        <v>0.55190500000002218</v>
      </c>
    </row>
    <row r="1910" spans="12:20" x14ac:dyDescent="0.2">
      <c r="L1910" s="2">
        <v>230.90000000001501</v>
      </c>
      <c r="M1910" s="2">
        <v>0.47872500000000001</v>
      </c>
      <c r="N1910" s="2">
        <v>0.55177500000002222</v>
      </c>
      <c r="O1910" s="2">
        <v>0.42564999999999997</v>
      </c>
      <c r="P1910" s="127">
        <v>0.33445000000004443</v>
      </c>
      <c r="Q1910" s="2">
        <v>0.53180000000000005</v>
      </c>
      <c r="R1910" s="2">
        <v>0.76910000000000001</v>
      </c>
      <c r="S1910" s="2">
        <v>0.47872500000000001</v>
      </c>
      <c r="T1910" s="2">
        <v>0.55177500000002222</v>
      </c>
    </row>
  </sheetData>
  <customSheetViews>
    <customSheetView guid="{2277625D-7ADF-41CA-830E-413FDD10097D}" showRuler="0">
      <pageMargins left="0.75" right="0.75" top="1" bottom="1" header="0.5" footer="0.5"/>
      <pageSetup orientation="portrait" r:id="rId1"/>
      <headerFooter alignWithMargins="0"/>
    </customSheetView>
    <customSheetView guid="{07CDF5D6-CF56-477A-AAD4-2986DB622B49}" showRuler="0">
      <pageMargins left="0.75" right="0.75" top="1" bottom="1" header="0.5" footer="0.5"/>
      <pageSetup orientation="portrait" r:id="rId2"/>
      <headerFooter alignWithMargins="0"/>
    </customSheetView>
  </customSheetViews>
  <mergeCells count="3">
    <mergeCell ref="E12:F12"/>
    <mergeCell ref="C2:C11"/>
    <mergeCell ref="C13:C22"/>
  </mergeCells>
  <phoneticPr fontId="0" type="noConversion"/>
  <dataValidations count="1">
    <dataValidation type="list" allowBlank="1" showInputMessage="1" showErrorMessage="1" sqref="F35:G43" xr:uid="{00000000-0002-0000-0A00-000000000000}">
      <formula1>"0,2,4,6,8,10,12,14,16,18,20,22"</formula1>
    </dataValidation>
  </dataValidations>
  <pageMargins left="0.75" right="0.75" top="1" bottom="1" header="0.5" footer="0.5"/>
  <pageSetup orientation="portrait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fitToPage="1"/>
  </sheetPr>
  <dimension ref="A1:CQ90"/>
  <sheetViews>
    <sheetView topLeftCell="A73" zoomScaleNormal="100" workbookViewId="0">
      <selection activeCell="A2" sqref="A2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16" width="7.5703125" style="5" customWidth="1"/>
    <col min="17" max="19" width="9.7109375" style="281" customWidth="1"/>
    <col min="20" max="21" width="11.7109375" style="277" customWidth="1"/>
    <col min="22" max="23" width="9.140625" style="5"/>
  </cols>
  <sheetData>
    <row r="1" spans="1:95" s="121" customFormat="1" ht="24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8"/>
      <c r="R1" s="278"/>
      <c r="S1" s="278"/>
      <c r="T1" s="275"/>
      <c r="U1" s="275"/>
      <c r="V1" s="274"/>
      <c r="W1" s="274"/>
    </row>
    <row r="2" spans="1:95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12</v>
      </c>
      <c r="H2" s="90" t="s">
        <v>13</v>
      </c>
      <c r="I2" s="90" t="s">
        <v>14</v>
      </c>
      <c r="J2" s="90" t="s">
        <v>113</v>
      </c>
      <c r="K2" s="89" t="s">
        <v>15</v>
      </c>
      <c r="L2" s="90" t="s">
        <v>17</v>
      </c>
      <c r="M2" s="90" t="s">
        <v>18</v>
      </c>
      <c r="N2" s="90" t="s">
        <v>19</v>
      </c>
      <c r="O2" s="90" t="s">
        <v>20</v>
      </c>
      <c r="P2" s="90" t="s">
        <v>21</v>
      </c>
      <c r="Q2" s="279" t="s">
        <v>67</v>
      </c>
      <c r="R2" s="280" t="s">
        <v>90</v>
      </c>
      <c r="S2" s="280" t="s">
        <v>95</v>
      </c>
      <c r="T2" s="276" t="s">
        <v>134</v>
      </c>
      <c r="U2" s="276" t="s">
        <v>30</v>
      </c>
      <c r="V2" s="89" t="s">
        <v>135</v>
      </c>
      <c r="W2" s="105" t="s">
        <v>44</v>
      </c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</row>
    <row r="5" spans="1:95" s="121" customFormat="1" ht="14.25" customHeight="1" x14ac:dyDescent="0.2">
      <c r="A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81"/>
      <c r="R5" s="281"/>
      <c r="S5" s="281"/>
      <c r="T5" s="277"/>
      <c r="U5" s="277"/>
      <c r="V5" s="5"/>
      <c r="W5" s="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</row>
    <row r="6" spans="1:95" ht="23.25" x14ac:dyDescent="0.2"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</row>
    <row r="7" spans="1:95" ht="23.25" x14ac:dyDescent="0.2">
      <c r="A7" s="121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8"/>
      <c r="R7" s="278"/>
      <c r="S7" s="278"/>
      <c r="T7" s="275"/>
      <c r="U7" s="275"/>
      <c r="V7" s="274"/>
      <c r="W7" s="274"/>
    </row>
    <row r="29" ht="12.75" customHeight="1" x14ac:dyDescent="0.2"/>
    <row r="38" ht="13.5" customHeight="1" x14ac:dyDescent="0.2"/>
    <row r="40" ht="12.75" customHeight="1" x14ac:dyDescent="0.2"/>
    <row r="51" spans="2:23" s="121" customFormat="1" ht="23.25" x14ac:dyDescent="0.2">
      <c r="B51" s="274"/>
      <c r="C51" s="274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  <c r="Q51" s="278"/>
      <c r="R51" s="278"/>
      <c r="S51" s="278"/>
      <c r="T51" s="275"/>
      <c r="U51" s="275"/>
      <c r="V51" s="274"/>
      <c r="W51" s="274"/>
    </row>
    <row r="90" ht="13.5" customHeight="1" x14ac:dyDescent="0.2"/>
  </sheetData>
  <phoneticPr fontId="0" type="noConversion"/>
  <conditionalFormatting sqref="G2:J2 L2:O2">
    <cfRule type="cellIs" dxfId="12" priority="1" stopIfTrue="1" operator="equal">
      <formula>#REF!</formula>
    </cfRule>
  </conditionalFormatting>
  <printOptions gridLines="1"/>
  <pageMargins left="0.75" right="0.75" top="1" bottom="1" header="0.5" footer="0.5"/>
  <pageSetup paperSize="5" scale="81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>
    <pageSetUpPr fitToPage="1"/>
  </sheetPr>
  <dimension ref="A1:AJ464"/>
  <sheetViews>
    <sheetView topLeftCell="C1" workbookViewId="0">
      <selection activeCell="AB3" sqref="AB3"/>
    </sheetView>
  </sheetViews>
  <sheetFormatPr defaultColWidth="9.140625" defaultRowHeight="11.25" x14ac:dyDescent="0.2"/>
  <cols>
    <col min="1" max="1" width="9.140625" style="50" hidden="1" customWidth="1"/>
    <col min="2" max="2" width="3.140625" style="49" hidden="1" customWidth="1"/>
    <col min="3" max="3" width="15.85546875" style="60" customWidth="1"/>
    <col min="4" max="4" width="4.140625" style="49" customWidth="1"/>
    <col min="5" max="5" width="4.7109375" style="49" customWidth="1"/>
    <col min="6" max="6" width="5.85546875" style="49" customWidth="1"/>
    <col min="7" max="7" width="5.5703125" style="49" customWidth="1"/>
    <col min="8" max="8" width="8.28515625" style="54" customWidth="1"/>
    <col min="9" max="9" width="3.7109375" style="49" hidden="1" customWidth="1"/>
    <col min="10" max="10" width="5.7109375" style="49" hidden="1" customWidth="1"/>
    <col min="11" max="13" width="5.7109375" style="49" customWidth="1"/>
    <col min="14" max="16" width="5.7109375" style="49" hidden="1" customWidth="1"/>
    <col min="17" max="19" width="5.7109375" style="49" customWidth="1"/>
    <col min="20" max="22" width="5.7109375" style="49" hidden="1" customWidth="1"/>
    <col min="23" max="25" width="5.7109375" style="51" customWidth="1"/>
    <col min="26" max="27" width="5.7109375" style="49" hidden="1" customWidth="1"/>
    <col min="28" max="28" width="7" style="55" customWidth="1"/>
    <col min="29" max="30" width="7" style="58" customWidth="1"/>
    <col min="31" max="31" width="5.28515625" style="103" customWidth="1"/>
    <col min="32" max="32" width="7.85546875" style="103" customWidth="1"/>
    <col min="33" max="33" width="7" style="58" customWidth="1"/>
    <col min="34" max="34" width="8.7109375" style="58" customWidth="1"/>
    <col min="35" max="35" width="8.42578125" style="56" customWidth="1"/>
    <col min="36" max="36" width="9.140625" style="50" hidden="1" customWidth="1"/>
    <col min="37" max="47" width="0" style="50" hidden="1" customWidth="1"/>
    <col min="48" max="16384" width="9.140625" style="50"/>
  </cols>
  <sheetData>
    <row r="1" spans="1:35" ht="28.5" customHeight="1" thickBot="1" x14ac:dyDescent="0.45">
      <c r="C1" s="149" t="str">
        <f>Setup!K2</f>
        <v>Date</v>
      </c>
      <c r="D1" s="426" t="str">
        <f>Setup!C2</f>
        <v>Contest Name</v>
      </c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427"/>
      <c r="AI1" s="428"/>
    </row>
    <row r="2" spans="1:35" s="150" customFormat="1" ht="34.5" customHeight="1" thickBot="1" x14ac:dyDescent="0.25">
      <c r="A2" s="150" t="s">
        <v>31</v>
      </c>
      <c r="B2" s="151" t="s">
        <v>105</v>
      </c>
      <c r="C2" s="152" t="s">
        <v>0</v>
      </c>
      <c r="D2" s="153" t="s">
        <v>1</v>
      </c>
      <c r="E2" s="153" t="s">
        <v>29</v>
      </c>
      <c r="F2" s="153" t="str">
        <f>Lifting!F8</f>
        <v>BWt (Kg)</v>
      </c>
      <c r="G2" s="153" t="str">
        <f>Lifting!G8</f>
        <v>WtCls (Kg)</v>
      </c>
      <c r="H2" s="154" t="str">
        <f>Lifting!H8</f>
        <v>Glossbrenner</v>
      </c>
      <c r="I2" s="153" t="s">
        <v>2</v>
      </c>
      <c r="J2" s="153" t="s">
        <v>26</v>
      </c>
      <c r="K2" s="153" t="s">
        <v>22</v>
      </c>
      <c r="L2" s="153" t="s">
        <v>23</v>
      </c>
      <c r="M2" s="153" t="s">
        <v>24</v>
      </c>
      <c r="N2" s="153" t="s">
        <v>25</v>
      </c>
      <c r="O2" s="153" t="s">
        <v>11</v>
      </c>
      <c r="P2" s="153" t="s">
        <v>27</v>
      </c>
      <c r="Q2" s="153" t="s">
        <v>12</v>
      </c>
      <c r="R2" s="153" t="s">
        <v>13</v>
      </c>
      <c r="S2" s="153" t="s">
        <v>14</v>
      </c>
      <c r="T2" s="153" t="s">
        <v>28</v>
      </c>
      <c r="U2" s="153" t="s">
        <v>15</v>
      </c>
      <c r="V2" s="153" t="s">
        <v>16</v>
      </c>
      <c r="W2" s="153" t="s">
        <v>17</v>
      </c>
      <c r="X2" s="153" t="s">
        <v>18</v>
      </c>
      <c r="Y2" s="153" t="s">
        <v>19</v>
      </c>
      <c r="Z2" s="153" t="s">
        <v>20</v>
      </c>
      <c r="AA2" s="153" t="s">
        <v>21</v>
      </c>
      <c r="AB2" s="155" t="str">
        <f>Lifting!AB8</f>
        <v>PL Total</v>
      </c>
      <c r="AC2" s="156" t="s">
        <v>90</v>
      </c>
      <c r="AD2" s="156" t="s">
        <v>95</v>
      </c>
      <c r="AE2" s="156" t="s">
        <v>100</v>
      </c>
      <c r="AF2" s="156" t="s">
        <v>30</v>
      </c>
      <c r="AG2" s="156" t="s">
        <v>37</v>
      </c>
      <c r="AH2" s="156" t="s">
        <v>44</v>
      </c>
      <c r="AI2" s="157" t="s">
        <v>101</v>
      </c>
    </row>
    <row r="3" spans="1:35" ht="14.25" customHeight="1" x14ac:dyDescent="0.2">
      <c r="B3" s="51"/>
      <c r="C3" s="61" t="s">
        <v>177</v>
      </c>
      <c r="D3" s="51">
        <v>18</v>
      </c>
      <c r="E3" s="51" t="s">
        <v>183</v>
      </c>
      <c r="F3" s="51">
        <v>70</v>
      </c>
      <c r="G3" s="51">
        <v>74</v>
      </c>
      <c r="H3" s="52">
        <v>0.72624999999999995</v>
      </c>
      <c r="I3" s="51"/>
      <c r="J3" s="51"/>
      <c r="K3" s="51">
        <v>150</v>
      </c>
      <c r="L3" s="51">
        <v>200</v>
      </c>
      <c r="M3" s="51">
        <v>350</v>
      </c>
      <c r="N3" s="51"/>
      <c r="O3" s="51">
        <v>350</v>
      </c>
      <c r="P3" s="51"/>
      <c r="Q3" s="51">
        <v>-110</v>
      </c>
      <c r="R3" s="51">
        <v>250</v>
      </c>
      <c r="S3" s="51">
        <v>260</v>
      </c>
      <c r="T3" s="51"/>
      <c r="U3" s="51">
        <v>260</v>
      </c>
      <c r="V3" s="51">
        <v>610</v>
      </c>
      <c r="W3" s="51">
        <v>100</v>
      </c>
      <c r="X3" s="51">
        <v>250</v>
      </c>
      <c r="Y3" s="51">
        <v>300</v>
      </c>
      <c r="Z3" s="51"/>
      <c r="AA3" s="51">
        <v>300</v>
      </c>
      <c r="AB3" s="57">
        <v>0</v>
      </c>
      <c r="AC3" s="59">
        <v>0</v>
      </c>
      <c r="AD3" s="59">
        <v>0</v>
      </c>
      <c r="AE3" s="102">
        <v>1</v>
      </c>
      <c r="AF3" s="102">
        <v>0</v>
      </c>
      <c r="AG3" s="59">
        <v>0</v>
      </c>
      <c r="AH3" s="59"/>
      <c r="AI3" s="53" t="s">
        <v>176</v>
      </c>
    </row>
    <row r="4" spans="1:35" ht="14.25" customHeight="1" x14ac:dyDescent="0.2">
      <c r="B4" s="51"/>
      <c r="C4" s="61" t="s">
        <v>178</v>
      </c>
      <c r="D4" s="51">
        <v>22</v>
      </c>
      <c r="E4" s="51" t="s">
        <v>183</v>
      </c>
      <c r="F4" s="51">
        <v>70</v>
      </c>
      <c r="G4" s="51">
        <v>74</v>
      </c>
      <c r="H4" s="52">
        <v>0.72624999999999995</v>
      </c>
      <c r="I4" s="51"/>
      <c r="J4" s="51"/>
      <c r="K4" s="51">
        <v>100</v>
      </c>
      <c r="L4" s="51">
        <v>200</v>
      </c>
      <c r="M4" s="51">
        <v>300</v>
      </c>
      <c r="N4" s="51"/>
      <c r="O4" s="51">
        <v>300</v>
      </c>
      <c r="P4" s="51"/>
      <c r="Q4" s="51">
        <v>130</v>
      </c>
      <c r="R4" s="51">
        <v>300</v>
      </c>
      <c r="S4" s="51">
        <v>310</v>
      </c>
      <c r="T4" s="51"/>
      <c r="U4" s="51">
        <v>310</v>
      </c>
      <c r="V4" s="51">
        <v>610</v>
      </c>
      <c r="W4" s="51">
        <v>100</v>
      </c>
      <c r="X4" s="51">
        <v>250</v>
      </c>
      <c r="Y4" s="51">
        <v>300</v>
      </c>
      <c r="Z4" s="51"/>
      <c r="AA4" s="51">
        <v>300</v>
      </c>
      <c r="AB4" s="57">
        <v>0</v>
      </c>
      <c r="AC4" s="59">
        <v>0</v>
      </c>
      <c r="AD4" s="59">
        <v>0</v>
      </c>
      <c r="AE4" s="102">
        <v>1</v>
      </c>
      <c r="AF4" s="102">
        <v>0</v>
      </c>
      <c r="AG4" s="59">
        <v>0</v>
      </c>
      <c r="AH4" s="59"/>
      <c r="AI4" s="53" t="s">
        <v>176</v>
      </c>
    </row>
    <row r="5" spans="1:35" ht="14.25" customHeight="1" x14ac:dyDescent="0.2">
      <c r="B5" s="51"/>
      <c r="C5" s="61" t="s">
        <v>179</v>
      </c>
      <c r="D5" s="51">
        <v>25</v>
      </c>
      <c r="E5" s="51" t="s">
        <v>182</v>
      </c>
      <c r="F5" s="51">
        <v>70</v>
      </c>
      <c r="G5" s="51">
        <v>74</v>
      </c>
      <c r="H5" s="52">
        <v>0.72624999999999995</v>
      </c>
      <c r="I5" s="51"/>
      <c r="J5" s="51"/>
      <c r="K5" s="51">
        <v>190</v>
      </c>
      <c r="L5" s="51">
        <v>252</v>
      </c>
      <c r="M5" s="51">
        <v>300</v>
      </c>
      <c r="N5" s="51"/>
      <c r="O5" s="51">
        <v>300</v>
      </c>
      <c r="P5" s="51"/>
      <c r="Q5" s="51">
        <v>150</v>
      </c>
      <c r="R5" s="51">
        <v>300</v>
      </c>
      <c r="S5" s="51">
        <v>320</v>
      </c>
      <c r="T5" s="51"/>
      <c r="U5" s="51">
        <v>320</v>
      </c>
      <c r="V5" s="51">
        <v>620</v>
      </c>
      <c r="W5" s="51">
        <v>110</v>
      </c>
      <c r="X5" s="51">
        <v>300</v>
      </c>
      <c r="Y5" s="51">
        <v>350</v>
      </c>
      <c r="Z5" s="51"/>
      <c r="AA5" s="51">
        <v>350</v>
      </c>
      <c r="AB5" s="57">
        <v>0</v>
      </c>
      <c r="AC5" s="59">
        <v>0</v>
      </c>
      <c r="AD5" s="59">
        <v>0</v>
      </c>
      <c r="AE5" s="102">
        <v>1</v>
      </c>
      <c r="AF5" s="102">
        <v>0</v>
      </c>
      <c r="AG5" s="59">
        <v>0</v>
      </c>
      <c r="AH5" s="59"/>
      <c r="AI5" s="53" t="s">
        <v>176</v>
      </c>
    </row>
    <row r="6" spans="1:35" ht="14.25" customHeight="1" x14ac:dyDescent="0.2">
      <c r="B6" s="51"/>
      <c r="C6" s="61" t="s">
        <v>181</v>
      </c>
      <c r="D6" s="51">
        <v>19</v>
      </c>
      <c r="E6" s="51" t="s">
        <v>182</v>
      </c>
      <c r="F6" s="51">
        <v>70</v>
      </c>
      <c r="G6" s="51">
        <v>74</v>
      </c>
      <c r="H6" s="52">
        <v>0.72624999999999995</v>
      </c>
      <c r="I6" s="51"/>
      <c r="J6" s="51"/>
      <c r="K6" s="51">
        <v>200</v>
      </c>
      <c r="L6" s="51">
        <v>-250</v>
      </c>
      <c r="M6" s="51">
        <v>300</v>
      </c>
      <c r="N6" s="51"/>
      <c r="O6" s="51">
        <v>300</v>
      </c>
      <c r="P6" s="51"/>
      <c r="Q6" s="51">
        <v>-190</v>
      </c>
      <c r="R6" s="51">
        <v>300</v>
      </c>
      <c r="S6" s="51">
        <v>330</v>
      </c>
      <c r="T6" s="51"/>
      <c r="U6" s="51">
        <v>330</v>
      </c>
      <c r="V6" s="51">
        <v>630</v>
      </c>
      <c r="W6" s="51">
        <v>400</v>
      </c>
      <c r="X6" s="51">
        <v>450</v>
      </c>
      <c r="Y6" s="51">
        <v>-460</v>
      </c>
      <c r="Z6" s="51"/>
      <c r="AA6" s="51">
        <v>450</v>
      </c>
      <c r="AB6" s="57">
        <v>0</v>
      </c>
      <c r="AC6" s="59">
        <v>0</v>
      </c>
      <c r="AD6" s="59">
        <v>0</v>
      </c>
      <c r="AE6" s="102">
        <v>1</v>
      </c>
      <c r="AF6" s="102">
        <v>0</v>
      </c>
      <c r="AG6" s="59">
        <v>0</v>
      </c>
      <c r="AH6" s="59"/>
      <c r="AI6" s="53" t="s">
        <v>176</v>
      </c>
    </row>
    <row r="7" spans="1:35" ht="14.25" customHeight="1" x14ac:dyDescent="0.2">
      <c r="B7" s="51"/>
      <c r="C7" s="61" t="s">
        <v>180</v>
      </c>
      <c r="D7" s="51">
        <v>17</v>
      </c>
      <c r="E7" s="51" t="s">
        <v>184</v>
      </c>
      <c r="F7" s="51">
        <v>70</v>
      </c>
      <c r="G7" s="51">
        <v>74</v>
      </c>
      <c r="H7" s="52">
        <v>0.72624999999999995</v>
      </c>
      <c r="I7" s="51"/>
      <c r="J7" s="51"/>
      <c r="K7" s="51">
        <v>160</v>
      </c>
      <c r="L7" s="51">
        <v>-250</v>
      </c>
      <c r="M7" s="51">
        <v>300</v>
      </c>
      <c r="N7" s="51"/>
      <c r="O7" s="51">
        <v>300</v>
      </c>
      <c r="P7" s="51"/>
      <c r="Q7" s="51">
        <v>-100</v>
      </c>
      <c r="R7" s="51">
        <v>200</v>
      </c>
      <c r="S7" s="51">
        <v>-250</v>
      </c>
      <c r="T7" s="51"/>
      <c r="U7" s="51">
        <v>200</v>
      </c>
      <c r="V7" s="51">
        <v>500</v>
      </c>
      <c r="W7" s="51">
        <v>300</v>
      </c>
      <c r="X7" s="51">
        <v>450</v>
      </c>
      <c r="Y7" s="51">
        <v>-470</v>
      </c>
      <c r="Z7" s="51"/>
      <c r="AA7" s="51">
        <v>450</v>
      </c>
      <c r="AB7" s="57">
        <v>0</v>
      </c>
      <c r="AC7" s="59">
        <v>0</v>
      </c>
      <c r="AD7" s="59">
        <v>0</v>
      </c>
      <c r="AE7" s="102">
        <v>1</v>
      </c>
      <c r="AF7" s="102">
        <v>0</v>
      </c>
      <c r="AG7" s="59">
        <v>0</v>
      </c>
      <c r="AH7" s="59"/>
      <c r="AI7" s="53" t="s">
        <v>176</v>
      </c>
    </row>
    <row r="8" spans="1:35" ht="14.25" customHeight="1" x14ac:dyDescent="0.2">
      <c r="B8" s="51"/>
      <c r="C8" s="61"/>
      <c r="D8" s="51"/>
      <c r="E8" s="51"/>
      <c r="F8" s="51"/>
      <c r="G8" s="51"/>
      <c r="H8" s="52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Z8" s="51"/>
      <c r="AA8" s="51"/>
      <c r="AB8" s="57"/>
      <c r="AC8" s="59"/>
      <c r="AD8" s="59"/>
      <c r="AE8" s="102"/>
      <c r="AF8" s="102"/>
      <c r="AG8" s="59"/>
      <c r="AH8" s="59"/>
      <c r="AI8" s="53"/>
    </row>
    <row r="9" spans="1:35" ht="14.25" customHeight="1" x14ac:dyDescent="0.2">
      <c r="B9" s="51"/>
      <c r="C9" s="61"/>
      <c r="D9" s="51"/>
      <c r="E9" s="51"/>
      <c r="F9" s="51"/>
      <c r="G9" s="51"/>
      <c r="H9" s="52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Z9" s="51"/>
      <c r="AA9" s="51"/>
      <c r="AB9" s="57"/>
      <c r="AC9" s="59"/>
      <c r="AD9" s="59"/>
      <c r="AE9" s="102"/>
      <c r="AF9" s="102"/>
      <c r="AG9" s="59"/>
      <c r="AH9" s="59"/>
      <c r="AI9" s="53"/>
    </row>
    <row r="10" spans="1:35" ht="14.25" customHeight="1" x14ac:dyDescent="0.2">
      <c r="B10" s="51"/>
      <c r="C10" s="61"/>
      <c r="D10" s="51"/>
      <c r="E10" s="51"/>
      <c r="F10" s="51"/>
      <c r="G10" s="51"/>
      <c r="H10" s="52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Z10" s="51"/>
      <c r="AA10" s="51"/>
      <c r="AB10" s="57"/>
      <c r="AC10" s="59"/>
      <c r="AD10" s="59"/>
      <c r="AE10" s="102"/>
      <c r="AF10" s="102"/>
      <c r="AG10" s="59"/>
      <c r="AH10" s="59"/>
      <c r="AI10" s="53"/>
    </row>
    <row r="11" spans="1:35" ht="14.25" customHeight="1" x14ac:dyDescent="0.2">
      <c r="B11" s="51"/>
      <c r="C11" s="61"/>
      <c r="D11" s="51"/>
      <c r="E11" s="51"/>
      <c r="F11" s="51"/>
      <c r="G11" s="51"/>
      <c r="H11" s="52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Z11" s="51"/>
      <c r="AA11" s="51"/>
      <c r="AB11" s="57"/>
      <c r="AC11" s="59"/>
      <c r="AD11" s="59"/>
      <c r="AE11" s="102"/>
      <c r="AF11" s="102"/>
      <c r="AG11" s="59"/>
      <c r="AH11" s="59"/>
      <c r="AI11" s="53"/>
    </row>
    <row r="12" spans="1:35" ht="14.25" customHeight="1" x14ac:dyDescent="0.2">
      <c r="B12" s="51"/>
      <c r="C12" s="61"/>
      <c r="D12" s="51"/>
      <c r="E12" s="51"/>
      <c r="F12" s="51"/>
      <c r="G12" s="51"/>
      <c r="H12" s="52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Z12" s="51"/>
      <c r="AA12" s="51"/>
      <c r="AB12" s="57"/>
      <c r="AC12" s="59"/>
      <c r="AD12" s="59"/>
      <c r="AE12" s="102"/>
      <c r="AF12" s="102"/>
      <c r="AG12" s="59"/>
      <c r="AH12" s="59"/>
      <c r="AI12" s="53"/>
    </row>
    <row r="13" spans="1:35" ht="14.25" customHeight="1" x14ac:dyDescent="0.2">
      <c r="B13" s="51"/>
      <c r="C13" s="61"/>
      <c r="D13" s="51"/>
      <c r="E13" s="51"/>
      <c r="F13" s="51"/>
      <c r="G13" s="51"/>
      <c r="H13" s="52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Z13" s="51"/>
      <c r="AA13" s="51"/>
      <c r="AB13" s="57"/>
      <c r="AC13" s="59"/>
      <c r="AD13" s="59"/>
      <c r="AE13" s="102"/>
      <c r="AF13" s="102"/>
      <c r="AG13" s="59"/>
      <c r="AH13" s="59"/>
      <c r="AI13" s="53"/>
    </row>
    <row r="14" spans="1:35" ht="14.25" customHeight="1" x14ac:dyDescent="0.2">
      <c r="B14" s="51"/>
      <c r="C14" s="61"/>
      <c r="D14" s="51"/>
      <c r="E14" s="51"/>
      <c r="F14" s="51"/>
      <c r="G14" s="51"/>
      <c r="H14" s="52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Z14" s="51"/>
      <c r="AA14" s="51"/>
      <c r="AB14" s="57"/>
      <c r="AC14" s="59"/>
      <c r="AD14" s="59"/>
      <c r="AE14" s="102"/>
      <c r="AF14" s="102"/>
      <c r="AG14" s="59"/>
      <c r="AH14" s="59"/>
      <c r="AI14" s="53"/>
    </row>
    <row r="15" spans="1:35" ht="14.25" customHeight="1" x14ac:dyDescent="0.2">
      <c r="B15" s="51"/>
      <c r="C15" s="61"/>
      <c r="D15" s="51"/>
      <c r="E15" s="51"/>
      <c r="F15" s="51"/>
      <c r="G15" s="51"/>
      <c r="H15" s="52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Z15" s="51"/>
      <c r="AA15" s="51"/>
      <c r="AB15" s="57"/>
      <c r="AC15" s="59"/>
      <c r="AD15" s="59"/>
      <c r="AE15" s="102"/>
      <c r="AF15" s="102"/>
      <c r="AG15" s="59"/>
      <c r="AH15" s="59"/>
      <c r="AI15" s="53"/>
    </row>
    <row r="16" spans="1:35" ht="14.25" customHeight="1" x14ac:dyDescent="0.2">
      <c r="B16" s="51"/>
      <c r="C16" s="61"/>
      <c r="D16" s="51"/>
      <c r="E16" s="51"/>
      <c r="F16" s="51"/>
      <c r="G16" s="51"/>
      <c r="H16" s="52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Z16" s="51"/>
      <c r="AA16" s="51"/>
      <c r="AB16" s="57"/>
      <c r="AC16" s="59"/>
      <c r="AD16" s="59"/>
      <c r="AE16" s="102"/>
      <c r="AF16" s="102"/>
      <c r="AG16" s="59"/>
      <c r="AH16" s="59"/>
      <c r="AI16" s="53"/>
    </row>
    <row r="17" spans="2:35" ht="14.25" customHeight="1" x14ac:dyDescent="0.2">
      <c r="B17" s="51"/>
      <c r="C17" s="61"/>
      <c r="D17" s="51"/>
      <c r="E17" s="51"/>
      <c r="F17" s="51"/>
      <c r="G17" s="51"/>
      <c r="H17" s="52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Z17" s="51"/>
      <c r="AA17" s="51"/>
      <c r="AB17" s="57"/>
      <c r="AC17" s="59"/>
      <c r="AD17" s="59"/>
      <c r="AE17" s="102"/>
      <c r="AF17" s="102"/>
      <c r="AG17" s="59"/>
      <c r="AH17" s="59"/>
      <c r="AI17" s="53"/>
    </row>
    <row r="18" spans="2:35" ht="14.25" customHeight="1" x14ac:dyDescent="0.2">
      <c r="B18" s="51"/>
      <c r="C18" s="61"/>
      <c r="D18" s="51"/>
      <c r="E18" s="51"/>
      <c r="F18" s="51"/>
      <c r="G18" s="51"/>
      <c r="H18" s="52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Z18" s="51"/>
      <c r="AA18" s="51"/>
      <c r="AB18" s="57"/>
      <c r="AC18" s="59"/>
      <c r="AD18" s="59"/>
      <c r="AE18" s="102"/>
      <c r="AF18" s="102"/>
      <c r="AG18" s="59"/>
      <c r="AH18" s="59"/>
      <c r="AI18" s="53"/>
    </row>
    <row r="19" spans="2:35" ht="14.25" customHeight="1" x14ac:dyDescent="0.2">
      <c r="B19" s="51"/>
      <c r="C19" s="61"/>
      <c r="D19" s="51"/>
      <c r="E19" s="51"/>
      <c r="F19" s="51"/>
      <c r="G19" s="51"/>
      <c r="H19" s="52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Z19" s="51"/>
      <c r="AA19" s="51"/>
      <c r="AB19" s="57"/>
      <c r="AC19" s="59"/>
      <c r="AD19" s="59"/>
      <c r="AE19" s="102"/>
      <c r="AF19" s="102"/>
      <c r="AG19" s="59"/>
      <c r="AH19" s="59"/>
      <c r="AI19" s="53"/>
    </row>
    <row r="20" spans="2:35" ht="14.25" customHeight="1" x14ac:dyDescent="0.2">
      <c r="B20" s="51"/>
      <c r="C20" s="61"/>
      <c r="D20" s="51"/>
      <c r="E20" s="51"/>
      <c r="F20" s="51"/>
      <c r="G20" s="51"/>
      <c r="H20" s="52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Z20" s="51"/>
      <c r="AA20" s="51"/>
      <c r="AB20" s="57"/>
      <c r="AC20" s="59"/>
      <c r="AD20" s="59"/>
      <c r="AE20" s="102"/>
      <c r="AF20" s="102"/>
      <c r="AG20" s="59"/>
      <c r="AH20" s="59"/>
      <c r="AI20" s="53"/>
    </row>
    <row r="21" spans="2:35" ht="14.25" customHeight="1" x14ac:dyDescent="0.2">
      <c r="B21" s="51"/>
      <c r="C21" s="61"/>
      <c r="D21" s="51"/>
      <c r="E21" s="51"/>
      <c r="F21" s="51"/>
      <c r="G21" s="51"/>
      <c r="H21" s="52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Z21" s="51"/>
      <c r="AA21" s="51"/>
      <c r="AB21" s="57"/>
      <c r="AC21" s="59"/>
      <c r="AD21" s="59"/>
      <c r="AE21" s="102"/>
      <c r="AF21" s="102"/>
      <c r="AG21" s="59"/>
      <c r="AH21" s="59"/>
      <c r="AI21" s="53"/>
    </row>
    <row r="22" spans="2:35" ht="14.25" customHeight="1" x14ac:dyDescent="0.2">
      <c r="B22" s="51"/>
      <c r="C22" s="61"/>
      <c r="D22" s="51"/>
      <c r="E22" s="51"/>
      <c r="F22" s="51"/>
      <c r="G22" s="51"/>
      <c r="H22" s="52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Z22" s="51"/>
      <c r="AA22" s="51"/>
      <c r="AB22" s="57"/>
      <c r="AC22" s="59"/>
      <c r="AD22" s="59"/>
      <c r="AE22" s="102"/>
      <c r="AF22" s="102"/>
      <c r="AG22" s="59"/>
      <c r="AH22" s="59"/>
      <c r="AI22" s="53"/>
    </row>
    <row r="23" spans="2:35" ht="14.25" customHeight="1" x14ac:dyDescent="0.2">
      <c r="B23" s="51"/>
      <c r="C23" s="61"/>
      <c r="D23" s="51"/>
      <c r="E23" s="51"/>
      <c r="F23" s="51"/>
      <c r="G23" s="51"/>
      <c r="H23" s="52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Z23" s="51"/>
      <c r="AA23" s="51"/>
      <c r="AB23" s="57"/>
      <c r="AC23" s="59"/>
      <c r="AD23" s="59"/>
      <c r="AE23" s="102"/>
      <c r="AF23" s="102"/>
      <c r="AG23" s="59"/>
      <c r="AH23" s="59"/>
      <c r="AI23" s="53"/>
    </row>
    <row r="24" spans="2:35" ht="14.25" customHeight="1" x14ac:dyDescent="0.2">
      <c r="B24" s="51"/>
      <c r="C24" s="61"/>
      <c r="D24" s="51"/>
      <c r="E24" s="51"/>
      <c r="F24" s="51"/>
      <c r="G24" s="51"/>
      <c r="H24" s="52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Z24" s="51"/>
      <c r="AA24" s="51"/>
      <c r="AB24" s="57"/>
      <c r="AC24" s="59"/>
      <c r="AD24" s="59"/>
      <c r="AE24" s="102"/>
      <c r="AF24" s="102"/>
      <c r="AG24" s="59"/>
      <c r="AH24" s="59"/>
      <c r="AI24" s="53"/>
    </row>
    <row r="25" spans="2:35" ht="14.25" customHeight="1" x14ac:dyDescent="0.2">
      <c r="B25" s="51"/>
      <c r="C25" s="61"/>
      <c r="D25" s="51"/>
      <c r="E25" s="51"/>
      <c r="F25" s="51"/>
      <c r="G25" s="51"/>
      <c r="H25" s="52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Z25" s="51"/>
      <c r="AA25" s="51"/>
      <c r="AB25" s="57"/>
      <c r="AC25" s="59"/>
      <c r="AD25" s="59"/>
      <c r="AE25" s="102"/>
      <c r="AF25" s="102"/>
      <c r="AG25" s="59"/>
      <c r="AH25" s="59"/>
      <c r="AI25" s="53"/>
    </row>
    <row r="26" spans="2:35" ht="14.25" customHeight="1" x14ac:dyDescent="0.2">
      <c r="B26" s="51"/>
      <c r="C26" s="61"/>
      <c r="D26" s="51"/>
      <c r="E26" s="51"/>
      <c r="F26" s="51"/>
      <c r="G26" s="51"/>
      <c r="H26" s="52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Z26" s="51"/>
      <c r="AA26" s="51"/>
      <c r="AB26" s="57"/>
      <c r="AC26" s="59"/>
      <c r="AD26" s="59"/>
      <c r="AE26" s="102"/>
      <c r="AF26" s="102"/>
      <c r="AG26" s="59"/>
      <c r="AH26" s="59"/>
      <c r="AI26" s="53"/>
    </row>
    <row r="27" spans="2:35" ht="14.25" customHeight="1" x14ac:dyDescent="0.2">
      <c r="B27" s="51"/>
      <c r="C27" s="61"/>
      <c r="D27" s="51"/>
      <c r="E27" s="51"/>
      <c r="F27" s="51"/>
      <c r="G27" s="51"/>
      <c r="H27" s="52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Z27" s="51"/>
      <c r="AA27" s="51"/>
      <c r="AB27" s="57"/>
      <c r="AC27" s="59"/>
      <c r="AD27" s="59"/>
      <c r="AE27" s="102"/>
      <c r="AF27" s="102"/>
      <c r="AG27" s="59"/>
      <c r="AH27" s="59"/>
      <c r="AI27" s="53"/>
    </row>
    <row r="28" spans="2:35" ht="14.25" customHeight="1" x14ac:dyDescent="0.2">
      <c r="B28" s="51"/>
      <c r="C28" s="61"/>
      <c r="D28" s="51"/>
      <c r="E28" s="51"/>
      <c r="F28" s="51"/>
      <c r="G28" s="51"/>
      <c r="H28" s="52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Z28" s="51"/>
      <c r="AA28" s="51"/>
      <c r="AB28" s="57"/>
      <c r="AC28" s="59"/>
      <c r="AD28" s="59"/>
      <c r="AE28" s="102"/>
      <c r="AF28" s="102"/>
      <c r="AG28" s="59"/>
      <c r="AH28" s="59"/>
      <c r="AI28" s="53"/>
    </row>
    <row r="29" spans="2:35" ht="14.25" customHeight="1" x14ac:dyDescent="0.2">
      <c r="B29" s="51"/>
      <c r="C29" s="61"/>
      <c r="D29" s="51"/>
      <c r="E29" s="51"/>
      <c r="F29" s="51"/>
      <c r="G29" s="51"/>
      <c r="H29" s="52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Z29" s="51"/>
      <c r="AA29" s="51"/>
      <c r="AB29" s="57"/>
      <c r="AC29" s="59"/>
      <c r="AD29" s="59"/>
      <c r="AE29" s="102"/>
      <c r="AF29" s="102"/>
      <c r="AG29" s="59"/>
      <c r="AH29" s="59"/>
      <c r="AI29" s="53"/>
    </row>
    <row r="30" spans="2:35" ht="14.25" customHeight="1" x14ac:dyDescent="0.2">
      <c r="B30" s="51"/>
      <c r="C30" s="61"/>
      <c r="D30" s="51"/>
      <c r="E30" s="51"/>
      <c r="F30" s="51"/>
      <c r="G30" s="51"/>
      <c r="H30" s="52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Z30" s="51"/>
      <c r="AA30" s="51"/>
      <c r="AB30" s="57"/>
      <c r="AC30" s="59"/>
      <c r="AD30" s="59"/>
      <c r="AE30" s="102"/>
      <c r="AF30" s="102"/>
      <c r="AG30" s="59"/>
      <c r="AH30" s="59"/>
      <c r="AI30" s="53"/>
    </row>
    <row r="31" spans="2:35" ht="14.25" customHeight="1" x14ac:dyDescent="0.2">
      <c r="B31" s="51"/>
      <c r="C31" s="61"/>
      <c r="D31" s="51"/>
      <c r="E31" s="51"/>
      <c r="F31" s="51"/>
      <c r="G31" s="51"/>
      <c r="H31" s="52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Z31" s="51"/>
      <c r="AA31" s="51"/>
      <c r="AB31" s="57"/>
      <c r="AC31" s="59"/>
      <c r="AD31" s="59"/>
      <c r="AE31" s="102"/>
      <c r="AF31" s="102"/>
      <c r="AG31" s="59"/>
      <c r="AH31" s="59"/>
      <c r="AI31" s="53"/>
    </row>
    <row r="32" spans="2:35" ht="14.25" customHeight="1" x14ac:dyDescent="0.2">
      <c r="B32" s="51"/>
      <c r="C32" s="61"/>
      <c r="D32" s="51"/>
      <c r="E32" s="51"/>
      <c r="F32" s="51"/>
      <c r="G32" s="51"/>
      <c r="H32" s="52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Z32" s="51"/>
      <c r="AA32" s="51"/>
      <c r="AB32" s="57"/>
      <c r="AC32" s="59"/>
      <c r="AD32" s="59"/>
      <c r="AE32" s="102"/>
      <c r="AF32" s="102"/>
      <c r="AG32" s="59"/>
      <c r="AH32" s="59"/>
      <c r="AI32" s="53"/>
    </row>
    <row r="33" spans="2:35" ht="14.25" customHeight="1" x14ac:dyDescent="0.2">
      <c r="B33" s="51"/>
      <c r="C33" s="61"/>
      <c r="D33" s="51"/>
      <c r="E33" s="51"/>
      <c r="F33" s="51"/>
      <c r="G33" s="51"/>
      <c r="H33" s="52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Z33" s="51"/>
      <c r="AA33" s="51"/>
      <c r="AB33" s="57"/>
      <c r="AC33" s="59"/>
      <c r="AD33" s="59"/>
      <c r="AE33" s="102"/>
      <c r="AF33" s="102"/>
      <c r="AG33" s="59"/>
      <c r="AH33" s="59"/>
      <c r="AI33" s="53"/>
    </row>
    <row r="34" spans="2:35" ht="14.25" customHeight="1" x14ac:dyDescent="0.2">
      <c r="B34" s="51"/>
      <c r="C34" s="61"/>
      <c r="D34" s="51"/>
      <c r="E34" s="51"/>
      <c r="F34" s="51"/>
      <c r="G34" s="51"/>
      <c r="H34" s="52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Z34" s="51"/>
      <c r="AA34" s="51"/>
      <c r="AB34" s="57"/>
      <c r="AC34" s="59"/>
      <c r="AD34" s="59"/>
      <c r="AE34" s="102"/>
      <c r="AF34" s="102"/>
      <c r="AG34" s="59"/>
      <c r="AH34" s="59"/>
      <c r="AI34" s="53"/>
    </row>
    <row r="35" spans="2:35" ht="14.25" customHeight="1" x14ac:dyDescent="0.2">
      <c r="B35" s="51"/>
      <c r="C35" s="61"/>
      <c r="D35" s="51"/>
      <c r="E35" s="51"/>
      <c r="F35" s="51"/>
      <c r="G35" s="51"/>
      <c r="H35" s="52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Z35" s="51"/>
      <c r="AA35" s="51"/>
      <c r="AB35" s="57"/>
      <c r="AC35" s="59"/>
      <c r="AD35" s="59"/>
      <c r="AE35" s="102"/>
      <c r="AF35" s="102"/>
      <c r="AG35" s="59"/>
      <c r="AH35" s="59"/>
      <c r="AI35" s="53"/>
    </row>
    <row r="36" spans="2:35" ht="14.25" customHeight="1" x14ac:dyDescent="0.2">
      <c r="B36" s="51"/>
      <c r="C36" s="61"/>
      <c r="D36" s="51"/>
      <c r="E36" s="51"/>
      <c r="F36" s="51"/>
      <c r="G36" s="51"/>
      <c r="H36" s="52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Z36" s="51"/>
      <c r="AA36" s="51"/>
      <c r="AB36" s="57"/>
      <c r="AC36" s="59"/>
      <c r="AD36" s="59"/>
      <c r="AE36" s="102"/>
      <c r="AF36" s="102"/>
      <c r="AG36" s="59"/>
      <c r="AH36" s="59"/>
      <c r="AI36" s="53"/>
    </row>
    <row r="37" spans="2:35" ht="14.25" customHeight="1" x14ac:dyDescent="0.2">
      <c r="B37" s="51"/>
      <c r="C37" s="61"/>
      <c r="D37" s="51"/>
      <c r="E37" s="51"/>
      <c r="F37" s="51"/>
      <c r="G37" s="51"/>
      <c r="H37" s="52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Z37" s="51"/>
      <c r="AA37" s="51"/>
      <c r="AB37" s="57"/>
      <c r="AC37" s="59"/>
      <c r="AD37" s="59"/>
      <c r="AE37" s="102"/>
      <c r="AF37" s="102"/>
      <c r="AG37" s="59"/>
      <c r="AH37" s="59"/>
      <c r="AI37" s="53"/>
    </row>
    <row r="38" spans="2:35" ht="14.25" customHeight="1" x14ac:dyDescent="0.2">
      <c r="B38" s="51"/>
      <c r="C38" s="61"/>
      <c r="D38" s="51"/>
      <c r="E38" s="51"/>
      <c r="F38" s="51"/>
      <c r="G38" s="51"/>
      <c r="H38" s="52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Z38" s="51"/>
      <c r="AA38" s="51"/>
      <c r="AB38" s="57"/>
      <c r="AC38" s="59"/>
      <c r="AD38" s="59"/>
      <c r="AE38" s="102"/>
      <c r="AF38" s="102"/>
      <c r="AG38" s="59"/>
      <c r="AH38" s="59"/>
      <c r="AI38" s="53"/>
    </row>
    <row r="39" spans="2:35" ht="14.25" customHeight="1" x14ac:dyDescent="0.2">
      <c r="B39" s="51"/>
      <c r="C39" s="61"/>
      <c r="D39" s="51"/>
      <c r="E39" s="51"/>
      <c r="F39" s="51"/>
      <c r="G39" s="51"/>
      <c r="H39" s="52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Z39" s="51"/>
      <c r="AA39" s="51"/>
      <c r="AB39" s="57"/>
      <c r="AC39" s="59"/>
      <c r="AD39" s="59"/>
      <c r="AE39" s="102"/>
      <c r="AF39" s="102"/>
      <c r="AG39" s="59"/>
      <c r="AH39" s="59"/>
      <c r="AI39" s="53"/>
    </row>
    <row r="40" spans="2:35" ht="14.25" customHeight="1" x14ac:dyDescent="0.2">
      <c r="B40" s="51"/>
      <c r="C40" s="61"/>
      <c r="D40" s="51"/>
      <c r="E40" s="51"/>
      <c r="F40" s="51"/>
      <c r="G40" s="51"/>
      <c r="H40" s="52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Z40" s="51"/>
      <c r="AA40" s="51"/>
      <c r="AB40" s="57"/>
      <c r="AC40" s="59"/>
      <c r="AD40" s="59"/>
      <c r="AE40" s="102"/>
      <c r="AF40" s="102"/>
      <c r="AG40" s="59"/>
      <c r="AH40" s="59"/>
      <c r="AI40" s="53"/>
    </row>
    <row r="41" spans="2:35" ht="14.25" customHeight="1" x14ac:dyDescent="0.2">
      <c r="B41" s="51"/>
      <c r="C41" s="61"/>
      <c r="D41" s="51"/>
      <c r="E41" s="51"/>
      <c r="F41" s="51"/>
      <c r="G41" s="51"/>
      <c r="H41" s="52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Z41" s="51"/>
      <c r="AA41" s="51"/>
      <c r="AB41" s="57"/>
      <c r="AC41" s="59"/>
      <c r="AD41" s="59"/>
      <c r="AE41" s="102"/>
      <c r="AF41" s="102"/>
      <c r="AG41" s="59"/>
      <c r="AH41" s="59"/>
      <c r="AI41" s="53"/>
    </row>
    <row r="42" spans="2:35" ht="14.25" customHeight="1" x14ac:dyDescent="0.2">
      <c r="B42" s="51"/>
      <c r="C42" s="61"/>
      <c r="D42" s="51"/>
      <c r="E42" s="51"/>
      <c r="F42" s="51"/>
      <c r="G42" s="51"/>
      <c r="H42" s="52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Z42" s="51"/>
      <c r="AA42" s="51"/>
      <c r="AB42" s="57"/>
      <c r="AC42" s="59"/>
      <c r="AD42" s="59"/>
      <c r="AE42" s="102"/>
      <c r="AF42" s="102"/>
      <c r="AG42" s="59"/>
      <c r="AH42" s="59"/>
      <c r="AI42" s="53"/>
    </row>
    <row r="43" spans="2:35" ht="14.25" customHeight="1" x14ac:dyDescent="0.2">
      <c r="B43" s="51"/>
      <c r="C43" s="61"/>
      <c r="D43" s="51"/>
      <c r="E43" s="51"/>
      <c r="F43" s="51"/>
      <c r="G43" s="51"/>
      <c r="H43" s="52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Z43" s="51"/>
      <c r="AA43" s="51"/>
      <c r="AB43" s="57"/>
      <c r="AC43" s="59"/>
      <c r="AD43" s="59"/>
      <c r="AE43" s="102"/>
      <c r="AF43" s="102"/>
      <c r="AG43" s="59"/>
      <c r="AH43" s="59"/>
      <c r="AI43" s="53"/>
    </row>
    <row r="44" spans="2:35" ht="14.25" customHeight="1" x14ac:dyDescent="0.2">
      <c r="B44" s="51"/>
      <c r="C44" s="61"/>
      <c r="D44" s="51"/>
      <c r="E44" s="51"/>
      <c r="F44" s="51"/>
      <c r="G44" s="51"/>
      <c r="H44" s="52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Z44" s="51"/>
      <c r="AA44" s="51"/>
      <c r="AB44" s="57"/>
      <c r="AC44" s="59"/>
      <c r="AD44" s="59"/>
      <c r="AE44" s="102"/>
      <c r="AF44" s="102"/>
      <c r="AG44" s="59"/>
      <c r="AH44" s="59"/>
      <c r="AI44" s="53"/>
    </row>
    <row r="45" spans="2:35" ht="14.25" customHeight="1" x14ac:dyDescent="0.2">
      <c r="B45" s="51"/>
      <c r="C45" s="61"/>
      <c r="D45" s="51"/>
      <c r="E45" s="51"/>
      <c r="F45" s="51"/>
      <c r="G45" s="51"/>
      <c r="H45" s="52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Z45" s="51"/>
      <c r="AA45" s="51"/>
      <c r="AB45" s="57"/>
      <c r="AC45" s="59"/>
      <c r="AD45" s="59"/>
      <c r="AE45" s="102"/>
      <c r="AF45" s="102"/>
      <c r="AG45" s="59"/>
      <c r="AH45" s="59"/>
      <c r="AI45" s="53"/>
    </row>
    <row r="46" spans="2:35" ht="14.25" customHeight="1" x14ac:dyDescent="0.2">
      <c r="B46" s="51"/>
      <c r="C46" s="61"/>
      <c r="D46" s="51"/>
      <c r="E46" s="51"/>
      <c r="F46" s="51"/>
      <c r="G46" s="51"/>
      <c r="H46" s="52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Z46" s="51"/>
      <c r="AA46" s="51"/>
      <c r="AB46" s="57"/>
      <c r="AC46" s="59"/>
      <c r="AD46" s="59"/>
      <c r="AE46" s="102"/>
      <c r="AF46" s="102"/>
      <c r="AG46" s="59"/>
      <c r="AH46" s="59"/>
      <c r="AI46" s="53"/>
    </row>
    <row r="47" spans="2:35" ht="14.25" customHeight="1" x14ac:dyDescent="0.2">
      <c r="B47" s="51"/>
      <c r="C47" s="61"/>
      <c r="D47" s="51"/>
      <c r="E47" s="51"/>
      <c r="F47" s="51"/>
      <c r="G47" s="51"/>
      <c r="H47" s="52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Z47" s="51"/>
      <c r="AA47" s="51"/>
      <c r="AB47" s="57"/>
      <c r="AC47" s="59"/>
      <c r="AD47" s="59"/>
      <c r="AE47" s="102"/>
      <c r="AF47" s="102"/>
      <c r="AG47" s="59"/>
      <c r="AH47" s="59"/>
      <c r="AI47" s="53"/>
    </row>
    <row r="48" spans="2:35" ht="14.25" customHeight="1" x14ac:dyDescent="0.2">
      <c r="B48" s="51"/>
      <c r="C48" s="61"/>
      <c r="D48" s="51"/>
      <c r="E48" s="51"/>
      <c r="F48" s="51"/>
      <c r="G48" s="51"/>
      <c r="H48" s="52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Z48" s="51"/>
      <c r="AA48" s="51"/>
      <c r="AB48" s="57"/>
      <c r="AC48" s="59"/>
      <c r="AD48" s="59"/>
      <c r="AE48" s="102"/>
      <c r="AF48" s="102"/>
      <c r="AG48" s="59"/>
      <c r="AH48" s="59"/>
      <c r="AI48" s="53"/>
    </row>
    <row r="49" spans="2:35" ht="14.25" customHeight="1" x14ac:dyDescent="0.2">
      <c r="B49" s="51"/>
      <c r="C49" s="61"/>
      <c r="D49" s="51"/>
      <c r="E49" s="51"/>
      <c r="F49" s="51"/>
      <c r="G49" s="51"/>
      <c r="H49" s="52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Z49" s="51"/>
      <c r="AA49" s="51"/>
      <c r="AB49" s="57"/>
      <c r="AC49" s="59"/>
      <c r="AD49" s="59"/>
      <c r="AE49" s="102"/>
      <c r="AF49" s="102"/>
      <c r="AG49" s="59"/>
      <c r="AH49" s="59"/>
      <c r="AI49" s="53"/>
    </row>
    <row r="50" spans="2:35" ht="14.25" customHeight="1" x14ac:dyDescent="0.2">
      <c r="B50" s="51"/>
      <c r="C50" s="61"/>
      <c r="D50" s="51"/>
      <c r="E50" s="51"/>
      <c r="F50" s="51"/>
      <c r="G50" s="51"/>
      <c r="H50" s="52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Z50" s="51"/>
      <c r="AA50" s="51"/>
      <c r="AB50" s="57"/>
      <c r="AC50" s="59"/>
      <c r="AD50" s="59"/>
      <c r="AE50" s="102"/>
      <c r="AF50" s="102"/>
      <c r="AG50" s="59"/>
      <c r="AH50" s="59"/>
      <c r="AI50" s="53"/>
    </row>
    <row r="51" spans="2:35" ht="14.25" customHeight="1" x14ac:dyDescent="0.2">
      <c r="B51" s="51"/>
      <c r="C51" s="61"/>
      <c r="D51" s="51"/>
      <c r="E51" s="51"/>
      <c r="F51" s="51"/>
      <c r="G51" s="51"/>
      <c r="H51" s="52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Z51" s="51"/>
      <c r="AA51" s="51"/>
      <c r="AB51" s="57"/>
      <c r="AC51" s="59"/>
      <c r="AD51" s="59"/>
      <c r="AE51" s="102"/>
      <c r="AF51" s="102"/>
      <c r="AG51" s="59"/>
      <c r="AH51" s="59"/>
      <c r="AI51" s="53"/>
    </row>
    <row r="52" spans="2:35" ht="14.25" customHeight="1" x14ac:dyDescent="0.2">
      <c r="B52" s="51"/>
      <c r="C52" s="61"/>
      <c r="D52" s="51"/>
      <c r="E52" s="51"/>
      <c r="F52" s="51"/>
      <c r="G52" s="51"/>
      <c r="H52" s="52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Z52" s="51"/>
      <c r="AA52" s="51"/>
      <c r="AB52" s="57"/>
      <c r="AC52" s="59"/>
      <c r="AD52" s="59"/>
      <c r="AE52" s="102"/>
      <c r="AF52" s="102"/>
      <c r="AG52" s="59"/>
      <c r="AH52" s="59"/>
      <c r="AI52" s="53"/>
    </row>
    <row r="53" spans="2:35" ht="14.25" customHeight="1" x14ac:dyDescent="0.2">
      <c r="B53" s="51"/>
      <c r="C53" s="61"/>
      <c r="D53" s="51"/>
      <c r="E53" s="51"/>
      <c r="F53" s="51"/>
      <c r="G53" s="51"/>
      <c r="H53" s="52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Z53" s="51"/>
      <c r="AA53" s="51"/>
      <c r="AB53" s="57"/>
      <c r="AC53" s="59"/>
      <c r="AD53" s="59"/>
      <c r="AE53" s="102"/>
      <c r="AF53" s="102"/>
      <c r="AG53" s="59"/>
      <c r="AH53" s="59"/>
      <c r="AI53" s="53"/>
    </row>
    <row r="54" spans="2:35" ht="14.25" customHeight="1" x14ac:dyDescent="0.2">
      <c r="B54" s="51"/>
      <c r="C54" s="61"/>
      <c r="D54" s="51"/>
      <c r="E54" s="51"/>
      <c r="F54" s="51"/>
      <c r="G54" s="51"/>
      <c r="H54" s="52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Z54" s="51"/>
      <c r="AA54" s="51"/>
      <c r="AB54" s="57"/>
      <c r="AC54" s="59"/>
      <c r="AD54" s="59"/>
      <c r="AE54" s="102"/>
      <c r="AF54" s="102"/>
      <c r="AG54" s="59"/>
      <c r="AH54" s="59"/>
      <c r="AI54" s="53"/>
    </row>
    <row r="55" spans="2:35" ht="14.25" customHeight="1" x14ac:dyDescent="0.2">
      <c r="B55" s="51"/>
      <c r="C55" s="61"/>
      <c r="D55" s="51"/>
      <c r="E55" s="51"/>
      <c r="F55" s="51"/>
      <c r="G55" s="51"/>
      <c r="H55" s="52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Z55" s="51"/>
      <c r="AA55" s="51"/>
      <c r="AB55" s="57"/>
      <c r="AC55" s="59"/>
      <c r="AD55" s="59"/>
      <c r="AE55" s="102"/>
      <c r="AF55" s="102"/>
      <c r="AG55" s="59"/>
      <c r="AH55" s="59"/>
      <c r="AI55" s="53"/>
    </row>
    <row r="56" spans="2:35" ht="14.25" customHeight="1" x14ac:dyDescent="0.2">
      <c r="B56" s="51"/>
      <c r="C56" s="61"/>
      <c r="D56" s="51"/>
      <c r="E56" s="51"/>
      <c r="F56" s="51"/>
      <c r="G56" s="51"/>
      <c r="H56" s="52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Z56" s="51"/>
      <c r="AA56" s="51"/>
      <c r="AB56" s="57"/>
      <c r="AC56" s="59"/>
      <c r="AD56" s="59"/>
      <c r="AE56" s="102"/>
      <c r="AF56" s="102"/>
      <c r="AG56" s="59"/>
      <c r="AH56" s="59"/>
      <c r="AI56" s="53"/>
    </row>
    <row r="57" spans="2:35" ht="14.25" customHeight="1" x14ac:dyDescent="0.2">
      <c r="B57" s="51"/>
      <c r="C57" s="61"/>
      <c r="D57" s="51"/>
      <c r="E57" s="51"/>
      <c r="F57" s="51"/>
      <c r="G57" s="51"/>
      <c r="H57" s="52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Z57" s="51"/>
      <c r="AA57" s="51"/>
      <c r="AB57" s="57"/>
      <c r="AC57" s="59"/>
      <c r="AD57" s="59"/>
      <c r="AE57" s="102"/>
      <c r="AF57" s="102"/>
      <c r="AG57" s="59"/>
      <c r="AH57" s="59"/>
      <c r="AI57" s="53"/>
    </row>
    <row r="58" spans="2:35" ht="14.25" customHeight="1" x14ac:dyDescent="0.2">
      <c r="B58" s="51"/>
      <c r="C58" s="61"/>
      <c r="D58" s="51"/>
      <c r="E58" s="51"/>
      <c r="F58" s="51"/>
      <c r="G58" s="51"/>
      <c r="H58" s="52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Z58" s="51"/>
      <c r="AA58" s="51"/>
      <c r="AB58" s="57"/>
      <c r="AC58" s="59"/>
      <c r="AD58" s="59"/>
      <c r="AE58" s="102"/>
      <c r="AF58" s="102"/>
      <c r="AG58" s="59"/>
      <c r="AH58" s="59"/>
      <c r="AI58" s="53"/>
    </row>
    <row r="59" spans="2:35" ht="14.25" customHeight="1" x14ac:dyDescent="0.2">
      <c r="B59" s="51"/>
      <c r="C59" s="61"/>
      <c r="D59" s="51"/>
      <c r="E59" s="51"/>
      <c r="F59" s="51"/>
      <c r="G59" s="51"/>
      <c r="H59" s="52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Z59" s="51"/>
      <c r="AA59" s="51"/>
      <c r="AB59" s="57"/>
      <c r="AC59" s="59"/>
      <c r="AD59" s="59"/>
      <c r="AE59" s="102"/>
      <c r="AF59" s="102"/>
      <c r="AG59" s="59"/>
      <c r="AH59" s="59"/>
      <c r="AI59" s="53"/>
    </row>
    <row r="60" spans="2:35" ht="14.25" customHeight="1" x14ac:dyDescent="0.2">
      <c r="B60" s="51"/>
      <c r="C60" s="61"/>
      <c r="D60" s="51"/>
      <c r="E60" s="51"/>
      <c r="F60" s="51"/>
      <c r="G60" s="51"/>
      <c r="H60" s="52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Z60" s="51"/>
      <c r="AA60" s="51"/>
      <c r="AB60" s="57"/>
      <c r="AC60" s="59"/>
      <c r="AD60" s="59"/>
      <c r="AE60" s="102"/>
      <c r="AF60" s="102"/>
      <c r="AG60" s="59"/>
      <c r="AH60" s="59"/>
      <c r="AI60" s="53"/>
    </row>
    <row r="61" spans="2:35" ht="14.25" customHeight="1" x14ac:dyDescent="0.2">
      <c r="B61" s="51"/>
      <c r="C61" s="61"/>
      <c r="D61" s="51"/>
      <c r="E61" s="51"/>
      <c r="F61" s="51"/>
      <c r="G61" s="51"/>
      <c r="H61" s="52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Z61" s="51"/>
      <c r="AA61" s="51"/>
      <c r="AB61" s="57"/>
      <c r="AC61" s="59"/>
      <c r="AD61" s="59"/>
      <c r="AE61" s="102"/>
      <c r="AF61" s="102"/>
      <c r="AG61" s="59"/>
      <c r="AH61" s="59"/>
      <c r="AI61" s="53"/>
    </row>
    <row r="62" spans="2:35" ht="14.25" customHeight="1" x14ac:dyDescent="0.2">
      <c r="B62" s="51"/>
      <c r="C62" s="61"/>
      <c r="D62" s="51"/>
      <c r="E62" s="51"/>
      <c r="F62" s="51"/>
      <c r="G62" s="51"/>
      <c r="H62" s="52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Z62" s="51"/>
      <c r="AA62" s="51"/>
      <c r="AB62" s="57"/>
      <c r="AC62" s="59"/>
      <c r="AD62" s="59"/>
      <c r="AE62" s="102"/>
      <c r="AF62" s="102"/>
      <c r="AG62" s="59"/>
      <c r="AH62" s="59"/>
      <c r="AI62" s="53"/>
    </row>
    <row r="63" spans="2:35" ht="14.25" customHeight="1" x14ac:dyDescent="0.2">
      <c r="B63" s="51"/>
      <c r="C63" s="61"/>
      <c r="D63" s="51"/>
      <c r="E63" s="51"/>
      <c r="F63" s="51"/>
      <c r="G63" s="51"/>
      <c r="H63" s="52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Z63" s="51"/>
      <c r="AA63" s="51"/>
      <c r="AB63" s="57"/>
      <c r="AC63" s="59"/>
      <c r="AD63" s="59"/>
      <c r="AE63" s="102"/>
      <c r="AF63" s="102"/>
      <c r="AG63" s="59"/>
      <c r="AH63" s="59"/>
      <c r="AI63" s="53"/>
    </row>
    <row r="64" spans="2:35" ht="14.25" customHeight="1" x14ac:dyDescent="0.2">
      <c r="B64" s="51"/>
      <c r="C64" s="61"/>
      <c r="D64" s="51"/>
      <c r="E64" s="51"/>
      <c r="F64" s="51"/>
      <c r="G64" s="51"/>
      <c r="H64" s="52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Z64" s="51"/>
      <c r="AA64" s="51"/>
      <c r="AB64" s="57"/>
      <c r="AC64" s="59"/>
      <c r="AD64" s="59"/>
      <c r="AE64" s="102"/>
      <c r="AF64" s="102"/>
      <c r="AG64" s="59"/>
      <c r="AH64" s="59"/>
      <c r="AI64" s="53"/>
    </row>
    <row r="65" spans="2:35" ht="14.25" customHeight="1" x14ac:dyDescent="0.2">
      <c r="B65" s="51"/>
      <c r="C65" s="61"/>
      <c r="D65" s="51"/>
      <c r="E65" s="51"/>
      <c r="F65" s="51"/>
      <c r="G65" s="51"/>
      <c r="H65" s="52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Z65" s="51"/>
      <c r="AA65" s="51"/>
      <c r="AB65" s="57"/>
      <c r="AC65" s="59"/>
      <c r="AD65" s="59"/>
      <c r="AE65" s="102"/>
      <c r="AF65" s="102"/>
      <c r="AG65" s="59"/>
      <c r="AH65" s="59"/>
      <c r="AI65" s="53"/>
    </row>
    <row r="66" spans="2:35" ht="14.25" customHeight="1" x14ac:dyDescent="0.2">
      <c r="B66" s="51"/>
      <c r="C66" s="61"/>
      <c r="D66" s="51"/>
      <c r="E66" s="51"/>
      <c r="F66" s="51"/>
      <c r="G66" s="51"/>
      <c r="H66" s="52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Z66" s="51"/>
      <c r="AA66" s="51"/>
      <c r="AB66" s="57"/>
      <c r="AC66" s="59"/>
      <c r="AD66" s="59"/>
      <c r="AE66" s="102"/>
      <c r="AF66" s="102"/>
      <c r="AG66" s="59"/>
      <c r="AH66" s="59"/>
      <c r="AI66" s="53"/>
    </row>
    <row r="67" spans="2:35" ht="14.25" customHeight="1" x14ac:dyDescent="0.2">
      <c r="B67" s="51"/>
      <c r="C67" s="61"/>
      <c r="D67" s="51"/>
      <c r="E67" s="51"/>
      <c r="F67" s="51"/>
      <c r="G67" s="51"/>
      <c r="H67" s="52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Z67" s="51"/>
      <c r="AA67" s="51"/>
      <c r="AB67" s="57"/>
      <c r="AC67" s="59"/>
      <c r="AD67" s="59"/>
      <c r="AE67" s="102"/>
      <c r="AF67" s="102"/>
      <c r="AG67" s="59"/>
      <c r="AH67" s="59"/>
      <c r="AI67" s="53"/>
    </row>
    <row r="68" spans="2:35" ht="14.25" customHeight="1" x14ac:dyDescent="0.2">
      <c r="B68" s="51"/>
      <c r="C68" s="61"/>
      <c r="D68" s="51"/>
      <c r="E68" s="51"/>
      <c r="F68" s="51"/>
      <c r="G68" s="51"/>
      <c r="H68" s="52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Z68" s="51"/>
      <c r="AA68" s="51"/>
      <c r="AB68" s="57"/>
      <c r="AC68" s="59"/>
      <c r="AD68" s="59"/>
      <c r="AE68" s="102"/>
      <c r="AF68" s="102"/>
      <c r="AG68" s="59"/>
      <c r="AH68" s="59"/>
      <c r="AI68" s="53"/>
    </row>
    <row r="69" spans="2:35" ht="14.25" customHeight="1" x14ac:dyDescent="0.2">
      <c r="B69" s="51"/>
      <c r="C69" s="61"/>
      <c r="D69" s="51"/>
      <c r="E69" s="51"/>
      <c r="F69" s="51"/>
      <c r="G69" s="51"/>
      <c r="H69" s="52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Z69" s="51"/>
      <c r="AA69" s="51"/>
      <c r="AB69" s="57"/>
      <c r="AC69" s="59"/>
      <c r="AD69" s="59"/>
      <c r="AE69" s="102"/>
      <c r="AF69" s="102"/>
      <c r="AG69" s="59"/>
      <c r="AH69" s="59"/>
      <c r="AI69" s="53"/>
    </row>
    <row r="70" spans="2:35" ht="14.25" customHeight="1" x14ac:dyDescent="0.2">
      <c r="B70" s="51"/>
      <c r="C70" s="61"/>
      <c r="D70" s="51"/>
      <c r="E70" s="51"/>
      <c r="F70" s="51"/>
      <c r="G70" s="51"/>
      <c r="H70" s="52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Z70" s="51"/>
      <c r="AA70" s="51"/>
      <c r="AB70" s="57"/>
      <c r="AC70" s="59"/>
      <c r="AD70" s="59"/>
      <c r="AE70" s="102"/>
      <c r="AF70" s="102"/>
      <c r="AG70" s="59"/>
      <c r="AH70" s="59"/>
      <c r="AI70" s="53"/>
    </row>
    <row r="71" spans="2:35" ht="14.25" customHeight="1" x14ac:dyDescent="0.2">
      <c r="B71" s="51"/>
      <c r="C71" s="61"/>
      <c r="D71" s="51"/>
      <c r="E71" s="51"/>
      <c r="F71" s="51"/>
      <c r="G71" s="51"/>
      <c r="H71" s="52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Z71" s="51"/>
      <c r="AA71" s="51"/>
      <c r="AB71" s="57"/>
      <c r="AC71" s="59"/>
      <c r="AD71" s="59"/>
      <c r="AE71" s="102"/>
      <c r="AF71" s="102"/>
      <c r="AG71" s="59"/>
      <c r="AH71" s="59"/>
      <c r="AI71" s="53"/>
    </row>
    <row r="72" spans="2:35" ht="14.25" customHeight="1" x14ac:dyDescent="0.2">
      <c r="B72" s="51"/>
      <c r="C72" s="61"/>
      <c r="D72" s="51"/>
      <c r="E72" s="51"/>
      <c r="F72" s="51"/>
      <c r="G72" s="51"/>
      <c r="H72" s="52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Z72" s="51"/>
      <c r="AA72" s="51"/>
      <c r="AB72" s="57"/>
      <c r="AC72" s="59"/>
      <c r="AD72" s="59"/>
      <c r="AE72" s="102"/>
      <c r="AF72" s="102"/>
      <c r="AG72" s="59"/>
      <c r="AH72" s="59"/>
      <c r="AI72" s="53"/>
    </row>
    <row r="73" spans="2:35" ht="14.25" customHeight="1" x14ac:dyDescent="0.2">
      <c r="B73" s="51"/>
      <c r="C73" s="61"/>
      <c r="D73" s="51"/>
      <c r="E73" s="51"/>
      <c r="F73" s="51"/>
      <c r="G73" s="51"/>
      <c r="H73" s="52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Z73" s="51"/>
      <c r="AA73" s="51"/>
      <c r="AB73" s="57"/>
      <c r="AC73" s="59"/>
      <c r="AD73" s="59"/>
      <c r="AE73" s="102"/>
      <c r="AF73" s="102"/>
      <c r="AG73" s="59"/>
      <c r="AH73" s="59"/>
      <c r="AI73" s="53"/>
    </row>
    <row r="74" spans="2:35" ht="14.25" customHeight="1" x14ac:dyDescent="0.2">
      <c r="B74" s="51"/>
      <c r="C74" s="61"/>
      <c r="D74" s="51"/>
      <c r="E74" s="51"/>
      <c r="F74" s="51"/>
      <c r="G74" s="51"/>
      <c r="H74" s="52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Z74" s="51"/>
      <c r="AA74" s="51"/>
      <c r="AB74" s="57"/>
      <c r="AC74" s="59"/>
      <c r="AD74" s="59"/>
      <c r="AE74" s="102"/>
      <c r="AF74" s="102"/>
      <c r="AG74" s="59"/>
      <c r="AH74" s="59"/>
      <c r="AI74" s="53"/>
    </row>
    <row r="75" spans="2:35" ht="14.25" customHeight="1" x14ac:dyDescent="0.2">
      <c r="B75" s="51"/>
      <c r="C75" s="61"/>
      <c r="D75" s="51"/>
      <c r="E75" s="51"/>
      <c r="F75" s="51"/>
      <c r="G75" s="51"/>
      <c r="H75" s="52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Z75" s="51"/>
      <c r="AA75" s="51"/>
      <c r="AB75" s="57"/>
      <c r="AC75" s="59"/>
      <c r="AD75" s="59"/>
      <c r="AE75" s="102"/>
      <c r="AF75" s="102"/>
      <c r="AG75" s="59"/>
      <c r="AH75" s="59"/>
      <c r="AI75" s="53"/>
    </row>
    <row r="76" spans="2:35" ht="14.25" customHeight="1" x14ac:dyDescent="0.2">
      <c r="B76" s="51"/>
      <c r="C76" s="61"/>
      <c r="D76" s="51"/>
      <c r="E76" s="51"/>
      <c r="F76" s="51"/>
      <c r="G76" s="51"/>
      <c r="H76" s="52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Z76" s="51"/>
      <c r="AA76" s="51"/>
      <c r="AB76" s="57"/>
      <c r="AC76" s="59"/>
      <c r="AD76" s="59"/>
      <c r="AE76" s="102"/>
      <c r="AF76" s="102"/>
      <c r="AG76" s="59"/>
      <c r="AH76" s="59"/>
      <c r="AI76" s="53"/>
    </row>
    <row r="77" spans="2:35" ht="14.25" customHeight="1" x14ac:dyDescent="0.2">
      <c r="B77" s="51"/>
      <c r="C77" s="61"/>
      <c r="D77" s="51"/>
      <c r="E77" s="51"/>
      <c r="F77" s="51"/>
      <c r="G77" s="51"/>
      <c r="H77" s="52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Z77" s="51"/>
      <c r="AA77" s="51"/>
      <c r="AB77" s="57"/>
      <c r="AC77" s="59"/>
      <c r="AD77" s="59"/>
      <c r="AE77" s="102"/>
      <c r="AF77" s="102"/>
      <c r="AG77" s="59"/>
      <c r="AH77" s="59"/>
      <c r="AI77" s="53"/>
    </row>
    <row r="78" spans="2:35" ht="14.25" customHeight="1" x14ac:dyDescent="0.2">
      <c r="B78" s="51"/>
      <c r="C78" s="61"/>
      <c r="D78" s="51"/>
      <c r="E78" s="51"/>
      <c r="F78" s="51"/>
      <c r="G78" s="51"/>
      <c r="H78" s="52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Z78" s="51"/>
      <c r="AA78" s="51"/>
      <c r="AB78" s="57"/>
      <c r="AC78" s="59"/>
      <c r="AD78" s="59"/>
      <c r="AE78" s="102"/>
      <c r="AF78" s="102"/>
      <c r="AG78" s="59"/>
      <c r="AH78" s="59"/>
      <c r="AI78" s="53"/>
    </row>
    <row r="79" spans="2:35" ht="14.25" customHeight="1" x14ac:dyDescent="0.2">
      <c r="B79" s="51"/>
      <c r="C79" s="61"/>
      <c r="D79" s="51"/>
      <c r="E79" s="51"/>
      <c r="F79" s="51"/>
      <c r="G79" s="51"/>
      <c r="H79" s="52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Z79" s="51"/>
      <c r="AA79" s="51"/>
      <c r="AB79" s="57"/>
      <c r="AC79" s="59"/>
      <c r="AD79" s="59"/>
      <c r="AE79" s="102"/>
      <c r="AF79" s="102"/>
      <c r="AG79" s="59"/>
      <c r="AH79" s="59"/>
      <c r="AI79" s="53"/>
    </row>
    <row r="80" spans="2:35" ht="14.25" customHeight="1" x14ac:dyDescent="0.2">
      <c r="B80" s="51"/>
      <c r="C80" s="61"/>
      <c r="D80" s="51"/>
      <c r="E80" s="51"/>
      <c r="F80" s="51"/>
      <c r="G80" s="51"/>
      <c r="H80" s="52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Z80" s="51"/>
      <c r="AA80" s="51"/>
      <c r="AB80" s="57"/>
      <c r="AC80" s="59"/>
      <c r="AD80" s="59"/>
      <c r="AE80" s="102"/>
      <c r="AF80" s="102"/>
      <c r="AG80" s="59"/>
      <c r="AH80" s="59"/>
      <c r="AI80" s="53"/>
    </row>
    <row r="81" spans="2:35" ht="14.25" customHeight="1" x14ac:dyDescent="0.2">
      <c r="B81" s="51"/>
      <c r="C81" s="61"/>
      <c r="D81" s="51"/>
      <c r="E81" s="51"/>
      <c r="F81" s="51"/>
      <c r="G81" s="51"/>
      <c r="H81" s="52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Z81" s="51"/>
      <c r="AA81" s="51"/>
      <c r="AB81" s="57"/>
      <c r="AC81" s="59"/>
      <c r="AD81" s="59"/>
      <c r="AE81" s="102"/>
      <c r="AF81" s="102"/>
      <c r="AG81" s="59"/>
      <c r="AH81" s="59"/>
      <c r="AI81" s="53"/>
    </row>
    <row r="82" spans="2:35" ht="14.25" customHeight="1" x14ac:dyDescent="0.2">
      <c r="B82" s="51"/>
      <c r="C82" s="61"/>
      <c r="D82" s="51"/>
      <c r="E82" s="51"/>
      <c r="F82" s="51"/>
      <c r="G82" s="51"/>
      <c r="H82" s="52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Z82" s="51"/>
      <c r="AA82" s="51"/>
      <c r="AB82" s="57"/>
      <c r="AC82" s="59"/>
      <c r="AD82" s="59"/>
      <c r="AE82" s="102"/>
      <c r="AF82" s="102"/>
      <c r="AG82" s="59"/>
      <c r="AH82" s="59"/>
      <c r="AI82" s="53"/>
    </row>
    <row r="83" spans="2:35" ht="14.25" customHeight="1" x14ac:dyDescent="0.2">
      <c r="B83" s="51"/>
      <c r="C83" s="61"/>
      <c r="D83" s="51"/>
      <c r="E83" s="51"/>
      <c r="F83" s="51"/>
      <c r="G83" s="51"/>
      <c r="H83" s="52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Z83" s="51"/>
      <c r="AA83" s="51"/>
      <c r="AB83" s="57"/>
      <c r="AC83" s="59"/>
      <c r="AD83" s="59"/>
      <c r="AE83" s="102"/>
      <c r="AF83" s="102"/>
      <c r="AG83" s="59"/>
      <c r="AH83" s="59"/>
      <c r="AI83" s="53"/>
    </row>
    <row r="84" spans="2:35" ht="14.25" customHeight="1" x14ac:dyDescent="0.2">
      <c r="B84" s="51"/>
      <c r="C84" s="61"/>
      <c r="D84" s="51"/>
      <c r="E84" s="51"/>
      <c r="F84" s="51"/>
      <c r="G84" s="51"/>
      <c r="H84" s="52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Z84" s="51"/>
      <c r="AA84" s="51"/>
      <c r="AB84" s="57"/>
      <c r="AC84" s="59"/>
      <c r="AD84" s="59"/>
      <c r="AE84" s="102"/>
      <c r="AF84" s="102"/>
      <c r="AG84" s="59"/>
      <c r="AH84" s="59"/>
      <c r="AI84" s="53"/>
    </row>
    <row r="85" spans="2:35" ht="14.25" customHeight="1" x14ac:dyDescent="0.2">
      <c r="B85" s="51"/>
      <c r="C85" s="61"/>
      <c r="D85" s="51"/>
      <c r="E85" s="51"/>
      <c r="F85" s="51"/>
      <c r="G85" s="51"/>
      <c r="H85" s="52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Z85" s="51"/>
      <c r="AA85" s="51"/>
      <c r="AB85" s="57"/>
      <c r="AC85" s="59"/>
      <c r="AD85" s="59"/>
      <c r="AE85" s="102"/>
      <c r="AF85" s="102"/>
      <c r="AG85" s="59"/>
      <c r="AH85" s="59"/>
      <c r="AI85" s="53"/>
    </row>
    <row r="86" spans="2:35" ht="14.25" customHeight="1" x14ac:dyDescent="0.2">
      <c r="B86" s="51"/>
      <c r="C86" s="61"/>
      <c r="D86" s="51"/>
      <c r="E86" s="51"/>
      <c r="F86" s="51"/>
      <c r="G86" s="51"/>
      <c r="H86" s="52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Z86" s="51"/>
      <c r="AA86" s="51"/>
      <c r="AB86" s="57"/>
      <c r="AC86" s="59"/>
      <c r="AD86" s="59"/>
      <c r="AE86" s="102"/>
      <c r="AF86" s="102"/>
      <c r="AG86" s="59"/>
      <c r="AH86" s="59"/>
      <c r="AI86" s="53"/>
    </row>
    <row r="87" spans="2:35" ht="14.25" customHeight="1" x14ac:dyDescent="0.2">
      <c r="B87" s="51"/>
      <c r="C87" s="61"/>
      <c r="D87" s="51"/>
      <c r="E87" s="51"/>
      <c r="F87" s="51"/>
      <c r="G87" s="51"/>
      <c r="H87" s="52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Z87" s="51"/>
      <c r="AA87" s="51"/>
      <c r="AB87" s="57"/>
      <c r="AC87" s="59"/>
      <c r="AD87" s="59"/>
      <c r="AE87" s="102"/>
      <c r="AF87" s="102"/>
      <c r="AG87" s="59"/>
      <c r="AH87" s="59"/>
      <c r="AI87" s="53"/>
    </row>
    <row r="88" spans="2:35" ht="14.25" customHeight="1" x14ac:dyDescent="0.2">
      <c r="B88" s="51"/>
      <c r="C88" s="61"/>
      <c r="D88" s="51"/>
      <c r="E88" s="51"/>
      <c r="F88" s="51"/>
      <c r="G88" s="51"/>
      <c r="H88" s="52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Z88" s="51"/>
      <c r="AA88" s="51"/>
      <c r="AB88" s="57"/>
      <c r="AC88" s="59"/>
      <c r="AD88" s="59"/>
      <c r="AE88" s="102"/>
      <c r="AF88" s="102"/>
      <c r="AG88" s="59"/>
      <c r="AH88" s="59"/>
      <c r="AI88" s="53"/>
    </row>
    <row r="89" spans="2:35" ht="14.25" customHeight="1" x14ac:dyDescent="0.2">
      <c r="B89" s="51"/>
      <c r="C89" s="61"/>
      <c r="D89" s="51"/>
      <c r="E89" s="51"/>
      <c r="F89" s="51"/>
      <c r="G89" s="51"/>
      <c r="H89" s="52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Z89" s="51"/>
      <c r="AA89" s="51"/>
      <c r="AB89" s="57"/>
      <c r="AC89" s="59"/>
      <c r="AD89" s="59"/>
      <c r="AE89" s="102"/>
      <c r="AF89" s="102"/>
      <c r="AG89" s="59"/>
      <c r="AH89" s="59"/>
      <c r="AI89" s="53"/>
    </row>
    <row r="90" spans="2:35" ht="14.25" customHeight="1" x14ac:dyDescent="0.2">
      <c r="B90" s="51"/>
      <c r="C90" s="61"/>
      <c r="D90" s="51"/>
      <c r="E90" s="51"/>
      <c r="F90" s="51"/>
      <c r="G90" s="51"/>
      <c r="H90" s="52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Z90" s="51"/>
      <c r="AA90" s="51"/>
      <c r="AB90" s="57"/>
      <c r="AC90" s="59"/>
      <c r="AD90" s="59"/>
      <c r="AE90" s="102"/>
      <c r="AF90" s="102"/>
      <c r="AG90" s="59"/>
      <c r="AH90" s="59"/>
      <c r="AI90" s="53"/>
    </row>
    <row r="91" spans="2:35" ht="14.25" customHeight="1" x14ac:dyDescent="0.2">
      <c r="B91" s="51"/>
      <c r="C91" s="61"/>
      <c r="D91" s="51"/>
      <c r="E91" s="51"/>
      <c r="F91" s="51"/>
      <c r="G91" s="51"/>
      <c r="H91" s="52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Z91" s="51"/>
      <c r="AA91" s="51"/>
      <c r="AB91" s="57"/>
      <c r="AC91" s="59"/>
      <c r="AD91" s="59"/>
      <c r="AE91" s="102"/>
      <c r="AF91" s="102"/>
      <c r="AG91" s="59"/>
      <c r="AH91" s="59"/>
      <c r="AI91" s="53"/>
    </row>
    <row r="92" spans="2:35" ht="14.25" customHeight="1" x14ac:dyDescent="0.2">
      <c r="B92" s="51"/>
      <c r="C92" s="61"/>
      <c r="D92" s="51"/>
      <c r="E92" s="51"/>
      <c r="F92" s="51"/>
      <c r="G92" s="51"/>
      <c r="H92" s="52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Z92" s="51"/>
      <c r="AA92" s="51"/>
      <c r="AB92" s="57"/>
      <c r="AC92" s="59"/>
      <c r="AD92" s="59"/>
      <c r="AE92" s="102"/>
      <c r="AF92" s="102"/>
      <c r="AG92" s="59"/>
      <c r="AH92" s="59"/>
      <c r="AI92" s="53"/>
    </row>
    <row r="93" spans="2:35" ht="14.25" customHeight="1" x14ac:dyDescent="0.2">
      <c r="B93" s="51"/>
      <c r="C93" s="61"/>
      <c r="D93" s="51"/>
      <c r="E93" s="51"/>
      <c r="F93" s="51"/>
      <c r="G93" s="51"/>
      <c r="H93" s="52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Z93" s="51"/>
      <c r="AA93" s="51"/>
      <c r="AB93" s="57"/>
      <c r="AC93" s="59"/>
      <c r="AD93" s="59"/>
      <c r="AE93" s="102"/>
      <c r="AF93" s="102"/>
      <c r="AG93" s="59"/>
      <c r="AH93" s="59"/>
      <c r="AI93" s="53"/>
    </row>
    <row r="94" spans="2:35" ht="14.25" customHeight="1" x14ac:dyDescent="0.2">
      <c r="B94" s="51"/>
      <c r="C94" s="61"/>
      <c r="D94" s="51"/>
      <c r="E94" s="51"/>
      <c r="F94" s="51"/>
      <c r="G94" s="51"/>
      <c r="H94" s="52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Z94" s="51"/>
      <c r="AA94" s="51"/>
      <c r="AB94" s="57"/>
      <c r="AC94" s="59"/>
      <c r="AD94" s="59"/>
      <c r="AE94" s="102"/>
      <c r="AF94" s="102"/>
      <c r="AG94" s="59"/>
      <c r="AH94" s="59"/>
      <c r="AI94" s="53"/>
    </row>
    <row r="95" spans="2:35" ht="14.25" customHeight="1" x14ac:dyDescent="0.2">
      <c r="B95" s="51"/>
      <c r="C95" s="61"/>
      <c r="D95" s="51"/>
      <c r="E95" s="51"/>
      <c r="F95" s="51"/>
      <c r="G95" s="51"/>
      <c r="H95" s="52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Z95" s="51"/>
      <c r="AA95" s="51"/>
      <c r="AB95" s="57"/>
      <c r="AC95" s="59"/>
      <c r="AD95" s="59"/>
      <c r="AE95" s="102"/>
      <c r="AF95" s="102"/>
      <c r="AG95" s="59"/>
      <c r="AH95" s="59"/>
      <c r="AI95" s="53"/>
    </row>
    <row r="96" spans="2:35" ht="14.25" customHeight="1" x14ac:dyDescent="0.2">
      <c r="B96" s="51"/>
      <c r="C96" s="61"/>
      <c r="D96" s="51"/>
      <c r="E96" s="51"/>
      <c r="F96" s="51"/>
      <c r="G96" s="51"/>
      <c r="H96" s="52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Z96" s="51"/>
      <c r="AA96" s="51"/>
      <c r="AB96" s="57"/>
      <c r="AC96" s="59"/>
      <c r="AD96" s="59"/>
      <c r="AE96" s="102"/>
      <c r="AF96" s="102"/>
      <c r="AG96" s="59"/>
      <c r="AH96" s="59"/>
      <c r="AI96" s="53"/>
    </row>
    <row r="97" spans="2:35" ht="14.25" customHeight="1" x14ac:dyDescent="0.2">
      <c r="B97" s="51"/>
      <c r="C97" s="61"/>
      <c r="D97" s="51"/>
      <c r="E97" s="51"/>
      <c r="F97" s="51"/>
      <c r="G97" s="51"/>
      <c r="H97" s="52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Z97" s="51"/>
      <c r="AA97" s="51"/>
      <c r="AB97" s="57"/>
      <c r="AC97" s="59"/>
      <c r="AD97" s="59"/>
      <c r="AE97" s="102"/>
      <c r="AF97" s="102"/>
      <c r="AG97" s="59"/>
      <c r="AH97" s="59"/>
      <c r="AI97" s="53"/>
    </row>
    <row r="98" spans="2:35" ht="14.25" customHeight="1" x14ac:dyDescent="0.2">
      <c r="B98" s="51"/>
      <c r="C98" s="61"/>
      <c r="D98" s="51"/>
      <c r="E98" s="51"/>
      <c r="F98" s="51"/>
      <c r="G98" s="51"/>
      <c r="H98" s="52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Z98" s="51"/>
      <c r="AA98" s="51"/>
      <c r="AB98" s="57"/>
      <c r="AC98" s="59"/>
      <c r="AD98" s="59"/>
      <c r="AE98" s="102"/>
      <c r="AF98" s="102"/>
      <c r="AG98" s="59"/>
      <c r="AH98" s="59"/>
      <c r="AI98" s="53"/>
    </row>
    <row r="99" spans="2:35" ht="14.25" customHeight="1" x14ac:dyDescent="0.2">
      <c r="B99" s="51"/>
      <c r="C99" s="61"/>
      <c r="D99" s="51"/>
      <c r="E99" s="51"/>
      <c r="F99" s="51"/>
      <c r="G99" s="51"/>
      <c r="H99" s="52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Z99" s="51"/>
      <c r="AA99" s="51"/>
      <c r="AB99" s="57"/>
      <c r="AC99" s="59"/>
      <c r="AD99" s="59"/>
      <c r="AE99" s="102"/>
      <c r="AF99" s="102"/>
      <c r="AG99" s="59"/>
      <c r="AH99" s="59"/>
      <c r="AI99" s="53"/>
    </row>
    <row r="100" spans="2:35" ht="14.25" customHeight="1" x14ac:dyDescent="0.2">
      <c r="B100" s="51"/>
      <c r="C100" s="61"/>
      <c r="D100" s="51"/>
      <c r="E100" s="51"/>
      <c r="F100" s="51"/>
      <c r="G100" s="51"/>
      <c r="H100" s="52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Z100" s="51"/>
      <c r="AA100" s="51"/>
      <c r="AB100" s="57"/>
      <c r="AC100" s="59"/>
      <c r="AD100" s="59"/>
      <c r="AE100" s="102"/>
      <c r="AF100" s="102"/>
      <c r="AG100" s="59"/>
      <c r="AH100" s="59"/>
      <c r="AI100" s="53"/>
    </row>
    <row r="101" spans="2:35" ht="14.25" customHeight="1" x14ac:dyDescent="0.2">
      <c r="B101" s="51"/>
      <c r="C101" s="61"/>
      <c r="D101" s="51"/>
      <c r="E101" s="51"/>
      <c r="F101" s="51"/>
      <c r="G101" s="51"/>
      <c r="H101" s="52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Z101" s="51"/>
      <c r="AA101" s="51"/>
      <c r="AB101" s="57"/>
      <c r="AC101" s="59"/>
      <c r="AD101" s="59"/>
      <c r="AE101" s="102"/>
      <c r="AF101" s="102"/>
      <c r="AG101" s="59"/>
      <c r="AH101" s="59"/>
      <c r="AI101" s="53"/>
    </row>
    <row r="102" spans="2:35" ht="14.25" customHeight="1" x14ac:dyDescent="0.2">
      <c r="B102" s="51"/>
      <c r="C102" s="61"/>
      <c r="D102" s="51"/>
      <c r="E102" s="51"/>
      <c r="F102" s="51"/>
      <c r="G102" s="51"/>
      <c r="H102" s="52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Z102" s="51"/>
      <c r="AA102" s="51"/>
      <c r="AB102" s="57"/>
      <c r="AC102" s="59"/>
      <c r="AD102" s="59"/>
      <c r="AE102" s="102"/>
      <c r="AF102" s="102"/>
      <c r="AG102" s="59"/>
      <c r="AH102" s="59"/>
      <c r="AI102" s="53"/>
    </row>
    <row r="103" spans="2:35" ht="14.25" customHeight="1" x14ac:dyDescent="0.2">
      <c r="B103" s="51"/>
      <c r="C103" s="61"/>
      <c r="D103" s="51"/>
      <c r="E103" s="51"/>
      <c r="F103" s="51"/>
      <c r="G103" s="51"/>
      <c r="H103" s="52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Z103" s="51"/>
      <c r="AA103" s="51"/>
      <c r="AB103" s="57"/>
      <c r="AC103" s="59"/>
      <c r="AD103" s="59"/>
      <c r="AE103" s="102"/>
      <c r="AF103" s="102"/>
      <c r="AG103" s="59"/>
      <c r="AH103" s="59"/>
      <c r="AI103" s="53"/>
    </row>
    <row r="104" spans="2:35" ht="14.25" customHeight="1" x14ac:dyDescent="0.2">
      <c r="B104" s="51"/>
      <c r="C104" s="61"/>
      <c r="D104" s="51"/>
      <c r="E104" s="51"/>
      <c r="F104" s="51"/>
      <c r="G104" s="51"/>
      <c r="H104" s="52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Z104" s="51"/>
      <c r="AA104" s="51"/>
      <c r="AB104" s="57"/>
      <c r="AC104" s="59"/>
      <c r="AD104" s="59"/>
      <c r="AE104" s="102"/>
      <c r="AF104" s="102"/>
      <c r="AG104" s="59"/>
      <c r="AH104" s="59"/>
      <c r="AI104" s="53"/>
    </row>
    <row r="105" spans="2:35" ht="14.25" customHeight="1" x14ac:dyDescent="0.2">
      <c r="B105" s="51"/>
      <c r="C105" s="61"/>
      <c r="D105" s="51"/>
      <c r="E105" s="51"/>
      <c r="F105" s="51"/>
      <c r="G105" s="51"/>
      <c r="H105" s="52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Z105" s="51"/>
      <c r="AA105" s="51"/>
      <c r="AB105" s="57"/>
      <c r="AC105" s="59"/>
      <c r="AD105" s="59"/>
      <c r="AE105" s="102"/>
      <c r="AF105" s="102"/>
      <c r="AG105" s="59"/>
      <c r="AH105" s="59"/>
      <c r="AI105" s="53"/>
    </row>
    <row r="106" spans="2:35" ht="14.25" customHeight="1" x14ac:dyDescent="0.2">
      <c r="B106" s="51"/>
      <c r="C106" s="61"/>
      <c r="D106" s="51"/>
      <c r="E106" s="51"/>
      <c r="F106" s="51"/>
      <c r="G106" s="51"/>
      <c r="H106" s="52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Z106" s="51"/>
      <c r="AA106" s="51"/>
      <c r="AB106" s="57"/>
      <c r="AC106" s="59"/>
      <c r="AD106" s="59"/>
      <c r="AE106" s="102"/>
      <c r="AF106" s="102"/>
      <c r="AG106" s="59"/>
      <c r="AH106" s="59"/>
      <c r="AI106" s="53"/>
    </row>
    <row r="107" spans="2:35" ht="14.25" customHeight="1" x14ac:dyDescent="0.2">
      <c r="B107" s="51"/>
      <c r="C107" s="61"/>
      <c r="D107" s="51"/>
      <c r="E107" s="51"/>
      <c r="F107" s="51"/>
      <c r="G107" s="51"/>
      <c r="H107" s="52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Z107" s="51"/>
      <c r="AA107" s="51"/>
      <c r="AB107" s="57"/>
      <c r="AC107" s="59"/>
      <c r="AD107" s="59"/>
      <c r="AE107" s="102"/>
      <c r="AF107" s="102"/>
      <c r="AG107" s="59"/>
      <c r="AH107" s="59"/>
      <c r="AI107" s="53"/>
    </row>
    <row r="108" spans="2:35" ht="14.25" customHeight="1" x14ac:dyDescent="0.2">
      <c r="B108" s="51"/>
      <c r="C108" s="61"/>
      <c r="D108" s="51"/>
      <c r="E108" s="51"/>
      <c r="F108" s="51"/>
      <c r="G108" s="51"/>
      <c r="H108" s="52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Z108" s="51"/>
      <c r="AA108" s="51"/>
      <c r="AB108" s="57"/>
      <c r="AC108" s="59"/>
      <c r="AD108" s="59"/>
      <c r="AE108" s="102"/>
      <c r="AF108" s="102"/>
      <c r="AG108" s="59"/>
      <c r="AH108" s="59"/>
      <c r="AI108" s="53"/>
    </row>
    <row r="109" spans="2:35" ht="14.25" customHeight="1" x14ac:dyDescent="0.2">
      <c r="B109" s="51"/>
      <c r="C109" s="61"/>
      <c r="D109" s="51"/>
      <c r="E109" s="51"/>
      <c r="F109" s="51"/>
      <c r="G109" s="51"/>
      <c r="H109" s="52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Z109" s="51"/>
      <c r="AA109" s="51"/>
      <c r="AB109" s="57"/>
      <c r="AC109" s="59"/>
      <c r="AD109" s="59"/>
      <c r="AE109" s="102"/>
      <c r="AF109" s="102"/>
      <c r="AG109" s="59"/>
      <c r="AH109" s="59"/>
      <c r="AI109" s="53"/>
    </row>
    <row r="110" spans="2:35" ht="14.25" customHeight="1" x14ac:dyDescent="0.2">
      <c r="B110" s="51"/>
      <c r="C110" s="61"/>
      <c r="D110" s="51"/>
      <c r="E110" s="51"/>
      <c r="F110" s="51"/>
      <c r="G110" s="51"/>
      <c r="H110" s="52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Z110" s="51"/>
      <c r="AA110" s="51"/>
      <c r="AB110" s="57"/>
      <c r="AC110" s="59"/>
      <c r="AD110" s="59"/>
      <c r="AE110" s="102"/>
      <c r="AF110" s="102"/>
      <c r="AG110" s="59"/>
      <c r="AH110" s="59"/>
      <c r="AI110" s="53"/>
    </row>
    <row r="111" spans="2:35" ht="14.25" customHeight="1" x14ac:dyDescent="0.2">
      <c r="B111" s="51"/>
      <c r="C111" s="61"/>
      <c r="D111" s="51"/>
      <c r="E111" s="51"/>
      <c r="F111" s="51"/>
      <c r="G111" s="51"/>
      <c r="H111" s="52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Z111" s="51"/>
      <c r="AA111" s="51"/>
      <c r="AB111" s="57"/>
      <c r="AC111" s="59"/>
      <c r="AD111" s="59"/>
      <c r="AE111" s="102"/>
      <c r="AF111" s="102"/>
      <c r="AG111" s="59"/>
      <c r="AH111" s="59"/>
      <c r="AI111" s="53"/>
    </row>
    <row r="112" spans="2:35" ht="14.25" customHeight="1" x14ac:dyDescent="0.2">
      <c r="B112" s="51"/>
      <c r="C112" s="61"/>
      <c r="D112" s="51"/>
      <c r="E112" s="51"/>
      <c r="F112" s="51"/>
      <c r="G112" s="51"/>
      <c r="H112" s="52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Z112" s="51"/>
      <c r="AA112" s="51"/>
      <c r="AB112" s="57"/>
      <c r="AC112" s="59"/>
      <c r="AD112" s="59"/>
      <c r="AE112" s="102"/>
      <c r="AF112" s="102"/>
      <c r="AG112" s="59"/>
      <c r="AH112" s="59"/>
      <c r="AI112" s="53"/>
    </row>
    <row r="113" spans="2:35" ht="14.25" customHeight="1" x14ac:dyDescent="0.2">
      <c r="B113" s="51"/>
      <c r="C113" s="61"/>
      <c r="D113" s="51"/>
      <c r="E113" s="51"/>
      <c r="F113" s="51"/>
      <c r="G113" s="51"/>
      <c r="H113" s="52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Z113" s="51"/>
      <c r="AA113" s="51"/>
      <c r="AB113" s="57"/>
      <c r="AC113" s="59"/>
      <c r="AD113" s="59"/>
      <c r="AE113" s="102"/>
      <c r="AF113" s="102"/>
      <c r="AG113" s="59"/>
      <c r="AH113" s="59"/>
      <c r="AI113" s="53"/>
    </row>
    <row r="114" spans="2:35" ht="14.25" customHeight="1" x14ac:dyDescent="0.2">
      <c r="B114" s="51"/>
      <c r="C114" s="61"/>
      <c r="D114" s="51"/>
      <c r="E114" s="51"/>
      <c r="F114" s="51"/>
      <c r="G114" s="51"/>
      <c r="H114" s="52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Z114" s="51"/>
      <c r="AA114" s="51"/>
      <c r="AB114" s="57"/>
      <c r="AC114" s="59"/>
      <c r="AD114" s="59"/>
      <c r="AE114" s="102"/>
      <c r="AF114" s="102"/>
      <c r="AG114" s="59"/>
      <c r="AH114" s="59"/>
      <c r="AI114" s="53"/>
    </row>
    <row r="115" spans="2:35" ht="14.25" customHeight="1" x14ac:dyDescent="0.2">
      <c r="B115" s="51"/>
      <c r="C115" s="61"/>
      <c r="D115" s="51"/>
      <c r="E115" s="51"/>
      <c r="F115" s="51"/>
      <c r="G115" s="51"/>
      <c r="H115" s="52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Z115" s="51"/>
      <c r="AA115" s="51"/>
      <c r="AB115" s="57"/>
      <c r="AC115" s="59"/>
      <c r="AD115" s="59"/>
      <c r="AE115" s="102"/>
      <c r="AF115" s="102"/>
      <c r="AG115" s="59"/>
      <c r="AH115" s="59"/>
      <c r="AI115" s="53"/>
    </row>
    <row r="116" spans="2:35" ht="14.25" customHeight="1" x14ac:dyDescent="0.2">
      <c r="B116" s="51"/>
      <c r="C116" s="61"/>
      <c r="D116" s="51"/>
      <c r="E116" s="51"/>
      <c r="F116" s="51"/>
      <c r="G116" s="51"/>
      <c r="H116" s="52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Z116" s="51"/>
      <c r="AA116" s="51"/>
      <c r="AB116" s="57"/>
      <c r="AC116" s="59"/>
      <c r="AD116" s="59"/>
      <c r="AE116" s="102"/>
      <c r="AF116" s="102"/>
      <c r="AG116" s="59"/>
      <c r="AH116" s="59"/>
      <c r="AI116" s="53"/>
    </row>
    <row r="117" spans="2:35" ht="14.25" customHeight="1" x14ac:dyDescent="0.2">
      <c r="B117" s="51"/>
      <c r="C117" s="61"/>
      <c r="D117" s="51"/>
      <c r="E117" s="51"/>
      <c r="F117" s="51"/>
      <c r="G117" s="51"/>
      <c r="H117" s="52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Z117" s="51"/>
      <c r="AA117" s="51"/>
      <c r="AB117" s="57"/>
      <c r="AC117" s="59"/>
      <c r="AD117" s="59"/>
      <c r="AE117" s="102"/>
      <c r="AF117" s="102"/>
      <c r="AG117" s="59"/>
      <c r="AH117" s="59"/>
      <c r="AI117" s="53"/>
    </row>
    <row r="118" spans="2:35" ht="14.25" customHeight="1" x14ac:dyDescent="0.2">
      <c r="B118" s="51"/>
      <c r="C118" s="61"/>
      <c r="D118" s="51"/>
      <c r="E118" s="51"/>
      <c r="F118" s="51"/>
      <c r="G118" s="51"/>
      <c r="H118" s="52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Z118" s="51"/>
      <c r="AA118" s="51"/>
      <c r="AB118" s="57"/>
      <c r="AC118" s="59"/>
      <c r="AD118" s="59"/>
      <c r="AE118" s="102"/>
      <c r="AF118" s="102"/>
      <c r="AG118" s="59"/>
      <c r="AH118" s="59"/>
      <c r="AI118" s="53"/>
    </row>
    <row r="119" spans="2:35" ht="14.25" customHeight="1" x14ac:dyDescent="0.2">
      <c r="B119" s="51"/>
      <c r="C119" s="61"/>
      <c r="D119" s="51"/>
      <c r="E119" s="51"/>
      <c r="F119" s="51"/>
      <c r="G119" s="51"/>
      <c r="H119" s="52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Z119" s="51"/>
      <c r="AA119" s="51"/>
      <c r="AB119" s="57"/>
      <c r="AC119" s="59"/>
      <c r="AD119" s="59"/>
      <c r="AE119" s="102"/>
      <c r="AF119" s="102"/>
      <c r="AG119" s="59"/>
      <c r="AH119" s="59"/>
      <c r="AI119" s="53"/>
    </row>
    <row r="120" spans="2:35" ht="14.25" customHeight="1" x14ac:dyDescent="0.2">
      <c r="B120" s="51"/>
      <c r="C120" s="61"/>
      <c r="D120" s="51"/>
      <c r="E120" s="51"/>
      <c r="F120" s="51"/>
      <c r="G120" s="51"/>
      <c r="H120" s="52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Z120" s="51"/>
      <c r="AA120" s="51"/>
      <c r="AB120" s="57"/>
      <c r="AC120" s="59"/>
      <c r="AD120" s="59"/>
      <c r="AE120" s="102"/>
      <c r="AF120" s="102"/>
      <c r="AG120" s="59"/>
      <c r="AH120" s="59"/>
      <c r="AI120" s="53"/>
    </row>
    <row r="121" spans="2:35" ht="14.25" customHeight="1" x14ac:dyDescent="0.2">
      <c r="B121" s="51"/>
      <c r="C121" s="61"/>
      <c r="D121" s="51"/>
      <c r="E121" s="51"/>
      <c r="F121" s="51"/>
      <c r="G121" s="51"/>
      <c r="H121" s="52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Z121" s="51"/>
      <c r="AA121" s="51"/>
      <c r="AB121" s="57"/>
      <c r="AC121" s="59"/>
      <c r="AD121" s="59"/>
      <c r="AE121" s="102"/>
      <c r="AF121" s="102"/>
      <c r="AG121" s="59"/>
      <c r="AH121" s="59"/>
      <c r="AI121" s="53"/>
    </row>
    <row r="122" spans="2:35" ht="14.25" customHeight="1" x14ac:dyDescent="0.2">
      <c r="B122" s="51"/>
      <c r="C122" s="61"/>
      <c r="D122" s="51"/>
      <c r="E122" s="51"/>
      <c r="F122" s="51"/>
      <c r="G122" s="51"/>
      <c r="H122" s="52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Z122" s="51"/>
      <c r="AA122" s="51"/>
      <c r="AB122" s="57"/>
      <c r="AC122" s="59"/>
      <c r="AD122" s="59"/>
      <c r="AE122" s="102"/>
      <c r="AF122" s="102"/>
      <c r="AG122" s="59"/>
      <c r="AH122" s="59"/>
      <c r="AI122" s="53"/>
    </row>
    <row r="123" spans="2:35" ht="14.25" customHeight="1" x14ac:dyDescent="0.2">
      <c r="B123" s="51"/>
      <c r="C123" s="61"/>
      <c r="D123" s="51"/>
      <c r="E123" s="51"/>
      <c r="F123" s="51"/>
      <c r="G123" s="51"/>
      <c r="H123" s="52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Z123" s="51"/>
      <c r="AA123" s="51"/>
      <c r="AB123" s="57"/>
      <c r="AC123" s="59"/>
      <c r="AD123" s="59"/>
      <c r="AE123" s="102"/>
      <c r="AF123" s="102"/>
      <c r="AG123" s="59"/>
      <c r="AH123" s="59"/>
      <c r="AI123" s="53"/>
    </row>
    <row r="124" spans="2:35" ht="14.25" customHeight="1" x14ac:dyDescent="0.2">
      <c r="B124" s="51"/>
      <c r="C124" s="61"/>
      <c r="D124" s="51"/>
      <c r="E124" s="51"/>
      <c r="F124" s="51"/>
      <c r="G124" s="51"/>
      <c r="H124" s="52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Z124" s="51"/>
      <c r="AA124" s="51"/>
      <c r="AB124" s="57"/>
      <c r="AC124" s="59"/>
      <c r="AD124" s="59"/>
      <c r="AE124" s="102"/>
      <c r="AF124" s="102"/>
      <c r="AG124" s="59"/>
      <c r="AH124" s="59"/>
      <c r="AI124" s="53"/>
    </row>
    <row r="125" spans="2:35" ht="14.25" customHeight="1" x14ac:dyDescent="0.2">
      <c r="B125" s="51"/>
      <c r="C125" s="61"/>
      <c r="D125" s="51"/>
      <c r="E125" s="51"/>
      <c r="F125" s="51"/>
      <c r="G125" s="51"/>
      <c r="H125" s="52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Z125" s="51"/>
      <c r="AA125" s="51"/>
      <c r="AB125" s="57"/>
      <c r="AC125" s="59"/>
      <c r="AD125" s="59"/>
      <c r="AE125" s="102"/>
      <c r="AF125" s="102"/>
      <c r="AG125" s="59"/>
      <c r="AH125" s="59"/>
      <c r="AI125" s="53"/>
    </row>
    <row r="126" spans="2:35" ht="14.25" customHeight="1" x14ac:dyDescent="0.2">
      <c r="B126" s="51"/>
      <c r="C126" s="61"/>
      <c r="D126" s="51"/>
      <c r="E126" s="51"/>
      <c r="F126" s="51"/>
      <c r="G126" s="51"/>
      <c r="H126" s="52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Z126" s="51"/>
      <c r="AA126" s="51"/>
      <c r="AB126" s="57"/>
      <c r="AC126" s="59"/>
      <c r="AD126" s="59"/>
      <c r="AE126" s="102"/>
      <c r="AF126" s="102"/>
      <c r="AG126" s="59"/>
      <c r="AH126" s="59"/>
      <c r="AI126" s="53"/>
    </row>
    <row r="127" spans="2:35" ht="14.25" customHeight="1" x14ac:dyDescent="0.2">
      <c r="B127" s="51"/>
      <c r="C127" s="61"/>
      <c r="D127" s="51"/>
      <c r="E127" s="51"/>
      <c r="F127" s="51"/>
      <c r="G127" s="51"/>
      <c r="H127" s="52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Z127" s="51"/>
      <c r="AA127" s="51"/>
      <c r="AB127" s="57"/>
      <c r="AC127" s="59"/>
      <c r="AD127" s="59"/>
      <c r="AE127" s="102"/>
      <c r="AF127" s="102"/>
      <c r="AG127" s="59"/>
      <c r="AH127" s="59"/>
      <c r="AI127" s="53"/>
    </row>
    <row r="128" spans="2:35" ht="14.25" customHeight="1" x14ac:dyDescent="0.2">
      <c r="B128" s="51"/>
      <c r="C128" s="61"/>
      <c r="D128" s="51"/>
      <c r="E128" s="51"/>
      <c r="F128" s="51"/>
      <c r="G128" s="51"/>
      <c r="H128" s="52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Z128" s="51"/>
      <c r="AA128" s="51"/>
      <c r="AB128" s="57"/>
      <c r="AC128" s="59"/>
      <c r="AD128" s="59"/>
      <c r="AE128" s="102"/>
      <c r="AF128" s="102"/>
      <c r="AG128" s="59"/>
      <c r="AH128" s="59"/>
      <c r="AI128" s="53"/>
    </row>
    <row r="129" spans="2:35" ht="14.25" customHeight="1" x14ac:dyDescent="0.2">
      <c r="B129" s="51"/>
      <c r="C129" s="61"/>
      <c r="D129" s="51"/>
      <c r="E129" s="51"/>
      <c r="F129" s="51"/>
      <c r="G129" s="51"/>
      <c r="H129" s="52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Z129" s="51"/>
      <c r="AA129" s="51"/>
      <c r="AB129" s="57"/>
      <c r="AC129" s="59"/>
      <c r="AD129" s="59"/>
      <c r="AE129" s="102"/>
      <c r="AF129" s="102"/>
      <c r="AG129" s="59"/>
      <c r="AH129" s="59"/>
      <c r="AI129" s="53"/>
    </row>
    <row r="130" spans="2:35" ht="14.25" customHeight="1" x14ac:dyDescent="0.2">
      <c r="B130" s="51"/>
      <c r="C130" s="61"/>
      <c r="D130" s="51"/>
      <c r="E130" s="51"/>
      <c r="F130" s="51"/>
      <c r="G130" s="51"/>
      <c r="H130" s="52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Z130" s="51"/>
      <c r="AA130" s="51"/>
      <c r="AB130" s="57"/>
      <c r="AC130" s="59"/>
      <c r="AD130" s="59"/>
      <c r="AE130" s="102"/>
      <c r="AF130" s="102"/>
      <c r="AG130" s="59"/>
      <c r="AH130" s="59"/>
      <c r="AI130" s="53"/>
    </row>
    <row r="131" spans="2:35" ht="14.25" customHeight="1" x14ac:dyDescent="0.2">
      <c r="B131" s="51"/>
      <c r="C131" s="61"/>
      <c r="D131" s="51"/>
      <c r="E131" s="51"/>
      <c r="F131" s="51"/>
      <c r="G131" s="51"/>
      <c r="H131" s="52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Z131" s="51"/>
      <c r="AA131" s="51"/>
      <c r="AB131" s="57"/>
      <c r="AC131" s="59"/>
      <c r="AD131" s="59"/>
      <c r="AE131" s="102"/>
      <c r="AF131" s="102"/>
      <c r="AG131" s="59"/>
      <c r="AH131" s="59"/>
      <c r="AI131" s="53"/>
    </row>
    <row r="132" spans="2:35" ht="14.25" customHeight="1" x14ac:dyDescent="0.2">
      <c r="B132" s="51"/>
      <c r="C132" s="61"/>
      <c r="D132" s="51"/>
      <c r="E132" s="51"/>
      <c r="F132" s="51"/>
      <c r="G132" s="51"/>
      <c r="H132" s="52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Z132" s="51"/>
      <c r="AA132" s="51"/>
      <c r="AB132" s="57"/>
      <c r="AC132" s="59"/>
      <c r="AD132" s="59"/>
      <c r="AE132" s="102"/>
      <c r="AF132" s="102"/>
      <c r="AG132" s="59"/>
      <c r="AH132" s="59"/>
      <c r="AI132" s="53"/>
    </row>
    <row r="133" spans="2:35" ht="14.25" customHeight="1" x14ac:dyDescent="0.2">
      <c r="B133" s="51"/>
      <c r="C133" s="61"/>
      <c r="D133" s="51"/>
      <c r="E133" s="51"/>
      <c r="F133" s="51"/>
      <c r="G133" s="51"/>
      <c r="H133" s="52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Z133" s="51"/>
      <c r="AA133" s="51"/>
      <c r="AB133" s="57"/>
      <c r="AC133" s="59"/>
      <c r="AD133" s="59"/>
      <c r="AE133" s="102"/>
      <c r="AF133" s="102"/>
      <c r="AG133" s="59"/>
      <c r="AH133" s="59"/>
      <c r="AI133" s="53"/>
    </row>
    <row r="134" spans="2:35" ht="14.25" customHeight="1" x14ac:dyDescent="0.2">
      <c r="B134" s="51"/>
      <c r="C134" s="61"/>
      <c r="D134" s="51"/>
      <c r="E134" s="51"/>
      <c r="F134" s="51"/>
      <c r="G134" s="51"/>
      <c r="H134" s="52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Z134" s="51"/>
      <c r="AA134" s="51"/>
      <c r="AB134" s="57"/>
      <c r="AC134" s="59"/>
      <c r="AD134" s="59"/>
      <c r="AE134" s="102"/>
      <c r="AF134" s="102"/>
      <c r="AG134" s="59"/>
      <c r="AH134" s="59"/>
      <c r="AI134" s="53"/>
    </row>
    <row r="135" spans="2:35" ht="14.25" customHeight="1" x14ac:dyDescent="0.2">
      <c r="B135" s="51"/>
      <c r="C135" s="61"/>
      <c r="D135" s="51"/>
      <c r="E135" s="51"/>
      <c r="F135" s="51"/>
      <c r="G135" s="51"/>
      <c r="H135" s="52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Z135" s="51"/>
      <c r="AA135" s="51"/>
      <c r="AB135" s="57"/>
      <c r="AC135" s="59"/>
      <c r="AD135" s="59"/>
      <c r="AE135" s="102"/>
      <c r="AF135" s="102"/>
      <c r="AG135" s="59"/>
      <c r="AH135" s="59"/>
      <c r="AI135" s="53"/>
    </row>
    <row r="136" spans="2:35" ht="14.25" customHeight="1" x14ac:dyDescent="0.2">
      <c r="B136" s="51"/>
      <c r="C136" s="61"/>
      <c r="D136" s="51"/>
      <c r="E136" s="51"/>
      <c r="F136" s="51"/>
      <c r="G136" s="51"/>
      <c r="H136" s="52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Z136" s="51"/>
      <c r="AA136" s="51"/>
      <c r="AB136" s="57"/>
      <c r="AC136" s="59"/>
      <c r="AD136" s="59"/>
      <c r="AE136" s="102"/>
      <c r="AF136" s="102"/>
      <c r="AG136" s="59"/>
      <c r="AH136" s="59"/>
      <c r="AI136" s="53"/>
    </row>
    <row r="137" spans="2:35" ht="14.25" customHeight="1" x14ac:dyDescent="0.2">
      <c r="B137" s="51"/>
      <c r="C137" s="61"/>
      <c r="D137" s="51"/>
      <c r="E137" s="51"/>
      <c r="F137" s="51"/>
      <c r="G137" s="51"/>
      <c r="H137" s="52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Z137" s="51"/>
      <c r="AA137" s="51"/>
      <c r="AB137" s="57"/>
      <c r="AC137" s="59"/>
      <c r="AD137" s="59"/>
      <c r="AE137" s="102"/>
      <c r="AF137" s="102"/>
      <c r="AG137" s="59"/>
      <c r="AH137" s="59"/>
      <c r="AI137" s="53"/>
    </row>
    <row r="138" spans="2:35" ht="14.25" customHeight="1" x14ac:dyDescent="0.2">
      <c r="B138" s="51"/>
      <c r="C138" s="61"/>
      <c r="D138" s="51"/>
      <c r="E138" s="51"/>
      <c r="F138" s="51"/>
      <c r="G138" s="51"/>
      <c r="H138" s="52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Z138" s="51"/>
      <c r="AA138" s="51"/>
      <c r="AB138" s="57"/>
      <c r="AC138" s="59"/>
      <c r="AD138" s="59"/>
      <c r="AE138" s="102"/>
      <c r="AF138" s="102"/>
      <c r="AG138" s="59"/>
      <c r="AH138" s="59"/>
      <c r="AI138" s="53"/>
    </row>
    <row r="139" spans="2:35" ht="14.25" customHeight="1" x14ac:dyDescent="0.2">
      <c r="B139" s="51"/>
      <c r="C139" s="61"/>
      <c r="D139" s="51"/>
      <c r="E139" s="51"/>
      <c r="F139" s="51"/>
      <c r="G139" s="51"/>
      <c r="H139" s="52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Z139" s="51"/>
      <c r="AA139" s="51"/>
      <c r="AB139" s="57"/>
      <c r="AC139" s="59"/>
      <c r="AD139" s="59"/>
      <c r="AE139" s="102"/>
      <c r="AF139" s="102"/>
      <c r="AG139" s="59"/>
      <c r="AH139" s="59"/>
      <c r="AI139" s="53"/>
    </row>
    <row r="140" spans="2:35" ht="14.25" customHeight="1" x14ac:dyDescent="0.2">
      <c r="B140" s="51"/>
      <c r="C140" s="61"/>
      <c r="D140" s="51"/>
      <c r="E140" s="51"/>
      <c r="F140" s="51"/>
      <c r="G140" s="51"/>
      <c r="H140" s="52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Z140" s="51"/>
      <c r="AA140" s="51"/>
      <c r="AB140" s="57"/>
      <c r="AC140" s="59"/>
      <c r="AD140" s="59"/>
      <c r="AE140" s="102"/>
      <c r="AF140" s="102"/>
      <c r="AG140" s="59"/>
      <c r="AH140" s="59"/>
      <c r="AI140" s="53"/>
    </row>
    <row r="141" spans="2:35" ht="14.25" customHeight="1" x14ac:dyDescent="0.2">
      <c r="B141" s="51"/>
      <c r="C141" s="61"/>
      <c r="D141" s="51"/>
      <c r="E141" s="51"/>
      <c r="F141" s="51"/>
      <c r="G141" s="51"/>
      <c r="H141" s="52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Z141" s="51"/>
      <c r="AA141" s="51"/>
      <c r="AB141" s="57"/>
      <c r="AC141" s="59"/>
      <c r="AD141" s="59"/>
      <c r="AE141" s="102"/>
      <c r="AF141" s="102"/>
      <c r="AG141" s="59"/>
      <c r="AH141" s="59"/>
      <c r="AI141" s="53"/>
    </row>
    <row r="142" spans="2:35" ht="14.25" customHeight="1" x14ac:dyDescent="0.2">
      <c r="B142" s="51"/>
      <c r="C142" s="61"/>
      <c r="D142" s="51"/>
      <c r="E142" s="51"/>
      <c r="F142" s="51"/>
      <c r="G142" s="51"/>
      <c r="H142" s="52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Z142" s="51"/>
      <c r="AA142" s="51"/>
      <c r="AB142" s="57"/>
      <c r="AC142" s="59"/>
      <c r="AD142" s="59"/>
      <c r="AE142" s="102"/>
      <c r="AF142" s="102"/>
      <c r="AG142" s="59"/>
      <c r="AH142" s="59"/>
      <c r="AI142" s="53"/>
    </row>
    <row r="143" spans="2:35" ht="14.25" customHeight="1" x14ac:dyDescent="0.2">
      <c r="B143" s="51"/>
      <c r="C143" s="61"/>
      <c r="D143" s="51"/>
      <c r="E143" s="51"/>
      <c r="F143" s="51"/>
      <c r="G143" s="51"/>
      <c r="H143" s="52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Z143" s="51"/>
      <c r="AA143" s="51"/>
      <c r="AB143" s="57"/>
      <c r="AC143" s="59"/>
      <c r="AD143" s="59"/>
      <c r="AE143" s="102"/>
      <c r="AF143" s="102"/>
      <c r="AG143" s="59"/>
      <c r="AH143" s="59"/>
      <c r="AI143" s="53"/>
    </row>
    <row r="144" spans="2:35" ht="14.25" customHeight="1" x14ac:dyDescent="0.2">
      <c r="B144" s="51"/>
      <c r="C144" s="61"/>
      <c r="D144" s="51"/>
      <c r="E144" s="51"/>
      <c r="F144" s="51"/>
      <c r="G144" s="51"/>
      <c r="H144" s="52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Z144" s="51"/>
      <c r="AA144" s="51"/>
      <c r="AB144" s="57"/>
      <c r="AC144" s="59"/>
      <c r="AD144" s="59"/>
      <c r="AE144" s="102"/>
      <c r="AF144" s="102"/>
      <c r="AG144" s="59"/>
      <c r="AH144" s="59"/>
      <c r="AI144" s="53"/>
    </row>
    <row r="145" spans="2:35" ht="14.25" customHeight="1" x14ac:dyDescent="0.2">
      <c r="B145" s="51"/>
      <c r="C145" s="61"/>
      <c r="D145" s="51"/>
      <c r="E145" s="51"/>
      <c r="F145" s="51"/>
      <c r="G145" s="51"/>
      <c r="H145" s="52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Z145" s="51"/>
      <c r="AA145" s="51"/>
      <c r="AB145" s="57"/>
      <c r="AC145" s="59"/>
      <c r="AD145" s="59"/>
      <c r="AE145" s="102"/>
      <c r="AF145" s="102"/>
      <c r="AG145" s="59"/>
      <c r="AH145" s="59"/>
      <c r="AI145" s="53"/>
    </row>
    <row r="146" spans="2:35" ht="14.25" customHeight="1" x14ac:dyDescent="0.2">
      <c r="B146" s="51"/>
      <c r="C146" s="61"/>
      <c r="D146" s="51"/>
      <c r="E146" s="51"/>
      <c r="F146" s="51"/>
      <c r="G146" s="51"/>
      <c r="H146" s="52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Z146" s="51"/>
      <c r="AA146" s="51"/>
      <c r="AB146" s="57"/>
      <c r="AC146" s="59"/>
      <c r="AD146" s="59"/>
      <c r="AE146" s="102"/>
      <c r="AF146" s="102"/>
      <c r="AG146" s="59"/>
      <c r="AH146" s="59"/>
      <c r="AI146" s="53"/>
    </row>
    <row r="147" spans="2:35" ht="14.25" customHeight="1" x14ac:dyDescent="0.2">
      <c r="B147" s="51"/>
      <c r="C147" s="61"/>
      <c r="D147" s="51"/>
      <c r="E147" s="51"/>
      <c r="F147" s="51"/>
      <c r="G147" s="51"/>
      <c r="H147" s="52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Z147" s="51"/>
      <c r="AA147" s="51"/>
      <c r="AB147" s="57"/>
      <c r="AC147" s="59"/>
      <c r="AD147" s="59"/>
      <c r="AE147" s="102"/>
      <c r="AF147" s="102"/>
      <c r="AG147" s="59"/>
      <c r="AH147" s="59"/>
      <c r="AI147" s="53"/>
    </row>
    <row r="148" spans="2:35" ht="14.25" customHeight="1" x14ac:dyDescent="0.2">
      <c r="B148" s="51"/>
      <c r="C148" s="61"/>
      <c r="D148" s="51"/>
      <c r="E148" s="51"/>
      <c r="F148" s="51"/>
      <c r="G148" s="51"/>
      <c r="H148" s="52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Z148" s="51"/>
      <c r="AA148" s="51"/>
      <c r="AB148" s="57"/>
      <c r="AC148" s="59"/>
      <c r="AD148" s="59"/>
      <c r="AE148" s="102"/>
      <c r="AF148" s="102"/>
      <c r="AG148" s="59"/>
      <c r="AH148" s="59"/>
      <c r="AI148" s="53"/>
    </row>
    <row r="149" spans="2:35" ht="14.25" customHeight="1" x14ac:dyDescent="0.2">
      <c r="B149" s="51"/>
      <c r="C149" s="61"/>
      <c r="D149" s="51"/>
      <c r="E149" s="51"/>
      <c r="F149" s="51"/>
      <c r="G149" s="51"/>
      <c r="H149" s="52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Z149" s="51"/>
      <c r="AA149" s="51"/>
      <c r="AB149" s="57"/>
      <c r="AC149" s="59"/>
      <c r="AD149" s="59"/>
      <c r="AE149" s="102"/>
      <c r="AF149" s="102"/>
      <c r="AG149" s="59"/>
      <c r="AH149" s="59"/>
      <c r="AI149" s="53"/>
    </row>
    <row r="150" spans="2:35" ht="14.25" customHeight="1" x14ac:dyDescent="0.2">
      <c r="B150" s="51"/>
      <c r="C150" s="61"/>
      <c r="D150" s="51"/>
      <c r="E150" s="51"/>
      <c r="F150" s="51"/>
      <c r="G150" s="51"/>
      <c r="H150" s="52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Z150" s="51"/>
      <c r="AA150" s="51"/>
      <c r="AB150" s="57"/>
      <c r="AC150" s="59"/>
      <c r="AD150" s="59"/>
      <c r="AE150" s="102"/>
      <c r="AF150" s="102"/>
      <c r="AG150" s="59"/>
      <c r="AH150" s="59"/>
      <c r="AI150" s="53"/>
    </row>
    <row r="151" spans="2:35" ht="14.25" customHeight="1" x14ac:dyDescent="0.2">
      <c r="B151" s="51"/>
      <c r="C151" s="61"/>
      <c r="D151" s="51"/>
      <c r="E151" s="51"/>
      <c r="F151" s="51"/>
      <c r="G151" s="51"/>
      <c r="H151" s="52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Z151" s="51"/>
      <c r="AA151" s="51"/>
      <c r="AB151" s="57"/>
      <c r="AC151" s="59"/>
      <c r="AD151" s="59"/>
      <c r="AE151" s="102"/>
      <c r="AF151" s="102"/>
      <c r="AG151" s="59"/>
      <c r="AH151" s="59"/>
      <c r="AI151" s="53"/>
    </row>
    <row r="152" spans="2:35" ht="14.25" customHeight="1" x14ac:dyDescent="0.2">
      <c r="B152" s="51"/>
      <c r="C152" s="61"/>
      <c r="D152" s="51"/>
      <c r="E152" s="51"/>
      <c r="F152" s="51"/>
      <c r="G152" s="51"/>
      <c r="H152" s="52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Z152" s="51"/>
      <c r="AA152" s="51"/>
      <c r="AB152" s="57"/>
      <c r="AC152" s="59"/>
      <c r="AD152" s="59"/>
      <c r="AE152" s="102"/>
      <c r="AF152" s="102"/>
      <c r="AG152" s="59"/>
      <c r="AH152" s="59"/>
      <c r="AI152" s="53"/>
    </row>
    <row r="153" spans="2:35" ht="14.25" customHeight="1" x14ac:dyDescent="0.2">
      <c r="B153" s="51"/>
      <c r="C153" s="61"/>
      <c r="D153" s="51"/>
      <c r="E153" s="51"/>
      <c r="F153" s="51"/>
      <c r="G153" s="51"/>
      <c r="H153" s="52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Z153" s="51"/>
      <c r="AA153" s="51"/>
      <c r="AB153" s="57"/>
      <c r="AC153" s="59"/>
      <c r="AD153" s="59"/>
      <c r="AE153" s="102"/>
      <c r="AF153" s="102"/>
      <c r="AG153" s="59"/>
      <c r="AH153" s="59"/>
      <c r="AI153" s="53"/>
    </row>
    <row r="154" spans="2:35" ht="14.25" customHeight="1" x14ac:dyDescent="0.2">
      <c r="B154" s="51"/>
      <c r="C154" s="61"/>
      <c r="D154" s="51"/>
      <c r="E154" s="51"/>
      <c r="F154" s="51"/>
      <c r="G154" s="51"/>
      <c r="H154" s="52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Z154" s="51"/>
      <c r="AA154" s="51"/>
      <c r="AB154" s="57"/>
      <c r="AC154" s="59"/>
      <c r="AD154" s="59"/>
      <c r="AE154" s="102"/>
      <c r="AF154" s="102"/>
      <c r="AG154" s="59"/>
      <c r="AH154" s="59"/>
      <c r="AI154" s="53"/>
    </row>
    <row r="155" spans="2:35" ht="14.25" customHeight="1" x14ac:dyDescent="0.2">
      <c r="B155" s="51"/>
      <c r="C155" s="61"/>
      <c r="D155" s="51"/>
      <c r="E155" s="51"/>
      <c r="F155" s="51"/>
      <c r="G155" s="51"/>
      <c r="H155" s="52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Z155" s="51"/>
      <c r="AA155" s="51"/>
      <c r="AB155" s="57"/>
      <c r="AC155" s="59"/>
      <c r="AD155" s="59"/>
      <c r="AE155" s="102"/>
      <c r="AF155" s="102"/>
      <c r="AG155" s="59"/>
      <c r="AH155" s="59"/>
      <c r="AI155" s="53"/>
    </row>
    <row r="156" spans="2:35" ht="14.25" customHeight="1" x14ac:dyDescent="0.2">
      <c r="B156" s="51"/>
      <c r="C156" s="61"/>
      <c r="D156" s="51"/>
      <c r="E156" s="51"/>
      <c r="F156" s="51"/>
      <c r="G156" s="51"/>
      <c r="H156" s="52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Z156" s="51"/>
      <c r="AA156" s="51"/>
      <c r="AB156" s="57"/>
      <c r="AC156" s="59"/>
      <c r="AD156" s="59"/>
      <c r="AE156" s="102"/>
      <c r="AF156" s="102"/>
      <c r="AG156" s="59"/>
      <c r="AH156" s="59"/>
      <c r="AI156" s="53"/>
    </row>
    <row r="157" spans="2:35" ht="14.25" customHeight="1" x14ac:dyDescent="0.2">
      <c r="B157" s="51"/>
      <c r="C157" s="61"/>
      <c r="D157" s="51"/>
      <c r="E157" s="51"/>
      <c r="F157" s="51"/>
      <c r="G157" s="51"/>
      <c r="H157" s="52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Z157" s="51"/>
      <c r="AA157" s="51"/>
      <c r="AB157" s="57"/>
      <c r="AC157" s="59"/>
      <c r="AD157" s="59"/>
      <c r="AE157" s="102"/>
      <c r="AF157" s="102"/>
      <c r="AG157" s="59"/>
      <c r="AH157" s="59"/>
      <c r="AI157" s="53"/>
    </row>
    <row r="158" spans="2:35" ht="14.25" customHeight="1" x14ac:dyDescent="0.2">
      <c r="B158" s="51"/>
      <c r="C158" s="61"/>
      <c r="D158" s="51"/>
      <c r="E158" s="51"/>
      <c r="F158" s="51"/>
      <c r="G158" s="51"/>
      <c r="H158" s="52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Z158" s="51"/>
      <c r="AA158" s="51"/>
      <c r="AB158" s="57"/>
      <c r="AC158" s="59"/>
      <c r="AD158" s="59"/>
      <c r="AE158" s="102"/>
      <c r="AF158" s="102"/>
      <c r="AG158" s="59"/>
      <c r="AH158" s="59"/>
      <c r="AI158" s="53"/>
    </row>
    <row r="159" spans="2:35" ht="14.25" customHeight="1" x14ac:dyDescent="0.2">
      <c r="B159" s="51"/>
      <c r="C159" s="61"/>
      <c r="D159" s="51"/>
      <c r="E159" s="51"/>
      <c r="F159" s="51"/>
      <c r="G159" s="51"/>
      <c r="H159" s="52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Z159" s="51"/>
      <c r="AA159" s="51"/>
      <c r="AB159" s="57"/>
      <c r="AC159" s="59"/>
      <c r="AD159" s="59"/>
      <c r="AE159" s="102"/>
      <c r="AF159" s="102"/>
      <c r="AG159" s="59"/>
      <c r="AH159" s="59"/>
      <c r="AI159" s="53"/>
    </row>
    <row r="160" spans="2:35" ht="14.25" customHeight="1" x14ac:dyDescent="0.2">
      <c r="B160" s="51"/>
      <c r="C160" s="61"/>
      <c r="D160" s="51"/>
      <c r="E160" s="51"/>
      <c r="F160" s="51"/>
      <c r="G160" s="51"/>
      <c r="H160" s="52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Z160" s="51"/>
      <c r="AA160" s="51"/>
      <c r="AB160" s="57"/>
      <c r="AC160" s="59"/>
      <c r="AD160" s="59"/>
      <c r="AE160" s="102"/>
      <c r="AF160" s="102"/>
      <c r="AG160" s="59"/>
      <c r="AH160" s="59"/>
      <c r="AI160" s="53"/>
    </row>
    <row r="161" spans="2:35" ht="14.25" customHeight="1" x14ac:dyDescent="0.2">
      <c r="B161" s="51"/>
      <c r="C161" s="61"/>
      <c r="D161" s="51"/>
      <c r="E161" s="51"/>
      <c r="F161" s="51"/>
      <c r="G161" s="51"/>
      <c r="H161" s="52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Z161" s="51"/>
      <c r="AA161" s="51"/>
      <c r="AB161" s="57"/>
      <c r="AC161" s="59"/>
      <c r="AD161" s="59"/>
      <c r="AE161" s="102"/>
      <c r="AF161" s="102"/>
      <c r="AG161" s="59"/>
      <c r="AH161" s="59"/>
      <c r="AI161" s="53"/>
    </row>
    <row r="162" spans="2:35" ht="14.25" customHeight="1" x14ac:dyDescent="0.2">
      <c r="B162" s="51"/>
      <c r="C162" s="61"/>
      <c r="D162" s="51"/>
      <c r="E162" s="51"/>
      <c r="F162" s="51"/>
      <c r="G162" s="51"/>
      <c r="H162" s="52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Z162" s="51"/>
      <c r="AA162" s="51"/>
      <c r="AB162" s="57"/>
      <c r="AC162" s="59"/>
      <c r="AD162" s="59"/>
      <c r="AE162" s="102"/>
      <c r="AF162" s="102"/>
      <c r="AG162" s="59"/>
      <c r="AH162" s="59"/>
      <c r="AI162" s="53"/>
    </row>
    <row r="163" spans="2:35" ht="14.25" customHeight="1" x14ac:dyDescent="0.2">
      <c r="B163" s="51"/>
      <c r="C163" s="61"/>
      <c r="D163" s="51"/>
      <c r="E163" s="51"/>
      <c r="F163" s="51"/>
      <c r="G163" s="51"/>
      <c r="H163" s="52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Z163" s="51"/>
      <c r="AA163" s="51"/>
      <c r="AB163" s="57"/>
      <c r="AC163" s="59"/>
      <c r="AD163" s="59"/>
      <c r="AE163" s="102"/>
      <c r="AF163" s="102"/>
      <c r="AG163" s="59"/>
      <c r="AH163" s="59"/>
      <c r="AI163" s="53"/>
    </row>
    <row r="164" spans="2:35" ht="14.25" customHeight="1" x14ac:dyDescent="0.2">
      <c r="B164" s="51"/>
      <c r="C164" s="61"/>
      <c r="D164" s="51"/>
      <c r="E164" s="51"/>
      <c r="F164" s="51"/>
      <c r="G164" s="51"/>
      <c r="H164" s="52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Z164" s="51"/>
      <c r="AA164" s="51"/>
      <c r="AB164" s="57"/>
      <c r="AC164" s="59"/>
      <c r="AD164" s="59"/>
      <c r="AE164" s="102"/>
      <c r="AF164" s="102"/>
      <c r="AG164" s="59"/>
      <c r="AH164" s="59"/>
      <c r="AI164" s="53"/>
    </row>
    <row r="165" spans="2:35" ht="14.25" customHeight="1" x14ac:dyDescent="0.2">
      <c r="B165" s="51"/>
      <c r="C165" s="61"/>
      <c r="D165" s="51"/>
      <c r="E165" s="51"/>
      <c r="F165" s="51"/>
      <c r="G165" s="51"/>
      <c r="H165" s="52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Z165" s="51"/>
      <c r="AA165" s="51"/>
      <c r="AB165" s="57"/>
      <c r="AC165" s="59"/>
      <c r="AD165" s="59"/>
      <c r="AE165" s="102"/>
      <c r="AF165" s="102"/>
      <c r="AG165" s="59"/>
      <c r="AH165" s="59"/>
      <c r="AI165" s="53"/>
    </row>
    <row r="166" spans="2:35" ht="14.25" customHeight="1" x14ac:dyDescent="0.2">
      <c r="B166" s="51"/>
      <c r="C166" s="61"/>
      <c r="D166" s="51"/>
      <c r="E166" s="51"/>
      <c r="F166" s="51"/>
      <c r="G166" s="51"/>
      <c r="H166" s="52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Z166" s="51"/>
      <c r="AA166" s="51"/>
      <c r="AB166" s="57"/>
      <c r="AC166" s="59"/>
      <c r="AD166" s="59"/>
      <c r="AE166" s="102"/>
      <c r="AF166" s="102"/>
      <c r="AG166" s="59"/>
      <c r="AH166" s="59"/>
      <c r="AI166" s="53"/>
    </row>
    <row r="167" spans="2:35" ht="14.25" customHeight="1" x14ac:dyDescent="0.2">
      <c r="B167" s="51"/>
      <c r="C167" s="61"/>
      <c r="D167" s="51"/>
      <c r="E167" s="51"/>
      <c r="F167" s="51"/>
      <c r="G167" s="51"/>
      <c r="H167" s="52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Z167" s="51"/>
      <c r="AA167" s="51"/>
      <c r="AB167" s="57"/>
      <c r="AC167" s="59"/>
      <c r="AD167" s="59"/>
      <c r="AE167" s="102"/>
      <c r="AF167" s="102"/>
      <c r="AG167" s="59"/>
      <c r="AH167" s="59"/>
      <c r="AI167" s="53"/>
    </row>
    <row r="168" spans="2:35" ht="14.25" customHeight="1" x14ac:dyDescent="0.2">
      <c r="B168" s="51"/>
      <c r="C168" s="61"/>
      <c r="D168" s="51"/>
      <c r="E168" s="51"/>
      <c r="F168" s="51"/>
      <c r="G168" s="51"/>
      <c r="H168" s="52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Z168" s="51"/>
      <c r="AA168" s="51"/>
      <c r="AB168" s="57"/>
      <c r="AC168" s="59"/>
      <c r="AD168" s="59"/>
      <c r="AE168" s="102"/>
      <c r="AF168" s="102"/>
      <c r="AG168" s="59"/>
      <c r="AH168" s="59"/>
      <c r="AI168" s="53"/>
    </row>
    <row r="169" spans="2:35" ht="14.25" customHeight="1" x14ac:dyDescent="0.2">
      <c r="B169" s="51"/>
      <c r="C169" s="61"/>
      <c r="D169" s="51"/>
      <c r="E169" s="51"/>
      <c r="F169" s="51"/>
      <c r="G169" s="51"/>
      <c r="H169" s="52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Z169" s="51"/>
      <c r="AA169" s="51"/>
      <c r="AB169" s="57"/>
      <c r="AC169" s="59"/>
      <c r="AD169" s="59"/>
      <c r="AE169" s="102"/>
      <c r="AF169" s="102"/>
      <c r="AG169" s="59"/>
      <c r="AH169" s="59"/>
      <c r="AI169" s="53"/>
    </row>
    <row r="170" spans="2:35" ht="14.25" customHeight="1" x14ac:dyDescent="0.2">
      <c r="B170" s="51"/>
      <c r="C170" s="61"/>
      <c r="D170" s="51"/>
      <c r="E170" s="51"/>
      <c r="F170" s="51"/>
      <c r="G170" s="51"/>
      <c r="H170" s="52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Z170" s="51"/>
      <c r="AA170" s="51"/>
      <c r="AB170" s="57"/>
      <c r="AC170" s="59"/>
      <c r="AD170" s="59"/>
      <c r="AE170" s="102"/>
      <c r="AF170" s="102"/>
      <c r="AG170" s="59"/>
      <c r="AH170" s="59"/>
      <c r="AI170" s="53"/>
    </row>
    <row r="171" spans="2:35" ht="14.25" customHeight="1" x14ac:dyDescent="0.2">
      <c r="B171" s="51"/>
      <c r="C171" s="61"/>
      <c r="D171" s="51"/>
      <c r="E171" s="51"/>
      <c r="F171" s="51"/>
      <c r="G171" s="51"/>
      <c r="H171" s="52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Z171" s="51"/>
      <c r="AA171" s="51"/>
      <c r="AB171" s="57"/>
      <c r="AC171" s="59"/>
      <c r="AD171" s="59"/>
      <c r="AE171" s="102"/>
      <c r="AF171" s="102"/>
      <c r="AG171" s="59"/>
      <c r="AH171" s="59"/>
      <c r="AI171" s="53"/>
    </row>
    <row r="172" spans="2:35" ht="14.25" customHeight="1" x14ac:dyDescent="0.2">
      <c r="B172" s="51"/>
      <c r="C172" s="61"/>
      <c r="D172" s="51"/>
      <c r="E172" s="51"/>
      <c r="F172" s="51"/>
      <c r="G172" s="51"/>
      <c r="H172" s="52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Z172" s="51"/>
      <c r="AA172" s="51"/>
      <c r="AB172" s="57"/>
      <c r="AC172" s="59"/>
      <c r="AD172" s="59"/>
      <c r="AE172" s="102"/>
      <c r="AF172" s="102"/>
      <c r="AG172" s="59"/>
      <c r="AH172" s="59"/>
      <c r="AI172" s="53"/>
    </row>
    <row r="173" spans="2:35" ht="14.25" customHeight="1" x14ac:dyDescent="0.2">
      <c r="B173" s="51"/>
      <c r="C173" s="61"/>
      <c r="D173" s="51"/>
      <c r="E173" s="51"/>
      <c r="F173" s="51"/>
      <c r="G173" s="51"/>
      <c r="H173" s="52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Z173" s="51"/>
      <c r="AA173" s="51"/>
      <c r="AB173" s="57"/>
      <c r="AC173" s="59"/>
      <c r="AD173" s="59"/>
      <c r="AE173" s="102"/>
      <c r="AF173" s="102"/>
      <c r="AG173" s="59"/>
      <c r="AH173" s="59"/>
      <c r="AI173" s="53"/>
    </row>
    <row r="174" spans="2:35" ht="14.25" customHeight="1" x14ac:dyDescent="0.2">
      <c r="B174" s="51"/>
      <c r="C174" s="61"/>
      <c r="D174" s="51"/>
      <c r="E174" s="51"/>
      <c r="F174" s="51"/>
      <c r="G174" s="51"/>
      <c r="H174" s="52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Z174" s="51"/>
      <c r="AA174" s="51"/>
      <c r="AB174" s="57"/>
      <c r="AC174" s="59"/>
      <c r="AD174" s="59"/>
      <c r="AE174" s="102"/>
      <c r="AF174" s="102"/>
      <c r="AG174" s="59"/>
      <c r="AH174" s="59"/>
      <c r="AI174" s="53"/>
    </row>
    <row r="175" spans="2:35" ht="14.25" customHeight="1" x14ac:dyDescent="0.2">
      <c r="B175" s="51"/>
      <c r="C175" s="61"/>
      <c r="D175" s="51"/>
      <c r="E175" s="51"/>
      <c r="F175" s="51"/>
      <c r="G175" s="51"/>
      <c r="H175" s="52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Z175" s="51"/>
      <c r="AA175" s="51"/>
      <c r="AB175" s="57"/>
      <c r="AC175" s="59"/>
      <c r="AD175" s="59"/>
      <c r="AE175" s="102"/>
      <c r="AF175" s="102"/>
      <c r="AG175" s="59"/>
      <c r="AH175" s="59"/>
      <c r="AI175" s="53"/>
    </row>
    <row r="176" spans="2:35" ht="14.25" customHeight="1" x14ac:dyDescent="0.2">
      <c r="B176" s="51"/>
      <c r="C176" s="61"/>
      <c r="D176" s="51"/>
      <c r="E176" s="51"/>
      <c r="F176" s="51"/>
      <c r="G176" s="51"/>
      <c r="H176" s="52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Z176" s="51"/>
      <c r="AA176" s="51"/>
      <c r="AB176" s="57"/>
      <c r="AC176" s="59"/>
      <c r="AD176" s="59"/>
      <c r="AE176" s="102"/>
      <c r="AF176" s="102"/>
      <c r="AG176" s="59"/>
      <c r="AH176" s="59"/>
      <c r="AI176" s="53"/>
    </row>
    <row r="177" spans="2:35" ht="14.25" customHeight="1" x14ac:dyDescent="0.2">
      <c r="B177" s="51"/>
      <c r="C177" s="61"/>
      <c r="D177" s="51"/>
      <c r="E177" s="51"/>
      <c r="F177" s="51"/>
      <c r="G177" s="51"/>
      <c r="H177" s="52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Z177" s="51"/>
      <c r="AA177" s="51"/>
      <c r="AB177" s="57"/>
      <c r="AC177" s="59"/>
      <c r="AD177" s="59"/>
      <c r="AE177" s="102"/>
      <c r="AF177" s="102"/>
      <c r="AG177" s="59"/>
      <c r="AH177" s="59"/>
      <c r="AI177" s="53"/>
    </row>
    <row r="178" spans="2:35" ht="14.25" customHeight="1" x14ac:dyDescent="0.2">
      <c r="B178" s="51"/>
      <c r="C178" s="61"/>
      <c r="D178" s="51"/>
      <c r="E178" s="51"/>
      <c r="F178" s="51"/>
      <c r="G178" s="51"/>
      <c r="H178" s="52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Z178" s="51"/>
      <c r="AA178" s="51"/>
      <c r="AB178" s="57"/>
      <c r="AC178" s="59"/>
      <c r="AD178" s="59"/>
      <c r="AE178" s="102"/>
      <c r="AF178" s="102"/>
      <c r="AG178" s="59"/>
      <c r="AH178" s="59"/>
      <c r="AI178" s="53"/>
    </row>
    <row r="179" spans="2:35" ht="14.25" customHeight="1" x14ac:dyDescent="0.2">
      <c r="B179" s="51"/>
      <c r="C179" s="61"/>
      <c r="D179" s="51"/>
      <c r="E179" s="51"/>
      <c r="F179" s="51"/>
      <c r="G179" s="51"/>
      <c r="H179" s="52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Z179" s="51"/>
      <c r="AA179" s="51"/>
      <c r="AB179" s="57"/>
      <c r="AC179" s="59"/>
      <c r="AD179" s="59"/>
      <c r="AE179" s="102"/>
      <c r="AF179" s="102"/>
      <c r="AG179" s="59"/>
      <c r="AH179" s="59"/>
      <c r="AI179" s="53"/>
    </row>
    <row r="180" spans="2:35" ht="14.25" customHeight="1" x14ac:dyDescent="0.2">
      <c r="B180" s="51"/>
      <c r="C180" s="61"/>
      <c r="D180" s="51"/>
      <c r="E180" s="51"/>
      <c r="F180" s="51"/>
      <c r="G180" s="51"/>
      <c r="H180" s="52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Z180" s="51"/>
      <c r="AA180" s="51"/>
      <c r="AB180" s="57"/>
      <c r="AC180" s="59"/>
      <c r="AD180" s="59"/>
      <c r="AE180" s="102"/>
      <c r="AF180" s="102"/>
      <c r="AG180" s="59"/>
      <c r="AH180" s="59"/>
      <c r="AI180" s="53"/>
    </row>
    <row r="181" spans="2:35" ht="14.25" customHeight="1" x14ac:dyDescent="0.2">
      <c r="B181" s="51"/>
      <c r="C181" s="61"/>
      <c r="D181" s="51"/>
      <c r="E181" s="51"/>
      <c r="F181" s="51"/>
      <c r="G181" s="51"/>
      <c r="H181" s="52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Z181" s="51"/>
      <c r="AA181" s="51"/>
      <c r="AB181" s="57"/>
      <c r="AC181" s="59"/>
      <c r="AD181" s="59"/>
      <c r="AE181" s="102"/>
      <c r="AF181" s="102"/>
      <c r="AG181" s="59"/>
      <c r="AH181" s="59"/>
      <c r="AI181" s="53"/>
    </row>
    <row r="182" spans="2:35" ht="14.25" customHeight="1" x14ac:dyDescent="0.2">
      <c r="B182" s="51"/>
      <c r="C182" s="61"/>
      <c r="D182" s="51"/>
      <c r="E182" s="51"/>
      <c r="F182" s="51"/>
      <c r="G182" s="51"/>
      <c r="H182" s="52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Z182" s="51"/>
      <c r="AA182" s="51"/>
      <c r="AB182" s="57"/>
      <c r="AC182" s="59"/>
      <c r="AD182" s="59"/>
      <c r="AE182" s="102"/>
      <c r="AF182" s="102"/>
      <c r="AG182" s="59"/>
      <c r="AH182" s="59"/>
      <c r="AI182" s="53"/>
    </row>
    <row r="183" spans="2:35" ht="14.25" customHeight="1" x14ac:dyDescent="0.2">
      <c r="B183" s="51"/>
      <c r="C183" s="61"/>
      <c r="D183" s="51"/>
      <c r="E183" s="51"/>
      <c r="F183" s="51"/>
      <c r="G183" s="51"/>
      <c r="H183" s="52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Z183" s="51"/>
      <c r="AA183" s="51"/>
      <c r="AB183" s="57"/>
      <c r="AC183" s="59"/>
      <c r="AD183" s="59"/>
      <c r="AE183" s="102"/>
      <c r="AF183" s="102"/>
      <c r="AG183" s="59"/>
      <c r="AH183" s="59"/>
      <c r="AI183" s="53"/>
    </row>
    <row r="184" spans="2:35" ht="14.25" customHeight="1" x14ac:dyDescent="0.2">
      <c r="B184" s="51"/>
      <c r="C184" s="61"/>
      <c r="D184" s="51"/>
      <c r="E184" s="51"/>
      <c r="F184" s="51"/>
      <c r="G184" s="51"/>
      <c r="H184" s="52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Z184" s="51"/>
      <c r="AA184" s="51"/>
      <c r="AB184" s="57"/>
      <c r="AC184" s="59"/>
      <c r="AD184" s="59"/>
      <c r="AE184" s="102"/>
      <c r="AF184" s="102"/>
      <c r="AG184" s="59"/>
      <c r="AH184" s="59"/>
      <c r="AI184" s="53"/>
    </row>
    <row r="185" spans="2:35" ht="14.25" customHeight="1" x14ac:dyDescent="0.2">
      <c r="B185" s="51"/>
      <c r="C185" s="61"/>
      <c r="D185" s="51"/>
      <c r="E185" s="51"/>
      <c r="F185" s="51"/>
      <c r="G185" s="51"/>
      <c r="H185" s="52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Z185" s="51"/>
      <c r="AA185" s="51"/>
      <c r="AB185" s="57"/>
      <c r="AC185" s="59"/>
      <c r="AD185" s="59"/>
      <c r="AE185" s="102"/>
      <c r="AF185" s="102"/>
      <c r="AG185" s="59"/>
      <c r="AH185" s="59"/>
      <c r="AI185" s="53"/>
    </row>
    <row r="186" spans="2:35" ht="14.25" customHeight="1" x14ac:dyDescent="0.2">
      <c r="B186" s="51"/>
      <c r="C186" s="61"/>
      <c r="D186" s="51"/>
      <c r="E186" s="51"/>
      <c r="F186" s="51"/>
      <c r="G186" s="51"/>
      <c r="H186" s="52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Z186" s="51"/>
      <c r="AA186" s="51"/>
      <c r="AB186" s="57"/>
      <c r="AC186" s="59"/>
      <c r="AD186" s="59"/>
      <c r="AE186" s="102"/>
      <c r="AF186" s="102"/>
      <c r="AG186" s="59"/>
      <c r="AH186" s="59"/>
      <c r="AI186" s="53"/>
    </row>
    <row r="187" spans="2:35" ht="14.25" customHeight="1" x14ac:dyDescent="0.2">
      <c r="B187" s="51"/>
      <c r="C187" s="61"/>
      <c r="D187" s="51"/>
      <c r="E187" s="51"/>
      <c r="F187" s="51"/>
      <c r="G187" s="51"/>
      <c r="H187" s="52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Z187" s="51"/>
      <c r="AA187" s="51"/>
      <c r="AB187" s="57"/>
      <c r="AC187" s="59"/>
      <c r="AD187" s="59"/>
      <c r="AE187" s="102"/>
      <c r="AF187" s="102"/>
      <c r="AG187" s="59"/>
      <c r="AH187" s="59"/>
      <c r="AI187" s="53"/>
    </row>
    <row r="188" spans="2:35" ht="14.25" customHeight="1" x14ac:dyDescent="0.2">
      <c r="B188" s="51"/>
      <c r="C188" s="61"/>
      <c r="D188" s="51"/>
      <c r="E188" s="51"/>
      <c r="F188" s="51"/>
      <c r="G188" s="51"/>
      <c r="H188" s="52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Z188" s="51"/>
      <c r="AA188" s="51"/>
      <c r="AB188" s="57"/>
      <c r="AC188" s="59"/>
      <c r="AD188" s="59"/>
      <c r="AE188" s="102"/>
      <c r="AF188" s="102"/>
      <c r="AG188" s="59"/>
      <c r="AH188" s="59"/>
      <c r="AI188" s="53"/>
    </row>
    <row r="189" spans="2:35" ht="14.25" customHeight="1" x14ac:dyDescent="0.2">
      <c r="B189" s="51"/>
      <c r="C189" s="61"/>
      <c r="D189" s="51"/>
      <c r="E189" s="51"/>
      <c r="F189" s="51"/>
      <c r="G189" s="51"/>
      <c r="H189" s="52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Z189" s="51"/>
      <c r="AA189" s="51"/>
      <c r="AB189" s="57"/>
      <c r="AC189" s="59"/>
      <c r="AD189" s="59"/>
      <c r="AE189" s="102"/>
      <c r="AF189" s="102"/>
      <c r="AG189" s="59"/>
      <c r="AH189" s="59"/>
      <c r="AI189" s="53"/>
    </row>
    <row r="190" spans="2:35" ht="14.25" customHeight="1" x14ac:dyDescent="0.2">
      <c r="B190" s="51"/>
      <c r="C190" s="61"/>
      <c r="D190" s="51"/>
      <c r="E190" s="51"/>
      <c r="F190" s="51"/>
      <c r="G190" s="51"/>
      <c r="H190" s="52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Z190" s="51"/>
      <c r="AA190" s="51"/>
      <c r="AB190" s="57"/>
      <c r="AC190" s="59"/>
      <c r="AD190" s="59"/>
      <c r="AE190" s="102"/>
      <c r="AF190" s="102"/>
      <c r="AG190" s="59"/>
      <c r="AH190" s="59"/>
      <c r="AI190" s="53"/>
    </row>
    <row r="191" spans="2:35" ht="14.25" customHeight="1" x14ac:dyDescent="0.2">
      <c r="B191" s="51"/>
      <c r="C191" s="61"/>
      <c r="D191" s="51"/>
      <c r="E191" s="51"/>
      <c r="F191" s="51"/>
      <c r="G191" s="51"/>
      <c r="H191" s="52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Z191" s="51"/>
      <c r="AA191" s="51"/>
      <c r="AB191" s="57"/>
      <c r="AC191" s="59"/>
      <c r="AD191" s="59"/>
      <c r="AE191" s="102"/>
      <c r="AF191" s="102"/>
      <c r="AG191" s="59"/>
      <c r="AH191" s="59"/>
      <c r="AI191" s="53"/>
    </row>
    <row r="192" spans="2:35" ht="14.25" customHeight="1" x14ac:dyDescent="0.2">
      <c r="B192" s="51"/>
      <c r="C192" s="61"/>
      <c r="D192" s="51"/>
      <c r="E192" s="51"/>
      <c r="F192" s="51"/>
      <c r="G192" s="51"/>
      <c r="H192" s="52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Z192" s="51"/>
      <c r="AA192" s="51"/>
      <c r="AB192" s="57"/>
      <c r="AC192" s="59"/>
      <c r="AD192" s="59"/>
      <c r="AE192" s="102"/>
      <c r="AF192" s="102"/>
      <c r="AG192" s="59"/>
      <c r="AH192" s="59"/>
      <c r="AI192" s="53"/>
    </row>
    <row r="193" spans="2:35" ht="14.25" customHeight="1" x14ac:dyDescent="0.2">
      <c r="B193" s="51"/>
      <c r="C193" s="61"/>
      <c r="D193" s="51"/>
      <c r="E193" s="51"/>
      <c r="F193" s="51"/>
      <c r="G193" s="51"/>
      <c r="H193" s="52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Z193" s="51"/>
      <c r="AA193" s="51"/>
      <c r="AB193" s="57"/>
      <c r="AC193" s="59"/>
      <c r="AD193" s="59"/>
      <c r="AE193" s="102"/>
      <c r="AF193" s="102"/>
      <c r="AG193" s="59"/>
      <c r="AH193" s="59"/>
      <c r="AI193" s="53"/>
    </row>
    <row r="194" spans="2:35" ht="14.25" customHeight="1" x14ac:dyDescent="0.2">
      <c r="B194" s="51"/>
      <c r="C194" s="61"/>
      <c r="D194" s="51"/>
      <c r="E194" s="51"/>
      <c r="F194" s="51"/>
      <c r="G194" s="51"/>
      <c r="H194" s="52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Z194" s="51"/>
      <c r="AA194" s="51"/>
      <c r="AB194" s="57"/>
      <c r="AC194" s="59"/>
      <c r="AD194" s="59"/>
      <c r="AE194" s="102"/>
      <c r="AF194" s="102"/>
      <c r="AG194" s="59"/>
      <c r="AH194" s="59"/>
      <c r="AI194" s="53"/>
    </row>
    <row r="195" spans="2:35" ht="14.25" customHeight="1" x14ac:dyDescent="0.2">
      <c r="B195" s="51"/>
      <c r="C195" s="61"/>
      <c r="D195" s="51"/>
      <c r="E195" s="51"/>
      <c r="F195" s="51"/>
      <c r="G195" s="51"/>
      <c r="H195" s="52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Z195" s="51"/>
      <c r="AA195" s="51"/>
      <c r="AB195" s="57"/>
      <c r="AC195" s="59"/>
      <c r="AD195" s="59"/>
      <c r="AE195" s="102"/>
      <c r="AF195" s="102"/>
      <c r="AG195" s="59"/>
      <c r="AH195" s="59"/>
      <c r="AI195" s="53"/>
    </row>
    <row r="196" spans="2:35" ht="14.25" customHeight="1" x14ac:dyDescent="0.2">
      <c r="B196" s="51"/>
      <c r="C196" s="61"/>
      <c r="D196" s="51"/>
      <c r="E196" s="51"/>
      <c r="F196" s="51"/>
      <c r="G196" s="51"/>
      <c r="H196" s="52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Z196" s="51"/>
      <c r="AA196" s="51"/>
      <c r="AB196" s="57"/>
      <c r="AC196" s="59"/>
      <c r="AD196" s="59"/>
      <c r="AE196" s="102"/>
      <c r="AF196" s="102"/>
      <c r="AG196" s="59"/>
      <c r="AH196" s="59"/>
      <c r="AI196" s="53"/>
    </row>
    <row r="197" spans="2:35" ht="14.25" customHeight="1" x14ac:dyDescent="0.2">
      <c r="B197" s="51"/>
      <c r="C197" s="61"/>
      <c r="D197" s="51"/>
      <c r="E197" s="51"/>
      <c r="F197" s="51"/>
      <c r="G197" s="51"/>
      <c r="H197" s="52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Z197" s="51"/>
      <c r="AA197" s="51"/>
      <c r="AB197" s="57"/>
      <c r="AC197" s="59"/>
      <c r="AD197" s="59"/>
      <c r="AE197" s="102"/>
      <c r="AF197" s="102"/>
      <c r="AG197" s="59"/>
      <c r="AH197" s="59"/>
      <c r="AI197" s="53"/>
    </row>
    <row r="198" spans="2:35" ht="14.25" customHeight="1" x14ac:dyDescent="0.2">
      <c r="B198" s="51"/>
      <c r="C198" s="61"/>
      <c r="D198" s="51"/>
      <c r="E198" s="51"/>
      <c r="F198" s="51"/>
      <c r="G198" s="51"/>
      <c r="H198" s="52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Z198" s="51"/>
      <c r="AA198" s="51"/>
      <c r="AB198" s="57"/>
      <c r="AC198" s="59"/>
      <c r="AD198" s="59"/>
      <c r="AE198" s="102"/>
      <c r="AF198" s="102"/>
      <c r="AG198" s="59"/>
      <c r="AH198" s="59"/>
      <c r="AI198" s="53"/>
    </row>
    <row r="199" spans="2:35" ht="14.25" customHeight="1" x14ac:dyDescent="0.2">
      <c r="B199" s="51"/>
      <c r="C199" s="61"/>
      <c r="D199" s="51"/>
      <c r="E199" s="51"/>
      <c r="F199" s="51"/>
      <c r="G199" s="51"/>
      <c r="H199" s="52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Z199" s="51"/>
      <c r="AA199" s="51"/>
      <c r="AB199" s="57"/>
      <c r="AC199" s="59"/>
      <c r="AD199" s="59"/>
      <c r="AE199" s="102"/>
      <c r="AF199" s="102"/>
      <c r="AG199" s="59"/>
      <c r="AH199" s="59"/>
      <c r="AI199" s="53"/>
    </row>
    <row r="200" spans="2:35" ht="14.25" customHeight="1" x14ac:dyDescent="0.2">
      <c r="B200" s="51"/>
      <c r="C200" s="61"/>
      <c r="D200" s="51"/>
      <c r="E200" s="51"/>
      <c r="F200" s="51"/>
      <c r="G200" s="51"/>
      <c r="H200" s="52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Z200" s="51"/>
      <c r="AA200" s="51"/>
      <c r="AB200" s="57"/>
      <c r="AC200" s="59"/>
      <c r="AD200" s="59"/>
      <c r="AE200" s="102"/>
      <c r="AF200" s="102"/>
      <c r="AG200" s="59"/>
      <c r="AH200" s="59"/>
      <c r="AI200" s="53"/>
    </row>
    <row r="201" spans="2:35" ht="14.25" customHeight="1" x14ac:dyDescent="0.2">
      <c r="B201" s="51"/>
      <c r="C201" s="61"/>
      <c r="D201" s="51"/>
      <c r="E201" s="51"/>
      <c r="F201" s="51"/>
      <c r="G201" s="51"/>
      <c r="H201" s="52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Z201" s="51"/>
      <c r="AA201" s="51"/>
      <c r="AB201" s="57"/>
      <c r="AC201" s="59"/>
      <c r="AD201" s="59"/>
      <c r="AE201" s="102"/>
      <c r="AF201" s="102"/>
      <c r="AG201" s="59"/>
      <c r="AH201" s="59"/>
      <c r="AI201" s="53"/>
    </row>
    <row r="202" spans="2:35" ht="14.25" customHeight="1" x14ac:dyDescent="0.2">
      <c r="B202" s="51"/>
      <c r="C202" s="61"/>
      <c r="D202" s="51"/>
      <c r="E202" s="51"/>
      <c r="F202" s="51"/>
      <c r="G202" s="51"/>
      <c r="H202" s="52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Z202" s="51"/>
      <c r="AA202" s="51"/>
      <c r="AB202" s="57"/>
      <c r="AC202" s="59"/>
      <c r="AD202" s="59"/>
      <c r="AE202" s="102"/>
      <c r="AF202" s="102"/>
      <c r="AG202" s="59"/>
      <c r="AH202" s="59"/>
      <c r="AI202" s="53"/>
    </row>
    <row r="203" spans="2:35" ht="14.25" customHeight="1" x14ac:dyDescent="0.2">
      <c r="B203" s="51"/>
      <c r="C203" s="61"/>
      <c r="D203" s="51"/>
      <c r="E203" s="51"/>
      <c r="F203" s="51"/>
      <c r="G203" s="51"/>
      <c r="H203" s="52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Z203" s="51"/>
      <c r="AA203" s="51"/>
      <c r="AB203" s="57"/>
      <c r="AC203" s="59"/>
      <c r="AD203" s="59"/>
      <c r="AE203" s="102"/>
      <c r="AF203" s="102"/>
      <c r="AG203" s="59"/>
      <c r="AH203" s="59"/>
      <c r="AI203" s="53"/>
    </row>
    <row r="204" spans="2:35" x14ac:dyDescent="0.2">
      <c r="Q204" s="51"/>
      <c r="R204" s="51"/>
      <c r="S204" s="51"/>
    </row>
    <row r="205" spans="2:35" x14ac:dyDescent="0.2">
      <c r="Q205" s="51"/>
      <c r="R205" s="51"/>
      <c r="S205" s="51"/>
    </row>
    <row r="206" spans="2:35" x14ac:dyDescent="0.2">
      <c r="Q206" s="51"/>
      <c r="R206" s="51"/>
      <c r="S206" s="51"/>
    </row>
    <row r="207" spans="2:35" x14ac:dyDescent="0.2">
      <c r="Q207" s="51"/>
      <c r="R207" s="51"/>
      <c r="S207" s="51"/>
    </row>
    <row r="208" spans="2:35" x14ac:dyDescent="0.2">
      <c r="Q208" s="51"/>
      <c r="R208" s="51"/>
      <c r="S208" s="51"/>
    </row>
    <row r="209" spans="17:19" x14ac:dyDescent="0.2">
      <c r="Q209" s="51"/>
      <c r="R209" s="51"/>
      <c r="S209" s="51"/>
    </row>
    <row r="210" spans="17:19" x14ac:dyDescent="0.2">
      <c r="Q210" s="51"/>
      <c r="R210" s="51"/>
      <c r="S210" s="51"/>
    </row>
    <row r="211" spans="17:19" x14ac:dyDescent="0.2">
      <c r="Q211" s="51"/>
      <c r="R211" s="51"/>
      <c r="S211" s="51"/>
    </row>
    <row r="212" spans="17:19" x14ac:dyDescent="0.2">
      <c r="Q212" s="51"/>
      <c r="R212" s="51"/>
      <c r="S212" s="51"/>
    </row>
    <row r="213" spans="17:19" x14ac:dyDescent="0.2">
      <c r="Q213" s="51"/>
      <c r="R213" s="51"/>
      <c r="S213" s="51"/>
    </row>
    <row r="214" spans="17:19" x14ac:dyDescent="0.2">
      <c r="Q214" s="51"/>
      <c r="R214" s="51"/>
      <c r="S214" s="51"/>
    </row>
    <row r="215" spans="17:19" x14ac:dyDescent="0.2">
      <c r="Q215" s="51"/>
      <c r="R215" s="51"/>
      <c r="S215" s="51"/>
    </row>
    <row r="216" spans="17:19" x14ac:dyDescent="0.2">
      <c r="Q216" s="51"/>
      <c r="R216" s="51"/>
      <c r="S216" s="51"/>
    </row>
    <row r="217" spans="17:19" x14ac:dyDescent="0.2">
      <c r="Q217" s="51"/>
      <c r="R217" s="51"/>
      <c r="S217" s="51"/>
    </row>
    <row r="218" spans="17:19" x14ac:dyDescent="0.2">
      <c r="Q218" s="51"/>
      <c r="R218" s="51"/>
      <c r="S218" s="51"/>
    </row>
    <row r="219" spans="17:19" x14ac:dyDescent="0.2">
      <c r="Q219" s="51"/>
      <c r="R219" s="51"/>
      <c r="S219" s="51"/>
    </row>
    <row r="220" spans="17:19" x14ac:dyDescent="0.2">
      <c r="Q220" s="51"/>
      <c r="R220" s="51"/>
      <c r="S220" s="51"/>
    </row>
    <row r="221" spans="17:19" x14ac:dyDescent="0.2">
      <c r="Q221" s="51"/>
      <c r="R221" s="51"/>
      <c r="S221" s="51"/>
    </row>
    <row r="222" spans="17:19" x14ac:dyDescent="0.2">
      <c r="Q222" s="51"/>
      <c r="R222" s="51"/>
      <c r="S222" s="51"/>
    </row>
    <row r="223" spans="17:19" x14ac:dyDescent="0.2">
      <c r="Q223" s="51"/>
      <c r="R223" s="51"/>
      <c r="S223" s="51"/>
    </row>
    <row r="224" spans="17:19" x14ac:dyDescent="0.2">
      <c r="Q224" s="51"/>
      <c r="R224" s="51"/>
      <c r="S224" s="51"/>
    </row>
    <row r="225" spans="17:19" x14ac:dyDescent="0.2">
      <c r="Q225" s="51"/>
      <c r="R225" s="51"/>
      <c r="S225" s="51"/>
    </row>
    <row r="226" spans="17:19" x14ac:dyDescent="0.2">
      <c r="Q226" s="51"/>
      <c r="R226" s="51"/>
      <c r="S226" s="51"/>
    </row>
    <row r="227" spans="17:19" x14ac:dyDescent="0.2">
      <c r="Q227" s="51"/>
      <c r="R227" s="51"/>
      <c r="S227" s="51"/>
    </row>
    <row r="228" spans="17:19" x14ac:dyDescent="0.2">
      <c r="Q228" s="51"/>
      <c r="R228" s="51"/>
      <c r="S228" s="51"/>
    </row>
    <row r="229" spans="17:19" x14ac:dyDescent="0.2">
      <c r="Q229" s="51"/>
      <c r="R229" s="51"/>
      <c r="S229" s="51"/>
    </row>
    <row r="230" spans="17:19" x14ac:dyDescent="0.2">
      <c r="Q230" s="51"/>
      <c r="R230" s="51"/>
      <c r="S230" s="51"/>
    </row>
    <row r="231" spans="17:19" x14ac:dyDescent="0.2">
      <c r="Q231" s="51"/>
      <c r="R231" s="51"/>
      <c r="S231" s="51"/>
    </row>
    <row r="232" spans="17:19" x14ac:dyDescent="0.2">
      <c r="Q232" s="51"/>
      <c r="R232" s="51"/>
      <c r="S232" s="51"/>
    </row>
    <row r="233" spans="17:19" x14ac:dyDescent="0.2">
      <c r="Q233" s="51"/>
      <c r="R233" s="51"/>
      <c r="S233" s="51"/>
    </row>
    <row r="234" spans="17:19" x14ac:dyDescent="0.2">
      <c r="Q234" s="51"/>
      <c r="R234" s="51"/>
      <c r="S234" s="51"/>
    </row>
    <row r="235" spans="17:19" x14ac:dyDescent="0.2">
      <c r="Q235" s="51"/>
      <c r="R235" s="51"/>
      <c r="S235" s="51"/>
    </row>
    <row r="236" spans="17:19" x14ac:dyDescent="0.2">
      <c r="Q236" s="51"/>
      <c r="R236" s="51"/>
      <c r="S236" s="51"/>
    </row>
    <row r="237" spans="17:19" x14ac:dyDescent="0.2">
      <c r="Q237" s="51"/>
      <c r="R237" s="51"/>
      <c r="S237" s="51"/>
    </row>
    <row r="238" spans="17:19" x14ac:dyDescent="0.2">
      <c r="Q238" s="51"/>
      <c r="R238" s="51"/>
      <c r="S238" s="51"/>
    </row>
    <row r="239" spans="17:19" x14ac:dyDescent="0.2">
      <c r="Q239" s="51"/>
      <c r="R239" s="51"/>
      <c r="S239" s="51"/>
    </row>
    <row r="240" spans="17:19" x14ac:dyDescent="0.2">
      <c r="Q240" s="51"/>
      <c r="R240" s="51"/>
      <c r="S240" s="51"/>
    </row>
    <row r="241" spans="17:19" x14ac:dyDescent="0.2">
      <c r="Q241" s="51"/>
      <c r="R241" s="51"/>
      <c r="S241" s="51"/>
    </row>
    <row r="242" spans="17:19" x14ac:dyDescent="0.2">
      <c r="Q242" s="51"/>
      <c r="R242" s="51"/>
      <c r="S242" s="51"/>
    </row>
    <row r="243" spans="17:19" x14ac:dyDescent="0.2">
      <c r="Q243" s="51"/>
      <c r="R243" s="51"/>
      <c r="S243" s="51"/>
    </row>
    <row r="244" spans="17:19" x14ac:dyDescent="0.2">
      <c r="Q244" s="51"/>
      <c r="R244" s="51"/>
      <c r="S244" s="51"/>
    </row>
    <row r="245" spans="17:19" x14ac:dyDescent="0.2">
      <c r="Q245" s="51"/>
      <c r="R245" s="51"/>
      <c r="S245" s="51"/>
    </row>
    <row r="246" spans="17:19" x14ac:dyDescent="0.2">
      <c r="Q246" s="51"/>
      <c r="R246" s="51"/>
      <c r="S246" s="51"/>
    </row>
    <row r="247" spans="17:19" x14ac:dyDescent="0.2">
      <c r="Q247" s="51"/>
      <c r="R247" s="51"/>
      <c r="S247" s="51"/>
    </row>
    <row r="248" spans="17:19" x14ac:dyDescent="0.2">
      <c r="Q248" s="51"/>
      <c r="R248" s="51"/>
      <c r="S248" s="51"/>
    </row>
    <row r="249" spans="17:19" x14ac:dyDescent="0.2">
      <c r="Q249" s="51"/>
      <c r="R249" s="51"/>
      <c r="S249" s="51"/>
    </row>
    <row r="250" spans="17:19" x14ac:dyDescent="0.2">
      <c r="Q250" s="51"/>
      <c r="R250" s="51"/>
      <c r="S250" s="51"/>
    </row>
    <row r="251" spans="17:19" x14ac:dyDescent="0.2">
      <c r="Q251" s="51"/>
      <c r="R251" s="51"/>
      <c r="S251" s="51"/>
    </row>
    <row r="252" spans="17:19" x14ac:dyDescent="0.2">
      <c r="Q252" s="51"/>
      <c r="R252" s="51"/>
      <c r="S252" s="51"/>
    </row>
    <row r="253" spans="17:19" x14ac:dyDescent="0.2">
      <c r="Q253" s="51"/>
      <c r="R253" s="51"/>
      <c r="S253" s="51"/>
    </row>
    <row r="254" spans="17:19" x14ac:dyDescent="0.2">
      <c r="Q254" s="51"/>
      <c r="R254" s="51"/>
      <c r="S254" s="51"/>
    </row>
    <row r="255" spans="17:19" x14ac:dyDescent="0.2">
      <c r="Q255" s="51"/>
      <c r="R255" s="51"/>
      <c r="S255" s="51"/>
    </row>
    <row r="256" spans="17:19" x14ac:dyDescent="0.2">
      <c r="Q256" s="51"/>
      <c r="R256" s="51"/>
      <c r="S256" s="51"/>
    </row>
    <row r="257" spans="17:19" x14ac:dyDescent="0.2">
      <c r="Q257" s="51"/>
      <c r="R257" s="51"/>
      <c r="S257" s="51"/>
    </row>
    <row r="258" spans="17:19" x14ac:dyDescent="0.2">
      <c r="Q258" s="51"/>
      <c r="R258" s="51"/>
      <c r="S258" s="51"/>
    </row>
    <row r="259" spans="17:19" x14ac:dyDescent="0.2">
      <c r="Q259" s="51"/>
      <c r="R259" s="51"/>
      <c r="S259" s="51"/>
    </row>
    <row r="260" spans="17:19" x14ac:dyDescent="0.2">
      <c r="Q260" s="51"/>
      <c r="R260" s="51"/>
      <c r="S260" s="51"/>
    </row>
    <row r="261" spans="17:19" x14ac:dyDescent="0.2">
      <c r="Q261" s="51"/>
      <c r="R261" s="51"/>
      <c r="S261" s="51"/>
    </row>
    <row r="262" spans="17:19" x14ac:dyDescent="0.2">
      <c r="Q262" s="51"/>
      <c r="R262" s="51"/>
      <c r="S262" s="51"/>
    </row>
    <row r="263" spans="17:19" x14ac:dyDescent="0.2">
      <c r="Q263" s="51"/>
      <c r="R263" s="51"/>
      <c r="S263" s="51"/>
    </row>
    <row r="264" spans="17:19" x14ac:dyDescent="0.2">
      <c r="Q264" s="51"/>
      <c r="R264" s="51"/>
      <c r="S264" s="51"/>
    </row>
    <row r="265" spans="17:19" x14ac:dyDescent="0.2">
      <c r="Q265" s="51"/>
      <c r="R265" s="51"/>
      <c r="S265" s="51"/>
    </row>
    <row r="266" spans="17:19" x14ac:dyDescent="0.2">
      <c r="Q266" s="51"/>
      <c r="R266" s="51"/>
      <c r="S266" s="51"/>
    </row>
    <row r="267" spans="17:19" x14ac:dyDescent="0.2">
      <c r="Q267" s="51"/>
      <c r="R267" s="51"/>
      <c r="S267" s="51"/>
    </row>
    <row r="268" spans="17:19" x14ac:dyDescent="0.2">
      <c r="Q268" s="51"/>
      <c r="R268" s="51"/>
      <c r="S268" s="51"/>
    </row>
    <row r="269" spans="17:19" x14ac:dyDescent="0.2">
      <c r="Q269" s="51"/>
      <c r="R269" s="51"/>
      <c r="S269" s="51"/>
    </row>
    <row r="270" spans="17:19" x14ac:dyDescent="0.2">
      <c r="Q270" s="51"/>
      <c r="R270" s="51"/>
      <c r="S270" s="51"/>
    </row>
    <row r="271" spans="17:19" x14ac:dyDescent="0.2">
      <c r="Q271" s="51"/>
      <c r="R271" s="51"/>
      <c r="S271" s="51"/>
    </row>
    <row r="272" spans="17:19" x14ac:dyDescent="0.2">
      <c r="Q272" s="51"/>
      <c r="R272" s="51"/>
      <c r="S272" s="51"/>
    </row>
    <row r="273" spans="17:19" x14ac:dyDescent="0.2">
      <c r="Q273" s="51"/>
      <c r="R273" s="51"/>
      <c r="S273" s="51"/>
    </row>
    <row r="274" spans="17:19" x14ac:dyDescent="0.2">
      <c r="Q274" s="51"/>
      <c r="R274" s="51"/>
      <c r="S274" s="51"/>
    </row>
    <row r="275" spans="17:19" x14ac:dyDescent="0.2">
      <c r="Q275" s="51"/>
      <c r="R275" s="51"/>
      <c r="S275" s="51"/>
    </row>
    <row r="276" spans="17:19" x14ac:dyDescent="0.2">
      <c r="Q276" s="51"/>
      <c r="R276" s="51"/>
      <c r="S276" s="51"/>
    </row>
    <row r="277" spans="17:19" x14ac:dyDescent="0.2">
      <c r="Q277" s="51"/>
      <c r="R277" s="51"/>
      <c r="S277" s="51"/>
    </row>
    <row r="278" spans="17:19" x14ac:dyDescent="0.2">
      <c r="Q278" s="51"/>
      <c r="R278" s="51"/>
      <c r="S278" s="51"/>
    </row>
    <row r="279" spans="17:19" x14ac:dyDescent="0.2">
      <c r="Q279" s="51"/>
      <c r="R279" s="51"/>
      <c r="S279" s="51"/>
    </row>
    <row r="280" spans="17:19" x14ac:dyDescent="0.2">
      <c r="Q280" s="51"/>
      <c r="R280" s="51"/>
      <c r="S280" s="51"/>
    </row>
    <row r="281" spans="17:19" x14ac:dyDescent="0.2">
      <c r="Q281" s="51"/>
      <c r="R281" s="51"/>
      <c r="S281" s="51"/>
    </row>
    <row r="282" spans="17:19" x14ac:dyDescent="0.2">
      <c r="Q282" s="51"/>
      <c r="R282" s="51"/>
      <c r="S282" s="51"/>
    </row>
    <row r="283" spans="17:19" x14ac:dyDescent="0.2">
      <c r="Q283" s="51"/>
      <c r="R283" s="51"/>
      <c r="S283" s="51"/>
    </row>
    <row r="284" spans="17:19" x14ac:dyDescent="0.2">
      <c r="Q284" s="51"/>
      <c r="R284" s="51"/>
      <c r="S284" s="51"/>
    </row>
    <row r="285" spans="17:19" x14ac:dyDescent="0.2">
      <c r="Q285" s="51"/>
      <c r="R285" s="51"/>
      <c r="S285" s="51"/>
    </row>
    <row r="286" spans="17:19" x14ac:dyDescent="0.2">
      <c r="Q286" s="51"/>
      <c r="R286" s="51"/>
      <c r="S286" s="51"/>
    </row>
    <row r="287" spans="17:19" x14ac:dyDescent="0.2">
      <c r="Q287" s="51"/>
      <c r="R287" s="51"/>
      <c r="S287" s="51"/>
    </row>
    <row r="288" spans="17:19" x14ac:dyDescent="0.2">
      <c r="Q288" s="51"/>
      <c r="R288" s="51"/>
      <c r="S288" s="51"/>
    </row>
    <row r="289" spans="17:19" x14ac:dyDescent="0.2">
      <c r="Q289" s="51"/>
      <c r="R289" s="51"/>
      <c r="S289" s="51"/>
    </row>
    <row r="290" spans="17:19" x14ac:dyDescent="0.2">
      <c r="Q290" s="51"/>
      <c r="R290" s="51"/>
      <c r="S290" s="51"/>
    </row>
    <row r="291" spans="17:19" x14ac:dyDescent="0.2">
      <c r="Q291" s="51"/>
      <c r="R291" s="51"/>
      <c r="S291" s="51"/>
    </row>
    <row r="292" spans="17:19" x14ac:dyDescent="0.2">
      <c r="Q292" s="51"/>
      <c r="R292" s="51"/>
      <c r="S292" s="51"/>
    </row>
    <row r="293" spans="17:19" x14ac:dyDescent="0.2">
      <c r="Q293" s="51"/>
      <c r="R293" s="51"/>
      <c r="S293" s="51"/>
    </row>
    <row r="294" spans="17:19" x14ac:dyDescent="0.2">
      <c r="Q294" s="51"/>
      <c r="R294" s="51"/>
      <c r="S294" s="51"/>
    </row>
    <row r="295" spans="17:19" x14ac:dyDescent="0.2">
      <c r="Q295" s="51"/>
      <c r="R295" s="51"/>
      <c r="S295" s="51"/>
    </row>
    <row r="296" spans="17:19" x14ac:dyDescent="0.2">
      <c r="Q296" s="51"/>
      <c r="R296" s="51"/>
      <c r="S296" s="51"/>
    </row>
    <row r="297" spans="17:19" x14ac:dyDescent="0.2">
      <c r="Q297" s="51"/>
      <c r="R297" s="51"/>
      <c r="S297" s="51"/>
    </row>
    <row r="298" spans="17:19" x14ac:dyDescent="0.2">
      <c r="Q298" s="51"/>
      <c r="R298" s="51"/>
      <c r="S298" s="51"/>
    </row>
    <row r="299" spans="17:19" x14ac:dyDescent="0.2">
      <c r="Q299" s="51"/>
      <c r="R299" s="51"/>
      <c r="S299" s="51"/>
    </row>
    <row r="300" spans="17:19" x14ac:dyDescent="0.2">
      <c r="Q300" s="51"/>
      <c r="R300" s="51"/>
      <c r="S300" s="51"/>
    </row>
    <row r="301" spans="17:19" x14ac:dyDescent="0.2">
      <c r="Q301" s="51"/>
      <c r="R301" s="51"/>
      <c r="S301" s="51"/>
    </row>
    <row r="302" spans="17:19" x14ac:dyDescent="0.2">
      <c r="Q302" s="51"/>
      <c r="R302" s="51"/>
      <c r="S302" s="51"/>
    </row>
    <row r="303" spans="17:19" x14ac:dyDescent="0.2">
      <c r="Q303" s="51"/>
      <c r="R303" s="51"/>
      <c r="S303" s="51"/>
    </row>
    <row r="304" spans="17:19" x14ac:dyDescent="0.2">
      <c r="Q304" s="51"/>
      <c r="R304" s="51"/>
      <c r="S304" s="51"/>
    </row>
    <row r="305" spans="17:19" x14ac:dyDescent="0.2">
      <c r="Q305" s="51"/>
      <c r="R305" s="51"/>
      <c r="S305" s="51"/>
    </row>
    <row r="306" spans="17:19" x14ac:dyDescent="0.2">
      <c r="Q306" s="51"/>
      <c r="R306" s="51"/>
      <c r="S306" s="51"/>
    </row>
    <row r="307" spans="17:19" x14ac:dyDescent="0.2">
      <c r="Q307" s="51"/>
      <c r="R307" s="51"/>
      <c r="S307" s="51"/>
    </row>
    <row r="308" spans="17:19" x14ac:dyDescent="0.2">
      <c r="Q308" s="51"/>
      <c r="R308" s="51"/>
      <c r="S308" s="51"/>
    </row>
    <row r="309" spans="17:19" x14ac:dyDescent="0.2">
      <c r="Q309" s="51"/>
      <c r="R309" s="51"/>
      <c r="S309" s="51"/>
    </row>
    <row r="310" spans="17:19" x14ac:dyDescent="0.2">
      <c r="Q310" s="51"/>
      <c r="R310" s="51"/>
      <c r="S310" s="51"/>
    </row>
    <row r="311" spans="17:19" x14ac:dyDescent="0.2">
      <c r="Q311" s="51"/>
      <c r="R311" s="51"/>
      <c r="S311" s="51"/>
    </row>
    <row r="312" spans="17:19" x14ac:dyDescent="0.2">
      <c r="Q312" s="51"/>
      <c r="R312" s="51"/>
      <c r="S312" s="51"/>
    </row>
    <row r="313" spans="17:19" x14ac:dyDescent="0.2">
      <c r="Q313" s="51"/>
      <c r="R313" s="51"/>
      <c r="S313" s="51"/>
    </row>
    <row r="314" spans="17:19" x14ac:dyDescent="0.2">
      <c r="Q314" s="51"/>
      <c r="R314" s="51"/>
      <c r="S314" s="51"/>
    </row>
    <row r="315" spans="17:19" x14ac:dyDescent="0.2">
      <c r="Q315" s="51"/>
      <c r="R315" s="51"/>
      <c r="S315" s="51"/>
    </row>
    <row r="316" spans="17:19" x14ac:dyDescent="0.2">
      <c r="Q316" s="51"/>
      <c r="R316" s="51"/>
      <c r="S316" s="51"/>
    </row>
    <row r="317" spans="17:19" x14ac:dyDescent="0.2">
      <c r="Q317" s="51"/>
      <c r="R317" s="51"/>
      <c r="S317" s="51"/>
    </row>
    <row r="318" spans="17:19" x14ac:dyDescent="0.2">
      <c r="Q318" s="51"/>
      <c r="R318" s="51"/>
      <c r="S318" s="51"/>
    </row>
    <row r="319" spans="17:19" x14ac:dyDescent="0.2">
      <c r="Q319" s="51"/>
      <c r="R319" s="51"/>
      <c r="S319" s="51"/>
    </row>
    <row r="320" spans="17:19" x14ac:dyDescent="0.2">
      <c r="Q320" s="51"/>
      <c r="R320" s="51"/>
      <c r="S320" s="51"/>
    </row>
    <row r="321" spans="17:19" x14ac:dyDescent="0.2">
      <c r="Q321" s="51"/>
      <c r="R321" s="51"/>
      <c r="S321" s="51"/>
    </row>
    <row r="322" spans="17:19" x14ac:dyDescent="0.2">
      <c r="Q322" s="51"/>
      <c r="R322" s="51"/>
      <c r="S322" s="51"/>
    </row>
    <row r="323" spans="17:19" x14ac:dyDescent="0.2">
      <c r="Q323" s="51"/>
      <c r="R323" s="51"/>
      <c r="S323" s="51"/>
    </row>
    <row r="324" spans="17:19" x14ac:dyDescent="0.2">
      <c r="Q324" s="51"/>
      <c r="R324" s="51"/>
      <c r="S324" s="51"/>
    </row>
    <row r="325" spans="17:19" x14ac:dyDescent="0.2">
      <c r="Q325" s="51"/>
      <c r="R325" s="51"/>
      <c r="S325" s="51"/>
    </row>
    <row r="326" spans="17:19" x14ac:dyDescent="0.2">
      <c r="Q326" s="51"/>
      <c r="R326" s="51"/>
      <c r="S326" s="51"/>
    </row>
    <row r="327" spans="17:19" x14ac:dyDescent="0.2">
      <c r="Q327" s="51"/>
      <c r="R327" s="51"/>
      <c r="S327" s="51"/>
    </row>
    <row r="328" spans="17:19" x14ac:dyDescent="0.2">
      <c r="Q328" s="51"/>
      <c r="R328" s="51"/>
      <c r="S328" s="51"/>
    </row>
    <row r="329" spans="17:19" x14ac:dyDescent="0.2">
      <c r="Q329" s="51"/>
      <c r="R329" s="51"/>
      <c r="S329" s="51"/>
    </row>
    <row r="330" spans="17:19" x14ac:dyDescent="0.2">
      <c r="Q330" s="51"/>
      <c r="R330" s="51"/>
      <c r="S330" s="51"/>
    </row>
    <row r="331" spans="17:19" x14ac:dyDescent="0.2">
      <c r="Q331" s="51"/>
      <c r="R331" s="51"/>
      <c r="S331" s="51"/>
    </row>
    <row r="332" spans="17:19" x14ac:dyDescent="0.2">
      <c r="Q332" s="51"/>
      <c r="R332" s="51"/>
      <c r="S332" s="51"/>
    </row>
    <row r="333" spans="17:19" x14ac:dyDescent="0.2">
      <c r="Q333" s="51"/>
      <c r="R333" s="51"/>
      <c r="S333" s="51"/>
    </row>
    <row r="334" spans="17:19" x14ac:dyDescent="0.2">
      <c r="Q334" s="51"/>
      <c r="R334" s="51"/>
      <c r="S334" s="51"/>
    </row>
    <row r="335" spans="17:19" x14ac:dyDescent="0.2">
      <c r="Q335" s="51"/>
      <c r="R335" s="51"/>
      <c r="S335" s="51"/>
    </row>
    <row r="336" spans="17:19" x14ac:dyDescent="0.2">
      <c r="Q336" s="51"/>
      <c r="R336" s="51"/>
      <c r="S336" s="51"/>
    </row>
    <row r="337" spans="17:19" x14ac:dyDescent="0.2">
      <c r="Q337" s="51"/>
      <c r="R337" s="51"/>
      <c r="S337" s="51"/>
    </row>
    <row r="338" spans="17:19" x14ac:dyDescent="0.2">
      <c r="Q338" s="51"/>
      <c r="R338" s="51"/>
      <c r="S338" s="51"/>
    </row>
    <row r="339" spans="17:19" x14ac:dyDescent="0.2">
      <c r="Q339" s="51"/>
      <c r="R339" s="51"/>
      <c r="S339" s="51"/>
    </row>
    <row r="340" spans="17:19" x14ac:dyDescent="0.2">
      <c r="Q340" s="51"/>
      <c r="R340" s="51"/>
      <c r="S340" s="51"/>
    </row>
    <row r="341" spans="17:19" x14ac:dyDescent="0.2">
      <c r="Q341" s="51"/>
      <c r="R341" s="51"/>
      <c r="S341" s="51"/>
    </row>
    <row r="342" spans="17:19" x14ac:dyDescent="0.2">
      <c r="Q342" s="51"/>
      <c r="R342" s="51"/>
      <c r="S342" s="51"/>
    </row>
    <row r="343" spans="17:19" x14ac:dyDescent="0.2">
      <c r="Q343" s="51"/>
      <c r="R343" s="51"/>
      <c r="S343" s="51"/>
    </row>
    <row r="344" spans="17:19" x14ac:dyDescent="0.2">
      <c r="Q344" s="51"/>
      <c r="R344" s="51"/>
      <c r="S344" s="51"/>
    </row>
    <row r="345" spans="17:19" x14ac:dyDescent="0.2">
      <c r="Q345" s="51"/>
      <c r="R345" s="51"/>
      <c r="S345" s="51"/>
    </row>
    <row r="346" spans="17:19" x14ac:dyDescent="0.2">
      <c r="Q346" s="51"/>
      <c r="R346" s="51"/>
      <c r="S346" s="51"/>
    </row>
    <row r="347" spans="17:19" x14ac:dyDescent="0.2">
      <c r="Q347" s="51"/>
      <c r="R347" s="51"/>
      <c r="S347" s="51"/>
    </row>
    <row r="348" spans="17:19" x14ac:dyDescent="0.2">
      <c r="Q348" s="51"/>
      <c r="R348" s="51"/>
      <c r="S348" s="51"/>
    </row>
    <row r="349" spans="17:19" x14ac:dyDescent="0.2">
      <c r="Q349" s="51"/>
      <c r="R349" s="51"/>
      <c r="S349" s="51"/>
    </row>
    <row r="350" spans="17:19" x14ac:dyDescent="0.2">
      <c r="Q350" s="51"/>
      <c r="R350" s="51"/>
      <c r="S350" s="51"/>
    </row>
    <row r="351" spans="17:19" x14ac:dyDescent="0.2">
      <c r="Q351" s="51"/>
      <c r="R351" s="51"/>
      <c r="S351" s="51"/>
    </row>
    <row r="352" spans="17:19" x14ac:dyDescent="0.2">
      <c r="Q352" s="51"/>
      <c r="R352" s="51"/>
      <c r="S352" s="51"/>
    </row>
    <row r="353" spans="17:19" x14ac:dyDescent="0.2">
      <c r="Q353" s="51"/>
      <c r="R353" s="51"/>
      <c r="S353" s="51"/>
    </row>
    <row r="354" spans="17:19" x14ac:dyDescent="0.2">
      <c r="Q354" s="51"/>
      <c r="R354" s="51"/>
      <c r="S354" s="51"/>
    </row>
    <row r="355" spans="17:19" x14ac:dyDescent="0.2">
      <c r="Q355" s="51"/>
      <c r="R355" s="51"/>
      <c r="S355" s="51"/>
    </row>
    <row r="356" spans="17:19" x14ac:dyDescent="0.2">
      <c r="Q356" s="51"/>
      <c r="R356" s="51"/>
      <c r="S356" s="51"/>
    </row>
    <row r="357" spans="17:19" x14ac:dyDescent="0.2">
      <c r="Q357" s="51"/>
      <c r="R357" s="51"/>
      <c r="S357" s="51"/>
    </row>
    <row r="358" spans="17:19" x14ac:dyDescent="0.2">
      <c r="Q358" s="51"/>
      <c r="R358" s="51"/>
      <c r="S358" s="51"/>
    </row>
    <row r="359" spans="17:19" x14ac:dyDescent="0.2">
      <c r="Q359" s="51"/>
      <c r="R359" s="51"/>
      <c r="S359" s="51"/>
    </row>
    <row r="360" spans="17:19" x14ac:dyDescent="0.2">
      <c r="Q360" s="51"/>
      <c r="R360" s="51"/>
      <c r="S360" s="51"/>
    </row>
    <row r="361" spans="17:19" x14ac:dyDescent="0.2">
      <c r="Q361" s="51"/>
      <c r="R361" s="51"/>
      <c r="S361" s="51"/>
    </row>
    <row r="362" spans="17:19" x14ac:dyDescent="0.2">
      <c r="Q362" s="51"/>
      <c r="R362" s="51"/>
      <c r="S362" s="51"/>
    </row>
    <row r="363" spans="17:19" x14ac:dyDescent="0.2">
      <c r="Q363" s="51"/>
      <c r="R363" s="51"/>
      <c r="S363" s="51"/>
    </row>
    <row r="364" spans="17:19" x14ac:dyDescent="0.2">
      <c r="Q364" s="51"/>
      <c r="R364" s="51"/>
      <c r="S364" s="51"/>
    </row>
    <row r="365" spans="17:19" x14ac:dyDescent="0.2">
      <c r="Q365" s="51"/>
      <c r="R365" s="51"/>
      <c r="S365" s="51"/>
    </row>
    <row r="366" spans="17:19" x14ac:dyDescent="0.2">
      <c r="Q366" s="51"/>
      <c r="R366" s="51"/>
      <c r="S366" s="51"/>
    </row>
    <row r="367" spans="17:19" x14ac:dyDescent="0.2">
      <c r="Q367" s="51"/>
      <c r="R367" s="51"/>
      <c r="S367" s="51"/>
    </row>
    <row r="368" spans="17:19" x14ac:dyDescent="0.2">
      <c r="Q368" s="51"/>
      <c r="R368" s="51"/>
      <c r="S368" s="51"/>
    </row>
    <row r="369" spans="17:19" x14ac:dyDescent="0.2">
      <c r="Q369" s="51"/>
      <c r="R369" s="51"/>
      <c r="S369" s="51"/>
    </row>
    <row r="370" spans="17:19" x14ac:dyDescent="0.2">
      <c r="Q370" s="51"/>
      <c r="R370" s="51"/>
      <c r="S370" s="51"/>
    </row>
    <row r="371" spans="17:19" x14ac:dyDescent="0.2">
      <c r="Q371" s="51"/>
      <c r="R371" s="51"/>
      <c r="S371" s="51"/>
    </row>
    <row r="372" spans="17:19" x14ac:dyDescent="0.2">
      <c r="Q372" s="51"/>
      <c r="R372" s="51"/>
      <c r="S372" s="51"/>
    </row>
    <row r="373" spans="17:19" x14ac:dyDescent="0.2">
      <c r="Q373" s="51"/>
      <c r="R373" s="51"/>
      <c r="S373" s="51"/>
    </row>
    <row r="374" spans="17:19" x14ac:dyDescent="0.2">
      <c r="Q374" s="51"/>
      <c r="R374" s="51"/>
      <c r="S374" s="51"/>
    </row>
    <row r="375" spans="17:19" x14ac:dyDescent="0.2">
      <c r="Q375" s="51"/>
      <c r="R375" s="51"/>
      <c r="S375" s="51"/>
    </row>
    <row r="376" spans="17:19" x14ac:dyDescent="0.2">
      <c r="Q376" s="51"/>
      <c r="R376" s="51"/>
      <c r="S376" s="51"/>
    </row>
    <row r="377" spans="17:19" x14ac:dyDescent="0.2">
      <c r="Q377" s="51"/>
      <c r="R377" s="51"/>
      <c r="S377" s="51"/>
    </row>
    <row r="378" spans="17:19" x14ac:dyDescent="0.2">
      <c r="Q378" s="51"/>
      <c r="R378" s="51"/>
      <c r="S378" s="51"/>
    </row>
    <row r="379" spans="17:19" x14ac:dyDescent="0.2">
      <c r="Q379" s="51"/>
      <c r="R379" s="51"/>
      <c r="S379" s="51"/>
    </row>
    <row r="380" spans="17:19" x14ac:dyDescent="0.2">
      <c r="Q380" s="51"/>
      <c r="R380" s="51"/>
      <c r="S380" s="51"/>
    </row>
    <row r="381" spans="17:19" x14ac:dyDescent="0.2">
      <c r="Q381" s="51"/>
      <c r="R381" s="51"/>
      <c r="S381" s="51"/>
    </row>
    <row r="382" spans="17:19" x14ac:dyDescent="0.2">
      <c r="Q382" s="51"/>
      <c r="R382" s="51"/>
      <c r="S382" s="51"/>
    </row>
    <row r="383" spans="17:19" x14ac:dyDescent="0.2">
      <c r="Q383" s="51"/>
      <c r="R383" s="51"/>
      <c r="S383" s="51"/>
    </row>
    <row r="384" spans="17:19" x14ac:dyDescent="0.2">
      <c r="Q384" s="51"/>
      <c r="R384" s="51"/>
      <c r="S384" s="51"/>
    </row>
    <row r="385" spans="17:19" x14ac:dyDescent="0.2">
      <c r="Q385" s="51"/>
      <c r="R385" s="51"/>
      <c r="S385" s="51"/>
    </row>
    <row r="386" spans="17:19" x14ac:dyDescent="0.2">
      <c r="Q386" s="51"/>
      <c r="R386" s="51"/>
      <c r="S386" s="51"/>
    </row>
    <row r="387" spans="17:19" x14ac:dyDescent="0.2">
      <c r="Q387" s="51"/>
      <c r="R387" s="51"/>
      <c r="S387" s="51"/>
    </row>
    <row r="388" spans="17:19" x14ac:dyDescent="0.2">
      <c r="Q388" s="51"/>
      <c r="R388" s="51"/>
      <c r="S388" s="51"/>
    </row>
    <row r="389" spans="17:19" x14ac:dyDescent="0.2">
      <c r="Q389" s="51"/>
      <c r="R389" s="51"/>
      <c r="S389" s="51"/>
    </row>
    <row r="390" spans="17:19" x14ac:dyDescent="0.2">
      <c r="Q390" s="51"/>
      <c r="R390" s="51"/>
      <c r="S390" s="51"/>
    </row>
    <row r="391" spans="17:19" x14ac:dyDescent="0.2">
      <c r="Q391" s="51"/>
      <c r="R391" s="51"/>
      <c r="S391" s="51"/>
    </row>
    <row r="392" spans="17:19" x14ac:dyDescent="0.2">
      <c r="Q392" s="51"/>
      <c r="R392" s="51"/>
      <c r="S392" s="51"/>
    </row>
    <row r="393" spans="17:19" x14ac:dyDescent="0.2">
      <c r="Q393" s="51"/>
      <c r="R393" s="51"/>
      <c r="S393" s="51"/>
    </row>
    <row r="394" spans="17:19" x14ac:dyDescent="0.2">
      <c r="Q394" s="51"/>
      <c r="R394" s="51"/>
      <c r="S394" s="51"/>
    </row>
    <row r="395" spans="17:19" x14ac:dyDescent="0.2">
      <c r="Q395" s="51"/>
      <c r="R395" s="51"/>
      <c r="S395" s="51"/>
    </row>
    <row r="396" spans="17:19" x14ac:dyDescent="0.2">
      <c r="Q396" s="51"/>
      <c r="R396" s="51"/>
      <c r="S396" s="51"/>
    </row>
    <row r="397" spans="17:19" x14ac:dyDescent="0.2">
      <c r="Q397" s="51"/>
      <c r="R397" s="51"/>
      <c r="S397" s="51"/>
    </row>
    <row r="398" spans="17:19" x14ac:dyDescent="0.2">
      <c r="Q398" s="51"/>
      <c r="R398" s="51"/>
      <c r="S398" s="51"/>
    </row>
    <row r="399" spans="17:19" x14ac:dyDescent="0.2">
      <c r="Q399" s="51"/>
      <c r="R399" s="51"/>
      <c r="S399" s="51"/>
    </row>
    <row r="400" spans="17:19" x14ac:dyDescent="0.2">
      <c r="Q400" s="51"/>
      <c r="R400" s="51"/>
      <c r="S400" s="51"/>
    </row>
    <row r="401" spans="17:19" x14ac:dyDescent="0.2">
      <c r="Q401" s="51"/>
      <c r="R401" s="51"/>
      <c r="S401" s="51"/>
    </row>
    <row r="402" spans="17:19" x14ac:dyDescent="0.2">
      <c r="Q402" s="51"/>
      <c r="R402" s="51"/>
      <c r="S402" s="51"/>
    </row>
    <row r="403" spans="17:19" x14ac:dyDescent="0.2">
      <c r="Q403" s="51"/>
      <c r="R403" s="51"/>
      <c r="S403" s="51"/>
    </row>
    <row r="404" spans="17:19" x14ac:dyDescent="0.2">
      <c r="Q404" s="51"/>
      <c r="R404" s="51"/>
      <c r="S404" s="51"/>
    </row>
    <row r="405" spans="17:19" x14ac:dyDescent="0.2">
      <c r="Q405" s="51"/>
      <c r="R405" s="51"/>
      <c r="S405" s="51"/>
    </row>
    <row r="406" spans="17:19" x14ac:dyDescent="0.2">
      <c r="Q406" s="51"/>
      <c r="R406" s="51"/>
      <c r="S406" s="51"/>
    </row>
    <row r="407" spans="17:19" x14ac:dyDescent="0.2">
      <c r="Q407" s="51"/>
      <c r="R407" s="51"/>
      <c r="S407" s="51"/>
    </row>
    <row r="408" spans="17:19" x14ac:dyDescent="0.2">
      <c r="Q408" s="51"/>
      <c r="R408" s="51"/>
      <c r="S408" s="51"/>
    </row>
    <row r="409" spans="17:19" x14ac:dyDescent="0.2">
      <c r="Q409" s="51"/>
      <c r="R409" s="51"/>
      <c r="S409" s="51"/>
    </row>
    <row r="410" spans="17:19" x14ac:dyDescent="0.2">
      <c r="Q410" s="51"/>
      <c r="R410" s="51"/>
      <c r="S410" s="51"/>
    </row>
    <row r="411" spans="17:19" x14ac:dyDescent="0.2">
      <c r="Q411" s="51"/>
      <c r="R411" s="51"/>
      <c r="S411" s="51"/>
    </row>
    <row r="412" spans="17:19" x14ac:dyDescent="0.2">
      <c r="Q412" s="51"/>
      <c r="R412" s="51"/>
      <c r="S412" s="51"/>
    </row>
    <row r="413" spans="17:19" x14ac:dyDescent="0.2">
      <c r="Q413" s="51"/>
      <c r="R413" s="51"/>
      <c r="S413" s="51"/>
    </row>
    <row r="414" spans="17:19" x14ac:dyDescent="0.2">
      <c r="Q414" s="51"/>
      <c r="R414" s="51"/>
      <c r="S414" s="51"/>
    </row>
    <row r="415" spans="17:19" x14ac:dyDescent="0.2">
      <c r="Q415" s="51"/>
      <c r="R415" s="51"/>
      <c r="S415" s="51"/>
    </row>
    <row r="416" spans="17:19" x14ac:dyDescent="0.2">
      <c r="Q416" s="51"/>
      <c r="R416" s="51"/>
      <c r="S416" s="51"/>
    </row>
    <row r="417" spans="17:19" x14ac:dyDescent="0.2">
      <c r="Q417" s="51"/>
      <c r="R417" s="51"/>
      <c r="S417" s="51"/>
    </row>
    <row r="418" spans="17:19" x14ac:dyDescent="0.2">
      <c r="Q418" s="51"/>
      <c r="R418" s="51"/>
      <c r="S418" s="51"/>
    </row>
    <row r="419" spans="17:19" x14ac:dyDescent="0.2">
      <c r="Q419" s="51"/>
      <c r="R419" s="51"/>
      <c r="S419" s="51"/>
    </row>
    <row r="420" spans="17:19" x14ac:dyDescent="0.2">
      <c r="Q420" s="51"/>
      <c r="R420" s="51"/>
      <c r="S420" s="51"/>
    </row>
    <row r="421" spans="17:19" x14ac:dyDescent="0.2">
      <c r="Q421" s="51"/>
      <c r="R421" s="51"/>
      <c r="S421" s="51"/>
    </row>
    <row r="422" spans="17:19" x14ac:dyDescent="0.2">
      <c r="Q422" s="51"/>
      <c r="R422" s="51"/>
      <c r="S422" s="51"/>
    </row>
    <row r="423" spans="17:19" x14ac:dyDescent="0.2">
      <c r="Q423" s="51"/>
      <c r="R423" s="51"/>
      <c r="S423" s="51"/>
    </row>
    <row r="424" spans="17:19" x14ac:dyDescent="0.2">
      <c r="Q424" s="51"/>
      <c r="R424" s="51"/>
      <c r="S424" s="51"/>
    </row>
    <row r="425" spans="17:19" x14ac:dyDescent="0.2">
      <c r="Q425" s="51"/>
      <c r="R425" s="51"/>
      <c r="S425" s="51"/>
    </row>
    <row r="426" spans="17:19" x14ac:dyDescent="0.2">
      <c r="Q426" s="51"/>
      <c r="R426" s="51"/>
      <c r="S426" s="51"/>
    </row>
    <row r="427" spans="17:19" x14ac:dyDescent="0.2">
      <c r="Q427" s="51"/>
      <c r="R427" s="51"/>
      <c r="S427" s="51"/>
    </row>
    <row r="428" spans="17:19" x14ac:dyDescent="0.2">
      <c r="Q428" s="51"/>
      <c r="R428" s="51"/>
      <c r="S428" s="51"/>
    </row>
    <row r="429" spans="17:19" x14ac:dyDescent="0.2">
      <c r="Q429" s="51"/>
      <c r="R429" s="51"/>
      <c r="S429" s="51"/>
    </row>
    <row r="430" spans="17:19" x14ac:dyDescent="0.2">
      <c r="Q430" s="51"/>
      <c r="R430" s="51"/>
      <c r="S430" s="51"/>
    </row>
    <row r="431" spans="17:19" x14ac:dyDescent="0.2">
      <c r="Q431" s="51"/>
      <c r="R431" s="51"/>
      <c r="S431" s="51"/>
    </row>
    <row r="432" spans="17:19" x14ac:dyDescent="0.2">
      <c r="Q432" s="51"/>
      <c r="R432" s="51"/>
      <c r="S432" s="51"/>
    </row>
    <row r="433" spans="17:19" x14ac:dyDescent="0.2">
      <c r="Q433" s="51"/>
      <c r="R433" s="51"/>
      <c r="S433" s="51"/>
    </row>
    <row r="434" spans="17:19" x14ac:dyDescent="0.2">
      <c r="Q434" s="51"/>
      <c r="R434" s="51"/>
      <c r="S434" s="51"/>
    </row>
    <row r="435" spans="17:19" x14ac:dyDescent="0.2">
      <c r="Q435" s="51"/>
      <c r="R435" s="51"/>
      <c r="S435" s="51"/>
    </row>
    <row r="436" spans="17:19" x14ac:dyDescent="0.2">
      <c r="Q436" s="51"/>
      <c r="R436" s="51"/>
      <c r="S436" s="51"/>
    </row>
    <row r="437" spans="17:19" x14ac:dyDescent="0.2">
      <c r="Q437" s="51"/>
      <c r="R437" s="51"/>
      <c r="S437" s="51"/>
    </row>
    <row r="438" spans="17:19" x14ac:dyDescent="0.2">
      <c r="Q438" s="51"/>
      <c r="R438" s="51"/>
      <c r="S438" s="51"/>
    </row>
    <row r="439" spans="17:19" x14ac:dyDescent="0.2">
      <c r="Q439" s="51"/>
      <c r="R439" s="51"/>
      <c r="S439" s="51"/>
    </row>
    <row r="440" spans="17:19" x14ac:dyDescent="0.2">
      <c r="Q440" s="51"/>
      <c r="R440" s="51"/>
      <c r="S440" s="51"/>
    </row>
    <row r="441" spans="17:19" x14ac:dyDescent="0.2">
      <c r="Q441" s="51"/>
      <c r="R441" s="51"/>
      <c r="S441" s="51"/>
    </row>
    <row r="442" spans="17:19" x14ac:dyDescent="0.2">
      <c r="Q442" s="51"/>
      <c r="R442" s="51"/>
      <c r="S442" s="51"/>
    </row>
    <row r="443" spans="17:19" x14ac:dyDescent="0.2">
      <c r="Q443" s="51"/>
      <c r="R443" s="51"/>
      <c r="S443" s="51"/>
    </row>
    <row r="444" spans="17:19" x14ac:dyDescent="0.2">
      <c r="Q444" s="51"/>
      <c r="R444" s="51"/>
      <c r="S444" s="51"/>
    </row>
    <row r="445" spans="17:19" x14ac:dyDescent="0.2">
      <c r="Q445" s="51"/>
      <c r="R445" s="51"/>
      <c r="S445" s="51"/>
    </row>
    <row r="446" spans="17:19" x14ac:dyDescent="0.2">
      <c r="Q446" s="51"/>
      <c r="R446" s="51"/>
      <c r="S446" s="51"/>
    </row>
    <row r="447" spans="17:19" x14ac:dyDescent="0.2">
      <c r="Q447" s="51"/>
      <c r="R447" s="51"/>
      <c r="S447" s="51"/>
    </row>
    <row r="448" spans="17:19" x14ac:dyDescent="0.2">
      <c r="Q448" s="51"/>
      <c r="R448" s="51"/>
      <c r="S448" s="51"/>
    </row>
    <row r="449" spans="17:19" x14ac:dyDescent="0.2">
      <c r="Q449" s="51"/>
      <c r="R449" s="51"/>
      <c r="S449" s="51"/>
    </row>
    <row r="450" spans="17:19" x14ac:dyDescent="0.2">
      <c r="Q450" s="51"/>
      <c r="R450" s="51"/>
      <c r="S450" s="51"/>
    </row>
    <row r="451" spans="17:19" x14ac:dyDescent="0.2">
      <c r="Q451" s="51"/>
      <c r="R451" s="51"/>
      <c r="S451" s="51"/>
    </row>
    <row r="452" spans="17:19" x14ac:dyDescent="0.2">
      <c r="Q452" s="51"/>
      <c r="R452" s="51"/>
      <c r="S452" s="51"/>
    </row>
    <row r="453" spans="17:19" x14ac:dyDescent="0.2">
      <c r="Q453" s="51"/>
      <c r="R453" s="51"/>
      <c r="S453" s="51"/>
    </row>
    <row r="454" spans="17:19" x14ac:dyDescent="0.2">
      <c r="Q454" s="51"/>
      <c r="R454" s="51"/>
      <c r="S454" s="51"/>
    </row>
    <row r="455" spans="17:19" x14ac:dyDescent="0.2">
      <c r="Q455" s="51"/>
      <c r="R455" s="51"/>
      <c r="S455" s="51"/>
    </row>
    <row r="456" spans="17:19" x14ac:dyDescent="0.2">
      <c r="Q456" s="51"/>
      <c r="R456" s="51"/>
      <c r="S456" s="51"/>
    </row>
    <row r="457" spans="17:19" x14ac:dyDescent="0.2">
      <c r="Q457" s="51"/>
      <c r="R457" s="51"/>
      <c r="S457" s="51"/>
    </row>
    <row r="458" spans="17:19" x14ac:dyDescent="0.2">
      <c r="Q458" s="51"/>
      <c r="R458" s="51"/>
      <c r="S458" s="51"/>
    </row>
    <row r="459" spans="17:19" x14ac:dyDescent="0.2">
      <c r="Q459" s="51"/>
      <c r="R459" s="51"/>
      <c r="S459" s="51"/>
    </row>
    <row r="460" spans="17:19" x14ac:dyDescent="0.2">
      <c r="Q460" s="51"/>
      <c r="R460" s="51"/>
      <c r="S460" s="51"/>
    </row>
    <row r="461" spans="17:19" x14ac:dyDescent="0.2">
      <c r="Q461" s="51"/>
      <c r="R461" s="51"/>
      <c r="S461" s="51"/>
    </row>
    <row r="462" spans="17:19" x14ac:dyDescent="0.2">
      <c r="Q462" s="51"/>
      <c r="R462" s="51"/>
      <c r="S462" s="51"/>
    </row>
    <row r="463" spans="17:19" x14ac:dyDescent="0.2">
      <c r="Q463" s="51"/>
      <c r="R463" s="51"/>
      <c r="S463" s="51"/>
    </row>
    <row r="464" spans="17:19" x14ac:dyDescent="0.2">
      <c r="Q464" s="51"/>
      <c r="R464" s="51"/>
      <c r="S464" s="51"/>
    </row>
  </sheetData>
  <mergeCells count="1">
    <mergeCell ref="D1:AI1"/>
  </mergeCells>
  <phoneticPr fontId="0" type="noConversion"/>
  <conditionalFormatting sqref="H2:J2 AC2:AH2">
    <cfRule type="cellIs" dxfId="11" priority="1" stopIfTrue="1" operator="equal">
      <formula>$B$4</formula>
    </cfRule>
  </conditionalFormatting>
  <conditionalFormatting sqref="Q2:S2 Q465:S65536 O2:P203 K204:P65536 N3:N203 K2:N2 T2:V65536 Z2:AB65536 W2:Y2">
    <cfRule type="cellIs" dxfId="10" priority="2" stopIfTrue="1" operator="lessThan">
      <formula>0</formula>
    </cfRule>
  </conditionalFormatting>
  <conditionalFormatting sqref="R3:S464 Q4:Q464">
    <cfRule type="cellIs" dxfId="9" priority="5" stopIfTrue="1" operator="lessThan">
      <formula>0</formula>
    </cfRule>
    <cfRule type="expression" dxfId="8" priority="6" stopIfTrue="1">
      <formula>AND(Q3&gt;0,Q3&lt;=$U3)</formula>
    </cfRule>
  </conditionalFormatting>
  <conditionalFormatting sqref="M3:M203 K4:L203">
    <cfRule type="cellIs" dxfId="7" priority="7" stopIfTrue="1" operator="lessThan">
      <formula>0</formula>
    </cfRule>
    <cfRule type="expression" dxfId="6" priority="8" stopIfTrue="1">
      <formula>AND(K3&gt;0,K3&lt;=$O3)</formula>
    </cfRule>
  </conditionalFormatting>
  <conditionalFormatting sqref="K3:L3">
    <cfRule type="cellIs" dxfId="5" priority="9" stopIfTrue="1" operator="lessThan">
      <formula>0</formula>
    </cfRule>
    <cfRule type="expression" dxfId="4" priority="10" stopIfTrue="1">
      <formula>AND(K3&gt;0,K3&lt;=$O3)</formula>
    </cfRule>
  </conditionalFormatting>
  <conditionalFormatting sqref="Q3">
    <cfRule type="cellIs" dxfId="3" priority="11" stopIfTrue="1" operator="lessThan">
      <formula>0</formula>
    </cfRule>
    <cfRule type="expression" dxfId="2" priority="12" stopIfTrue="1">
      <formula>AND(Q3&gt;0,Q3&lt;=$U3)</formula>
    </cfRule>
  </conditionalFormatting>
  <conditionalFormatting sqref="W3:Y65536">
    <cfRule type="cellIs" dxfId="1" priority="13" stopIfTrue="1" operator="lessThan">
      <formula>0</formula>
    </cfRule>
    <cfRule type="expression" dxfId="0" priority="14" stopIfTrue="1">
      <formula>AND(W3&gt;0,W3&lt;=$AA3)</formula>
    </cfRule>
  </conditionalFormatting>
  <dataValidations count="1">
    <dataValidation allowBlank="1" showInputMessage="1" showErrorMessage="1" prompt="Don't delete this row.  It's OK to hide columns, change width or sort this sheet for easier printing." sqref="B2:AD2" xr:uid="{00000000-0002-0000-0C00-000000000000}"/>
  </dataValidations>
  <printOptions horizontalCentered="1"/>
  <pageMargins left="0.25" right="0.25" top="1" bottom="1" header="0.5" footer="0.5"/>
  <pageSetup paperSize="5" fitToHeight="0" orientation="landscape" r:id="rId1"/>
  <headerFooter alignWithMargins="0">
    <oddFooter>&amp;LChief Referee
________________________
________________________&amp;CSide Referee
________________________
________________________&amp;RSide Referee
________________________
________________________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AH104"/>
  <sheetViews>
    <sheetView topLeftCell="G4" workbookViewId="0"/>
  </sheetViews>
  <sheetFormatPr defaultColWidth="9.140625" defaultRowHeight="12.75" x14ac:dyDescent="0.2"/>
  <cols>
    <col min="1" max="1" width="9.140625" style="128" hidden="1" customWidth="1"/>
    <col min="2" max="2" width="17.7109375" style="129" hidden="1" customWidth="1"/>
    <col min="3" max="6" width="5.140625" style="128" hidden="1" customWidth="1"/>
    <col min="7" max="9" width="5.140625" style="128" customWidth="1"/>
    <col min="10" max="10" width="9.5703125" style="131" customWidth="1"/>
    <col min="11" max="11" width="33.85546875" style="130" customWidth="1"/>
    <col min="12" max="15" width="11.140625" style="130" customWidth="1"/>
    <col min="16" max="16" width="13.42578125" style="130" customWidth="1"/>
    <col min="17" max="18" width="9.140625" style="130"/>
    <col min="19" max="24" width="9.140625" style="131"/>
    <col min="25" max="25" width="10.5703125" style="131" customWidth="1"/>
    <col min="26" max="26" width="15.7109375" style="131" customWidth="1"/>
    <col min="27" max="27" width="10.28515625" style="131" customWidth="1"/>
    <col min="28" max="28" width="15.140625" style="131" customWidth="1"/>
    <col min="29" max="16384" width="9.140625" style="130"/>
  </cols>
  <sheetData>
    <row r="1" spans="1:34" ht="7.5" customHeight="1" x14ac:dyDescent="0.2"/>
    <row r="2" spans="1:34" ht="45" customHeight="1" x14ac:dyDescent="0.2">
      <c r="J2" s="431" t="str">
        <f>Setup!C2</f>
        <v>Contest Name</v>
      </c>
      <c r="K2" s="431"/>
      <c r="L2" s="431"/>
      <c r="M2" s="431"/>
      <c r="N2" s="431"/>
      <c r="O2" s="431"/>
      <c r="P2" s="431"/>
    </row>
    <row r="3" spans="1:34" ht="110.25" customHeight="1" x14ac:dyDescent="0.2">
      <c r="B3" s="132"/>
      <c r="L3" s="199" t="s">
        <v>125</v>
      </c>
    </row>
    <row r="5" spans="1:34" x14ac:dyDescent="0.2">
      <c r="A5" s="129" t="s">
        <v>87</v>
      </c>
      <c r="B5" s="129" t="s">
        <v>96</v>
      </c>
    </row>
    <row r="6" spans="1:34" s="135" customFormat="1" ht="36" customHeight="1" x14ac:dyDescent="0.2">
      <c r="A6" s="133" t="str">
        <f ca="1">OFFSET(Setup!O6,MATCH(J6,INDIRECT(B6),0),0)</f>
        <v>M_OR_JUN</v>
      </c>
      <c r="B6" s="133" t="str">
        <f>CONCATENATE("Setup!P7:P",COUNTA(Setup!O:O)+4)</f>
        <v>Setup!P7:P8</v>
      </c>
      <c r="C6" s="128"/>
      <c r="D6" s="128"/>
      <c r="E6" s="128"/>
      <c r="F6" s="128"/>
      <c r="G6" s="128"/>
      <c r="H6" s="128"/>
      <c r="I6" s="128"/>
      <c r="J6" s="430" t="s">
        <v>188</v>
      </c>
      <c r="K6" s="430"/>
      <c r="L6" s="430"/>
      <c r="M6" s="430"/>
      <c r="N6" s="430"/>
      <c r="O6" s="430"/>
      <c r="P6" s="134"/>
      <c r="R6" s="130"/>
      <c r="S6" s="131"/>
      <c r="T6" s="131"/>
      <c r="U6" s="131"/>
      <c r="V6" s="131"/>
      <c r="W6" s="131"/>
      <c r="X6" s="131"/>
      <c r="Y6" s="136"/>
      <c r="Z6" s="136"/>
      <c r="AA6" s="131"/>
      <c r="AB6" s="131"/>
      <c r="AC6" s="130"/>
      <c r="AD6" s="130"/>
    </row>
    <row r="7" spans="1:34" s="135" customFormat="1" ht="36" customHeight="1" x14ac:dyDescent="0.2">
      <c r="A7" s="133" t="s">
        <v>97</v>
      </c>
      <c r="B7" s="133" t="str">
        <f ca="1">IF(LEFT(A6,1)="M","Setup!K9:K23","Setup!M9:M23")</f>
        <v>Setup!K9:K23</v>
      </c>
      <c r="C7" s="128"/>
      <c r="D7" s="128"/>
      <c r="E7" s="128"/>
      <c r="F7" s="128"/>
      <c r="G7" s="128"/>
      <c r="H7" s="128"/>
      <c r="I7" s="128"/>
      <c r="J7" s="177">
        <v>105</v>
      </c>
      <c r="K7" s="137" t="str">
        <f>IF(J7="SHW","Class",IF(Setup!K6="BWt (Kg)","Kilo Class","Pound Class"))</f>
        <v>Kilo Class</v>
      </c>
      <c r="L7" s="429" t="s">
        <v>68</v>
      </c>
      <c r="M7" s="429"/>
      <c r="N7" s="429"/>
      <c r="O7" s="429"/>
      <c r="P7" s="134"/>
      <c r="R7" s="130"/>
      <c r="S7" s="131"/>
      <c r="T7" s="131"/>
      <c r="U7" s="131"/>
      <c r="V7" s="131"/>
      <c r="W7" s="131"/>
      <c r="X7" s="131"/>
      <c r="Y7" s="136"/>
      <c r="Z7" s="136"/>
      <c r="AA7" s="131"/>
      <c r="AB7" s="131"/>
      <c r="AC7" s="130"/>
      <c r="AD7" s="130"/>
    </row>
    <row r="8" spans="1:34" ht="5.25" customHeight="1" x14ac:dyDescent="0.2">
      <c r="J8" s="138"/>
      <c r="K8" s="139"/>
      <c r="L8" s="139"/>
      <c r="M8" s="139"/>
      <c r="N8" s="139"/>
      <c r="O8" s="139"/>
      <c r="P8" s="139"/>
      <c r="Y8" s="136"/>
      <c r="Z8" s="136"/>
    </row>
    <row r="9" spans="1:34" s="135" customFormat="1" ht="36" customHeight="1" x14ac:dyDescent="0.2">
      <c r="A9" s="140"/>
      <c r="B9" s="129">
        <f ca="1">OFFSET(Setup!Q6,MATCH(J6,INDIRECT(B6),0),0)</f>
        <v>1</v>
      </c>
      <c r="C9" s="128"/>
      <c r="D9" s="128"/>
      <c r="E9" s="128"/>
      <c r="F9" s="128"/>
      <c r="G9" s="128"/>
      <c r="H9" s="128"/>
      <c r="I9" s="128"/>
      <c r="J9" s="141" t="s">
        <v>76</v>
      </c>
      <c r="K9" s="142" t="s">
        <v>0</v>
      </c>
      <c r="L9" s="141" t="s">
        <v>11</v>
      </c>
      <c r="M9" s="141" t="s">
        <v>15</v>
      </c>
      <c r="N9" s="141" t="s">
        <v>21</v>
      </c>
      <c r="O9" s="141" t="s">
        <v>68</v>
      </c>
      <c r="P9" s="143" t="str">
        <f ca="1">IF(B9=1,"","Coeff-Score")</f>
        <v/>
      </c>
      <c r="R9" s="130"/>
      <c r="S9" s="131"/>
      <c r="T9" s="131"/>
      <c r="U9" s="131"/>
      <c r="V9" s="131"/>
      <c r="W9" s="131"/>
      <c r="X9" s="131"/>
      <c r="Y9" s="136"/>
      <c r="Z9" s="136"/>
      <c r="AA9" s="131"/>
      <c r="AB9" s="131"/>
      <c r="AC9" s="130"/>
      <c r="AD9" s="130"/>
      <c r="AH9" s="144"/>
    </row>
    <row r="10" spans="1:34" s="135" customFormat="1" ht="36" customHeight="1" x14ac:dyDescent="0.2">
      <c r="A10" s="140"/>
      <c r="B10" s="129" t="str">
        <f ca="1">CONCATENATE(J10,"-",$A$6,IF($B$9=1,CONCATENATE("-",IF($J$7="SHW",$J$7,ROUND($J$7,1))),""))</f>
        <v>1-M_OR_JUN-105</v>
      </c>
      <c r="C10" s="128"/>
      <c r="D10" s="128"/>
      <c r="E10" s="128"/>
      <c r="F10" s="128"/>
      <c r="G10" s="128"/>
      <c r="H10" s="128"/>
      <c r="I10" s="128"/>
      <c r="J10" s="141">
        <v>1</v>
      </c>
      <c r="K10" s="142" t="str">
        <f ca="1">IF(ISERROR(INDIRECT(CONCATENATE("Lifting!C",MATCH(B10,Lifting!$AF:$AF,0)))),"",INDIRECT(CONCATENATE("Lifting!C",MATCH(B10,Lifting!$AF:$AF,0))))</f>
        <v>MUHAMMET İMRAN ÖZER</v>
      </c>
      <c r="L10" s="141">
        <f ca="1">IF(OR($L$7="Best Bench",$L$7="Best Deadlift",$L$7="Push Pull Total"),"",IF(K10="","",INDIRECT(CONCATENATE("Lifting!O",MATCH(B10,Lifting!$AF:$AF,0)))))</f>
        <v>276</v>
      </c>
      <c r="M10" s="141">
        <f ca="1">IF(OR($L$7="Best Squat",$L$7="Best Deadlift"),"",IF(K10="","",INDIRECT(CONCATENATE("Lifting!U",MATCH(B10,Lifting!$AF:$AF,0)))))</f>
        <v>160</v>
      </c>
      <c r="N10" s="141">
        <f ca="1">IF(OR($L$7="Best Bench",$L$7="Best Squat"),"",IF(K10="","",INDIRECT(CONCATENATE("Lifting!AA",MATCH(B10,Lifting!$AF:$AF,0)))))</f>
        <v>280</v>
      </c>
      <c r="O10" s="141">
        <f ca="1">IF(OR($L$7="Best Bench",$L$7="Best Deadlift",$L$7="Best Deadlift"),"",IF(K10="","",INDIRECT(CONCATENATE("Lifting!AB",MATCH(B10,Lifting!$AF:$AF,0)))))</f>
        <v>716</v>
      </c>
      <c r="P10" s="134" t="str">
        <f ca="1">IF(OR($B$9=1,K10=""),"",INDIRECT(CONCATENATE(CONCATENATE("Lifting!",IF($B$9=2,"AC","AD"),MATCH(B10,Lifting!$AF:$AF,0)))))</f>
        <v/>
      </c>
      <c r="R10" s="130"/>
      <c r="S10" s="131"/>
      <c r="T10" s="131"/>
      <c r="U10" s="131"/>
      <c r="V10" s="131"/>
      <c r="W10" s="131"/>
      <c r="X10" s="131"/>
      <c r="Y10" s="136"/>
      <c r="Z10" s="136"/>
      <c r="AA10" s="131"/>
      <c r="AB10" s="131"/>
      <c r="AC10" s="130"/>
      <c r="AD10" s="130"/>
      <c r="AH10" s="144"/>
    </row>
    <row r="11" spans="1:34" s="135" customFormat="1" ht="36" customHeight="1" x14ac:dyDescent="0.2">
      <c r="A11" s="140"/>
      <c r="B11" s="129" t="str">
        <f ca="1">CONCATENATE(J11,"-",$A$6,IF($B$9=1,CONCATENATE("-",IF($J$7="SHW",$J$7,ROUND($J$7,1))),""))</f>
        <v>2-M_OR_JUN-105</v>
      </c>
      <c r="C11" s="128"/>
      <c r="D11" s="128"/>
      <c r="E11" s="128"/>
      <c r="F11" s="128"/>
      <c r="G11" s="128"/>
      <c r="H11" s="128"/>
      <c r="I11" s="128"/>
      <c r="J11" s="141">
        <v>2</v>
      </c>
      <c r="K11" s="142" t="str">
        <f ca="1">IF(ISERROR(INDIRECT(CONCATENATE("Lifting!C",MATCH(B11,Lifting!$AF:$AF,0)))),"",INDIRECT(CONCATENATE("Lifting!C",MATCH(B11,Lifting!$AF:$AF,0))))</f>
        <v>DENİZ BERKE ÖZSOY</v>
      </c>
      <c r="L11" s="141">
        <f ca="1">IF(OR($L$7="Best Bench",$L$7="Best Deadlift",$L$7="Push Pull Total"),"",IF(K11="","",INDIRECT(CONCATENATE("Lifting!O",MATCH(B11,Lifting!$AF:$AF,0)))))</f>
        <v>195</v>
      </c>
      <c r="M11" s="141">
        <f ca="1">IF(OR($L$7="Best Squat",$L$7="Best Deadlift"),"",IF(K11="","",INDIRECT(CONCATENATE("Lifting!U",MATCH(B11,Lifting!$AF:$AF,0)))))</f>
        <v>120</v>
      </c>
      <c r="N11" s="141">
        <f ca="1">IF(OR($L$7="Best Bench",$L$7="Best Squat"),"",IF(K11="","",INDIRECT(CONCATENATE("Lifting!AA",MATCH(B11,Lifting!$AF:$AF,0)))))</f>
        <v>210</v>
      </c>
      <c r="O11" s="141">
        <f ca="1">IF(OR($L$7="Best Bench",$L$7="Best Deadlift",$L$7="Best Deadlift"),"",IF(K11="","",INDIRECT(CONCATENATE("Lifting!AB",MATCH(B11,Lifting!$AF:$AF,0)))))</f>
        <v>525</v>
      </c>
      <c r="P11" s="134" t="str">
        <f ca="1">IF(OR($B$9=1,K11=""),"",INDIRECT(CONCATENATE(CONCATENATE("Lifting!",IF($B$9=2,"AC","AD"),MATCH(B11,Lifting!$AF:$AF,0)))))</f>
        <v/>
      </c>
      <c r="R11" s="130"/>
      <c r="S11" s="131"/>
      <c r="T11" s="131"/>
      <c r="U11" s="131"/>
      <c r="V11" s="131"/>
      <c r="W11" s="131"/>
      <c r="X11" s="131"/>
      <c r="Y11" s="136"/>
      <c r="Z11" s="136"/>
      <c r="AA11" s="131"/>
      <c r="AB11" s="131"/>
      <c r="AC11" s="130"/>
      <c r="AD11" s="130"/>
      <c r="AH11" s="144"/>
    </row>
    <row r="12" spans="1:34" s="135" customFormat="1" ht="36" customHeight="1" x14ac:dyDescent="0.2">
      <c r="A12" s="140"/>
      <c r="B12" s="129" t="str">
        <f ca="1">CONCATENATE(J12,"-",$A$6,IF($B$9=1,CONCATENATE("-",IF($J$7="SHW",$J$7,ROUND($J$7,1))),""))</f>
        <v>3-M_OR_JUN-105</v>
      </c>
      <c r="C12" s="128"/>
      <c r="D12" s="128"/>
      <c r="E12" s="128"/>
      <c r="F12" s="128"/>
      <c r="G12" s="128"/>
      <c r="H12" s="128"/>
      <c r="I12" s="128"/>
      <c r="J12" s="141">
        <v>3</v>
      </c>
      <c r="K12" s="142" t="str">
        <f ca="1">IF(ISERROR(INDIRECT(CONCATENATE("Lifting!C",MATCH(B12,Lifting!$AF:$AF,0)))),"",INDIRECT(CONCATENATE("Lifting!C",MATCH(B12,Lifting!$AF:$AF,0))))</f>
        <v>KEREM EFE TÜRKMEN</v>
      </c>
      <c r="L12" s="141">
        <f ca="1">IF(OR($L$7="Best Bench",$L$7="Best Deadlift",$L$7="Push Pull Total"),"",IF(K12="","",INDIRECT(CONCATENATE("Lifting!O",MATCH(B12,Lifting!$AF:$AF,0)))))</f>
        <v>150</v>
      </c>
      <c r="M12" s="141">
        <f ca="1">IF(OR($L$7="Best Squat",$L$7="Best Deadlift"),"",IF(K12="","",INDIRECT(CONCATENATE("Lifting!U",MATCH(B12,Lifting!$AF:$AF,0)))))</f>
        <v>110</v>
      </c>
      <c r="N12" s="141">
        <f ca="1">IF(OR($L$7="Best Bench",$L$7="Best Squat"),"",IF(K12="","",INDIRECT(CONCATENATE("Lifting!AA",MATCH(B12,Lifting!$AF:$AF,0)))))</f>
        <v>160</v>
      </c>
      <c r="O12" s="141">
        <f ca="1">IF(OR($L$7="Best Bench",$L$7="Best Deadlift",$L$7="Best Deadlift"),"",IF(K12="","",INDIRECT(CONCATENATE("Lifting!AB",MATCH(B12,Lifting!$AF:$AF,0)))))</f>
        <v>420</v>
      </c>
      <c r="P12" s="134" t="str">
        <f ca="1">IF(OR($B$9=1,K12=""),"",INDIRECT(CONCATENATE(CONCATENATE("Lifting!",IF($B$9=2,"AC","AD"),MATCH(B12,Lifting!$AF:$AF,0)))))</f>
        <v/>
      </c>
      <c r="R12" s="130"/>
      <c r="S12" s="131"/>
      <c r="T12" s="131"/>
      <c r="U12" s="131"/>
      <c r="V12" s="131"/>
      <c r="W12" s="131"/>
      <c r="X12" s="131"/>
      <c r="Y12" s="136"/>
      <c r="Z12" s="136"/>
      <c r="AA12" s="131"/>
      <c r="AB12" s="131"/>
      <c r="AC12" s="130"/>
      <c r="AD12" s="130"/>
      <c r="AH12" s="144"/>
    </row>
    <row r="13" spans="1:34" s="135" customFormat="1" ht="36" customHeight="1" x14ac:dyDescent="0.2">
      <c r="A13" s="140"/>
      <c r="B13" s="129" t="str">
        <f ca="1">CONCATENATE(J13,"-",$A$6,IF($B$9=1,CONCATENATE("-",IF($J$7="SHW",$J$7,ROUND($J$7,1))),""))</f>
        <v>4-M_OR_JUN-105</v>
      </c>
      <c r="C13" s="128"/>
      <c r="D13" s="128"/>
      <c r="E13" s="128"/>
      <c r="F13" s="128"/>
      <c r="G13" s="128"/>
      <c r="H13" s="128"/>
      <c r="I13" s="128"/>
      <c r="J13" s="141">
        <v>4</v>
      </c>
      <c r="K13" s="142" t="str">
        <f ca="1">IF(ISERROR(INDIRECT(CONCATENATE("Lifting!C",MATCH(B13,Lifting!$AF:$AF,0)))),"",INDIRECT(CONCATENATE("Lifting!C",MATCH(B13,Lifting!$AF:$AF,0))))</f>
        <v/>
      </c>
      <c r="L13" s="141" t="str">
        <f ca="1">IF(OR($L$7="Best Bench",$L$7="Best Deadlift",$L$7="Push Pull Total"),"",IF(K13="","",INDIRECT(CONCATENATE("Lifting!O",MATCH(B13,Lifting!$AF:$AF,0)))))</f>
        <v/>
      </c>
      <c r="M13" s="141" t="str">
        <f ca="1">IF(OR($L$7="Best Squat",$L$7="Best Deadlift"),"",IF(K13="","",INDIRECT(CONCATENATE("Lifting!U",MATCH(B13,Lifting!$AF:$AF,0)))))</f>
        <v/>
      </c>
      <c r="N13" s="141" t="str">
        <f ca="1">IF(OR($L$7="Best Bench",$L$7="Best Squat"),"",IF(K13="","",INDIRECT(CONCATENATE("Lifting!AA",MATCH(B13,Lifting!$AF:$AF,0)))))</f>
        <v/>
      </c>
      <c r="O13" s="141" t="str">
        <f ca="1">IF(OR($L$7="Best Bench",$L$7="Best Deadlift",$L$7="Best Deadlift"),"",IF(K13="","",INDIRECT(CONCATENATE("Lifting!AB",MATCH(B13,Lifting!$AF:$AF,0)))))</f>
        <v/>
      </c>
      <c r="P13" s="134" t="str">
        <f ca="1">IF(OR($B$9=1,K13=""),"",INDIRECT(CONCATENATE(CONCATENATE("Lifting!",IF($B$9=2,"AC","AD"),MATCH(B13,Lifting!$AF:$AF,0)))))</f>
        <v/>
      </c>
      <c r="R13" s="130"/>
      <c r="S13" s="131"/>
      <c r="T13" s="131"/>
      <c r="U13" s="131"/>
      <c r="V13" s="131"/>
      <c r="W13" s="131"/>
      <c r="X13" s="131"/>
      <c r="Y13" s="136"/>
      <c r="Z13" s="136"/>
      <c r="AA13" s="131"/>
      <c r="AB13" s="131"/>
      <c r="AC13" s="130"/>
      <c r="AD13" s="130"/>
      <c r="AH13" s="144"/>
    </row>
    <row r="14" spans="1:34" s="135" customFormat="1" ht="36" customHeight="1" x14ac:dyDescent="0.2">
      <c r="A14" s="140"/>
      <c r="B14" s="129" t="str">
        <f ca="1">CONCATENATE(J14,"-",$A$6,IF($B$9=1,CONCATENATE("-",IF($J$7="SHW",$J$7,ROUND($J$7,1))),""))</f>
        <v>5-M_OR_JUN-105</v>
      </c>
      <c r="C14" s="128"/>
      <c r="D14" s="128"/>
      <c r="E14" s="128"/>
      <c r="F14" s="128"/>
      <c r="G14" s="128"/>
      <c r="H14" s="128"/>
      <c r="I14" s="128"/>
      <c r="J14" s="141">
        <v>5</v>
      </c>
      <c r="K14" s="142" t="str">
        <f ca="1">IF(ISERROR(INDIRECT(CONCATENATE("Lifting!C",MATCH(B14,Lifting!$AF:$AF,0)))),"",INDIRECT(CONCATENATE("Lifting!C",MATCH(B14,Lifting!$AF:$AF,0))))</f>
        <v/>
      </c>
      <c r="L14" s="141" t="str">
        <f ca="1">IF(OR($L$7="Best Bench",$L$7="Best Deadlift",$L$7="Push Pull Total"),"",IF(K14="","",INDIRECT(CONCATENATE("Lifting!O",MATCH(B14,Lifting!$AF:$AF,0)))))</f>
        <v/>
      </c>
      <c r="M14" s="141" t="str">
        <f ca="1">IF(OR($L$7="Best Squat",$L$7="Best Deadlift"),"",IF(K14="","",INDIRECT(CONCATENATE("Lifting!U",MATCH(B14,Lifting!$AF:$AF,0)))))</f>
        <v/>
      </c>
      <c r="N14" s="141" t="str">
        <f ca="1">IF(OR($L$7="Best Bench",$L$7="Best Squat"),"",IF(K14="","",INDIRECT(CONCATENATE("Lifting!AA",MATCH(B14,Lifting!$AF:$AF,0)))))</f>
        <v/>
      </c>
      <c r="O14" s="141" t="str">
        <f ca="1">IF(OR($L$7="Best Bench",$L$7="Best Deadlift",$L$7="Best Deadlift"),"",IF(K14="","",INDIRECT(CONCATENATE("Lifting!AB",MATCH(B14,Lifting!$AF:$AF,0)))))</f>
        <v/>
      </c>
      <c r="P14" s="134" t="str">
        <f ca="1">IF(OR($B$9=1,K14=""),"",INDIRECT(CONCATENATE(CONCATENATE("Lifting!",IF($B$9=2,"AC","AD"),MATCH(B14,Lifting!$AF:$AF,0)))))</f>
        <v/>
      </c>
      <c r="R14" s="130"/>
      <c r="S14" s="131"/>
      <c r="T14" s="131"/>
      <c r="U14" s="131"/>
      <c r="V14" s="131"/>
      <c r="W14" s="131"/>
      <c r="X14" s="131"/>
      <c r="Y14" s="136"/>
      <c r="Z14" s="136"/>
      <c r="AA14" s="131"/>
      <c r="AB14" s="131"/>
      <c r="AC14" s="130"/>
      <c r="AD14" s="130"/>
      <c r="AH14" s="144"/>
    </row>
    <row r="15" spans="1:34" s="135" customFormat="1" ht="36" customHeight="1" x14ac:dyDescent="0.2">
      <c r="A15" s="140"/>
      <c r="B15" s="129"/>
      <c r="C15" s="128"/>
      <c r="D15" s="128"/>
      <c r="E15" s="128"/>
      <c r="F15" s="128"/>
      <c r="G15" s="128"/>
      <c r="H15" s="128"/>
      <c r="I15" s="128"/>
      <c r="J15" s="145"/>
      <c r="K15" s="146"/>
      <c r="L15" s="145"/>
      <c r="M15" s="145"/>
      <c r="N15" s="145"/>
      <c r="O15" s="145"/>
      <c r="P15" s="147"/>
      <c r="R15" s="130"/>
      <c r="S15" s="131"/>
      <c r="T15" s="131"/>
      <c r="U15" s="131"/>
      <c r="V15" s="131"/>
      <c r="W15" s="131"/>
      <c r="X15" s="131"/>
      <c r="Y15" s="136"/>
      <c r="Z15" s="136"/>
      <c r="AA15" s="131"/>
      <c r="AB15" s="131"/>
      <c r="AC15" s="130"/>
      <c r="AD15" s="130"/>
      <c r="AH15" s="144"/>
    </row>
    <row r="16" spans="1:34" s="135" customFormat="1" ht="36" customHeight="1" x14ac:dyDescent="0.2">
      <c r="A16" s="140"/>
      <c r="B16" s="129"/>
      <c r="C16" s="128"/>
      <c r="D16" s="128"/>
      <c r="E16" s="128"/>
      <c r="F16" s="128"/>
      <c r="G16" s="128"/>
      <c r="H16" s="128"/>
      <c r="I16" s="128"/>
      <c r="J16" s="145"/>
      <c r="K16" s="146"/>
      <c r="L16" s="145"/>
      <c r="M16" s="145"/>
      <c r="N16" s="145"/>
      <c r="O16" s="145"/>
      <c r="P16" s="147"/>
      <c r="R16" s="130"/>
      <c r="S16" s="131"/>
      <c r="T16" s="131"/>
      <c r="U16" s="131"/>
      <c r="V16" s="131"/>
      <c r="W16" s="131"/>
      <c r="X16" s="131"/>
      <c r="Y16" s="136"/>
      <c r="Z16" s="136"/>
      <c r="AA16" s="131"/>
      <c r="AB16" s="131"/>
      <c r="AC16" s="130"/>
      <c r="AD16" s="130"/>
    </row>
    <row r="17" spans="1:30" s="135" customFormat="1" ht="36" customHeight="1" x14ac:dyDescent="0.2">
      <c r="A17" s="140"/>
      <c r="B17" s="129"/>
      <c r="C17" s="128"/>
      <c r="D17" s="128"/>
      <c r="E17" s="128"/>
      <c r="F17" s="128"/>
      <c r="G17" s="128"/>
      <c r="H17" s="128"/>
      <c r="I17" s="128"/>
      <c r="J17" s="145"/>
      <c r="K17" s="146"/>
      <c r="L17" s="145"/>
      <c r="M17" s="145"/>
      <c r="N17" s="145"/>
      <c r="O17" s="145"/>
      <c r="P17" s="147"/>
      <c r="R17" s="130"/>
      <c r="S17" s="131"/>
      <c r="T17" s="131"/>
      <c r="U17" s="131"/>
      <c r="V17" s="131"/>
      <c r="W17" s="131"/>
      <c r="X17" s="131"/>
      <c r="Y17" s="136"/>
      <c r="Z17" s="136"/>
      <c r="AA17" s="131"/>
      <c r="AB17" s="131"/>
      <c r="AC17" s="130"/>
      <c r="AD17" s="130"/>
    </row>
    <row r="18" spans="1:30" s="135" customFormat="1" ht="36" customHeight="1" x14ac:dyDescent="0.2">
      <c r="A18" s="140"/>
      <c r="B18" s="129"/>
      <c r="C18" s="128"/>
      <c r="D18" s="128"/>
      <c r="E18" s="128"/>
      <c r="F18" s="128"/>
      <c r="G18" s="128"/>
      <c r="H18" s="128"/>
      <c r="I18" s="128"/>
      <c r="J18" s="145"/>
      <c r="K18" s="146"/>
      <c r="L18" s="145"/>
      <c r="M18" s="145"/>
      <c r="N18" s="145"/>
      <c r="O18" s="145"/>
      <c r="P18" s="147"/>
      <c r="R18" s="130"/>
      <c r="S18" s="131"/>
      <c r="T18" s="131"/>
      <c r="U18" s="131"/>
      <c r="V18" s="131"/>
      <c r="W18" s="131"/>
      <c r="X18" s="131"/>
      <c r="Y18" s="136"/>
      <c r="Z18" s="136"/>
      <c r="AA18" s="131"/>
      <c r="AB18" s="131"/>
      <c r="AC18" s="130"/>
      <c r="AD18" s="130"/>
    </row>
    <row r="19" spans="1:30" s="135" customFormat="1" ht="36" customHeight="1" x14ac:dyDescent="0.2">
      <c r="A19" s="140"/>
      <c r="B19" s="129"/>
      <c r="C19" s="128"/>
      <c r="D19" s="128"/>
      <c r="E19" s="128"/>
      <c r="F19" s="128"/>
      <c r="G19" s="128"/>
      <c r="H19" s="128"/>
      <c r="I19" s="128"/>
      <c r="J19" s="145"/>
      <c r="K19" s="146"/>
      <c r="L19" s="145"/>
      <c r="M19" s="145"/>
      <c r="N19" s="145"/>
      <c r="O19" s="145"/>
      <c r="P19" s="147"/>
      <c r="R19" s="130"/>
      <c r="S19" s="131"/>
      <c r="T19" s="131"/>
      <c r="U19" s="131"/>
      <c r="V19" s="131"/>
      <c r="W19" s="131"/>
      <c r="X19" s="131"/>
      <c r="Y19" s="136"/>
      <c r="Z19" s="136"/>
      <c r="AA19" s="131"/>
      <c r="AB19" s="131"/>
      <c r="AC19" s="130"/>
      <c r="AD19" s="130"/>
    </row>
    <row r="20" spans="1:30" s="135" customFormat="1" ht="36" customHeight="1" x14ac:dyDescent="0.2">
      <c r="A20" s="140"/>
      <c r="B20" s="129"/>
      <c r="C20" s="128"/>
      <c r="D20" s="128"/>
      <c r="E20" s="128"/>
      <c r="F20" s="128"/>
      <c r="G20" s="128"/>
      <c r="H20" s="128"/>
      <c r="I20" s="128"/>
      <c r="J20" s="145"/>
      <c r="K20" s="146"/>
      <c r="L20" s="145"/>
      <c r="M20" s="145"/>
      <c r="N20" s="145"/>
      <c r="O20" s="145"/>
      <c r="P20" s="147"/>
      <c r="R20" s="130"/>
      <c r="S20" s="131"/>
      <c r="T20" s="131"/>
      <c r="U20" s="131"/>
      <c r="V20" s="131"/>
      <c r="W20" s="131"/>
      <c r="X20" s="131"/>
      <c r="Y20" s="136"/>
      <c r="Z20" s="136"/>
      <c r="AA20" s="131"/>
      <c r="AB20" s="131"/>
      <c r="AC20" s="130"/>
      <c r="AD20" s="130"/>
    </row>
    <row r="21" spans="1:30" s="135" customFormat="1" ht="36" customHeight="1" x14ac:dyDescent="0.2">
      <c r="A21" s="140"/>
      <c r="B21" s="129"/>
      <c r="C21" s="128"/>
      <c r="D21" s="128"/>
      <c r="E21" s="128"/>
      <c r="F21" s="128"/>
      <c r="G21" s="128"/>
      <c r="H21" s="128"/>
      <c r="I21" s="128"/>
      <c r="J21" s="145"/>
      <c r="K21" s="146"/>
      <c r="L21" s="145"/>
      <c r="M21" s="145"/>
      <c r="N21" s="145"/>
      <c r="O21" s="145"/>
      <c r="P21" s="147"/>
      <c r="R21" s="130"/>
      <c r="S21" s="131"/>
      <c r="T21" s="131"/>
      <c r="U21" s="131"/>
      <c r="V21" s="131"/>
      <c r="W21" s="131"/>
      <c r="X21" s="131"/>
      <c r="Y21" s="136"/>
      <c r="Z21" s="136"/>
      <c r="AA21" s="131"/>
      <c r="AB21" s="131"/>
      <c r="AC21" s="130"/>
      <c r="AD21" s="130"/>
    </row>
    <row r="22" spans="1:30" s="135" customFormat="1" ht="36" customHeight="1" x14ac:dyDescent="0.2">
      <c r="A22" s="140"/>
      <c r="B22" s="129"/>
      <c r="C22" s="148"/>
      <c r="D22" s="148"/>
      <c r="E22" s="148"/>
      <c r="F22" s="148"/>
      <c r="G22" s="148"/>
      <c r="H22" s="148"/>
      <c r="I22" s="148"/>
      <c r="J22" s="145"/>
      <c r="K22" s="146"/>
      <c r="L22" s="145"/>
      <c r="M22" s="145"/>
      <c r="N22" s="145"/>
      <c r="O22" s="145"/>
      <c r="P22" s="147"/>
      <c r="R22" s="130"/>
      <c r="S22" s="131"/>
      <c r="T22" s="131"/>
      <c r="U22" s="131"/>
      <c r="V22" s="131"/>
      <c r="W22" s="131"/>
      <c r="X22" s="131"/>
      <c r="Y22" s="136"/>
      <c r="Z22" s="136"/>
      <c r="AA22" s="131"/>
      <c r="AB22" s="131"/>
      <c r="AC22" s="130"/>
      <c r="AD22" s="130"/>
    </row>
    <row r="23" spans="1:30" s="135" customFormat="1" ht="36" customHeight="1" x14ac:dyDescent="0.2">
      <c r="A23" s="140"/>
      <c r="B23" s="129"/>
      <c r="C23" s="148"/>
      <c r="D23" s="148"/>
      <c r="E23" s="148"/>
      <c r="F23" s="148"/>
      <c r="G23" s="148"/>
      <c r="H23" s="148"/>
      <c r="I23" s="148"/>
      <c r="J23" s="145"/>
      <c r="K23" s="146"/>
      <c r="L23" s="145"/>
      <c r="M23" s="145"/>
      <c r="N23" s="145"/>
      <c r="O23" s="145"/>
      <c r="P23" s="147"/>
      <c r="R23" s="130"/>
      <c r="S23" s="131"/>
      <c r="T23" s="131"/>
      <c r="U23" s="131"/>
      <c r="V23" s="131"/>
      <c r="W23" s="131"/>
      <c r="X23" s="131"/>
      <c r="Y23" s="136"/>
      <c r="Z23" s="136"/>
      <c r="AA23" s="131"/>
      <c r="AB23" s="131"/>
      <c r="AC23" s="130"/>
      <c r="AD23" s="130"/>
    </row>
    <row r="24" spans="1:30" s="135" customFormat="1" ht="36" customHeight="1" x14ac:dyDescent="0.2">
      <c r="A24" s="140"/>
      <c r="B24" s="129"/>
      <c r="C24" s="148"/>
      <c r="D24" s="148"/>
      <c r="E24" s="148"/>
      <c r="F24" s="148"/>
      <c r="G24" s="148"/>
      <c r="H24" s="148"/>
      <c r="I24" s="148"/>
      <c r="J24" s="145"/>
      <c r="K24" s="146"/>
      <c r="L24" s="145"/>
      <c r="M24" s="145"/>
      <c r="N24" s="145"/>
      <c r="O24" s="145"/>
      <c r="P24" s="147"/>
      <c r="R24" s="130"/>
      <c r="S24" s="131"/>
      <c r="T24" s="131"/>
      <c r="U24" s="131"/>
      <c r="V24" s="131"/>
      <c r="W24" s="131"/>
      <c r="X24" s="131"/>
      <c r="Y24" s="136"/>
      <c r="Z24" s="136"/>
      <c r="AA24" s="131"/>
      <c r="AB24" s="131"/>
      <c r="AC24" s="130"/>
      <c r="AD24" s="130"/>
    </row>
    <row r="25" spans="1:30" s="135" customFormat="1" ht="36" customHeight="1" x14ac:dyDescent="0.2">
      <c r="A25" s="140"/>
      <c r="B25" s="129"/>
      <c r="C25" s="148"/>
      <c r="D25" s="148"/>
      <c r="E25" s="148"/>
      <c r="F25" s="148"/>
      <c r="G25" s="148"/>
      <c r="H25" s="148"/>
      <c r="I25" s="148"/>
      <c r="J25" s="145"/>
      <c r="K25" s="146"/>
      <c r="L25" s="145"/>
      <c r="M25" s="145"/>
      <c r="N25" s="145"/>
      <c r="O25" s="145"/>
      <c r="P25" s="147"/>
      <c r="R25" s="130"/>
      <c r="S25" s="131"/>
      <c r="T25" s="131"/>
      <c r="U25" s="131"/>
      <c r="V25" s="131"/>
      <c r="W25" s="131"/>
      <c r="X25" s="131"/>
      <c r="Y25" s="136"/>
      <c r="Z25" s="136"/>
      <c r="AA25" s="131"/>
      <c r="AB25" s="131"/>
      <c r="AC25" s="130"/>
      <c r="AD25" s="130"/>
    </row>
    <row r="26" spans="1:30" s="135" customFormat="1" ht="36" customHeight="1" x14ac:dyDescent="0.2">
      <c r="A26" s="140"/>
      <c r="B26" s="129"/>
      <c r="C26" s="148"/>
      <c r="D26" s="148"/>
      <c r="E26" s="148"/>
      <c r="F26" s="148"/>
      <c r="G26" s="148"/>
      <c r="H26" s="148"/>
      <c r="I26" s="148"/>
      <c r="J26" s="145"/>
      <c r="K26" s="146"/>
      <c r="L26" s="145"/>
      <c r="M26" s="145"/>
      <c r="N26" s="145"/>
      <c r="O26" s="145"/>
      <c r="P26" s="147"/>
      <c r="R26" s="130"/>
      <c r="S26" s="131"/>
      <c r="T26" s="131"/>
      <c r="U26" s="131"/>
      <c r="V26" s="131"/>
      <c r="W26" s="131"/>
      <c r="X26" s="131"/>
      <c r="Y26" s="136"/>
      <c r="Z26" s="136"/>
      <c r="AA26" s="131"/>
      <c r="AB26" s="131"/>
      <c r="AC26" s="130"/>
      <c r="AD26" s="130"/>
    </row>
    <row r="27" spans="1:30" s="135" customFormat="1" ht="36" customHeight="1" x14ac:dyDescent="0.2">
      <c r="A27" s="140"/>
      <c r="B27" s="129"/>
      <c r="C27" s="148"/>
      <c r="D27" s="148"/>
      <c r="E27" s="148"/>
      <c r="F27" s="148"/>
      <c r="G27" s="148"/>
      <c r="H27" s="148"/>
      <c r="I27" s="148"/>
      <c r="J27" s="145"/>
      <c r="K27" s="146"/>
      <c r="L27" s="145"/>
      <c r="M27" s="145"/>
      <c r="N27" s="145"/>
      <c r="O27" s="145"/>
      <c r="P27" s="147"/>
      <c r="R27" s="130"/>
      <c r="S27" s="131"/>
      <c r="T27" s="131"/>
      <c r="U27" s="131"/>
      <c r="V27" s="131"/>
      <c r="W27" s="131"/>
      <c r="X27" s="131"/>
      <c r="Y27" s="136"/>
      <c r="Z27" s="136"/>
      <c r="AA27" s="131"/>
      <c r="AB27" s="131"/>
      <c r="AC27" s="130"/>
      <c r="AD27" s="130"/>
    </row>
    <row r="28" spans="1:30" s="135" customFormat="1" ht="36" customHeight="1" x14ac:dyDescent="0.2">
      <c r="A28" s="140"/>
      <c r="B28" s="129"/>
      <c r="C28" s="148"/>
      <c r="D28" s="148"/>
      <c r="E28" s="148"/>
      <c r="F28" s="148"/>
      <c r="G28" s="148"/>
      <c r="H28" s="148"/>
      <c r="I28" s="148"/>
      <c r="J28" s="145"/>
      <c r="K28" s="146"/>
      <c r="L28" s="145"/>
      <c r="M28" s="145"/>
      <c r="N28" s="145"/>
      <c r="O28" s="145"/>
      <c r="P28" s="147"/>
      <c r="R28" s="130"/>
      <c r="S28" s="131"/>
      <c r="T28" s="131"/>
      <c r="U28" s="131"/>
      <c r="V28" s="131"/>
      <c r="W28" s="131"/>
      <c r="X28" s="131"/>
      <c r="Y28" s="136"/>
      <c r="Z28" s="136"/>
      <c r="AA28" s="131"/>
      <c r="AB28" s="131"/>
      <c r="AC28" s="130"/>
      <c r="AD28" s="130"/>
    </row>
    <row r="29" spans="1:30" s="135" customFormat="1" ht="36" customHeight="1" x14ac:dyDescent="0.2">
      <c r="A29" s="140"/>
      <c r="B29" s="129"/>
      <c r="C29" s="148"/>
      <c r="D29" s="148"/>
      <c r="E29" s="148"/>
      <c r="F29" s="148"/>
      <c r="G29" s="148"/>
      <c r="H29" s="148"/>
      <c r="I29" s="148"/>
      <c r="J29" s="145"/>
      <c r="K29" s="146"/>
      <c r="L29" s="145"/>
      <c r="M29" s="145"/>
      <c r="N29" s="145"/>
      <c r="O29" s="145"/>
      <c r="P29" s="147"/>
      <c r="R29" s="130"/>
      <c r="S29" s="131"/>
      <c r="T29" s="131"/>
      <c r="U29" s="131"/>
      <c r="V29" s="131"/>
      <c r="W29" s="131"/>
      <c r="X29" s="131"/>
      <c r="Y29" s="136"/>
      <c r="Z29" s="136"/>
      <c r="AA29" s="131"/>
      <c r="AB29" s="131"/>
      <c r="AC29" s="130"/>
      <c r="AD29" s="130"/>
    </row>
    <row r="30" spans="1:30" x14ac:dyDescent="0.2">
      <c r="Y30" s="136"/>
      <c r="Z30" s="136"/>
    </row>
    <row r="31" spans="1:30" x14ac:dyDescent="0.2">
      <c r="Y31" s="136"/>
      <c r="Z31" s="136"/>
    </row>
    <row r="32" spans="1:30" x14ac:dyDescent="0.2">
      <c r="Y32" s="136"/>
      <c r="Z32" s="136"/>
    </row>
    <row r="33" spans="25:26" x14ac:dyDescent="0.2">
      <c r="Y33" s="136"/>
      <c r="Z33" s="136"/>
    </row>
    <row r="34" spans="25:26" x14ac:dyDescent="0.2">
      <c r="Y34" s="136"/>
      <c r="Z34" s="136"/>
    </row>
    <row r="35" spans="25:26" x14ac:dyDescent="0.2">
      <c r="Y35" s="136"/>
      <c r="Z35" s="136"/>
    </row>
    <row r="36" spans="25:26" x14ac:dyDescent="0.2">
      <c r="Y36" s="136"/>
      <c r="Z36" s="136"/>
    </row>
    <row r="37" spans="25:26" x14ac:dyDescent="0.2">
      <c r="Y37" s="136"/>
      <c r="Z37" s="136"/>
    </row>
    <row r="38" spans="25:26" x14ac:dyDescent="0.2">
      <c r="Y38" s="136"/>
      <c r="Z38" s="136"/>
    </row>
    <row r="39" spans="25:26" x14ac:dyDescent="0.2">
      <c r="Y39" s="136"/>
      <c r="Z39" s="136"/>
    </row>
    <row r="40" spans="25:26" x14ac:dyDescent="0.2">
      <c r="Y40" s="136"/>
      <c r="Z40" s="136"/>
    </row>
    <row r="41" spans="25:26" x14ac:dyDescent="0.2">
      <c r="Y41" s="136"/>
      <c r="Z41" s="136"/>
    </row>
    <row r="42" spans="25:26" x14ac:dyDescent="0.2">
      <c r="Y42" s="136"/>
      <c r="Z42" s="136"/>
    </row>
    <row r="43" spans="25:26" x14ac:dyDescent="0.2">
      <c r="Y43" s="136"/>
      <c r="Z43" s="136"/>
    </row>
    <row r="44" spans="25:26" x14ac:dyDescent="0.2">
      <c r="Y44" s="136"/>
      <c r="Z44" s="136"/>
    </row>
    <row r="45" spans="25:26" x14ac:dyDescent="0.2">
      <c r="Y45" s="136"/>
      <c r="Z45" s="136"/>
    </row>
    <row r="46" spans="25:26" x14ac:dyDescent="0.2">
      <c r="Y46" s="136"/>
      <c r="Z46" s="136"/>
    </row>
    <row r="47" spans="25:26" x14ac:dyDescent="0.2">
      <c r="Y47" s="136"/>
      <c r="Z47" s="136"/>
    </row>
    <row r="48" spans="25:26" x14ac:dyDescent="0.2">
      <c r="Y48" s="136"/>
      <c r="Z48" s="136"/>
    </row>
    <row r="49" spans="25:26" x14ac:dyDescent="0.2">
      <c r="Y49" s="136"/>
      <c r="Z49" s="136"/>
    </row>
    <row r="50" spans="25:26" x14ac:dyDescent="0.2">
      <c r="Y50" s="136"/>
      <c r="Z50" s="136"/>
    </row>
    <row r="51" spans="25:26" x14ac:dyDescent="0.2">
      <c r="Y51" s="136"/>
      <c r="Z51" s="136"/>
    </row>
    <row r="52" spans="25:26" x14ac:dyDescent="0.2">
      <c r="Y52" s="136"/>
      <c r="Z52" s="136"/>
    </row>
    <row r="53" spans="25:26" x14ac:dyDescent="0.2">
      <c r="Y53" s="136"/>
      <c r="Z53" s="136"/>
    </row>
    <row r="54" spans="25:26" x14ac:dyDescent="0.2">
      <c r="Y54" s="136"/>
      <c r="Z54" s="136"/>
    </row>
    <row r="55" spans="25:26" x14ac:dyDescent="0.2">
      <c r="Y55" s="136"/>
      <c r="Z55" s="136"/>
    </row>
    <row r="56" spans="25:26" x14ac:dyDescent="0.2">
      <c r="Y56" s="136"/>
      <c r="Z56" s="136"/>
    </row>
    <row r="57" spans="25:26" x14ac:dyDescent="0.2">
      <c r="Y57" s="136"/>
      <c r="Z57" s="136"/>
    </row>
    <row r="58" spans="25:26" x14ac:dyDescent="0.2">
      <c r="Y58" s="136"/>
      <c r="Z58" s="136"/>
    </row>
    <row r="59" spans="25:26" x14ac:dyDescent="0.2">
      <c r="Y59" s="136"/>
      <c r="Z59" s="136"/>
    </row>
    <row r="60" spans="25:26" x14ac:dyDescent="0.2">
      <c r="Y60" s="136"/>
      <c r="Z60" s="136"/>
    </row>
    <row r="61" spans="25:26" x14ac:dyDescent="0.2">
      <c r="Y61" s="136"/>
      <c r="Z61" s="136"/>
    </row>
    <row r="62" spans="25:26" x14ac:dyDescent="0.2">
      <c r="Y62" s="136"/>
      <c r="Z62" s="136"/>
    </row>
    <row r="63" spans="25:26" x14ac:dyDescent="0.2">
      <c r="Y63" s="136"/>
      <c r="Z63" s="136"/>
    </row>
    <row r="64" spans="25:26" x14ac:dyDescent="0.2">
      <c r="Y64" s="136"/>
      <c r="Z64" s="136"/>
    </row>
    <row r="65" spans="25:26" x14ac:dyDescent="0.2">
      <c r="Y65" s="136"/>
      <c r="Z65" s="136"/>
    </row>
    <row r="66" spans="25:26" x14ac:dyDescent="0.2">
      <c r="Y66" s="136"/>
      <c r="Z66" s="136"/>
    </row>
    <row r="67" spans="25:26" x14ac:dyDescent="0.2">
      <c r="Y67" s="136"/>
      <c r="Z67" s="136"/>
    </row>
    <row r="68" spans="25:26" x14ac:dyDescent="0.2">
      <c r="Y68" s="136"/>
      <c r="Z68" s="136"/>
    </row>
    <row r="69" spans="25:26" x14ac:dyDescent="0.2">
      <c r="Y69" s="136"/>
      <c r="Z69" s="136"/>
    </row>
    <row r="70" spans="25:26" x14ac:dyDescent="0.2">
      <c r="Y70" s="136"/>
      <c r="Z70" s="136"/>
    </row>
    <row r="71" spans="25:26" x14ac:dyDescent="0.2">
      <c r="Y71" s="136"/>
      <c r="Z71" s="136"/>
    </row>
    <row r="72" spans="25:26" x14ac:dyDescent="0.2">
      <c r="Y72" s="136"/>
      <c r="Z72" s="136"/>
    </row>
    <row r="73" spans="25:26" x14ac:dyDescent="0.2">
      <c r="Y73" s="136"/>
      <c r="Z73" s="136"/>
    </row>
    <row r="74" spans="25:26" x14ac:dyDescent="0.2">
      <c r="Y74" s="136"/>
      <c r="Z74" s="136"/>
    </row>
    <row r="75" spans="25:26" x14ac:dyDescent="0.2">
      <c r="Y75" s="136"/>
      <c r="Z75" s="136"/>
    </row>
    <row r="76" spans="25:26" x14ac:dyDescent="0.2">
      <c r="Y76" s="136"/>
      <c r="Z76" s="136"/>
    </row>
    <row r="77" spans="25:26" x14ac:dyDescent="0.2">
      <c r="Y77" s="136"/>
      <c r="Z77" s="136"/>
    </row>
    <row r="78" spans="25:26" x14ac:dyDescent="0.2">
      <c r="Y78" s="136"/>
      <c r="Z78" s="136"/>
    </row>
    <row r="79" spans="25:26" x14ac:dyDescent="0.2">
      <c r="Y79" s="136"/>
      <c r="Z79" s="136"/>
    </row>
    <row r="80" spans="25:26" x14ac:dyDescent="0.2">
      <c r="Y80" s="136"/>
      <c r="Z80" s="136"/>
    </row>
    <row r="81" spans="25:26" x14ac:dyDescent="0.2">
      <c r="Y81" s="136"/>
      <c r="Z81" s="136"/>
    </row>
    <row r="82" spans="25:26" x14ac:dyDescent="0.2">
      <c r="Y82" s="136"/>
      <c r="Z82" s="136"/>
    </row>
    <row r="83" spans="25:26" x14ac:dyDescent="0.2">
      <c r="Y83" s="136"/>
      <c r="Z83" s="136"/>
    </row>
    <row r="84" spans="25:26" x14ac:dyDescent="0.2">
      <c r="Y84" s="136"/>
      <c r="Z84" s="136"/>
    </row>
    <row r="85" spans="25:26" x14ac:dyDescent="0.2">
      <c r="Y85" s="136"/>
      <c r="Z85" s="136"/>
    </row>
    <row r="86" spans="25:26" x14ac:dyDescent="0.2">
      <c r="Y86" s="136"/>
      <c r="Z86" s="136"/>
    </row>
    <row r="87" spans="25:26" x14ac:dyDescent="0.2">
      <c r="Y87" s="136"/>
      <c r="Z87" s="136"/>
    </row>
    <row r="88" spans="25:26" x14ac:dyDescent="0.2">
      <c r="Y88" s="136"/>
      <c r="Z88" s="136"/>
    </row>
    <row r="89" spans="25:26" x14ac:dyDescent="0.2">
      <c r="Y89" s="136"/>
      <c r="Z89" s="136"/>
    </row>
    <row r="90" spans="25:26" x14ac:dyDescent="0.2">
      <c r="Y90" s="136"/>
      <c r="Z90" s="136"/>
    </row>
    <row r="91" spans="25:26" x14ac:dyDescent="0.2">
      <c r="Y91" s="136"/>
      <c r="Z91" s="136"/>
    </row>
    <row r="92" spans="25:26" x14ac:dyDescent="0.2">
      <c r="Y92" s="136"/>
      <c r="Z92" s="136"/>
    </row>
    <row r="93" spans="25:26" x14ac:dyDescent="0.2">
      <c r="Y93" s="136"/>
      <c r="Z93" s="136"/>
    </row>
    <row r="94" spans="25:26" x14ac:dyDescent="0.2">
      <c r="Y94" s="136"/>
      <c r="Z94" s="136"/>
    </row>
    <row r="95" spans="25:26" x14ac:dyDescent="0.2">
      <c r="Y95" s="136"/>
      <c r="Z95" s="136"/>
    </row>
    <row r="96" spans="25:26" x14ac:dyDescent="0.2">
      <c r="Y96" s="136"/>
      <c r="Z96" s="136"/>
    </row>
    <row r="97" spans="25:26" x14ac:dyDescent="0.2">
      <c r="Y97" s="136"/>
      <c r="Z97" s="136"/>
    </row>
    <row r="98" spans="25:26" x14ac:dyDescent="0.2">
      <c r="Y98" s="136"/>
      <c r="Z98" s="136"/>
    </row>
    <row r="99" spans="25:26" x14ac:dyDescent="0.2">
      <c r="Y99" s="136"/>
      <c r="Z99" s="136"/>
    </row>
    <row r="100" spans="25:26" x14ac:dyDescent="0.2">
      <c r="Y100" s="136"/>
      <c r="Z100" s="136"/>
    </row>
    <row r="101" spans="25:26" x14ac:dyDescent="0.2">
      <c r="Y101" s="136"/>
      <c r="Z101" s="136"/>
    </row>
    <row r="102" spans="25:26" x14ac:dyDescent="0.2">
      <c r="Y102" s="136"/>
      <c r="Z102" s="136"/>
    </row>
    <row r="103" spans="25:26" x14ac:dyDescent="0.2">
      <c r="Y103" s="136"/>
      <c r="Z103" s="136"/>
    </row>
    <row r="104" spans="25:26" x14ac:dyDescent="0.2">
      <c r="Y104" s="136"/>
      <c r="Z104" s="136"/>
    </row>
  </sheetData>
  <mergeCells count="3">
    <mergeCell ref="L7:O7"/>
    <mergeCell ref="J6:O6"/>
    <mergeCell ref="J2:P2"/>
  </mergeCells>
  <phoneticPr fontId="0" type="noConversion"/>
  <dataValidations count="4">
    <dataValidation allowBlank="1" showInputMessage="1" showErrorMessage="1" prompt="Don't delete this row.  It's OK to hide columns, change width or sort this sheet for easier printing." sqref="B2" xr:uid="{00000000-0002-0000-0D00-000000000000}"/>
    <dataValidation type="list" allowBlank="1" showInputMessage="1" showErrorMessage="1" promptTitle="Mens/Womens Weight Classes" prompt="Make a selection from the Division menu first so the program can choose the Men's or Women's weight classes." sqref="J7" xr:uid="{00000000-0002-0000-0D00-000001000000}">
      <formula1>INDIRECT($B$7)</formula1>
    </dataValidation>
    <dataValidation type="list" allowBlank="1" showInputMessage="1" showErrorMessage="1" sqref="J6" xr:uid="{00000000-0002-0000-0D00-000002000000}">
      <formula1>INDIRECT($B$6)</formula1>
    </dataValidation>
    <dataValidation type="list" allowBlank="1" showInputMessage="1" showErrorMessage="1" sqref="L7:O7" xr:uid="{00000000-0002-0000-0D00-000003000000}">
      <formula1>"PL Total, Best Squat, Best Bench, Best Deadlift, Push Pull Total"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"/>
  <dimension ref="B2:N28"/>
  <sheetViews>
    <sheetView workbookViewId="0"/>
  </sheetViews>
  <sheetFormatPr defaultRowHeight="12.75" x14ac:dyDescent="0.2"/>
  <sheetData>
    <row r="2" spans="2:14" x14ac:dyDescent="0.2">
      <c r="B2" s="432" t="s">
        <v>126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2:14" x14ac:dyDescent="0.2">
      <c r="B3" s="432" t="s">
        <v>127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</row>
    <row r="4" spans="2:14" x14ac:dyDescent="0.2">
      <c r="B4" s="432" t="s">
        <v>45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</row>
    <row r="5" spans="2:14" x14ac:dyDescent="0.2"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</row>
    <row r="6" spans="2:14" x14ac:dyDescent="0.2">
      <c r="B6" s="432" t="s">
        <v>129</v>
      </c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</row>
    <row r="7" spans="2:14" x14ac:dyDescent="0.2">
      <c r="B7" s="432" t="s">
        <v>128</v>
      </c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</row>
    <row r="8" spans="2:14" x14ac:dyDescent="0.2"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</row>
    <row r="9" spans="2:14" x14ac:dyDescent="0.2">
      <c r="B9" s="432" t="s">
        <v>46</v>
      </c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</row>
    <row r="10" spans="2:14" x14ac:dyDescent="0.2">
      <c r="B10" s="432" t="s">
        <v>131</v>
      </c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</row>
    <row r="11" spans="2:14" x14ac:dyDescent="0.2">
      <c r="B11" s="432" t="s">
        <v>47</v>
      </c>
      <c r="C11" s="432"/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</row>
    <row r="12" spans="2:14" x14ac:dyDescent="0.2">
      <c r="B12" s="432" t="s">
        <v>130</v>
      </c>
      <c r="C12" s="432"/>
      <c r="D12" s="432"/>
      <c r="E12" s="432"/>
      <c r="F12" s="432"/>
      <c r="G12" s="432"/>
      <c r="H12" s="432"/>
      <c r="I12" s="432"/>
      <c r="J12" s="432"/>
      <c r="K12" s="432"/>
      <c r="L12" s="432"/>
      <c r="M12" s="432"/>
      <c r="N12" s="432"/>
    </row>
    <row r="13" spans="2:14" x14ac:dyDescent="0.2">
      <c r="B13" s="432" t="s">
        <v>48</v>
      </c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432"/>
      <c r="N13" s="432"/>
    </row>
    <row r="14" spans="2:14" x14ac:dyDescent="0.2">
      <c r="B14" s="13"/>
    </row>
    <row r="15" spans="2:14" x14ac:dyDescent="0.2">
      <c r="B15" s="13" t="s">
        <v>49</v>
      </c>
    </row>
    <row r="16" spans="2:14" x14ac:dyDescent="0.2">
      <c r="B16" s="13"/>
    </row>
    <row r="17" spans="2:7" x14ac:dyDescent="0.2">
      <c r="B17" s="13" t="s">
        <v>50</v>
      </c>
    </row>
    <row r="18" spans="2:7" x14ac:dyDescent="0.2">
      <c r="B18" t="s">
        <v>51</v>
      </c>
    </row>
    <row r="20" spans="2:7" x14ac:dyDescent="0.2">
      <c r="B20" t="s">
        <v>52</v>
      </c>
    </row>
    <row r="21" spans="2:7" x14ac:dyDescent="0.2">
      <c r="B21" t="s">
        <v>53</v>
      </c>
      <c r="C21" s="14" t="s">
        <v>54</v>
      </c>
    </row>
    <row r="22" spans="2:7" x14ac:dyDescent="0.2">
      <c r="B22" t="s">
        <v>55</v>
      </c>
      <c r="C22" s="14" t="s">
        <v>56</v>
      </c>
    </row>
    <row r="24" spans="2:7" x14ac:dyDescent="0.2">
      <c r="B24" t="s">
        <v>57</v>
      </c>
    </row>
    <row r="25" spans="2:7" x14ac:dyDescent="0.2">
      <c r="B25" t="s">
        <v>53</v>
      </c>
      <c r="C25" t="s">
        <v>58</v>
      </c>
    </row>
    <row r="26" spans="2:7" x14ac:dyDescent="0.2">
      <c r="B26" t="s">
        <v>55</v>
      </c>
      <c r="C26" t="s">
        <v>59</v>
      </c>
    </row>
    <row r="27" spans="2:7" x14ac:dyDescent="0.2">
      <c r="B27" t="s">
        <v>60</v>
      </c>
      <c r="C27" t="s">
        <v>74</v>
      </c>
    </row>
    <row r="28" spans="2:7" x14ac:dyDescent="0.2">
      <c r="G28" s="13"/>
    </row>
  </sheetData>
  <mergeCells count="12">
    <mergeCell ref="B6:N6"/>
    <mergeCell ref="B7:N7"/>
    <mergeCell ref="B2:N2"/>
    <mergeCell ref="B3:N3"/>
    <mergeCell ref="B4:N4"/>
    <mergeCell ref="B5:N5"/>
    <mergeCell ref="B8:N8"/>
    <mergeCell ref="B9:N9"/>
    <mergeCell ref="B13:N13"/>
    <mergeCell ref="B10:N10"/>
    <mergeCell ref="B11:N11"/>
    <mergeCell ref="B12:N12"/>
  </mergeCells>
  <phoneticPr fontId="0" type="noConversion"/>
  <hyperlinks>
    <hyperlink ref="C21" r:id="rId1" xr:uid="{00000000-0004-0000-0E00-000000000000}"/>
    <hyperlink ref="C22" r:id="rId2" xr:uid="{00000000-0004-0000-0E00-000001000000}"/>
  </hyperlinks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pageSetUpPr fitToPage="1"/>
  </sheetPr>
  <dimension ref="A1:R260"/>
  <sheetViews>
    <sheetView workbookViewId="0">
      <selection activeCell="K2" sqref="K2"/>
    </sheetView>
  </sheetViews>
  <sheetFormatPr defaultColWidth="9.140625" defaultRowHeight="12.75" customHeight="1" x14ac:dyDescent="0.2"/>
  <cols>
    <col min="1" max="1" width="9.7109375" style="190" customWidth="1"/>
    <col min="2" max="2" width="4.7109375" style="193" customWidth="1"/>
    <col min="3" max="3" width="4.7109375" style="194" customWidth="1"/>
    <col min="4" max="4" width="4.7109375" style="193" customWidth="1"/>
    <col min="5" max="5" width="4.7109375" style="194" customWidth="1"/>
    <col min="6" max="6" width="4.7109375" style="193" customWidth="1"/>
    <col min="7" max="7" width="4.7109375" style="194" customWidth="1"/>
    <col min="8" max="8" width="4.7109375" style="193" customWidth="1"/>
    <col min="9" max="9" width="4.7109375" style="194" customWidth="1"/>
    <col min="10" max="10" width="4.7109375" style="193" customWidth="1"/>
    <col min="11" max="11" width="7.28515625" style="194" customWidth="1"/>
    <col min="12" max="18" width="9.140625" style="190" hidden="1" customWidth="1"/>
    <col min="19" max="16384" width="9.140625" style="190"/>
  </cols>
  <sheetData>
    <row r="1" spans="1:17" s="184" customFormat="1" ht="25.5" customHeight="1" x14ac:dyDescent="0.2">
      <c r="A1" s="180" t="s">
        <v>139</v>
      </c>
      <c r="B1" s="181">
        <v>4</v>
      </c>
      <c r="C1" s="182">
        <v>0</v>
      </c>
      <c r="D1" s="181">
        <v>0</v>
      </c>
      <c r="E1" s="182">
        <v>16</v>
      </c>
      <c r="F1" s="181">
        <v>2</v>
      </c>
      <c r="G1" s="182">
        <v>2</v>
      </c>
      <c r="H1" s="181">
        <v>4</v>
      </c>
      <c r="I1" s="182">
        <v>2</v>
      </c>
      <c r="J1" s="181">
        <v>2</v>
      </c>
      <c r="K1" s="182" t="s">
        <v>140</v>
      </c>
      <c r="L1" s="183">
        <f>K2+B2*B1+C2*C1+D2*D1+E2*E1+F2*F1+G2*G1+H2*H1+I2*I1+J2*J1</f>
        <v>632.5</v>
      </c>
      <c r="M1" s="183"/>
    </row>
    <row r="2" spans="1:17" ht="12.75" customHeight="1" x14ac:dyDescent="0.2">
      <c r="A2" s="185" t="s">
        <v>75</v>
      </c>
      <c r="B2" s="186">
        <f>IF($A$2="Kilos",50,110)</f>
        <v>50</v>
      </c>
      <c r="C2" s="187">
        <f>IF($A$2="Kilos",45,100)</f>
        <v>45</v>
      </c>
      <c r="D2" s="186">
        <f>IF($A$2="Kilos",25,55)</f>
        <v>25</v>
      </c>
      <c r="E2" s="187">
        <f>IF($A$2="Kilos",20,45)</f>
        <v>20</v>
      </c>
      <c r="F2" s="186">
        <f>IF($A$2="Kilos",15,35)</f>
        <v>15</v>
      </c>
      <c r="G2" s="187">
        <f>IF($A$2="Kilos",10,25)</f>
        <v>10</v>
      </c>
      <c r="H2" s="186">
        <f>IF($A$2="Kilos",5,10)</f>
        <v>5</v>
      </c>
      <c r="I2" s="187">
        <f>IF($A$2="Kilos",2.5,5)</f>
        <v>2.5</v>
      </c>
      <c r="J2" s="186">
        <f>IF($A$2="Kilos",1.25,2.5)</f>
        <v>1.25</v>
      </c>
      <c r="K2" s="188">
        <v>35</v>
      </c>
      <c r="L2" s="189" t="s">
        <v>141</v>
      </c>
      <c r="M2" s="189"/>
      <c r="O2" s="190">
        <f>IF($A$2="Pounds",P2,Q2)</f>
        <v>20</v>
      </c>
      <c r="P2" s="190">
        <v>45</v>
      </c>
      <c r="Q2" s="190">
        <v>20</v>
      </c>
    </row>
    <row r="3" spans="1:17" ht="12.75" customHeight="1" x14ac:dyDescent="0.2">
      <c r="A3" s="191" t="s">
        <v>142</v>
      </c>
      <c r="B3" s="186"/>
      <c r="C3" s="187"/>
      <c r="D3" s="186"/>
      <c r="E3" s="187"/>
      <c r="F3" s="186"/>
      <c r="G3" s="187"/>
      <c r="H3" s="186"/>
      <c r="I3" s="187"/>
      <c r="J3" s="186"/>
      <c r="K3" s="187"/>
      <c r="L3" s="189"/>
      <c r="M3" s="189" t="s">
        <v>143</v>
      </c>
      <c r="O3" s="190">
        <f>IF($A$2="Pounds",P3,Q3)</f>
        <v>22.5</v>
      </c>
      <c r="P3" s="190">
        <v>50</v>
      </c>
      <c r="Q3" s="190">
        <v>22.5</v>
      </c>
    </row>
    <row r="4" spans="1:17" ht="12.75" customHeight="1" x14ac:dyDescent="0.2">
      <c r="A4" s="191">
        <f>IF(M4+$K$2&gt;$L$1,0,M4+$K$2)</f>
        <v>35</v>
      </c>
      <c r="B4" s="186">
        <f>IF(A4=0,0,MIN($B$1/2,INT(M4/(2*$B$2))))</f>
        <v>0</v>
      </c>
      <c r="C4" s="187">
        <f>IF(A4=0,0,MIN($C$1/2,INT(($M4-2*$B4*$B$2)/(2*$C$2))))</f>
        <v>0</v>
      </c>
      <c r="D4" s="186">
        <f>IF(A4=0,0,MIN($D$1/2,INT(($M4-2*$B4*$B$2-2*$C4*$C$2)/(2*$D$2))))</f>
        <v>0</v>
      </c>
      <c r="E4" s="187">
        <f>IF(A4=0,0,MIN($E$1/2,INT(($M4-2*$B4*$B$2-2*$C4*$C$2-2*$D4*$D$2)/(2*$E$2))))</f>
        <v>0</v>
      </c>
      <c r="F4" s="186">
        <f>IF(A4=0,0,MIN($F$1/2,INT(($M4-2*$B4*$B$2-2*$C4*$C$2-2*$D4*$D$2-2*$E4*$E$2)/(2*$F$2))))</f>
        <v>0</v>
      </c>
      <c r="G4" s="187">
        <f>IF(A4=0,0,MIN($G$1/2,INT(($M4-2*$B4*$B$2-2*$C4*$C$2-2*$D4*$D$2-2*$E4*$E$2-2*$F4*$F$2)/(2*$G$2))))</f>
        <v>0</v>
      </c>
      <c r="H4" s="186">
        <f>IF(A4=0,0,MIN($H$1/2,INT(($M4-2*$B4*$B$2-2*$C4*$C$2-2*$D4*$D$2-2*$E4*$E$2-2*$F4*$F$2-2*$G4*$G$2)/(2*$H$2))))</f>
        <v>0</v>
      </c>
      <c r="I4" s="187">
        <f>IF(A4=0,0,MIN($I$1/2,INT(($M4-2*$B4*$B$2-2*$C4*$C$2-2*$D4*$D$2-2*$E4*$E$2-2*$F4*$F$2-2*$G4*$G$2-2*$H4*$H$2)/(2*$I$2))))</f>
        <v>0</v>
      </c>
      <c r="J4" s="186">
        <f>IF(A4=0,0,MIN($J$1/2,INT(($M4-2*$B4*$B$2-2*$C4*$C$2-2*$D4*$D$2-2*$E4*$E$2-2*$F4*$F$2-2*$G4*$G$2-2*$H4*$H$2-2*$I4*$I$2)/(2*$J$2))))</f>
        <v>0</v>
      </c>
      <c r="K4" s="187"/>
      <c r="L4" s="189">
        <v>0</v>
      </c>
      <c r="M4" s="192">
        <v>0</v>
      </c>
      <c r="N4" s="190" t="str">
        <f>IF($K$2+2*(B4*$B$2+C4*$C$2+D4*$D$2+E4*$E$2+F4*$F$2+G4*$G$2+H4*$H$2+I4*$I$2+J4*$J$2)=A4,"","Not enough weight for this load")</f>
        <v/>
      </c>
      <c r="O4" s="190">
        <f>IF($A$2="Pounds",P4,Q4)</f>
        <v>25</v>
      </c>
      <c r="P4" s="190">
        <v>55</v>
      </c>
      <c r="Q4" s="190">
        <v>25</v>
      </c>
    </row>
    <row r="5" spans="1:17" ht="12.75" customHeight="1" x14ac:dyDescent="0.2">
      <c r="A5" s="191">
        <f t="shared" ref="A5:A68" si="0">IF(M5+$K$2&gt;$L$1,0,M5+$K$2)</f>
        <v>37.5</v>
      </c>
      <c r="B5" s="186">
        <f t="shared" ref="B5:B68" si="1">IF(A5=0,0,MIN($B$1/2,INT(M5/(2*$B$2))))</f>
        <v>0</v>
      </c>
      <c r="C5" s="187">
        <f t="shared" ref="C5:C68" si="2">IF(A5=0,0,MIN($C$1/2,INT(($M5-2*$B5*$B$2)/(2*$C$2))))</f>
        <v>0</v>
      </c>
      <c r="D5" s="186">
        <f t="shared" ref="D5:D68" si="3">IF(A5=0,0,MIN($D$1/2,INT(($M5-2*$B5*$B$2-2*$C5*$C$2)/(2*$D$2))))</f>
        <v>0</v>
      </c>
      <c r="E5" s="187">
        <f t="shared" ref="E5:E68" si="4">IF(A5=0,0,MIN($E$1/2,INT(($M5-2*$B5*$B$2-2*$C5*$C$2-2*$D5*$D$2)/(2*$E$2))))</f>
        <v>0</v>
      </c>
      <c r="F5" s="186">
        <f t="shared" ref="F5:F68" si="5">IF(A5=0,0,MIN($F$1/2,INT(($M5-2*$B5*$B$2-2*$C5*$C$2-2*$D5*$D$2-2*$E5*$E$2)/(2*$F$2))))</f>
        <v>0</v>
      </c>
      <c r="G5" s="187">
        <f t="shared" ref="G5:G68" si="6">IF(A5=0,0,MIN($G$1/2,INT(($M5-2*$B5*$B$2-2*$C5*$C$2-2*$D5*$D$2-2*$E5*$E$2-2*$F5*$F$2)/(2*$G$2))))</f>
        <v>0</v>
      </c>
      <c r="H5" s="186">
        <f t="shared" ref="H5:H68" si="7">IF(A5=0,0,MIN($H$1/2,INT(($M5-2*$B5*$B$2-2*$C5*$C$2-2*$D5*$D$2-2*$E5*$E$2-2*$F5*$F$2-2*$G5*$G$2)/(2*$H$2))))</f>
        <v>0</v>
      </c>
      <c r="I5" s="187">
        <f t="shared" ref="I5:I68" si="8">IF(A5=0,0,MIN($I$1/2,INT(($M5-2*$B5*$B$2-2*$C5*$C$2-2*$D5*$D$2-2*$E5*$E$2-2*$F5*$F$2-2*$G5*$G$2-2*$H5*$H$2)/(2*$I$2))))</f>
        <v>0</v>
      </c>
      <c r="J5" s="186">
        <f t="shared" ref="J5:J68" si="9">IF(A5=0,0,MIN($J$1/2,INT(($M5-2*$B5*$B$2-2*$C5*$C$2-2*$D5*$D$2-2*$E5*$E$2-2*$F5*$F$2-2*$G5*$G$2-2*$H5*$H$2-2*$I5*$I$2)/(2*$J$2))))</f>
        <v>1</v>
      </c>
      <c r="K5" s="187"/>
      <c r="L5" s="189">
        <v>1</v>
      </c>
      <c r="M5" s="189">
        <f t="shared" ref="M5:M68" si="10">IF($A$2="Pounds",5*L5,2.5*L5)</f>
        <v>2.5</v>
      </c>
      <c r="O5" s="190">
        <f>IF($A$2="Pounds",P5,Q5)</f>
        <v>30</v>
      </c>
      <c r="P5" s="190">
        <v>65</v>
      </c>
      <c r="Q5" s="190">
        <v>30</v>
      </c>
    </row>
    <row r="6" spans="1:17" ht="12.75" customHeight="1" x14ac:dyDescent="0.2">
      <c r="A6" s="191">
        <f t="shared" si="0"/>
        <v>40</v>
      </c>
      <c r="B6" s="186">
        <f t="shared" si="1"/>
        <v>0</v>
      </c>
      <c r="C6" s="187">
        <f t="shared" si="2"/>
        <v>0</v>
      </c>
      <c r="D6" s="186">
        <f t="shared" si="3"/>
        <v>0</v>
      </c>
      <c r="E6" s="187">
        <f t="shared" si="4"/>
        <v>0</v>
      </c>
      <c r="F6" s="186">
        <f t="shared" si="5"/>
        <v>0</v>
      </c>
      <c r="G6" s="187">
        <f t="shared" si="6"/>
        <v>0</v>
      </c>
      <c r="H6" s="186">
        <f t="shared" si="7"/>
        <v>0</v>
      </c>
      <c r="I6" s="187">
        <f t="shared" si="8"/>
        <v>1</v>
      </c>
      <c r="J6" s="186">
        <f t="shared" si="9"/>
        <v>0</v>
      </c>
      <c r="K6" s="187"/>
      <c r="L6" s="189">
        <v>2</v>
      </c>
      <c r="M6" s="189">
        <f t="shared" si="10"/>
        <v>5</v>
      </c>
      <c r="O6" s="190">
        <f>IF($A$2="Pounds",P6,Q6)</f>
        <v>32.5</v>
      </c>
      <c r="P6" s="190">
        <v>70</v>
      </c>
      <c r="Q6" s="190">
        <v>32.5</v>
      </c>
    </row>
    <row r="7" spans="1:17" ht="12.75" customHeight="1" x14ac:dyDescent="0.2">
      <c r="A7" s="191">
        <f t="shared" si="0"/>
        <v>42.5</v>
      </c>
      <c r="B7" s="186">
        <f t="shared" si="1"/>
        <v>0</v>
      </c>
      <c r="C7" s="187">
        <f t="shared" si="2"/>
        <v>0</v>
      </c>
      <c r="D7" s="186">
        <f t="shared" si="3"/>
        <v>0</v>
      </c>
      <c r="E7" s="187">
        <f t="shared" si="4"/>
        <v>0</v>
      </c>
      <c r="F7" s="186">
        <f t="shared" si="5"/>
        <v>0</v>
      </c>
      <c r="G7" s="187">
        <f t="shared" si="6"/>
        <v>0</v>
      </c>
      <c r="H7" s="186">
        <f t="shared" si="7"/>
        <v>0</v>
      </c>
      <c r="I7" s="187">
        <f t="shared" si="8"/>
        <v>1</v>
      </c>
      <c r="J7" s="186">
        <f t="shared" si="9"/>
        <v>1</v>
      </c>
      <c r="K7" s="187"/>
      <c r="L7" s="189">
        <v>3</v>
      </c>
      <c r="M7" s="189">
        <f t="shared" si="10"/>
        <v>7.5</v>
      </c>
      <c r="O7" s="190">
        <v>35</v>
      </c>
      <c r="P7" s="190">
        <v>75</v>
      </c>
      <c r="Q7" s="190">
        <v>35</v>
      </c>
    </row>
    <row r="8" spans="1:17" ht="12.75" customHeight="1" x14ac:dyDescent="0.2">
      <c r="A8" s="191">
        <f t="shared" si="0"/>
        <v>45</v>
      </c>
      <c r="B8" s="186">
        <f t="shared" si="1"/>
        <v>0</v>
      </c>
      <c r="C8" s="187">
        <f t="shared" si="2"/>
        <v>0</v>
      </c>
      <c r="D8" s="186">
        <f t="shared" si="3"/>
        <v>0</v>
      </c>
      <c r="E8" s="187">
        <f t="shared" si="4"/>
        <v>0</v>
      </c>
      <c r="F8" s="186">
        <f t="shared" si="5"/>
        <v>0</v>
      </c>
      <c r="G8" s="187">
        <f t="shared" si="6"/>
        <v>0</v>
      </c>
      <c r="H8" s="186">
        <f t="shared" si="7"/>
        <v>1</v>
      </c>
      <c r="I8" s="187">
        <f t="shared" si="8"/>
        <v>0</v>
      </c>
      <c r="J8" s="186">
        <f t="shared" si="9"/>
        <v>0</v>
      </c>
      <c r="K8" s="187"/>
      <c r="L8" s="189">
        <v>4</v>
      </c>
      <c r="M8" s="189">
        <f t="shared" si="10"/>
        <v>10</v>
      </c>
    </row>
    <row r="9" spans="1:17" ht="12.75" customHeight="1" x14ac:dyDescent="0.2">
      <c r="A9" s="191">
        <f t="shared" si="0"/>
        <v>47.5</v>
      </c>
      <c r="B9" s="186">
        <f t="shared" si="1"/>
        <v>0</v>
      </c>
      <c r="C9" s="187">
        <f t="shared" si="2"/>
        <v>0</v>
      </c>
      <c r="D9" s="186">
        <f t="shared" si="3"/>
        <v>0</v>
      </c>
      <c r="E9" s="187">
        <f t="shared" si="4"/>
        <v>0</v>
      </c>
      <c r="F9" s="186">
        <f t="shared" si="5"/>
        <v>0</v>
      </c>
      <c r="G9" s="187">
        <f t="shared" si="6"/>
        <v>0</v>
      </c>
      <c r="H9" s="186">
        <f t="shared" si="7"/>
        <v>1</v>
      </c>
      <c r="I9" s="187">
        <f t="shared" si="8"/>
        <v>0</v>
      </c>
      <c r="J9" s="186">
        <f t="shared" si="9"/>
        <v>1</v>
      </c>
      <c r="K9" s="187"/>
      <c r="L9" s="189">
        <v>5</v>
      </c>
      <c r="M9" s="189">
        <f t="shared" si="10"/>
        <v>12.5</v>
      </c>
    </row>
    <row r="10" spans="1:17" ht="12.75" customHeight="1" x14ac:dyDescent="0.2">
      <c r="A10" s="191">
        <f t="shared" si="0"/>
        <v>50</v>
      </c>
      <c r="B10" s="186">
        <f t="shared" si="1"/>
        <v>0</v>
      </c>
      <c r="C10" s="187">
        <f t="shared" si="2"/>
        <v>0</v>
      </c>
      <c r="D10" s="186">
        <f t="shared" si="3"/>
        <v>0</v>
      </c>
      <c r="E10" s="187">
        <f t="shared" si="4"/>
        <v>0</v>
      </c>
      <c r="F10" s="186">
        <f t="shared" si="5"/>
        <v>0</v>
      </c>
      <c r="G10" s="187">
        <f t="shared" si="6"/>
        <v>0</v>
      </c>
      <c r="H10" s="186">
        <f t="shared" si="7"/>
        <v>1</v>
      </c>
      <c r="I10" s="187">
        <f t="shared" si="8"/>
        <v>1</v>
      </c>
      <c r="J10" s="186">
        <f t="shared" si="9"/>
        <v>0</v>
      </c>
      <c r="K10" s="187"/>
      <c r="L10" s="189">
        <v>6</v>
      </c>
      <c r="M10" s="189">
        <f t="shared" si="10"/>
        <v>15</v>
      </c>
    </row>
    <row r="11" spans="1:17" ht="12.75" customHeight="1" x14ac:dyDescent="0.2">
      <c r="A11" s="191">
        <f t="shared" si="0"/>
        <v>52.5</v>
      </c>
      <c r="B11" s="186">
        <f t="shared" si="1"/>
        <v>0</v>
      </c>
      <c r="C11" s="187">
        <f t="shared" si="2"/>
        <v>0</v>
      </c>
      <c r="D11" s="186">
        <f t="shared" si="3"/>
        <v>0</v>
      </c>
      <c r="E11" s="187">
        <f t="shared" si="4"/>
        <v>0</v>
      </c>
      <c r="F11" s="186">
        <f t="shared" si="5"/>
        <v>0</v>
      </c>
      <c r="G11" s="187">
        <f t="shared" si="6"/>
        <v>0</v>
      </c>
      <c r="H11" s="186">
        <f t="shared" si="7"/>
        <v>1</v>
      </c>
      <c r="I11" s="187">
        <f t="shared" si="8"/>
        <v>1</v>
      </c>
      <c r="J11" s="186">
        <f t="shared" si="9"/>
        <v>1</v>
      </c>
      <c r="K11" s="187"/>
      <c r="L11" s="189">
        <v>7</v>
      </c>
      <c r="M11" s="189">
        <f t="shared" si="10"/>
        <v>17.5</v>
      </c>
    </row>
    <row r="12" spans="1:17" ht="12.75" customHeight="1" x14ac:dyDescent="0.2">
      <c r="A12" s="191">
        <f t="shared" si="0"/>
        <v>55</v>
      </c>
      <c r="B12" s="186">
        <f t="shared" si="1"/>
        <v>0</v>
      </c>
      <c r="C12" s="187">
        <f t="shared" si="2"/>
        <v>0</v>
      </c>
      <c r="D12" s="186">
        <f t="shared" si="3"/>
        <v>0</v>
      </c>
      <c r="E12" s="187">
        <f t="shared" si="4"/>
        <v>0</v>
      </c>
      <c r="F12" s="186">
        <f t="shared" si="5"/>
        <v>0</v>
      </c>
      <c r="G12" s="187">
        <f t="shared" si="6"/>
        <v>1</v>
      </c>
      <c r="H12" s="186">
        <f t="shared" si="7"/>
        <v>0</v>
      </c>
      <c r="I12" s="187">
        <f t="shared" si="8"/>
        <v>0</v>
      </c>
      <c r="J12" s="186">
        <f t="shared" si="9"/>
        <v>0</v>
      </c>
      <c r="K12" s="187"/>
      <c r="L12" s="189">
        <v>8</v>
      </c>
      <c r="M12" s="189">
        <f t="shared" si="10"/>
        <v>20</v>
      </c>
    </row>
    <row r="13" spans="1:17" ht="12.75" customHeight="1" x14ac:dyDescent="0.2">
      <c r="A13" s="191">
        <f t="shared" si="0"/>
        <v>57.5</v>
      </c>
      <c r="B13" s="186">
        <f t="shared" si="1"/>
        <v>0</v>
      </c>
      <c r="C13" s="187">
        <f t="shared" si="2"/>
        <v>0</v>
      </c>
      <c r="D13" s="186">
        <f t="shared" si="3"/>
        <v>0</v>
      </c>
      <c r="E13" s="187">
        <f t="shared" si="4"/>
        <v>0</v>
      </c>
      <c r="F13" s="186">
        <f t="shared" si="5"/>
        <v>0</v>
      </c>
      <c r="G13" s="187">
        <f t="shared" si="6"/>
        <v>1</v>
      </c>
      <c r="H13" s="186">
        <f t="shared" si="7"/>
        <v>0</v>
      </c>
      <c r="I13" s="187">
        <f t="shared" si="8"/>
        <v>0</v>
      </c>
      <c r="J13" s="186">
        <f t="shared" si="9"/>
        <v>1</v>
      </c>
      <c r="K13" s="187"/>
      <c r="L13" s="189">
        <f t="shared" ref="L13:L76" si="11">L12+1</f>
        <v>9</v>
      </c>
      <c r="M13" s="189">
        <f t="shared" si="10"/>
        <v>22.5</v>
      </c>
    </row>
    <row r="14" spans="1:17" ht="12.75" customHeight="1" x14ac:dyDescent="0.2">
      <c r="A14" s="191">
        <f t="shared" si="0"/>
        <v>60</v>
      </c>
      <c r="B14" s="186">
        <f t="shared" si="1"/>
        <v>0</v>
      </c>
      <c r="C14" s="187">
        <f t="shared" si="2"/>
        <v>0</v>
      </c>
      <c r="D14" s="186">
        <f t="shared" si="3"/>
        <v>0</v>
      </c>
      <c r="E14" s="187">
        <f t="shared" si="4"/>
        <v>0</v>
      </c>
      <c r="F14" s="186">
        <f t="shared" si="5"/>
        <v>0</v>
      </c>
      <c r="G14" s="187">
        <f t="shared" si="6"/>
        <v>1</v>
      </c>
      <c r="H14" s="186">
        <f t="shared" si="7"/>
        <v>0</v>
      </c>
      <c r="I14" s="187">
        <f t="shared" si="8"/>
        <v>1</v>
      </c>
      <c r="J14" s="186">
        <f t="shared" si="9"/>
        <v>0</v>
      </c>
      <c r="K14" s="187"/>
      <c r="L14" s="189">
        <f t="shared" si="11"/>
        <v>10</v>
      </c>
      <c r="M14" s="189">
        <f t="shared" si="10"/>
        <v>25</v>
      </c>
    </row>
    <row r="15" spans="1:17" ht="12.75" customHeight="1" x14ac:dyDescent="0.2">
      <c r="A15" s="191">
        <f t="shared" si="0"/>
        <v>62.5</v>
      </c>
      <c r="B15" s="186">
        <f t="shared" si="1"/>
        <v>0</v>
      </c>
      <c r="C15" s="187">
        <f t="shared" si="2"/>
        <v>0</v>
      </c>
      <c r="D15" s="186">
        <f t="shared" si="3"/>
        <v>0</v>
      </c>
      <c r="E15" s="187">
        <f t="shared" si="4"/>
        <v>0</v>
      </c>
      <c r="F15" s="186">
        <f t="shared" si="5"/>
        <v>0</v>
      </c>
      <c r="G15" s="187">
        <f t="shared" si="6"/>
        <v>1</v>
      </c>
      <c r="H15" s="186">
        <f t="shared" si="7"/>
        <v>0</v>
      </c>
      <c r="I15" s="187">
        <f t="shared" si="8"/>
        <v>1</v>
      </c>
      <c r="J15" s="186">
        <f t="shared" si="9"/>
        <v>1</v>
      </c>
      <c r="K15" s="187"/>
      <c r="L15" s="189">
        <f t="shared" si="11"/>
        <v>11</v>
      </c>
      <c r="M15" s="189">
        <f t="shared" si="10"/>
        <v>27.5</v>
      </c>
    </row>
    <row r="16" spans="1:17" ht="12.75" customHeight="1" x14ac:dyDescent="0.2">
      <c r="A16" s="191">
        <f t="shared" si="0"/>
        <v>65</v>
      </c>
      <c r="B16" s="186">
        <f t="shared" si="1"/>
        <v>0</v>
      </c>
      <c r="C16" s="187">
        <f t="shared" si="2"/>
        <v>0</v>
      </c>
      <c r="D16" s="186">
        <f t="shared" si="3"/>
        <v>0</v>
      </c>
      <c r="E16" s="187">
        <f t="shared" si="4"/>
        <v>0</v>
      </c>
      <c r="F16" s="186">
        <f t="shared" si="5"/>
        <v>1</v>
      </c>
      <c r="G16" s="187">
        <f t="shared" si="6"/>
        <v>0</v>
      </c>
      <c r="H16" s="186">
        <f t="shared" si="7"/>
        <v>0</v>
      </c>
      <c r="I16" s="187">
        <f t="shared" si="8"/>
        <v>0</v>
      </c>
      <c r="J16" s="186">
        <f t="shared" si="9"/>
        <v>0</v>
      </c>
      <c r="K16" s="187"/>
      <c r="L16" s="189">
        <f t="shared" si="11"/>
        <v>12</v>
      </c>
      <c r="M16" s="189">
        <f t="shared" si="10"/>
        <v>30</v>
      </c>
    </row>
    <row r="17" spans="1:13" ht="12.75" customHeight="1" x14ac:dyDescent="0.2">
      <c r="A17" s="191">
        <f t="shared" si="0"/>
        <v>67.5</v>
      </c>
      <c r="B17" s="186">
        <f t="shared" si="1"/>
        <v>0</v>
      </c>
      <c r="C17" s="187">
        <f t="shared" si="2"/>
        <v>0</v>
      </c>
      <c r="D17" s="186">
        <f t="shared" si="3"/>
        <v>0</v>
      </c>
      <c r="E17" s="187">
        <f t="shared" si="4"/>
        <v>0</v>
      </c>
      <c r="F17" s="186">
        <f t="shared" si="5"/>
        <v>1</v>
      </c>
      <c r="G17" s="187">
        <f t="shared" si="6"/>
        <v>0</v>
      </c>
      <c r="H17" s="186">
        <f t="shared" si="7"/>
        <v>0</v>
      </c>
      <c r="I17" s="187">
        <f t="shared" si="8"/>
        <v>0</v>
      </c>
      <c r="J17" s="186">
        <f t="shared" si="9"/>
        <v>1</v>
      </c>
      <c r="K17" s="187"/>
      <c r="L17" s="189">
        <f t="shared" si="11"/>
        <v>13</v>
      </c>
      <c r="M17" s="189">
        <f t="shared" si="10"/>
        <v>32.5</v>
      </c>
    </row>
    <row r="18" spans="1:13" ht="12.75" customHeight="1" x14ac:dyDescent="0.2">
      <c r="A18" s="191">
        <f t="shared" si="0"/>
        <v>70</v>
      </c>
      <c r="B18" s="186">
        <f t="shared" si="1"/>
        <v>0</v>
      </c>
      <c r="C18" s="187">
        <f t="shared" si="2"/>
        <v>0</v>
      </c>
      <c r="D18" s="186">
        <f t="shared" si="3"/>
        <v>0</v>
      </c>
      <c r="E18" s="187">
        <f t="shared" si="4"/>
        <v>0</v>
      </c>
      <c r="F18" s="186">
        <f t="shared" si="5"/>
        <v>1</v>
      </c>
      <c r="G18" s="187">
        <f t="shared" si="6"/>
        <v>0</v>
      </c>
      <c r="H18" s="186">
        <f t="shared" si="7"/>
        <v>0</v>
      </c>
      <c r="I18" s="187">
        <f t="shared" si="8"/>
        <v>1</v>
      </c>
      <c r="J18" s="186">
        <f t="shared" si="9"/>
        <v>0</v>
      </c>
      <c r="K18" s="187"/>
      <c r="L18" s="189">
        <f t="shared" si="11"/>
        <v>14</v>
      </c>
      <c r="M18" s="189">
        <f t="shared" si="10"/>
        <v>35</v>
      </c>
    </row>
    <row r="19" spans="1:13" ht="12.75" customHeight="1" x14ac:dyDescent="0.2">
      <c r="A19" s="191">
        <f t="shared" si="0"/>
        <v>72.5</v>
      </c>
      <c r="B19" s="186">
        <f t="shared" si="1"/>
        <v>0</v>
      </c>
      <c r="C19" s="187">
        <f t="shared" si="2"/>
        <v>0</v>
      </c>
      <c r="D19" s="186">
        <f t="shared" si="3"/>
        <v>0</v>
      </c>
      <c r="E19" s="187">
        <f t="shared" si="4"/>
        <v>0</v>
      </c>
      <c r="F19" s="186">
        <f t="shared" si="5"/>
        <v>1</v>
      </c>
      <c r="G19" s="187">
        <f t="shared" si="6"/>
        <v>0</v>
      </c>
      <c r="H19" s="186">
        <f t="shared" si="7"/>
        <v>0</v>
      </c>
      <c r="I19" s="187">
        <f t="shared" si="8"/>
        <v>1</v>
      </c>
      <c r="J19" s="186">
        <f t="shared" si="9"/>
        <v>1</v>
      </c>
      <c r="K19" s="187"/>
      <c r="L19" s="189">
        <f t="shared" si="11"/>
        <v>15</v>
      </c>
      <c r="M19" s="189">
        <f t="shared" si="10"/>
        <v>37.5</v>
      </c>
    </row>
    <row r="20" spans="1:13" ht="12.75" customHeight="1" x14ac:dyDescent="0.2">
      <c r="A20" s="191">
        <f t="shared" si="0"/>
        <v>75</v>
      </c>
      <c r="B20" s="186">
        <f t="shared" si="1"/>
        <v>0</v>
      </c>
      <c r="C20" s="187">
        <f t="shared" si="2"/>
        <v>0</v>
      </c>
      <c r="D20" s="186">
        <f t="shared" si="3"/>
        <v>0</v>
      </c>
      <c r="E20" s="187">
        <f t="shared" si="4"/>
        <v>1</v>
      </c>
      <c r="F20" s="186">
        <f t="shared" si="5"/>
        <v>0</v>
      </c>
      <c r="G20" s="187">
        <f t="shared" si="6"/>
        <v>0</v>
      </c>
      <c r="H20" s="186">
        <f t="shared" si="7"/>
        <v>0</v>
      </c>
      <c r="I20" s="187">
        <f t="shared" si="8"/>
        <v>0</v>
      </c>
      <c r="J20" s="186">
        <f t="shared" si="9"/>
        <v>0</v>
      </c>
      <c r="K20" s="187"/>
      <c r="L20" s="189">
        <f t="shared" si="11"/>
        <v>16</v>
      </c>
      <c r="M20" s="189">
        <f t="shared" si="10"/>
        <v>40</v>
      </c>
    </row>
    <row r="21" spans="1:13" ht="12.75" customHeight="1" x14ac:dyDescent="0.2">
      <c r="A21" s="191">
        <f t="shared" si="0"/>
        <v>77.5</v>
      </c>
      <c r="B21" s="186">
        <f t="shared" si="1"/>
        <v>0</v>
      </c>
      <c r="C21" s="187">
        <f t="shared" si="2"/>
        <v>0</v>
      </c>
      <c r="D21" s="186">
        <f t="shared" si="3"/>
        <v>0</v>
      </c>
      <c r="E21" s="187">
        <f t="shared" si="4"/>
        <v>1</v>
      </c>
      <c r="F21" s="186">
        <f t="shared" si="5"/>
        <v>0</v>
      </c>
      <c r="G21" s="187">
        <f t="shared" si="6"/>
        <v>0</v>
      </c>
      <c r="H21" s="186">
        <f t="shared" si="7"/>
        <v>0</v>
      </c>
      <c r="I21" s="187">
        <f t="shared" si="8"/>
        <v>0</v>
      </c>
      <c r="J21" s="186">
        <f t="shared" si="9"/>
        <v>1</v>
      </c>
      <c r="K21" s="187"/>
      <c r="L21" s="189">
        <f t="shared" si="11"/>
        <v>17</v>
      </c>
      <c r="M21" s="189">
        <f t="shared" si="10"/>
        <v>42.5</v>
      </c>
    </row>
    <row r="22" spans="1:13" ht="12.75" customHeight="1" x14ac:dyDescent="0.2">
      <c r="A22" s="191">
        <f t="shared" si="0"/>
        <v>80</v>
      </c>
      <c r="B22" s="186">
        <f t="shared" si="1"/>
        <v>0</v>
      </c>
      <c r="C22" s="187">
        <f t="shared" si="2"/>
        <v>0</v>
      </c>
      <c r="D22" s="186">
        <f t="shared" si="3"/>
        <v>0</v>
      </c>
      <c r="E22" s="187">
        <f t="shared" si="4"/>
        <v>1</v>
      </c>
      <c r="F22" s="186">
        <f t="shared" si="5"/>
        <v>0</v>
      </c>
      <c r="G22" s="187">
        <f t="shared" si="6"/>
        <v>0</v>
      </c>
      <c r="H22" s="186">
        <f t="shared" si="7"/>
        <v>0</v>
      </c>
      <c r="I22" s="187">
        <f t="shared" si="8"/>
        <v>1</v>
      </c>
      <c r="J22" s="186">
        <f t="shared" si="9"/>
        <v>0</v>
      </c>
      <c r="K22" s="187"/>
      <c r="L22" s="189">
        <f t="shared" si="11"/>
        <v>18</v>
      </c>
      <c r="M22" s="189">
        <f t="shared" si="10"/>
        <v>45</v>
      </c>
    </row>
    <row r="23" spans="1:13" ht="12.75" customHeight="1" x14ac:dyDescent="0.2">
      <c r="A23" s="191">
        <f t="shared" si="0"/>
        <v>82.5</v>
      </c>
      <c r="B23" s="186">
        <f t="shared" si="1"/>
        <v>0</v>
      </c>
      <c r="C23" s="187">
        <f t="shared" si="2"/>
        <v>0</v>
      </c>
      <c r="D23" s="186">
        <f t="shared" si="3"/>
        <v>0</v>
      </c>
      <c r="E23" s="187">
        <f t="shared" si="4"/>
        <v>1</v>
      </c>
      <c r="F23" s="186">
        <f t="shared" si="5"/>
        <v>0</v>
      </c>
      <c r="G23" s="187">
        <f t="shared" si="6"/>
        <v>0</v>
      </c>
      <c r="H23" s="186">
        <f t="shared" si="7"/>
        <v>0</v>
      </c>
      <c r="I23" s="187">
        <f t="shared" si="8"/>
        <v>1</v>
      </c>
      <c r="J23" s="186">
        <f t="shared" si="9"/>
        <v>1</v>
      </c>
      <c r="K23" s="187"/>
      <c r="L23" s="189">
        <f t="shared" si="11"/>
        <v>19</v>
      </c>
      <c r="M23" s="189">
        <f t="shared" si="10"/>
        <v>47.5</v>
      </c>
    </row>
    <row r="24" spans="1:13" ht="12.75" customHeight="1" x14ac:dyDescent="0.2">
      <c r="A24" s="191">
        <f t="shared" si="0"/>
        <v>85</v>
      </c>
      <c r="B24" s="186">
        <f t="shared" si="1"/>
        <v>0</v>
      </c>
      <c r="C24" s="187">
        <f t="shared" si="2"/>
        <v>0</v>
      </c>
      <c r="D24" s="186">
        <f t="shared" si="3"/>
        <v>0</v>
      </c>
      <c r="E24" s="187">
        <f t="shared" si="4"/>
        <v>1</v>
      </c>
      <c r="F24" s="186">
        <f t="shared" si="5"/>
        <v>0</v>
      </c>
      <c r="G24" s="187">
        <f t="shared" si="6"/>
        <v>0</v>
      </c>
      <c r="H24" s="186">
        <f t="shared" si="7"/>
        <v>1</v>
      </c>
      <c r="I24" s="187">
        <f t="shared" si="8"/>
        <v>0</v>
      </c>
      <c r="J24" s="186">
        <f t="shared" si="9"/>
        <v>0</v>
      </c>
      <c r="K24" s="187"/>
      <c r="L24" s="189">
        <f t="shared" si="11"/>
        <v>20</v>
      </c>
      <c r="M24" s="189">
        <f t="shared" si="10"/>
        <v>50</v>
      </c>
    </row>
    <row r="25" spans="1:13" ht="12.75" customHeight="1" x14ac:dyDescent="0.2">
      <c r="A25" s="191">
        <f t="shared" si="0"/>
        <v>87.5</v>
      </c>
      <c r="B25" s="186">
        <f t="shared" si="1"/>
        <v>0</v>
      </c>
      <c r="C25" s="187">
        <f t="shared" si="2"/>
        <v>0</v>
      </c>
      <c r="D25" s="186">
        <f t="shared" si="3"/>
        <v>0</v>
      </c>
      <c r="E25" s="187">
        <f t="shared" si="4"/>
        <v>1</v>
      </c>
      <c r="F25" s="186">
        <f t="shared" si="5"/>
        <v>0</v>
      </c>
      <c r="G25" s="187">
        <f t="shared" si="6"/>
        <v>0</v>
      </c>
      <c r="H25" s="186">
        <f t="shared" si="7"/>
        <v>1</v>
      </c>
      <c r="I25" s="187">
        <f t="shared" si="8"/>
        <v>0</v>
      </c>
      <c r="J25" s="186">
        <f t="shared" si="9"/>
        <v>1</v>
      </c>
      <c r="K25" s="187"/>
      <c r="L25" s="189">
        <f t="shared" si="11"/>
        <v>21</v>
      </c>
      <c r="M25" s="189">
        <f t="shared" si="10"/>
        <v>52.5</v>
      </c>
    </row>
    <row r="26" spans="1:13" ht="12.75" customHeight="1" x14ac:dyDescent="0.2">
      <c r="A26" s="191">
        <f t="shared" si="0"/>
        <v>90</v>
      </c>
      <c r="B26" s="186">
        <f t="shared" si="1"/>
        <v>0</v>
      </c>
      <c r="C26" s="187">
        <f t="shared" si="2"/>
        <v>0</v>
      </c>
      <c r="D26" s="186">
        <f t="shared" si="3"/>
        <v>0</v>
      </c>
      <c r="E26" s="187">
        <f t="shared" si="4"/>
        <v>1</v>
      </c>
      <c r="F26" s="186">
        <f t="shared" si="5"/>
        <v>0</v>
      </c>
      <c r="G26" s="187">
        <f t="shared" si="6"/>
        <v>0</v>
      </c>
      <c r="H26" s="186">
        <f t="shared" si="7"/>
        <v>1</v>
      </c>
      <c r="I26" s="187">
        <f t="shared" si="8"/>
        <v>1</v>
      </c>
      <c r="J26" s="186">
        <f t="shared" si="9"/>
        <v>0</v>
      </c>
      <c r="K26" s="187"/>
      <c r="L26" s="189">
        <f t="shared" si="11"/>
        <v>22</v>
      </c>
      <c r="M26" s="189">
        <f t="shared" si="10"/>
        <v>55</v>
      </c>
    </row>
    <row r="27" spans="1:13" ht="12.75" customHeight="1" x14ac:dyDescent="0.2">
      <c r="A27" s="191">
        <f t="shared" si="0"/>
        <v>92.5</v>
      </c>
      <c r="B27" s="186">
        <f t="shared" si="1"/>
        <v>0</v>
      </c>
      <c r="C27" s="187">
        <f t="shared" si="2"/>
        <v>0</v>
      </c>
      <c r="D27" s="186">
        <f t="shared" si="3"/>
        <v>0</v>
      </c>
      <c r="E27" s="187">
        <f t="shared" si="4"/>
        <v>1</v>
      </c>
      <c r="F27" s="186">
        <f t="shared" si="5"/>
        <v>0</v>
      </c>
      <c r="G27" s="187">
        <f t="shared" si="6"/>
        <v>0</v>
      </c>
      <c r="H27" s="186">
        <f t="shared" si="7"/>
        <v>1</v>
      </c>
      <c r="I27" s="187">
        <f t="shared" si="8"/>
        <v>1</v>
      </c>
      <c r="J27" s="186">
        <f t="shared" si="9"/>
        <v>1</v>
      </c>
      <c r="K27" s="187"/>
      <c r="L27" s="189">
        <f t="shared" si="11"/>
        <v>23</v>
      </c>
      <c r="M27" s="189">
        <f t="shared" si="10"/>
        <v>57.5</v>
      </c>
    </row>
    <row r="28" spans="1:13" ht="12.75" customHeight="1" x14ac:dyDescent="0.2">
      <c r="A28" s="191">
        <f t="shared" si="0"/>
        <v>95</v>
      </c>
      <c r="B28" s="186">
        <f t="shared" si="1"/>
        <v>0</v>
      </c>
      <c r="C28" s="187">
        <f t="shared" si="2"/>
        <v>0</v>
      </c>
      <c r="D28" s="186">
        <f t="shared" si="3"/>
        <v>0</v>
      </c>
      <c r="E28" s="187">
        <f t="shared" si="4"/>
        <v>1</v>
      </c>
      <c r="F28" s="186">
        <f t="shared" si="5"/>
        <v>0</v>
      </c>
      <c r="G28" s="187">
        <f t="shared" si="6"/>
        <v>1</v>
      </c>
      <c r="H28" s="186">
        <f t="shared" si="7"/>
        <v>0</v>
      </c>
      <c r="I28" s="187">
        <f t="shared" si="8"/>
        <v>0</v>
      </c>
      <c r="J28" s="186">
        <f t="shared" si="9"/>
        <v>0</v>
      </c>
      <c r="K28" s="187"/>
      <c r="L28" s="189">
        <f t="shared" si="11"/>
        <v>24</v>
      </c>
      <c r="M28" s="189">
        <f t="shared" si="10"/>
        <v>60</v>
      </c>
    </row>
    <row r="29" spans="1:13" ht="12.75" customHeight="1" x14ac:dyDescent="0.2">
      <c r="A29" s="191">
        <f t="shared" si="0"/>
        <v>97.5</v>
      </c>
      <c r="B29" s="186">
        <f t="shared" si="1"/>
        <v>0</v>
      </c>
      <c r="C29" s="187">
        <f t="shared" si="2"/>
        <v>0</v>
      </c>
      <c r="D29" s="186">
        <f t="shared" si="3"/>
        <v>0</v>
      </c>
      <c r="E29" s="187">
        <f t="shared" si="4"/>
        <v>1</v>
      </c>
      <c r="F29" s="186">
        <f t="shared" si="5"/>
        <v>0</v>
      </c>
      <c r="G29" s="187">
        <f t="shared" si="6"/>
        <v>1</v>
      </c>
      <c r="H29" s="186">
        <f t="shared" si="7"/>
        <v>0</v>
      </c>
      <c r="I29" s="187">
        <f t="shared" si="8"/>
        <v>0</v>
      </c>
      <c r="J29" s="186">
        <f t="shared" si="9"/>
        <v>1</v>
      </c>
      <c r="K29" s="187"/>
      <c r="L29" s="189">
        <f t="shared" si="11"/>
        <v>25</v>
      </c>
      <c r="M29" s="189">
        <f t="shared" si="10"/>
        <v>62.5</v>
      </c>
    </row>
    <row r="30" spans="1:13" ht="12.75" customHeight="1" x14ac:dyDescent="0.2">
      <c r="A30" s="191">
        <f t="shared" si="0"/>
        <v>100</v>
      </c>
      <c r="B30" s="186">
        <f t="shared" si="1"/>
        <v>0</v>
      </c>
      <c r="C30" s="187">
        <f t="shared" si="2"/>
        <v>0</v>
      </c>
      <c r="D30" s="186">
        <f t="shared" si="3"/>
        <v>0</v>
      </c>
      <c r="E30" s="187">
        <f t="shared" si="4"/>
        <v>1</v>
      </c>
      <c r="F30" s="186">
        <f t="shared" si="5"/>
        <v>0</v>
      </c>
      <c r="G30" s="187">
        <f t="shared" si="6"/>
        <v>1</v>
      </c>
      <c r="H30" s="186">
        <f t="shared" si="7"/>
        <v>0</v>
      </c>
      <c r="I30" s="187">
        <f t="shared" si="8"/>
        <v>1</v>
      </c>
      <c r="J30" s="186">
        <f t="shared" si="9"/>
        <v>0</v>
      </c>
      <c r="K30" s="187"/>
      <c r="L30" s="189">
        <f t="shared" si="11"/>
        <v>26</v>
      </c>
      <c r="M30" s="189">
        <f t="shared" si="10"/>
        <v>65</v>
      </c>
    </row>
    <row r="31" spans="1:13" ht="12.75" customHeight="1" x14ac:dyDescent="0.2">
      <c r="A31" s="191">
        <f t="shared" si="0"/>
        <v>102.5</v>
      </c>
      <c r="B31" s="186">
        <f t="shared" si="1"/>
        <v>0</v>
      </c>
      <c r="C31" s="187">
        <f t="shared" si="2"/>
        <v>0</v>
      </c>
      <c r="D31" s="186">
        <f t="shared" si="3"/>
        <v>0</v>
      </c>
      <c r="E31" s="187">
        <f t="shared" si="4"/>
        <v>1</v>
      </c>
      <c r="F31" s="186">
        <f t="shared" si="5"/>
        <v>0</v>
      </c>
      <c r="G31" s="187">
        <f t="shared" si="6"/>
        <v>1</v>
      </c>
      <c r="H31" s="186">
        <f t="shared" si="7"/>
        <v>0</v>
      </c>
      <c r="I31" s="187">
        <f t="shared" si="8"/>
        <v>1</v>
      </c>
      <c r="J31" s="186">
        <f t="shared" si="9"/>
        <v>1</v>
      </c>
      <c r="K31" s="187"/>
      <c r="L31" s="189">
        <f t="shared" si="11"/>
        <v>27</v>
      </c>
      <c r="M31" s="189">
        <f t="shared" si="10"/>
        <v>67.5</v>
      </c>
    </row>
    <row r="32" spans="1:13" ht="12.75" customHeight="1" x14ac:dyDescent="0.2">
      <c r="A32" s="191">
        <f t="shared" si="0"/>
        <v>105</v>
      </c>
      <c r="B32" s="186">
        <f t="shared" si="1"/>
        <v>0</v>
      </c>
      <c r="C32" s="187">
        <f t="shared" si="2"/>
        <v>0</v>
      </c>
      <c r="D32" s="186">
        <f t="shared" si="3"/>
        <v>0</v>
      </c>
      <c r="E32" s="187">
        <f t="shared" si="4"/>
        <v>1</v>
      </c>
      <c r="F32" s="186">
        <f t="shared" si="5"/>
        <v>1</v>
      </c>
      <c r="G32" s="187">
        <f t="shared" si="6"/>
        <v>0</v>
      </c>
      <c r="H32" s="186">
        <f t="shared" si="7"/>
        <v>0</v>
      </c>
      <c r="I32" s="187">
        <f t="shared" si="8"/>
        <v>0</v>
      </c>
      <c r="J32" s="186">
        <f t="shared" si="9"/>
        <v>0</v>
      </c>
      <c r="K32" s="187"/>
      <c r="L32" s="189">
        <f t="shared" si="11"/>
        <v>28</v>
      </c>
      <c r="M32" s="189">
        <f t="shared" si="10"/>
        <v>70</v>
      </c>
    </row>
    <row r="33" spans="1:13" ht="12.75" customHeight="1" x14ac:dyDescent="0.2">
      <c r="A33" s="191">
        <f t="shared" si="0"/>
        <v>107.5</v>
      </c>
      <c r="B33" s="186">
        <f t="shared" si="1"/>
        <v>0</v>
      </c>
      <c r="C33" s="187">
        <f t="shared" si="2"/>
        <v>0</v>
      </c>
      <c r="D33" s="186">
        <f t="shared" si="3"/>
        <v>0</v>
      </c>
      <c r="E33" s="187">
        <f t="shared" si="4"/>
        <v>1</v>
      </c>
      <c r="F33" s="186">
        <f t="shared" si="5"/>
        <v>1</v>
      </c>
      <c r="G33" s="187">
        <f t="shared" si="6"/>
        <v>0</v>
      </c>
      <c r="H33" s="186">
        <f t="shared" si="7"/>
        <v>0</v>
      </c>
      <c r="I33" s="187">
        <f t="shared" si="8"/>
        <v>0</v>
      </c>
      <c r="J33" s="186">
        <f t="shared" si="9"/>
        <v>1</v>
      </c>
      <c r="K33" s="187"/>
      <c r="L33" s="189">
        <f t="shared" si="11"/>
        <v>29</v>
      </c>
      <c r="M33" s="189">
        <f t="shared" si="10"/>
        <v>72.5</v>
      </c>
    </row>
    <row r="34" spans="1:13" ht="12.75" customHeight="1" x14ac:dyDescent="0.2">
      <c r="A34" s="191">
        <f t="shared" si="0"/>
        <v>110</v>
      </c>
      <c r="B34" s="186">
        <f t="shared" si="1"/>
        <v>0</v>
      </c>
      <c r="C34" s="187">
        <f t="shared" si="2"/>
        <v>0</v>
      </c>
      <c r="D34" s="186">
        <f t="shared" si="3"/>
        <v>0</v>
      </c>
      <c r="E34" s="187">
        <f t="shared" si="4"/>
        <v>1</v>
      </c>
      <c r="F34" s="186">
        <f t="shared" si="5"/>
        <v>1</v>
      </c>
      <c r="G34" s="187">
        <f t="shared" si="6"/>
        <v>0</v>
      </c>
      <c r="H34" s="186">
        <f t="shared" si="7"/>
        <v>0</v>
      </c>
      <c r="I34" s="187">
        <f t="shared" si="8"/>
        <v>1</v>
      </c>
      <c r="J34" s="186">
        <f t="shared" si="9"/>
        <v>0</v>
      </c>
      <c r="K34" s="187"/>
      <c r="L34" s="189">
        <f t="shared" si="11"/>
        <v>30</v>
      </c>
      <c r="M34" s="189">
        <f t="shared" si="10"/>
        <v>75</v>
      </c>
    </row>
    <row r="35" spans="1:13" ht="12.75" customHeight="1" x14ac:dyDescent="0.2">
      <c r="A35" s="191">
        <f t="shared" si="0"/>
        <v>112.5</v>
      </c>
      <c r="B35" s="186">
        <f t="shared" si="1"/>
        <v>0</v>
      </c>
      <c r="C35" s="187">
        <f t="shared" si="2"/>
        <v>0</v>
      </c>
      <c r="D35" s="186">
        <f t="shared" si="3"/>
        <v>0</v>
      </c>
      <c r="E35" s="187">
        <f t="shared" si="4"/>
        <v>1</v>
      </c>
      <c r="F35" s="186">
        <f t="shared" si="5"/>
        <v>1</v>
      </c>
      <c r="G35" s="187">
        <f t="shared" si="6"/>
        <v>0</v>
      </c>
      <c r="H35" s="186">
        <f t="shared" si="7"/>
        <v>0</v>
      </c>
      <c r="I35" s="187">
        <f t="shared" si="8"/>
        <v>1</v>
      </c>
      <c r="J35" s="186">
        <f t="shared" si="9"/>
        <v>1</v>
      </c>
      <c r="K35" s="187"/>
      <c r="L35" s="189">
        <f t="shared" si="11"/>
        <v>31</v>
      </c>
      <c r="M35" s="189">
        <f t="shared" si="10"/>
        <v>77.5</v>
      </c>
    </row>
    <row r="36" spans="1:13" ht="12.75" customHeight="1" x14ac:dyDescent="0.2">
      <c r="A36" s="191">
        <f t="shared" si="0"/>
        <v>115</v>
      </c>
      <c r="B36" s="186">
        <f t="shared" si="1"/>
        <v>0</v>
      </c>
      <c r="C36" s="187">
        <f t="shared" si="2"/>
        <v>0</v>
      </c>
      <c r="D36" s="186">
        <f t="shared" si="3"/>
        <v>0</v>
      </c>
      <c r="E36" s="187">
        <f t="shared" si="4"/>
        <v>2</v>
      </c>
      <c r="F36" s="186">
        <f t="shared" si="5"/>
        <v>0</v>
      </c>
      <c r="G36" s="187">
        <f t="shared" si="6"/>
        <v>0</v>
      </c>
      <c r="H36" s="186">
        <f t="shared" si="7"/>
        <v>0</v>
      </c>
      <c r="I36" s="187">
        <f t="shared" si="8"/>
        <v>0</v>
      </c>
      <c r="J36" s="186">
        <f t="shared" si="9"/>
        <v>0</v>
      </c>
      <c r="K36" s="187"/>
      <c r="L36" s="189">
        <f t="shared" si="11"/>
        <v>32</v>
      </c>
      <c r="M36" s="189">
        <f t="shared" si="10"/>
        <v>80</v>
      </c>
    </row>
    <row r="37" spans="1:13" ht="12.75" customHeight="1" x14ac:dyDescent="0.2">
      <c r="A37" s="191">
        <f t="shared" si="0"/>
        <v>117.5</v>
      </c>
      <c r="B37" s="186">
        <f t="shared" si="1"/>
        <v>0</v>
      </c>
      <c r="C37" s="187">
        <f t="shared" si="2"/>
        <v>0</v>
      </c>
      <c r="D37" s="186">
        <f t="shared" si="3"/>
        <v>0</v>
      </c>
      <c r="E37" s="187">
        <f t="shared" si="4"/>
        <v>2</v>
      </c>
      <c r="F37" s="186">
        <f t="shared" si="5"/>
        <v>0</v>
      </c>
      <c r="G37" s="187">
        <f t="shared" si="6"/>
        <v>0</v>
      </c>
      <c r="H37" s="186">
        <f t="shared" si="7"/>
        <v>0</v>
      </c>
      <c r="I37" s="187">
        <f t="shared" si="8"/>
        <v>0</v>
      </c>
      <c r="J37" s="186">
        <f t="shared" si="9"/>
        <v>1</v>
      </c>
      <c r="K37" s="187"/>
      <c r="L37" s="189">
        <f t="shared" si="11"/>
        <v>33</v>
      </c>
      <c r="M37" s="189">
        <f t="shared" si="10"/>
        <v>82.5</v>
      </c>
    </row>
    <row r="38" spans="1:13" ht="12.75" customHeight="1" x14ac:dyDescent="0.2">
      <c r="A38" s="191">
        <f t="shared" si="0"/>
        <v>120</v>
      </c>
      <c r="B38" s="186">
        <f t="shared" si="1"/>
        <v>0</v>
      </c>
      <c r="C38" s="187">
        <f t="shared" si="2"/>
        <v>0</v>
      </c>
      <c r="D38" s="186">
        <f t="shared" si="3"/>
        <v>0</v>
      </c>
      <c r="E38" s="187">
        <f t="shared" si="4"/>
        <v>2</v>
      </c>
      <c r="F38" s="186">
        <f t="shared" si="5"/>
        <v>0</v>
      </c>
      <c r="G38" s="187">
        <f t="shared" si="6"/>
        <v>0</v>
      </c>
      <c r="H38" s="186">
        <f t="shared" si="7"/>
        <v>0</v>
      </c>
      <c r="I38" s="187">
        <f t="shared" si="8"/>
        <v>1</v>
      </c>
      <c r="J38" s="186">
        <f t="shared" si="9"/>
        <v>0</v>
      </c>
      <c r="K38" s="187"/>
      <c r="L38" s="189">
        <f t="shared" si="11"/>
        <v>34</v>
      </c>
      <c r="M38" s="189">
        <f t="shared" si="10"/>
        <v>85</v>
      </c>
    </row>
    <row r="39" spans="1:13" ht="12.75" customHeight="1" x14ac:dyDescent="0.2">
      <c r="A39" s="191">
        <f t="shared" si="0"/>
        <v>122.5</v>
      </c>
      <c r="B39" s="186">
        <f t="shared" si="1"/>
        <v>0</v>
      </c>
      <c r="C39" s="187">
        <f t="shared" si="2"/>
        <v>0</v>
      </c>
      <c r="D39" s="186">
        <f t="shared" si="3"/>
        <v>0</v>
      </c>
      <c r="E39" s="187">
        <f t="shared" si="4"/>
        <v>2</v>
      </c>
      <c r="F39" s="186">
        <f t="shared" si="5"/>
        <v>0</v>
      </c>
      <c r="G39" s="187">
        <f t="shared" si="6"/>
        <v>0</v>
      </c>
      <c r="H39" s="186">
        <f t="shared" si="7"/>
        <v>0</v>
      </c>
      <c r="I39" s="187">
        <f t="shared" si="8"/>
        <v>1</v>
      </c>
      <c r="J39" s="186">
        <f t="shared" si="9"/>
        <v>1</v>
      </c>
      <c r="K39" s="187"/>
      <c r="L39" s="189">
        <f t="shared" si="11"/>
        <v>35</v>
      </c>
      <c r="M39" s="189">
        <f t="shared" si="10"/>
        <v>87.5</v>
      </c>
    </row>
    <row r="40" spans="1:13" ht="12.75" customHeight="1" x14ac:dyDescent="0.2">
      <c r="A40" s="191">
        <f t="shared" si="0"/>
        <v>125</v>
      </c>
      <c r="B40" s="186">
        <f t="shared" si="1"/>
        <v>0</v>
      </c>
      <c r="C40" s="187">
        <f t="shared" si="2"/>
        <v>0</v>
      </c>
      <c r="D40" s="186">
        <f t="shared" si="3"/>
        <v>0</v>
      </c>
      <c r="E40" s="187">
        <f t="shared" si="4"/>
        <v>2</v>
      </c>
      <c r="F40" s="186">
        <f t="shared" si="5"/>
        <v>0</v>
      </c>
      <c r="G40" s="187">
        <f t="shared" si="6"/>
        <v>0</v>
      </c>
      <c r="H40" s="186">
        <f t="shared" si="7"/>
        <v>1</v>
      </c>
      <c r="I40" s="187">
        <f t="shared" si="8"/>
        <v>0</v>
      </c>
      <c r="J40" s="186">
        <f t="shared" si="9"/>
        <v>0</v>
      </c>
      <c r="K40" s="187"/>
      <c r="L40" s="189">
        <f t="shared" si="11"/>
        <v>36</v>
      </c>
      <c r="M40" s="189">
        <f t="shared" si="10"/>
        <v>90</v>
      </c>
    </row>
    <row r="41" spans="1:13" ht="12.75" customHeight="1" x14ac:dyDescent="0.2">
      <c r="A41" s="191">
        <f t="shared" si="0"/>
        <v>127.5</v>
      </c>
      <c r="B41" s="186">
        <f t="shared" si="1"/>
        <v>0</v>
      </c>
      <c r="C41" s="187">
        <f t="shared" si="2"/>
        <v>0</v>
      </c>
      <c r="D41" s="186">
        <f t="shared" si="3"/>
        <v>0</v>
      </c>
      <c r="E41" s="187">
        <f t="shared" si="4"/>
        <v>2</v>
      </c>
      <c r="F41" s="186">
        <f t="shared" si="5"/>
        <v>0</v>
      </c>
      <c r="G41" s="187">
        <f t="shared" si="6"/>
        <v>0</v>
      </c>
      <c r="H41" s="186">
        <f t="shared" si="7"/>
        <v>1</v>
      </c>
      <c r="I41" s="187">
        <f t="shared" si="8"/>
        <v>0</v>
      </c>
      <c r="J41" s="186">
        <f t="shared" si="9"/>
        <v>1</v>
      </c>
      <c r="K41" s="187"/>
      <c r="L41" s="189">
        <f t="shared" si="11"/>
        <v>37</v>
      </c>
      <c r="M41" s="189">
        <f t="shared" si="10"/>
        <v>92.5</v>
      </c>
    </row>
    <row r="42" spans="1:13" ht="12.75" customHeight="1" x14ac:dyDescent="0.2">
      <c r="A42" s="191">
        <f t="shared" si="0"/>
        <v>130</v>
      </c>
      <c r="B42" s="186">
        <f t="shared" si="1"/>
        <v>0</v>
      </c>
      <c r="C42" s="187">
        <f t="shared" si="2"/>
        <v>0</v>
      </c>
      <c r="D42" s="186">
        <f t="shared" si="3"/>
        <v>0</v>
      </c>
      <c r="E42" s="187">
        <f t="shared" si="4"/>
        <v>2</v>
      </c>
      <c r="F42" s="186">
        <f t="shared" si="5"/>
        <v>0</v>
      </c>
      <c r="G42" s="187">
        <f t="shared" si="6"/>
        <v>0</v>
      </c>
      <c r="H42" s="186">
        <f t="shared" si="7"/>
        <v>1</v>
      </c>
      <c r="I42" s="187">
        <f t="shared" si="8"/>
        <v>1</v>
      </c>
      <c r="J42" s="186">
        <f t="shared" si="9"/>
        <v>0</v>
      </c>
      <c r="K42" s="187"/>
      <c r="L42" s="189">
        <f t="shared" si="11"/>
        <v>38</v>
      </c>
      <c r="M42" s="189">
        <f t="shared" si="10"/>
        <v>95</v>
      </c>
    </row>
    <row r="43" spans="1:13" ht="12.75" customHeight="1" x14ac:dyDescent="0.2">
      <c r="A43" s="191">
        <f t="shared" si="0"/>
        <v>132.5</v>
      </c>
      <c r="B43" s="186">
        <f t="shared" si="1"/>
        <v>0</v>
      </c>
      <c r="C43" s="187">
        <f t="shared" si="2"/>
        <v>0</v>
      </c>
      <c r="D43" s="186">
        <f t="shared" si="3"/>
        <v>0</v>
      </c>
      <c r="E43" s="187">
        <f t="shared" si="4"/>
        <v>2</v>
      </c>
      <c r="F43" s="186">
        <f t="shared" si="5"/>
        <v>0</v>
      </c>
      <c r="G43" s="187">
        <f t="shared" si="6"/>
        <v>0</v>
      </c>
      <c r="H43" s="186">
        <f t="shared" si="7"/>
        <v>1</v>
      </c>
      <c r="I43" s="187">
        <f t="shared" si="8"/>
        <v>1</v>
      </c>
      <c r="J43" s="186">
        <f t="shared" si="9"/>
        <v>1</v>
      </c>
      <c r="K43" s="187"/>
      <c r="L43" s="189">
        <f t="shared" si="11"/>
        <v>39</v>
      </c>
      <c r="M43" s="189">
        <f t="shared" si="10"/>
        <v>97.5</v>
      </c>
    </row>
    <row r="44" spans="1:13" ht="12.75" customHeight="1" x14ac:dyDescent="0.2">
      <c r="A44" s="191">
        <f t="shared" si="0"/>
        <v>135</v>
      </c>
      <c r="B44" s="186">
        <f t="shared" si="1"/>
        <v>1</v>
      </c>
      <c r="C44" s="187">
        <f t="shared" si="2"/>
        <v>0</v>
      </c>
      <c r="D44" s="186">
        <f t="shared" si="3"/>
        <v>0</v>
      </c>
      <c r="E44" s="187">
        <f t="shared" si="4"/>
        <v>0</v>
      </c>
      <c r="F44" s="186">
        <f t="shared" si="5"/>
        <v>0</v>
      </c>
      <c r="G44" s="187">
        <f t="shared" si="6"/>
        <v>0</v>
      </c>
      <c r="H44" s="186">
        <f t="shared" si="7"/>
        <v>0</v>
      </c>
      <c r="I44" s="187">
        <f t="shared" si="8"/>
        <v>0</v>
      </c>
      <c r="J44" s="186">
        <f t="shared" si="9"/>
        <v>0</v>
      </c>
      <c r="K44" s="187"/>
      <c r="L44" s="189">
        <f t="shared" si="11"/>
        <v>40</v>
      </c>
      <c r="M44" s="189">
        <f t="shared" si="10"/>
        <v>100</v>
      </c>
    </row>
    <row r="45" spans="1:13" ht="12.75" customHeight="1" x14ac:dyDescent="0.2">
      <c r="A45" s="191">
        <f t="shared" si="0"/>
        <v>137.5</v>
      </c>
      <c r="B45" s="186">
        <f t="shared" si="1"/>
        <v>1</v>
      </c>
      <c r="C45" s="187">
        <f t="shared" si="2"/>
        <v>0</v>
      </c>
      <c r="D45" s="186">
        <f t="shared" si="3"/>
        <v>0</v>
      </c>
      <c r="E45" s="187">
        <f t="shared" si="4"/>
        <v>0</v>
      </c>
      <c r="F45" s="186">
        <f t="shared" si="5"/>
        <v>0</v>
      </c>
      <c r="G45" s="187">
        <f t="shared" si="6"/>
        <v>0</v>
      </c>
      <c r="H45" s="186">
        <f t="shared" si="7"/>
        <v>0</v>
      </c>
      <c r="I45" s="187">
        <f t="shared" si="8"/>
        <v>0</v>
      </c>
      <c r="J45" s="186">
        <f t="shared" si="9"/>
        <v>1</v>
      </c>
      <c r="K45" s="187"/>
      <c r="L45" s="189">
        <f t="shared" si="11"/>
        <v>41</v>
      </c>
      <c r="M45" s="189">
        <f t="shared" si="10"/>
        <v>102.5</v>
      </c>
    </row>
    <row r="46" spans="1:13" ht="12.75" customHeight="1" x14ac:dyDescent="0.2">
      <c r="A46" s="191">
        <f t="shared" si="0"/>
        <v>140</v>
      </c>
      <c r="B46" s="186">
        <f t="shared" si="1"/>
        <v>1</v>
      </c>
      <c r="C46" s="187">
        <f t="shared" si="2"/>
        <v>0</v>
      </c>
      <c r="D46" s="186">
        <f t="shared" si="3"/>
        <v>0</v>
      </c>
      <c r="E46" s="187">
        <f t="shared" si="4"/>
        <v>0</v>
      </c>
      <c r="F46" s="186">
        <f t="shared" si="5"/>
        <v>0</v>
      </c>
      <c r="G46" s="187">
        <f t="shared" si="6"/>
        <v>0</v>
      </c>
      <c r="H46" s="186">
        <f t="shared" si="7"/>
        <v>0</v>
      </c>
      <c r="I46" s="187">
        <f t="shared" si="8"/>
        <v>1</v>
      </c>
      <c r="J46" s="186">
        <f t="shared" si="9"/>
        <v>0</v>
      </c>
      <c r="K46" s="187"/>
      <c r="L46" s="189">
        <f t="shared" si="11"/>
        <v>42</v>
      </c>
      <c r="M46" s="189">
        <f t="shared" si="10"/>
        <v>105</v>
      </c>
    </row>
    <row r="47" spans="1:13" ht="12.75" customHeight="1" x14ac:dyDescent="0.2">
      <c r="A47" s="191">
        <f t="shared" si="0"/>
        <v>142.5</v>
      </c>
      <c r="B47" s="186">
        <f t="shared" si="1"/>
        <v>1</v>
      </c>
      <c r="C47" s="187">
        <f t="shared" si="2"/>
        <v>0</v>
      </c>
      <c r="D47" s="186">
        <f t="shared" si="3"/>
        <v>0</v>
      </c>
      <c r="E47" s="187">
        <f t="shared" si="4"/>
        <v>0</v>
      </c>
      <c r="F47" s="186">
        <f t="shared" si="5"/>
        <v>0</v>
      </c>
      <c r="G47" s="187">
        <f t="shared" si="6"/>
        <v>0</v>
      </c>
      <c r="H47" s="186">
        <f t="shared" si="7"/>
        <v>0</v>
      </c>
      <c r="I47" s="187">
        <f t="shared" si="8"/>
        <v>1</v>
      </c>
      <c r="J47" s="186">
        <f t="shared" si="9"/>
        <v>1</v>
      </c>
      <c r="K47" s="187"/>
      <c r="L47" s="189">
        <f t="shared" si="11"/>
        <v>43</v>
      </c>
      <c r="M47" s="189">
        <f t="shared" si="10"/>
        <v>107.5</v>
      </c>
    </row>
    <row r="48" spans="1:13" ht="12.75" customHeight="1" x14ac:dyDescent="0.2">
      <c r="A48" s="191">
        <f t="shared" si="0"/>
        <v>145</v>
      </c>
      <c r="B48" s="186">
        <f t="shared" si="1"/>
        <v>1</v>
      </c>
      <c r="C48" s="187">
        <f t="shared" si="2"/>
        <v>0</v>
      </c>
      <c r="D48" s="186">
        <f t="shared" si="3"/>
        <v>0</v>
      </c>
      <c r="E48" s="187">
        <f t="shared" si="4"/>
        <v>0</v>
      </c>
      <c r="F48" s="186">
        <f t="shared" si="5"/>
        <v>0</v>
      </c>
      <c r="G48" s="187">
        <f t="shared" si="6"/>
        <v>0</v>
      </c>
      <c r="H48" s="186">
        <f t="shared" si="7"/>
        <v>1</v>
      </c>
      <c r="I48" s="187">
        <f t="shared" si="8"/>
        <v>0</v>
      </c>
      <c r="J48" s="186">
        <f t="shared" si="9"/>
        <v>0</v>
      </c>
      <c r="K48" s="187"/>
      <c r="L48" s="189">
        <f t="shared" si="11"/>
        <v>44</v>
      </c>
      <c r="M48" s="189">
        <f t="shared" si="10"/>
        <v>110</v>
      </c>
    </row>
    <row r="49" spans="1:13" ht="12.75" customHeight="1" x14ac:dyDescent="0.2">
      <c r="A49" s="191">
        <f t="shared" si="0"/>
        <v>147.5</v>
      </c>
      <c r="B49" s="186">
        <f t="shared" si="1"/>
        <v>1</v>
      </c>
      <c r="C49" s="187">
        <f t="shared" si="2"/>
        <v>0</v>
      </c>
      <c r="D49" s="186">
        <f t="shared" si="3"/>
        <v>0</v>
      </c>
      <c r="E49" s="187">
        <f t="shared" si="4"/>
        <v>0</v>
      </c>
      <c r="F49" s="186">
        <f t="shared" si="5"/>
        <v>0</v>
      </c>
      <c r="G49" s="187">
        <f t="shared" si="6"/>
        <v>0</v>
      </c>
      <c r="H49" s="186">
        <f t="shared" si="7"/>
        <v>1</v>
      </c>
      <c r="I49" s="187">
        <f t="shared" si="8"/>
        <v>0</v>
      </c>
      <c r="J49" s="186">
        <f t="shared" si="9"/>
        <v>1</v>
      </c>
      <c r="K49" s="187"/>
      <c r="L49" s="189">
        <f t="shared" si="11"/>
        <v>45</v>
      </c>
      <c r="M49" s="189">
        <f t="shared" si="10"/>
        <v>112.5</v>
      </c>
    </row>
    <row r="50" spans="1:13" ht="12.75" customHeight="1" x14ac:dyDescent="0.2">
      <c r="A50" s="191">
        <f t="shared" si="0"/>
        <v>150</v>
      </c>
      <c r="B50" s="186">
        <f t="shared" si="1"/>
        <v>1</v>
      </c>
      <c r="C50" s="187">
        <f t="shared" si="2"/>
        <v>0</v>
      </c>
      <c r="D50" s="186">
        <f t="shared" si="3"/>
        <v>0</v>
      </c>
      <c r="E50" s="187">
        <f t="shared" si="4"/>
        <v>0</v>
      </c>
      <c r="F50" s="186">
        <f t="shared" si="5"/>
        <v>0</v>
      </c>
      <c r="G50" s="187">
        <f t="shared" si="6"/>
        <v>0</v>
      </c>
      <c r="H50" s="186">
        <f t="shared" si="7"/>
        <v>1</v>
      </c>
      <c r="I50" s="187">
        <f t="shared" si="8"/>
        <v>1</v>
      </c>
      <c r="J50" s="186">
        <f t="shared" si="9"/>
        <v>0</v>
      </c>
      <c r="K50" s="187"/>
      <c r="L50" s="189">
        <f t="shared" si="11"/>
        <v>46</v>
      </c>
      <c r="M50" s="189">
        <f t="shared" si="10"/>
        <v>115</v>
      </c>
    </row>
    <row r="51" spans="1:13" ht="12.75" customHeight="1" x14ac:dyDescent="0.2">
      <c r="A51" s="191">
        <f t="shared" si="0"/>
        <v>152.5</v>
      </c>
      <c r="B51" s="186">
        <f t="shared" si="1"/>
        <v>1</v>
      </c>
      <c r="C51" s="187">
        <f t="shared" si="2"/>
        <v>0</v>
      </c>
      <c r="D51" s="186">
        <f t="shared" si="3"/>
        <v>0</v>
      </c>
      <c r="E51" s="187">
        <f t="shared" si="4"/>
        <v>0</v>
      </c>
      <c r="F51" s="186">
        <f t="shared" si="5"/>
        <v>0</v>
      </c>
      <c r="G51" s="187">
        <f t="shared" si="6"/>
        <v>0</v>
      </c>
      <c r="H51" s="186">
        <f t="shared" si="7"/>
        <v>1</v>
      </c>
      <c r="I51" s="187">
        <f t="shared" si="8"/>
        <v>1</v>
      </c>
      <c r="J51" s="186">
        <f t="shared" si="9"/>
        <v>1</v>
      </c>
      <c r="K51" s="187"/>
      <c r="L51" s="189">
        <f t="shared" si="11"/>
        <v>47</v>
      </c>
      <c r="M51" s="189">
        <f t="shared" si="10"/>
        <v>117.5</v>
      </c>
    </row>
    <row r="52" spans="1:13" ht="12.75" customHeight="1" x14ac:dyDescent="0.2">
      <c r="A52" s="191">
        <f t="shared" si="0"/>
        <v>155</v>
      </c>
      <c r="B52" s="186">
        <f t="shared" si="1"/>
        <v>1</v>
      </c>
      <c r="C52" s="187">
        <f t="shared" si="2"/>
        <v>0</v>
      </c>
      <c r="D52" s="186">
        <f t="shared" si="3"/>
        <v>0</v>
      </c>
      <c r="E52" s="187">
        <f t="shared" si="4"/>
        <v>0</v>
      </c>
      <c r="F52" s="186">
        <f t="shared" si="5"/>
        <v>0</v>
      </c>
      <c r="G52" s="187">
        <f t="shared" si="6"/>
        <v>1</v>
      </c>
      <c r="H52" s="186">
        <f t="shared" si="7"/>
        <v>0</v>
      </c>
      <c r="I52" s="187">
        <f t="shared" si="8"/>
        <v>0</v>
      </c>
      <c r="J52" s="186">
        <f t="shared" si="9"/>
        <v>0</v>
      </c>
      <c r="K52" s="187"/>
      <c r="L52" s="189">
        <f t="shared" si="11"/>
        <v>48</v>
      </c>
      <c r="M52" s="189">
        <f t="shared" si="10"/>
        <v>120</v>
      </c>
    </row>
    <row r="53" spans="1:13" ht="12.75" customHeight="1" x14ac:dyDescent="0.2">
      <c r="A53" s="191">
        <f t="shared" si="0"/>
        <v>157.5</v>
      </c>
      <c r="B53" s="186">
        <f t="shared" si="1"/>
        <v>1</v>
      </c>
      <c r="C53" s="187">
        <f t="shared" si="2"/>
        <v>0</v>
      </c>
      <c r="D53" s="186">
        <f t="shared" si="3"/>
        <v>0</v>
      </c>
      <c r="E53" s="187">
        <f t="shared" si="4"/>
        <v>0</v>
      </c>
      <c r="F53" s="186">
        <f t="shared" si="5"/>
        <v>0</v>
      </c>
      <c r="G53" s="187">
        <f t="shared" si="6"/>
        <v>1</v>
      </c>
      <c r="H53" s="186">
        <f t="shared" si="7"/>
        <v>0</v>
      </c>
      <c r="I53" s="187">
        <f t="shared" si="8"/>
        <v>0</v>
      </c>
      <c r="J53" s="186">
        <f t="shared" si="9"/>
        <v>1</v>
      </c>
      <c r="K53" s="187"/>
      <c r="L53" s="189">
        <f t="shared" si="11"/>
        <v>49</v>
      </c>
      <c r="M53" s="189">
        <f t="shared" si="10"/>
        <v>122.5</v>
      </c>
    </row>
    <row r="54" spans="1:13" ht="12.75" customHeight="1" x14ac:dyDescent="0.2">
      <c r="A54" s="191">
        <f t="shared" si="0"/>
        <v>160</v>
      </c>
      <c r="B54" s="186">
        <f t="shared" si="1"/>
        <v>1</v>
      </c>
      <c r="C54" s="187">
        <f t="shared" si="2"/>
        <v>0</v>
      </c>
      <c r="D54" s="186">
        <f t="shared" si="3"/>
        <v>0</v>
      </c>
      <c r="E54" s="187">
        <f t="shared" si="4"/>
        <v>0</v>
      </c>
      <c r="F54" s="186">
        <f t="shared" si="5"/>
        <v>0</v>
      </c>
      <c r="G54" s="187">
        <f t="shared" si="6"/>
        <v>1</v>
      </c>
      <c r="H54" s="186">
        <f t="shared" si="7"/>
        <v>0</v>
      </c>
      <c r="I54" s="187">
        <f t="shared" si="8"/>
        <v>1</v>
      </c>
      <c r="J54" s="186">
        <f t="shared" si="9"/>
        <v>0</v>
      </c>
      <c r="K54" s="187"/>
      <c r="L54" s="189">
        <f t="shared" si="11"/>
        <v>50</v>
      </c>
      <c r="M54" s="189">
        <f t="shared" si="10"/>
        <v>125</v>
      </c>
    </row>
    <row r="55" spans="1:13" ht="12.75" customHeight="1" x14ac:dyDescent="0.2">
      <c r="A55" s="191">
        <f t="shared" si="0"/>
        <v>162.5</v>
      </c>
      <c r="B55" s="186">
        <f t="shared" si="1"/>
        <v>1</v>
      </c>
      <c r="C55" s="187">
        <f t="shared" si="2"/>
        <v>0</v>
      </c>
      <c r="D55" s="186">
        <f t="shared" si="3"/>
        <v>0</v>
      </c>
      <c r="E55" s="187">
        <f t="shared" si="4"/>
        <v>0</v>
      </c>
      <c r="F55" s="186">
        <f t="shared" si="5"/>
        <v>0</v>
      </c>
      <c r="G55" s="187">
        <f t="shared" si="6"/>
        <v>1</v>
      </c>
      <c r="H55" s="186">
        <f t="shared" si="7"/>
        <v>0</v>
      </c>
      <c r="I55" s="187">
        <f t="shared" si="8"/>
        <v>1</v>
      </c>
      <c r="J55" s="186">
        <f t="shared" si="9"/>
        <v>1</v>
      </c>
      <c r="K55" s="187"/>
      <c r="L55" s="189">
        <f t="shared" si="11"/>
        <v>51</v>
      </c>
      <c r="M55" s="189">
        <f t="shared" si="10"/>
        <v>127.5</v>
      </c>
    </row>
    <row r="56" spans="1:13" ht="12.75" customHeight="1" x14ac:dyDescent="0.2">
      <c r="A56" s="191">
        <f t="shared" si="0"/>
        <v>165</v>
      </c>
      <c r="B56" s="186">
        <f t="shared" si="1"/>
        <v>1</v>
      </c>
      <c r="C56" s="187">
        <f t="shared" si="2"/>
        <v>0</v>
      </c>
      <c r="D56" s="186">
        <f t="shared" si="3"/>
        <v>0</v>
      </c>
      <c r="E56" s="187">
        <f t="shared" si="4"/>
        <v>0</v>
      </c>
      <c r="F56" s="186">
        <f t="shared" si="5"/>
        <v>1</v>
      </c>
      <c r="G56" s="187">
        <f t="shared" si="6"/>
        <v>0</v>
      </c>
      <c r="H56" s="186">
        <f t="shared" si="7"/>
        <v>0</v>
      </c>
      <c r="I56" s="187">
        <f t="shared" si="8"/>
        <v>0</v>
      </c>
      <c r="J56" s="186">
        <f t="shared" si="9"/>
        <v>0</v>
      </c>
      <c r="K56" s="187"/>
      <c r="L56" s="189">
        <f t="shared" si="11"/>
        <v>52</v>
      </c>
      <c r="M56" s="189">
        <f t="shared" si="10"/>
        <v>130</v>
      </c>
    </row>
    <row r="57" spans="1:13" ht="12.75" customHeight="1" x14ac:dyDescent="0.2">
      <c r="A57" s="191">
        <f t="shared" si="0"/>
        <v>167.5</v>
      </c>
      <c r="B57" s="186">
        <f t="shared" si="1"/>
        <v>1</v>
      </c>
      <c r="C57" s="187">
        <f t="shared" si="2"/>
        <v>0</v>
      </c>
      <c r="D57" s="186">
        <f t="shared" si="3"/>
        <v>0</v>
      </c>
      <c r="E57" s="187">
        <f t="shared" si="4"/>
        <v>0</v>
      </c>
      <c r="F57" s="186">
        <f t="shared" si="5"/>
        <v>1</v>
      </c>
      <c r="G57" s="187">
        <f t="shared" si="6"/>
        <v>0</v>
      </c>
      <c r="H57" s="186">
        <f t="shared" si="7"/>
        <v>0</v>
      </c>
      <c r="I57" s="187">
        <f t="shared" si="8"/>
        <v>0</v>
      </c>
      <c r="J57" s="186">
        <f t="shared" si="9"/>
        <v>1</v>
      </c>
      <c r="K57" s="187"/>
      <c r="L57" s="189">
        <f t="shared" si="11"/>
        <v>53</v>
      </c>
      <c r="M57" s="189">
        <f t="shared" si="10"/>
        <v>132.5</v>
      </c>
    </row>
    <row r="58" spans="1:13" ht="12.75" customHeight="1" x14ac:dyDescent="0.2">
      <c r="A58" s="191">
        <f t="shared" si="0"/>
        <v>170</v>
      </c>
      <c r="B58" s="186">
        <f t="shared" si="1"/>
        <v>1</v>
      </c>
      <c r="C58" s="187">
        <f t="shared" si="2"/>
        <v>0</v>
      </c>
      <c r="D58" s="186">
        <f t="shared" si="3"/>
        <v>0</v>
      </c>
      <c r="E58" s="187">
        <f t="shared" si="4"/>
        <v>0</v>
      </c>
      <c r="F58" s="186">
        <f t="shared" si="5"/>
        <v>1</v>
      </c>
      <c r="G58" s="187">
        <f t="shared" si="6"/>
        <v>0</v>
      </c>
      <c r="H58" s="186">
        <f t="shared" si="7"/>
        <v>0</v>
      </c>
      <c r="I58" s="187">
        <f t="shared" si="8"/>
        <v>1</v>
      </c>
      <c r="J58" s="186">
        <f t="shared" si="9"/>
        <v>0</v>
      </c>
      <c r="K58" s="187"/>
      <c r="L58" s="189">
        <f t="shared" si="11"/>
        <v>54</v>
      </c>
      <c r="M58" s="189">
        <f t="shared" si="10"/>
        <v>135</v>
      </c>
    </row>
    <row r="59" spans="1:13" ht="12.75" customHeight="1" x14ac:dyDescent="0.2">
      <c r="A59" s="191">
        <f t="shared" si="0"/>
        <v>172.5</v>
      </c>
      <c r="B59" s="186">
        <f t="shared" si="1"/>
        <v>1</v>
      </c>
      <c r="C59" s="187">
        <f t="shared" si="2"/>
        <v>0</v>
      </c>
      <c r="D59" s="186">
        <f t="shared" si="3"/>
        <v>0</v>
      </c>
      <c r="E59" s="187">
        <f t="shared" si="4"/>
        <v>0</v>
      </c>
      <c r="F59" s="186">
        <f t="shared" si="5"/>
        <v>1</v>
      </c>
      <c r="G59" s="187">
        <f t="shared" si="6"/>
        <v>0</v>
      </c>
      <c r="H59" s="186">
        <f t="shared" si="7"/>
        <v>0</v>
      </c>
      <c r="I59" s="187">
        <f t="shared" si="8"/>
        <v>1</v>
      </c>
      <c r="J59" s="186">
        <f t="shared" si="9"/>
        <v>1</v>
      </c>
      <c r="K59" s="187"/>
      <c r="L59" s="189">
        <f t="shared" si="11"/>
        <v>55</v>
      </c>
      <c r="M59" s="189">
        <f t="shared" si="10"/>
        <v>137.5</v>
      </c>
    </row>
    <row r="60" spans="1:13" ht="12.75" customHeight="1" x14ac:dyDescent="0.2">
      <c r="A60" s="191">
        <f t="shared" si="0"/>
        <v>175</v>
      </c>
      <c r="B60" s="186">
        <f t="shared" si="1"/>
        <v>1</v>
      </c>
      <c r="C60" s="187">
        <f t="shared" si="2"/>
        <v>0</v>
      </c>
      <c r="D60" s="186">
        <f t="shared" si="3"/>
        <v>0</v>
      </c>
      <c r="E60" s="187">
        <f t="shared" si="4"/>
        <v>1</v>
      </c>
      <c r="F60" s="186">
        <f t="shared" si="5"/>
        <v>0</v>
      </c>
      <c r="G60" s="187">
        <f t="shared" si="6"/>
        <v>0</v>
      </c>
      <c r="H60" s="186">
        <f t="shared" si="7"/>
        <v>0</v>
      </c>
      <c r="I60" s="187">
        <f t="shared" si="8"/>
        <v>0</v>
      </c>
      <c r="J60" s="186">
        <f t="shared" si="9"/>
        <v>0</v>
      </c>
      <c r="K60" s="187"/>
      <c r="L60" s="189">
        <f t="shared" si="11"/>
        <v>56</v>
      </c>
      <c r="M60" s="189">
        <f t="shared" si="10"/>
        <v>140</v>
      </c>
    </row>
    <row r="61" spans="1:13" ht="12.75" customHeight="1" x14ac:dyDescent="0.2">
      <c r="A61" s="191">
        <f t="shared" si="0"/>
        <v>177.5</v>
      </c>
      <c r="B61" s="186">
        <f t="shared" si="1"/>
        <v>1</v>
      </c>
      <c r="C61" s="187">
        <f t="shared" si="2"/>
        <v>0</v>
      </c>
      <c r="D61" s="186">
        <f t="shared" si="3"/>
        <v>0</v>
      </c>
      <c r="E61" s="187">
        <f t="shared" si="4"/>
        <v>1</v>
      </c>
      <c r="F61" s="186">
        <f t="shared" si="5"/>
        <v>0</v>
      </c>
      <c r="G61" s="187">
        <f t="shared" si="6"/>
        <v>0</v>
      </c>
      <c r="H61" s="186">
        <f t="shared" si="7"/>
        <v>0</v>
      </c>
      <c r="I61" s="187">
        <f t="shared" si="8"/>
        <v>0</v>
      </c>
      <c r="J61" s="186">
        <f t="shared" si="9"/>
        <v>1</v>
      </c>
      <c r="K61" s="187"/>
      <c r="L61" s="189">
        <f t="shared" si="11"/>
        <v>57</v>
      </c>
      <c r="M61" s="189">
        <f t="shared" si="10"/>
        <v>142.5</v>
      </c>
    </row>
    <row r="62" spans="1:13" ht="12.75" customHeight="1" x14ac:dyDescent="0.2">
      <c r="A62" s="191">
        <f t="shared" si="0"/>
        <v>180</v>
      </c>
      <c r="B62" s="186">
        <f t="shared" si="1"/>
        <v>1</v>
      </c>
      <c r="C62" s="187">
        <f t="shared" si="2"/>
        <v>0</v>
      </c>
      <c r="D62" s="186">
        <f t="shared" si="3"/>
        <v>0</v>
      </c>
      <c r="E62" s="187">
        <f t="shared" si="4"/>
        <v>1</v>
      </c>
      <c r="F62" s="186">
        <f t="shared" si="5"/>
        <v>0</v>
      </c>
      <c r="G62" s="187">
        <f t="shared" si="6"/>
        <v>0</v>
      </c>
      <c r="H62" s="186">
        <f t="shared" si="7"/>
        <v>0</v>
      </c>
      <c r="I62" s="187">
        <f t="shared" si="8"/>
        <v>1</v>
      </c>
      <c r="J62" s="186">
        <f t="shared" si="9"/>
        <v>0</v>
      </c>
      <c r="K62" s="187"/>
      <c r="L62" s="189">
        <f t="shared" si="11"/>
        <v>58</v>
      </c>
      <c r="M62" s="189">
        <f t="shared" si="10"/>
        <v>145</v>
      </c>
    </row>
    <row r="63" spans="1:13" ht="12.75" customHeight="1" x14ac:dyDescent="0.2">
      <c r="A63" s="191">
        <f t="shared" si="0"/>
        <v>182.5</v>
      </c>
      <c r="B63" s="186">
        <f t="shared" si="1"/>
        <v>1</v>
      </c>
      <c r="C63" s="187">
        <f t="shared" si="2"/>
        <v>0</v>
      </c>
      <c r="D63" s="186">
        <f t="shared" si="3"/>
        <v>0</v>
      </c>
      <c r="E63" s="187">
        <f t="shared" si="4"/>
        <v>1</v>
      </c>
      <c r="F63" s="186">
        <f t="shared" si="5"/>
        <v>0</v>
      </c>
      <c r="G63" s="187">
        <f t="shared" si="6"/>
        <v>0</v>
      </c>
      <c r="H63" s="186">
        <f t="shared" si="7"/>
        <v>0</v>
      </c>
      <c r="I63" s="187">
        <f t="shared" si="8"/>
        <v>1</v>
      </c>
      <c r="J63" s="186">
        <f t="shared" si="9"/>
        <v>1</v>
      </c>
      <c r="K63" s="187"/>
      <c r="L63" s="189">
        <f t="shared" si="11"/>
        <v>59</v>
      </c>
      <c r="M63" s="189">
        <f t="shared" si="10"/>
        <v>147.5</v>
      </c>
    </row>
    <row r="64" spans="1:13" ht="12.75" customHeight="1" x14ac:dyDescent="0.2">
      <c r="A64" s="191">
        <f t="shared" si="0"/>
        <v>185</v>
      </c>
      <c r="B64" s="186">
        <f t="shared" si="1"/>
        <v>1</v>
      </c>
      <c r="C64" s="187">
        <f t="shared" si="2"/>
        <v>0</v>
      </c>
      <c r="D64" s="186">
        <f t="shared" si="3"/>
        <v>0</v>
      </c>
      <c r="E64" s="187">
        <f t="shared" si="4"/>
        <v>1</v>
      </c>
      <c r="F64" s="186">
        <f t="shared" si="5"/>
        <v>0</v>
      </c>
      <c r="G64" s="187">
        <f t="shared" si="6"/>
        <v>0</v>
      </c>
      <c r="H64" s="186">
        <f t="shared" si="7"/>
        <v>1</v>
      </c>
      <c r="I64" s="187">
        <f t="shared" si="8"/>
        <v>0</v>
      </c>
      <c r="J64" s="186">
        <f t="shared" si="9"/>
        <v>0</v>
      </c>
      <c r="K64" s="187"/>
      <c r="L64" s="189">
        <f t="shared" si="11"/>
        <v>60</v>
      </c>
      <c r="M64" s="189">
        <f t="shared" si="10"/>
        <v>150</v>
      </c>
    </row>
    <row r="65" spans="1:13" ht="12.75" customHeight="1" x14ac:dyDescent="0.2">
      <c r="A65" s="191">
        <f t="shared" si="0"/>
        <v>187.5</v>
      </c>
      <c r="B65" s="186">
        <f t="shared" si="1"/>
        <v>1</v>
      </c>
      <c r="C65" s="187">
        <f t="shared" si="2"/>
        <v>0</v>
      </c>
      <c r="D65" s="186">
        <f t="shared" si="3"/>
        <v>0</v>
      </c>
      <c r="E65" s="187">
        <f t="shared" si="4"/>
        <v>1</v>
      </c>
      <c r="F65" s="186">
        <f t="shared" si="5"/>
        <v>0</v>
      </c>
      <c r="G65" s="187">
        <f t="shared" si="6"/>
        <v>0</v>
      </c>
      <c r="H65" s="186">
        <f t="shared" si="7"/>
        <v>1</v>
      </c>
      <c r="I65" s="187">
        <f t="shared" si="8"/>
        <v>0</v>
      </c>
      <c r="J65" s="186">
        <f t="shared" si="9"/>
        <v>1</v>
      </c>
      <c r="K65" s="187"/>
      <c r="L65" s="189">
        <f t="shared" si="11"/>
        <v>61</v>
      </c>
      <c r="M65" s="189">
        <f t="shared" si="10"/>
        <v>152.5</v>
      </c>
    </row>
    <row r="66" spans="1:13" ht="12.75" customHeight="1" x14ac:dyDescent="0.2">
      <c r="A66" s="191">
        <f t="shared" si="0"/>
        <v>190</v>
      </c>
      <c r="B66" s="186">
        <f t="shared" si="1"/>
        <v>1</v>
      </c>
      <c r="C66" s="187">
        <f t="shared" si="2"/>
        <v>0</v>
      </c>
      <c r="D66" s="186">
        <f t="shared" si="3"/>
        <v>0</v>
      </c>
      <c r="E66" s="187">
        <f t="shared" si="4"/>
        <v>1</v>
      </c>
      <c r="F66" s="186">
        <f t="shared" si="5"/>
        <v>0</v>
      </c>
      <c r="G66" s="187">
        <f t="shared" si="6"/>
        <v>0</v>
      </c>
      <c r="H66" s="186">
        <f t="shared" si="7"/>
        <v>1</v>
      </c>
      <c r="I66" s="187">
        <f t="shared" si="8"/>
        <v>1</v>
      </c>
      <c r="J66" s="186">
        <f t="shared" si="9"/>
        <v>0</v>
      </c>
      <c r="K66" s="187"/>
      <c r="L66" s="189">
        <f t="shared" si="11"/>
        <v>62</v>
      </c>
      <c r="M66" s="189">
        <f t="shared" si="10"/>
        <v>155</v>
      </c>
    </row>
    <row r="67" spans="1:13" ht="12.75" customHeight="1" x14ac:dyDescent="0.2">
      <c r="A67" s="191">
        <f t="shared" si="0"/>
        <v>192.5</v>
      </c>
      <c r="B67" s="186">
        <f t="shared" si="1"/>
        <v>1</v>
      </c>
      <c r="C67" s="187">
        <f t="shared" si="2"/>
        <v>0</v>
      </c>
      <c r="D67" s="186">
        <f t="shared" si="3"/>
        <v>0</v>
      </c>
      <c r="E67" s="187">
        <f t="shared" si="4"/>
        <v>1</v>
      </c>
      <c r="F67" s="186">
        <f t="shared" si="5"/>
        <v>0</v>
      </c>
      <c r="G67" s="187">
        <f t="shared" si="6"/>
        <v>0</v>
      </c>
      <c r="H67" s="186">
        <f t="shared" si="7"/>
        <v>1</v>
      </c>
      <c r="I67" s="187">
        <f t="shared" si="8"/>
        <v>1</v>
      </c>
      <c r="J67" s="186">
        <f t="shared" si="9"/>
        <v>1</v>
      </c>
      <c r="K67" s="187"/>
      <c r="L67" s="189">
        <f t="shared" si="11"/>
        <v>63</v>
      </c>
      <c r="M67" s="189">
        <f t="shared" si="10"/>
        <v>157.5</v>
      </c>
    </row>
    <row r="68" spans="1:13" ht="12.75" customHeight="1" x14ac:dyDescent="0.2">
      <c r="A68" s="191">
        <f t="shared" si="0"/>
        <v>195</v>
      </c>
      <c r="B68" s="186">
        <f t="shared" si="1"/>
        <v>1</v>
      </c>
      <c r="C68" s="187">
        <f t="shared" si="2"/>
        <v>0</v>
      </c>
      <c r="D68" s="186">
        <f t="shared" si="3"/>
        <v>0</v>
      </c>
      <c r="E68" s="187">
        <f t="shared" si="4"/>
        <v>1</v>
      </c>
      <c r="F68" s="186">
        <f t="shared" si="5"/>
        <v>0</v>
      </c>
      <c r="G68" s="187">
        <f t="shared" si="6"/>
        <v>1</v>
      </c>
      <c r="H68" s="186">
        <f t="shared" si="7"/>
        <v>0</v>
      </c>
      <c r="I68" s="187">
        <f t="shared" si="8"/>
        <v>0</v>
      </c>
      <c r="J68" s="186">
        <f t="shared" si="9"/>
        <v>0</v>
      </c>
      <c r="K68" s="187"/>
      <c r="L68" s="189">
        <f t="shared" si="11"/>
        <v>64</v>
      </c>
      <c r="M68" s="189">
        <f t="shared" si="10"/>
        <v>160</v>
      </c>
    </row>
    <row r="69" spans="1:13" ht="12.75" customHeight="1" x14ac:dyDescent="0.2">
      <c r="A69" s="191">
        <f t="shared" ref="A69:A132" si="12">IF(M69+$K$2&gt;$L$1,0,M69+$K$2)</f>
        <v>197.5</v>
      </c>
      <c r="B69" s="186">
        <f t="shared" ref="B69:B132" si="13">IF(A69=0,0,MIN($B$1/2,INT(M69/(2*$B$2))))</f>
        <v>1</v>
      </c>
      <c r="C69" s="187">
        <f t="shared" ref="C69:C132" si="14">IF(A69=0,0,MIN($C$1/2,INT(($M69-2*$B69*$B$2)/(2*$C$2))))</f>
        <v>0</v>
      </c>
      <c r="D69" s="186">
        <f t="shared" ref="D69:D132" si="15">IF(A69=0,0,MIN($D$1/2,INT(($M69-2*$B69*$B$2-2*$C69*$C$2)/(2*$D$2))))</f>
        <v>0</v>
      </c>
      <c r="E69" s="187">
        <f t="shared" ref="E69:E132" si="16">IF(A69=0,0,MIN($E$1/2,INT(($M69-2*$B69*$B$2-2*$C69*$C$2-2*$D69*$D$2)/(2*$E$2))))</f>
        <v>1</v>
      </c>
      <c r="F69" s="186">
        <f t="shared" ref="F69:F132" si="17">IF(A69=0,0,MIN($F$1/2,INT(($M69-2*$B69*$B$2-2*$C69*$C$2-2*$D69*$D$2-2*$E69*$E$2)/(2*$F$2))))</f>
        <v>0</v>
      </c>
      <c r="G69" s="187">
        <f t="shared" ref="G69:G132" si="18">IF(A69=0,0,MIN($G$1/2,INT(($M69-2*$B69*$B$2-2*$C69*$C$2-2*$D69*$D$2-2*$E69*$E$2-2*$F69*$F$2)/(2*$G$2))))</f>
        <v>1</v>
      </c>
      <c r="H69" s="186">
        <f t="shared" ref="H69:H132" si="19">IF(A69=0,0,MIN($H$1/2,INT(($M69-2*$B69*$B$2-2*$C69*$C$2-2*$D69*$D$2-2*$E69*$E$2-2*$F69*$F$2-2*$G69*$G$2)/(2*$H$2))))</f>
        <v>0</v>
      </c>
      <c r="I69" s="187">
        <f t="shared" ref="I69:I132" si="20">IF(A69=0,0,MIN($I$1/2,INT(($M69-2*$B69*$B$2-2*$C69*$C$2-2*$D69*$D$2-2*$E69*$E$2-2*$F69*$F$2-2*$G69*$G$2-2*$H69*$H$2)/(2*$I$2))))</f>
        <v>0</v>
      </c>
      <c r="J69" s="186">
        <f t="shared" ref="J69:J132" si="21">IF(A69=0,0,MIN($J$1/2,INT(($M69-2*$B69*$B$2-2*$C69*$C$2-2*$D69*$D$2-2*$E69*$E$2-2*$F69*$F$2-2*$G69*$G$2-2*$H69*$H$2-2*$I69*$I$2)/(2*$J$2))))</f>
        <v>1</v>
      </c>
      <c r="K69" s="187"/>
      <c r="L69" s="189">
        <f t="shared" si="11"/>
        <v>65</v>
      </c>
      <c r="M69" s="189">
        <f t="shared" ref="M69:M132" si="22">IF($A$2="Pounds",5*L69,2.5*L69)</f>
        <v>162.5</v>
      </c>
    </row>
    <row r="70" spans="1:13" ht="12.75" customHeight="1" x14ac:dyDescent="0.2">
      <c r="A70" s="191">
        <f t="shared" si="12"/>
        <v>200</v>
      </c>
      <c r="B70" s="186">
        <f t="shared" si="13"/>
        <v>1</v>
      </c>
      <c r="C70" s="187">
        <f t="shared" si="14"/>
        <v>0</v>
      </c>
      <c r="D70" s="186">
        <f t="shared" si="15"/>
        <v>0</v>
      </c>
      <c r="E70" s="187">
        <f t="shared" si="16"/>
        <v>1</v>
      </c>
      <c r="F70" s="186">
        <f t="shared" si="17"/>
        <v>0</v>
      </c>
      <c r="G70" s="187">
        <f t="shared" si="18"/>
        <v>1</v>
      </c>
      <c r="H70" s="186">
        <f t="shared" si="19"/>
        <v>0</v>
      </c>
      <c r="I70" s="187">
        <f t="shared" si="20"/>
        <v>1</v>
      </c>
      <c r="J70" s="186">
        <f t="shared" si="21"/>
        <v>0</v>
      </c>
      <c r="K70" s="187"/>
      <c r="L70" s="189">
        <f t="shared" si="11"/>
        <v>66</v>
      </c>
      <c r="M70" s="189">
        <f t="shared" si="22"/>
        <v>165</v>
      </c>
    </row>
    <row r="71" spans="1:13" ht="12.75" customHeight="1" x14ac:dyDescent="0.2">
      <c r="A71" s="191">
        <f t="shared" si="12"/>
        <v>202.5</v>
      </c>
      <c r="B71" s="186">
        <f t="shared" si="13"/>
        <v>1</v>
      </c>
      <c r="C71" s="187">
        <f t="shared" si="14"/>
        <v>0</v>
      </c>
      <c r="D71" s="186">
        <f t="shared" si="15"/>
        <v>0</v>
      </c>
      <c r="E71" s="187">
        <f t="shared" si="16"/>
        <v>1</v>
      </c>
      <c r="F71" s="186">
        <f t="shared" si="17"/>
        <v>0</v>
      </c>
      <c r="G71" s="187">
        <f t="shared" si="18"/>
        <v>1</v>
      </c>
      <c r="H71" s="186">
        <f t="shared" si="19"/>
        <v>0</v>
      </c>
      <c r="I71" s="187">
        <f t="shared" si="20"/>
        <v>1</v>
      </c>
      <c r="J71" s="186">
        <f t="shared" si="21"/>
        <v>1</v>
      </c>
      <c r="K71" s="187"/>
      <c r="L71" s="189">
        <f t="shared" si="11"/>
        <v>67</v>
      </c>
      <c r="M71" s="189">
        <f t="shared" si="22"/>
        <v>167.5</v>
      </c>
    </row>
    <row r="72" spans="1:13" ht="12.75" customHeight="1" x14ac:dyDescent="0.2">
      <c r="A72" s="191">
        <f t="shared" si="12"/>
        <v>205</v>
      </c>
      <c r="B72" s="186">
        <f t="shared" si="13"/>
        <v>1</v>
      </c>
      <c r="C72" s="187">
        <f t="shared" si="14"/>
        <v>0</v>
      </c>
      <c r="D72" s="186">
        <f t="shared" si="15"/>
        <v>0</v>
      </c>
      <c r="E72" s="187">
        <f t="shared" si="16"/>
        <v>1</v>
      </c>
      <c r="F72" s="186">
        <f t="shared" si="17"/>
        <v>1</v>
      </c>
      <c r="G72" s="187">
        <f t="shared" si="18"/>
        <v>0</v>
      </c>
      <c r="H72" s="186">
        <f t="shared" si="19"/>
        <v>0</v>
      </c>
      <c r="I72" s="187">
        <f t="shared" si="20"/>
        <v>0</v>
      </c>
      <c r="J72" s="186">
        <f t="shared" si="21"/>
        <v>0</v>
      </c>
      <c r="K72" s="187"/>
      <c r="L72" s="189">
        <f t="shared" si="11"/>
        <v>68</v>
      </c>
      <c r="M72" s="189">
        <f t="shared" si="22"/>
        <v>170</v>
      </c>
    </row>
    <row r="73" spans="1:13" ht="12.75" customHeight="1" x14ac:dyDescent="0.2">
      <c r="A73" s="191">
        <f t="shared" si="12"/>
        <v>207.5</v>
      </c>
      <c r="B73" s="186">
        <f t="shared" si="13"/>
        <v>1</v>
      </c>
      <c r="C73" s="187">
        <f t="shared" si="14"/>
        <v>0</v>
      </c>
      <c r="D73" s="186">
        <f t="shared" si="15"/>
        <v>0</v>
      </c>
      <c r="E73" s="187">
        <f t="shared" si="16"/>
        <v>1</v>
      </c>
      <c r="F73" s="186">
        <f t="shared" si="17"/>
        <v>1</v>
      </c>
      <c r="G73" s="187">
        <f t="shared" si="18"/>
        <v>0</v>
      </c>
      <c r="H73" s="186">
        <f t="shared" si="19"/>
        <v>0</v>
      </c>
      <c r="I73" s="187">
        <f t="shared" si="20"/>
        <v>0</v>
      </c>
      <c r="J73" s="186">
        <f t="shared" si="21"/>
        <v>1</v>
      </c>
      <c r="K73" s="187"/>
      <c r="L73" s="189">
        <f t="shared" si="11"/>
        <v>69</v>
      </c>
      <c r="M73" s="189">
        <f t="shared" si="22"/>
        <v>172.5</v>
      </c>
    </row>
    <row r="74" spans="1:13" ht="12.75" customHeight="1" x14ac:dyDescent="0.2">
      <c r="A74" s="191">
        <f t="shared" si="12"/>
        <v>210</v>
      </c>
      <c r="B74" s="186">
        <f t="shared" si="13"/>
        <v>1</v>
      </c>
      <c r="C74" s="187">
        <f t="shared" si="14"/>
        <v>0</v>
      </c>
      <c r="D74" s="186">
        <f t="shared" si="15"/>
        <v>0</v>
      </c>
      <c r="E74" s="187">
        <f t="shared" si="16"/>
        <v>1</v>
      </c>
      <c r="F74" s="186">
        <f t="shared" si="17"/>
        <v>1</v>
      </c>
      <c r="G74" s="187">
        <f t="shared" si="18"/>
        <v>0</v>
      </c>
      <c r="H74" s="186">
        <f t="shared" si="19"/>
        <v>0</v>
      </c>
      <c r="I74" s="187">
        <f t="shared" si="20"/>
        <v>1</v>
      </c>
      <c r="J74" s="186">
        <f t="shared" si="21"/>
        <v>0</v>
      </c>
      <c r="K74" s="187"/>
      <c r="L74" s="189">
        <f t="shared" si="11"/>
        <v>70</v>
      </c>
      <c r="M74" s="189">
        <f t="shared" si="22"/>
        <v>175</v>
      </c>
    </row>
    <row r="75" spans="1:13" ht="12.75" customHeight="1" x14ac:dyDescent="0.2">
      <c r="A75" s="191">
        <f t="shared" si="12"/>
        <v>212.5</v>
      </c>
      <c r="B75" s="186">
        <f t="shared" si="13"/>
        <v>1</v>
      </c>
      <c r="C75" s="187">
        <f t="shared" si="14"/>
        <v>0</v>
      </c>
      <c r="D75" s="186">
        <f t="shared" si="15"/>
        <v>0</v>
      </c>
      <c r="E75" s="187">
        <f t="shared" si="16"/>
        <v>1</v>
      </c>
      <c r="F75" s="186">
        <f t="shared" si="17"/>
        <v>1</v>
      </c>
      <c r="G75" s="187">
        <f t="shared" si="18"/>
        <v>0</v>
      </c>
      <c r="H75" s="186">
        <f t="shared" si="19"/>
        <v>0</v>
      </c>
      <c r="I75" s="187">
        <f t="shared" si="20"/>
        <v>1</v>
      </c>
      <c r="J75" s="186">
        <f t="shared" si="21"/>
        <v>1</v>
      </c>
      <c r="K75" s="187"/>
      <c r="L75" s="189">
        <f t="shared" si="11"/>
        <v>71</v>
      </c>
      <c r="M75" s="189">
        <f t="shared" si="22"/>
        <v>177.5</v>
      </c>
    </row>
    <row r="76" spans="1:13" ht="12.75" customHeight="1" x14ac:dyDescent="0.2">
      <c r="A76" s="191">
        <f t="shared" si="12"/>
        <v>215</v>
      </c>
      <c r="B76" s="186">
        <f t="shared" si="13"/>
        <v>1</v>
      </c>
      <c r="C76" s="187">
        <f t="shared" si="14"/>
        <v>0</v>
      </c>
      <c r="D76" s="186">
        <f t="shared" si="15"/>
        <v>0</v>
      </c>
      <c r="E76" s="187">
        <f t="shared" si="16"/>
        <v>2</v>
      </c>
      <c r="F76" s="186">
        <f t="shared" si="17"/>
        <v>0</v>
      </c>
      <c r="G76" s="187">
        <f t="shared" si="18"/>
        <v>0</v>
      </c>
      <c r="H76" s="186">
        <f t="shared" si="19"/>
        <v>0</v>
      </c>
      <c r="I76" s="187">
        <f t="shared" si="20"/>
        <v>0</v>
      </c>
      <c r="J76" s="186">
        <f t="shared" si="21"/>
        <v>0</v>
      </c>
      <c r="K76" s="187"/>
      <c r="L76" s="189">
        <f t="shared" si="11"/>
        <v>72</v>
      </c>
      <c r="M76" s="189">
        <f t="shared" si="22"/>
        <v>180</v>
      </c>
    </row>
    <row r="77" spans="1:13" ht="12.75" customHeight="1" x14ac:dyDescent="0.2">
      <c r="A77" s="191">
        <f t="shared" si="12"/>
        <v>217.5</v>
      </c>
      <c r="B77" s="186">
        <f t="shared" si="13"/>
        <v>1</v>
      </c>
      <c r="C77" s="187">
        <f t="shared" si="14"/>
        <v>0</v>
      </c>
      <c r="D77" s="186">
        <f t="shared" si="15"/>
        <v>0</v>
      </c>
      <c r="E77" s="187">
        <f t="shared" si="16"/>
        <v>2</v>
      </c>
      <c r="F77" s="186">
        <f t="shared" si="17"/>
        <v>0</v>
      </c>
      <c r="G77" s="187">
        <f t="shared" si="18"/>
        <v>0</v>
      </c>
      <c r="H77" s="186">
        <f t="shared" si="19"/>
        <v>0</v>
      </c>
      <c r="I77" s="187">
        <f t="shared" si="20"/>
        <v>0</v>
      </c>
      <c r="J77" s="186">
        <f t="shared" si="21"/>
        <v>1</v>
      </c>
      <c r="K77" s="187"/>
      <c r="L77" s="189">
        <f t="shared" ref="L77:L140" si="23">L76+1</f>
        <v>73</v>
      </c>
      <c r="M77" s="189">
        <f t="shared" si="22"/>
        <v>182.5</v>
      </c>
    </row>
    <row r="78" spans="1:13" ht="12.75" customHeight="1" x14ac:dyDescent="0.2">
      <c r="A78" s="191">
        <f t="shared" si="12"/>
        <v>220</v>
      </c>
      <c r="B78" s="186">
        <f t="shared" si="13"/>
        <v>1</v>
      </c>
      <c r="C78" s="187">
        <f t="shared" si="14"/>
        <v>0</v>
      </c>
      <c r="D78" s="186">
        <f t="shared" si="15"/>
        <v>0</v>
      </c>
      <c r="E78" s="187">
        <f t="shared" si="16"/>
        <v>2</v>
      </c>
      <c r="F78" s="186">
        <f t="shared" si="17"/>
        <v>0</v>
      </c>
      <c r="G78" s="187">
        <f t="shared" si="18"/>
        <v>0</v>
      </c>
      <c r="H78" s="186">
        <f t="shared" si="19"/>
        <v>0</v>
      </c>
      <c r="I78" s="187">
        <f t="shared" si="20"/>
        <v>1</v>
      </c>
      <c r="J78" s="186">
        <f t="shared" si="21"/>
        <v>0</v>
      </c>
      <c r="K78" s="187"/>
      <c r="L78" s="189">
        <f t="shared" si="23"/>
        <v>74</v>
      </c>
      <c r="M78" s="189">
        <f t="shared" si="22"/>
        <v>185</v>
      </c>
    </row>
    <row r="79" spans="1:13" ht="12.75" customHeight="1" x14ac:dyDescent="0.2">
      <c r="A79" s="191">
        <f t="shared" si="12"/>
        <v>222.5</v>
      </c>
      <c r="B79" s="186">
        <f t="shared" si="13"/>
        <v>1</v>
      </c>
      <c r="C79" s="187">
        <f t="shared" si="14"/>
        <v>0</v>
      </c>
      <c r="D79" s="186">
        <f t="shared" si="15"/>
        <v>0</v>
      </c>
      <c r="E79" s="187">
        <f t="shared" si="16"/>
        <v>2</v>
      </c>
      <c r="F79" s="186">
        <f t="shared" si="17"/>
        <v>0</v>
      </c>
      <c r="G79" s="187">
        <f t="shared" si="18"/>
        <v>0</v>
      </c>
      <c r="H79" s="186">
        <f t="shared" si="19"/>
        <v>0</v>
      </c>
      <c r="I79" s="187">
        <f t="shared" si="20"/>
        <v>1</v>
      </c>
      <c r="J79" s="186">
        <f t="shared" si="21"/>
        <v>1</v>
      </c>
      <c r="K79" s="187"/>
      <c r="L79" s="189">
        <f t="shared" si="23"/>
        <v>75</v>
      </c>
      <c r="M79" s="189">
        <f t="shared" si="22"/>
        <v>187.5</v>
      </c>
    </row>
    <row r="80" spans="1:13" ht="12.75" customHeight="1" x14ac:dyDescent="0.2">
      <c r="A80" s="191">
        <f t="shared" si="12"/>
        <v>225</v>
      </c>
      <c r="B80" s="186">
        <f t="shared" si="13"/>
        <v>1</v>
      </c>
      <c r="C80" s="187">
        <f t="shared" si="14"/>
        <v>0</v>
      </c>
      <c r="D80" s="186">
        <f t="shared" si="15"/>
        <v>0</v>
      </c>
      <c r="E80" s="187">
        <f t="shared" si="16"/>
        <v>2</v>
      </c>
      <c r="F80" s="186">
        <f t="shared" si="17"/>
        <v>0</v>
      </c>
      <c r="G80" s="187">
        <f t="shared" si="18"/>
        <v>0</v>
      </c>
      <c r="H80" s="186">
        <f t="shared" si="19"/>
        <v>1</v>
      </c>
      <c r="I80" s="187">
        <f t="shared" si="20"/>
        <v>0</v>
      </c>
      <c r="J80" s="186">
        <f t="shared" si="21"/>
        <v>0</v>
      </c>
      <c r="K80" s="187"/>
      <c r="L80" s="189">
        <f t="shared" si="23"/>
        <v>76</v>
      </c>
      <c r="M80" s="189">
        <f t="shared" si="22"/>
        <v>190</v>
      </c>
    </row>
    <row r="81" spans="1:13" ht="12.75" customHeight="1" x14ac:dyDescent="0.2">
      <c r="A81" s="191">
        <f t="shared" si="12"/>
        <v>227.5</v>
      </c>
      <c r="B81" s="186">
        <f t="shared" si="13"/>
        <v>1</v>
      </c>
      <c r="C81" s="187">
        <f t="shared" si="14"/>
        <v>0</v>
      </c>
      <c r="D81" s="186">
        <f t="shared" si="15"/>
        <v>0</v>
      </c>
      <c r="E81" s="187">
        <f t="shared" si="16"/>
        <v>2</v>
      </c>
      <c r="F81" s="186">
        <f t="shared" si="17"/>
        <v>0</v>
      </c>
      <c r="G81" s="187">
        <f t="shared" si="18"/>
        <v>0</v>
      </c>
      <c r="H81" s="186">
        <f t="shared" si="19"/>
        <v>1</v>
      </c>
      <c r="I81" s="187">
        <f t="shared" si="20"/>
        <v>0</v>
      </c>
      <c r="J81" s="186">
        <f t="shared" si="21"/>
        <v>1</v>
      </c>
      <c r="K81" s="187"/>
      <c r="L81" s="189">
        <f t="shared" si="23"/>
        <v>77</v>
      </c>
      <c r="M81" s="189">
        <f t="shared" si="22"/>
        <v>192.5</v>
      </c>
    </row>
    <row r="82" spans="1:13" ht="12.75" customHeight="1" x14ac:dyDescent="0.2">
      <c r="A82" s="191">
        <f t="shared" si="12"/>
        <v>230</v>
      </c>
      <c r="B82" s="186">
        <f t="shared" si="13"/>
        <v>1</v>
      </c>
      <c r="C82" s="187">
        <f t="shared" si="14"/>
        <v>0</v>
      </c>
      <c r="D82" s="186">
        <f t="shared" si="15"/>
        <v>0</v>
      </c>
      <c r="E82" s="187">
        <f t="shared" si="16"/>
        <v>2</v>
      </c>
      <c r="F82" s="186">
        <f t="shared" si="17"/>
        <v>0</v>
      </c>
      <c r="G82" s="187">
        <f t="shared" si="18"/>
        <v>0</v>
      </c>
      <c r="H82" s="186">
        <f t="shared" si="19"/>
        <v>1</v>
      </c>
      <c r="I82" s="187">
        <f t="shared" si="20"/>
        <v>1</v>
      </c>
      <c r="J82" s="186">
        <f t="shared" si="21"/>
        <v>0</v>
      </c>
      <c r="K82" s="187"/>
      <c r="L82" s="189">
        <f t="shared" si="23"/>
        <v>78</v>
      </c>
      <c r="M82" s="189">
        <f t="shared" si="22"/>
        <v>195</v>
      </c>
    </row>
    <row r="83" spans="1:13" ht="12.75" customHeight="1" x14ac:dyDescent="0.2">
      <c r="A83" s="191">
        <f t="shared" si="12"/>
        <v>232.5</v>
      </c>
      <c r="B83" s="186">
        <f t="shared" si="13"/>
        <v>1</v>
      </c>
      <c r="C83" s="187">
        <f t="shared" si="14"/>
        <v>0</v>
      </c>
      <c r="D83" s="186">
        <f t="shared" si="15"/>
        <v>0</v>
      </c>
      <c r="E83" s="187">
        <f t="shared" si="16"/>
        <v>2</v>
      </c>
      <c r="F83" s="186">
        <f t="shared" si="17"/>
        <v>0</v>
      </c>
      <c r="G83" s="187">
        <f t="shared" si="18"/>
        <v>0</v>
      </c>
      <c r="H83" s="186">
        <f t="shared" si="19"/>
        <v>1</v>
      </c>
      <c r="I83" s="187">
        <f t="shared" si="20"/>
        <v>1</v>
      </c>
      <c r="J83" s="186">
        <f t="shared" si="21"/>
        <v>1</v>
      </c>
      <c r="K83" s="187"/>
      <c r="L83" s="189">
        <f t="shared" si="23"/>
        <v>79</v>
      </c>
      <c r="M83" s="189">
        <f t="shared" si="22"/>
        <v>197.5</v>
      </c>
    </row>
    <row r="84" spans="1:13" ht="12.75" customHeight="1" x14ac:dyDescent="0.2">
      <c r="A84" s="191">
        <f t="shared" si="12"/>
        <v>235</v>
      </c>
      <c r="B84" s="186">
        <f t="shared" si="13"/>
        <v>2</v>
      </c>
      <c r="C84" s="187">
        <f t="shared" si="14"/>
        <v>0</v>
      </c>
      <c r="D84" s="186">
        <f t="shared" si="15"/>
        <v>0</v>
      </c>
      <c r="E84" s="187">
        <f t="shared" si="16"/>
        <v>0</v>
      </c>
      <c r="F84" s="186">
        <f t="shared" si="17"/>
        <v>0</v>
      </c>
      <c r="G84" s="187">
        <f t="shared" si="18"/>
        <v>0</v>
      </c>
      <c r="H84" s="186">
        <f t="shared" si="19"/>
        <v>0</v>
      </c>
      <c r="I84" s="187">
        <f t="shared" si="20"/>
        <v>0</v>
      </c>
      <c r="J84" s="186">
        <f t="shared" si="21"/>
        <v>0</v>
      </c>
      <c r="K84" s="187"/>
      <c r="L84" s="189">
        <f t="shared" si="23"/>
        <v>80</v>
      </c>
      <c r="M84" s="189">
        <f t="shared" si="22"/>
        <v>200</v>
      </c>
    </row>
    <row r="85" spans="1:13" ht="12.75" customHeight="1" x14ac:dyDescent="0.2">
      <c r="A85" s="191">
        <f t="shared" si="12"/>
        <v>237.5</v>
      </c>
      <c r="B85" s="186">
        <f t="shared" si="13"/>
        <v>2</v>
      </c>
      <c r="C85" s="187">
        <f t="shared" si="14"/>
        <v>0</v>
      </c>
      <c r="D85" s="186">
        <f t="shared" si="15"/>
        <v>0</v>
      </c>
      <c r="E85" s="187">
        <f t="shared" si="16"/>
        <v>0</v>
      </c>
      <c r="F85" s="186">
        <f t="shared" si="17"/>
        <v>0</v>
      </c>
      <c r="G85" s="187">
        <f t="shared" si="18"/>
        <v>0</v>
      </c>
      <c r="H85" s="186">
        <f t="shared" si="19"/>
        <v>0</v>
      </c>
      <c r="I85" s="187">
        <f t="shared" si="20"/>
        <v>0</v>
      </c>
      <c r="J85" s="186">
        <f t="shared" si="21"/>
        <v>1</v>
      </c>
      <c r="K85" s="187"/>
      <c r="L85" s="189">
        <f t="shared" si="23"/>
        <v>81</v>
      </c>
      <c r="M85" s="189">
        <f t="shared" si="22"/>
        <v>202.5</v>
      </c>
    </row>
    <row r="86" spans="1:13" ht="12.75" customHeight="1" x14ac:dyDescent="0.2">
      <c r="A86" s="191">
        <f t="shared" si="12"/>
        <v>240</v>
      </c>
      <c r="B86" s="186">
        <f t="shared" si="13"/>
        <v>2</v>
      </c>
      <c r="C86" s="187">
        <f t="shared" si="14"/>
        <v>0</v>
      </c>
      <c r="D86" s="186">
        <f t="shared" si="15"/>
        <v>0</v>
      </c>
      <c r="E86" s="187">
        <f t="shared" si="16"/>
        <v>0</v>
      </c>
      <c r="F86" s="186">
        <f t="shared" si="17"/>
        <v>0</v>
      </c>
      <c r="G86" s="187">
        <f t="shared" si="18"/>
        <v>0</v>
      </c>
      <c r="H86" s="186">
        <f t="shared" si="19"/>
        <v>0</v>
      </c>
      <c r="I86" s="187">
        <f t="shared" si="20"/>
        <v>1</v>
      </c>
      <c r="J86" s="186">
        <f t="shared" si="21"/>
        <v>0</v>
      </c>
      <c r="K86" s="187"/>
      <c r="L86" s="189">
        <f t="shared" si="23"/>
        <v>82</v>
      </c>
      <c r="M86" s="189">
        <f t="shared" si="22"/>
        <v>205</v>
      </c>
    </row>
    <row r="87" spans="1:13" ht="12.75" customHeight="1" x14ac:dyDescent="0.2">
      <c r="A87" s="191">
        <f t="shared" si="12"/>
        <v>242.5</v>
      </c>
      <c r="B87" s="186">
        <f t="shared" si="13"/>
        <v>2</v>
      </c>
      <c r="C87" s="187">
        <f t="shared" si="14"/>
        <v>0</v>
      </c>
      <c r="D87" s="186">
        <f t="shared" si="15"/>
        <v>0</v>
      </c>
      <c r="E87" s="187">
        <f t="shared" si="16"/>
        <v>0</v>
      </c>
      <c r="F87" s="186">
        <f t="shared" si="17"/>
        <v>0</v>
      </c>
      <c r="G87" s="187">
        <f t="shared" si="18"/>
        <v>0</v>
      </c>
      <c r="H87" s="186">
        <f t="shared" si="19"/>
        <v>0</v>
      </c>
      <c r="I87" s="187">
        <f t="shared" si="20"/>
        <v>1</v>
      </c>
      <c r="J87" s="186">
        <f t="shared" si="21"/>
        <v>1</v>
      </c>
      <c r="K87" s="187"/>
      <c r="L87" s="189">
        <f t="shared" si="23"/>
        <v>83</v>
      </c>
      <c r="M87" s="189">
        <f t="shared" si="22"/>
        <v>207.5</v>
      </c>
    </row>
    <row r="88" spans="1:13" ht="12.75" customHeight="1" x14ac:dyDescent="0.2">
      <c r="A88" s="191">
        <f t="shared" si="12"/>
        <v>245</v>
      </c>
      <c r="B88" s="186">
        <f t="shared" si="13"/>
        <v>2</v>
      </c>
      <c r="C88" s="187">
        <f t="shared" si="14"/>
        <v>0</v>
      </c>
      <c r="D88" s="186">
        <f t="shared" si="15"/>
        <v>0</v>
      </c>
      <c r="E88" s="187">
        <f t="shared" si="16"/>
        <v>0</v>
      </c>
      <c r="F88" s="186">
        <f t="shared" si="17"/>
        <v>0</v>
      </c>
      <c r="G88" s="187">
        <f t="shared" si="18"/>
        <v>0</v>
      </c>
      <c r="H88" s="186">
        <f t="shared" si="19"/>
        <v>1</v>
      </c>
      <c r="I88" s="187">
        <f t="shared" si="20"/>
        <v>0</v>
      </c>
      <c r="J88" s="186">
        <f t="shared" si="21"/>
        <v>0</v>
      </c>
      <c r="K88" s="187"/>
      <c r="L88" s="189">
        <f t="shared" si="23"/>
        <v>84</v>
      </c>
      <c r="M88" s="189">
        <f t="shared" si="22"/>
        <v>210</v>
      </c>
    </row>
    <row r="89" spans="1:13" ht="12.75" customHeight="1" x14ac:dyDescent="0.2">
      <c r="A89" s="191">
        <f t="shared" si="12"/>
        <v>247.5</v>
      </c>
      <c r="B89" s="186">
        <f t="shared" si="13"/>
        <v>2</v>
      </c>
      <c r="C89" s="187">
        <f t="shared" si="14"/>
        <v>0</v>
      </c>
      <c r="D89" s="186">
        <f t="shared" si="15"/>
        <v>0</v>
      </c>
      <c r="E89" s="187">
        <f t="shared" si="16"/>
        <v>0</v>
      </c>
      <c r="F89" s="186">
        <f t="shared" si="17"/>
        <v>0</v>
      </c>
      <c r="G89" s="187">
        <f t="shared" si="18"/>
        <v>0</v>
      </c>
      <c r="H89" s="186">
        <f t="shared" si="19"/>
        <v>1</v>
      </c>
      <c r="I89" s="187">
        <f t="shared" si="20"/>
        <v>0</v>
      </c>
      <c r="J89" s="186">
        <f t="shared" si="21"/>
        <v>1</v>
      </c>
      <c r="K89" s="187"/>
      <c r="L89" s="189">
        <f t="shared" si="23"/>
        <v>85</v>
      </c>
      <c r="M89" s="189">
        <f t="shared" si="22"/>
        <v>212.5</v>
      </c>
    </row>
    <row r="90" spans="1:13" ht="12.75" customHeight="1" x14ac:dyDescent="0.2">
      <c r="A90" s="191">
        <f t="shared" si="12"/>
        <v>250</v>
      </c>
      <c r="B90" s="186">
        <f t="shared" si="13"/>
        <v>2</v>
      </c>
      <c r="C90" s="187">
        <f t="shared" si="14"/>
        <v>0</v>
      </c>
      <c r="D90" s="186">
        <f t="shared" si="15"/>
        <v>0</v>
      </c>
      <c r="E90" s="187">
        <f t="shared" si="16"/>
        <v>0</v>
      </c>
      <c r="F90" s="186">
        <f t="shared" si="17"/>
        <v>0</v>
      </c>
      <c r="G90" s="187">
        <f t="shared" si="18"/>
        <v>0</v>
      </c>
      <c r="H90" s="186">
        <f t="shared" si="19"/>
        <v>1</v>
      </c>
      <c r="I90" s="187">
        <f t="shared" si="20"/>
        <v>1</v>
      </c>
      <c r="J90" s="186">
        <f t="shared" si="21"/>
        <v>0</v>
      </c>
      <c r="K90" s="187"/>
      <c r="L90" s="189">
        <f t="shared" si="23"/>
        <v>86</v>
      </c>
      <c r="M90" s="189">
        <f t="shared" si="22"/>
        <v>215</v>
      </c>
    </row>
    <row r="91" spans="1:13" ht="12.75" customHeight="1" x14ac:dyDescent="0.2">
      <c r="A91" s="191">
        <f t="shared" si="12"/>
        <v>252.5</v>
      </c>
      <c r="B91" s="186">
        <f t="shared" si="13"/>
        <v>2</v>
      </c>
      <c r="C91" s="187">
        <f t="shared" si="14"/>
        <v>0</v>
      </c>
      <c r="D91" s="186">
        <f t="shared" si="15"/>
        <v>0</v>
      </c>
      <c r="E91" s="187">
        <f t="shared" si="16"/>
        <v>0</v>
      </c>
      <c r="F91" s="186">
        <f t="shared" si="17"/>
        <v>0</v>
      </c>
      <c r="G91" s="187">
        <f t="shared" si="18"/>
        <v>0</v>
      </c>
      <c r="H91" s="186">
        <f t="shared" si="19"/>
        <v>1</v>
      </c>
      <c r="I91" s="187">
        <f t="shared" si="20"/>
        <v>1</v>
      </c>
      <c r="J91" s="186">
        <f t="shared" si="21"/>
        <v>1</v>
      </c>
      <c r="K91" s="187"/>
      <c r="L91" s="189">
        <f t="shared" si="23"/>
        <v>87</v>
      </c>
      <c r="M91" s="189">
        <f t="shared" si="22"/>
        <v>217.5</v>
      </c>
    </row>
    <row r="92" spans="1:13" ht="12.75" customHeight="1" x14ac:dyDescent="0.2">
      <c r="A92" s="191">
        <f t="shared" si="12"/>
        <v>255</v>
      </c>
      <c r="B92" s="186">
        <f t="shared" si="13"/>
        <v>2</v>
      </c>
      <c r="C92" s="187">
        <f t="shared" si="14"/>
        <v>0</v>
      </c>
      <c r="D92" s="186">
        <f t="shared" si="15"/>
        <v>0</v>
      </c>
      <c r="E92" s="187">
        <f t="shared" si="16"/>
        <v>0</v>
      </c>
      <c r="F92" s="186">
        <f t="shared" si="17"/>
        <v>0</v>
      </c>
      <c r="G92" s="187">
        <f t="shared" si="18"/>
        <v>1</v>
      </c>
      <c r="H92" s="186">
        <f t="shared" si="19"/>
        <v>0</v>
      </c>
      <c r="I92" s="187">
        <f t="shared" si="20"/>
        <v>0</v>
      </c>
      <c r="J92" s="186">
        <f t="shared" si="21"/>
        <v>0</v>
      </c>
      <c r="K92" s="187"/>
      <c r="L92" s="189">
        <f t="shared" si="23"/>
        <v>88</v>
      </c>
      <c r="M92" s="189">
        <f t="shared" si="22"/>
        <v>220</v>
      </c>
    </row>
    <row r="93" spans="1:13" ht="12.75" customHeight="1" x14ac:dyDescent="0.2">
      <c r="A93" s="191">
        <f t="shared" si="12"/>
        <v>257.5</v>
      </c>
      <c r="B93" s="186">
        <f t="shared" si="13"/>
        <v>2</v>
      </c>
      <c r="C93" s="187">
        <f t="shared" si="14"/>
        <v>0</v>
      </c>
      <c r="D93" s="186">
        <f t="shared" si="15"/>
        <v>0</v>
      </c>
      <c r="E93" s="187">
        <f t="shared" si="16"/>
        <v>0</v>
      </c>
      <c r="F93" s="186">
        <f t="shared" si="17"/>
        <v>0</v>
      </c>
      <c r="G93" s="187">
        <f t="shared" si="18"/>
        <v>1</v>
      </c>
      <c r="H93" s="186">
        <f t="shared" si="19"/>
        <v>0</v>
      </c>
      <c r="I93" s="187">
        <f t="shared" si="20"/>
        <v>0</v>
      </c>
      <c r="J93" s="186">
        <f t="shared" si="21"/>
        <v>1</v>
      </c>
      <c r="K93" s="187"/>
      <c r="L93" s="189">
        <f t="shared" si="23"/>
        <v>89</v>
      </c>
      <c r="M93" s="189">
        <f t="shared" si="22"/>
        <v>222.5</v>
      </c>
    </row>
    <row r="94" spans="1:13" ht="12.75" customHeight="1" x14ac:dyDescent="0.2">
      <c r="A94" s="191">
        <f t="shared" si="12"/>
        <v>260</v>
      </c>
      <c r="B94" s="186">
        <f t="shared" si="13"/>
        <v>2</v>
      </c>
      <c r="C94" s="187">
        <f t="shared" si="14"/>
        <v>0</v>
      </c>
      <c r="D94" s="186">
        <f t="shared" si="15"/>
        <v>0</v>
      </c>
      <c r="E94" s="187">
        <f t="shared" si="16"/>
        <v>0</v>
      </c>
      <c r="F94" s="186">
        <f t="shared" si="17"/>
        <v>0</v>
      </c>
      <c r="G94" s="187">
        <f t="shared" si="18"/>
        <v>1</v>
      </c>
      <c r="H94" s="186">
        <f t="shared" si="19"/>
        <v>0</v>
      </c>
      <c r="I94" s="187">
        <f t="shared" si="20"/>
        <v>1</v>
      </c>
      <c r="J94" s="186">
        <f t="shared" si="21"/>
        <v>0</v>
      </c>
      <c r="K94" s="187"/>
      <c r="L94" s="189">
        <f t="shared" si="23"/>
        <v>90</v>
      </c>
      <c r="M94" s="189">
        <f t="shared" si="22"/>
        <v>225</v>
      </c>
    </row>
    <row r="95" spans="1:13" ht="12.75" customHeight="1" x14ac:dyDescent="0.2">
      <c r="A95" s="191">
        <f t="shared" si="12"/>
        <v>262.5</v>
      </c>
      <c r="B95" s="186">
        <f t="shared" si="13"/>
        <v>2</v>
      </c>
      <c r="C95" s="187">
        <f t="shared" si="14"/>
        <v>0</v>
      </c>
      <c r="D95" s="186">
        <f t="shared" si="15"/>
        <v>0</v>
      </c>
      <c r="E95" s="187">
        <f t="shared" si="16"/>
        <v>0</v>
      </c>
      <c r="F95" s="186">
        <f t="shared" si="17"/>
        <v>0</v>
      </c>
      <c r="G95" s="187">
        <f t="shared" si="18"/>
        <v>1</v>
      </c>
      <c r="H95" s="186">
        <f t="shared" si="19"/>
        <v>0</v>
      </c>
      <c r="I95" s="187">
        <f t="shared" si="20"/>
        <v>1</v>
      </c>
      <c r="J95" s="186">
        <f t="shared" si="21"/>
        <v>1</v>
      </c>
      <c r="K95" s="187"/>
      <c r="L95" s="189">
        <f t="shared" si="23"/>
        <v>91</v>
      </c>
      <c r="M95" s="189">
        <f t="shared" si="22"/>
        <v>227.5</v>
      </c>
    </row>
    <row r="96" spans="1:13" ht="12.75" customHeight="1" x14ac:dyDescent="0.2">
      <c r="A96" s="191">
        <f t="shared" si="12"/>
        <v>265</v>
      </c>
      <c r="B96" s="186">
        <f t="shared" si="13"/>
        <v>2</v>
      </c>
      <c r="C96" s="187">
        <f t="shared" si="14"/>
        <v>0</v>
      </c>
      <c r="D96" s="186">
        <f t="shared" si="15"/>
        <v>0</v>
      </c>
      <c r="E96" s="187">
        <f t="shared" si="16"/>
        <v>0</v>
      </c>
      <c r="F96" s="186">
        <f t="shared" si="17"/>
        <v>1</v>
      </c>
      <c r="G96" s="187">
        <f t="shared" si="18"/>
        <v>0</v>
      </c>
      <c r="H96" s="186">
        <f t="shared" si="19"/>
        <v>0</v>
      </c>
      <c r="I96" s="187">
        <f t="shared" si="20"/>
        <v>0</v>
      </c>
      <c r="J96" s="186">
        <f t="shared" si="21"/>
        <v>0</v>
      </c>
      <c r="K96" s="187"/>
      <c r="L96" s="189">
        <f t="shared" si="23"/>
        <v>92</v>
      </c>
      <c r="M96" s="189">
        <f t="shared" si="22"/>
        <v>230</v>
      </c>
    </row>
    <row r="97" spans="1:13" ht="12.75" customHeight="1" x14ac:dyDescent="0.2">
      <c r="A97" s="191">
        <f t="shared" si="12"/>
        <v>267.5</v>
      </c>
      <c r="B97" s="186">
        <f t="shared" si="13"/>
        <v>2</v>
      </c>
      <c r="C97" s="187">
        <f t="shared" si="14"/>
        <v>0</v>
      </c>
      <c r="D97" s="186">
        <f t="shared" si="15"/>
        <v>0</v>
      </c>
      <c r="E97" s="187">
        <f t="shared" si="16"/>
        <v>0</v>
      </c>
      <c r="F97" s="186">
        <f t="shared" si="17"/>
        <v>1</v>
      </c>
      <c r="G97" s="187">
        <f t="shared" si="18"/>
        <v>0</v>
      </c>
      <c r="H97" s="186">
        <f t="shared" si="19"/>
        <v>0</v>
      </c>
      <c r="I97" s="187">
        <f t="shared" si="20"/>
        <v>0</v>
      </c>
      <c r="J97" s="186">
        <f t="shared" si="21"/>
        <v>1</v>
      </c>
      <c r="K97" s="187"/>
      <c r="L97" s="189">
        <f t="shared" si="23"/>
        <v>93</v>
      </c>
      <c r="M97" s="189">
        <f t="shared" si="22"/>
        <v>232.5</v>
      </c>
    </row>
    <row r="98" spans="1:13" ht="12.75" customHeight="1" x14ac:dyDescent="0.2">
      <c r="A98" s="191">
        <f t="shared" si="12"/>
        <v>270</v>
      </c>
      <c r="B98" s="186">
        <f t="shared" si="13"/>
        <v>2</v>
      </c>
      <c r="C98" s="187">
        <f t="shared" si="14"/>
        <v>0</v>
      </c>
      <c r="D98" s="186">
        <f t="shared" si="15"/>
        <v>0</v>
      </c>
      <c r="E98" s="187">
        <f t="shared" si="16"/>
        <v>0</v>
      </c>
      <c r="F98" s="186">
        <f t="shared" si="17"/>
        <v>1</v>
      </c>
      <c r="G98" s="187">
        <f t="shared" si="18"/>
        <v>0</v>
      </c>
      <c r="H98" s="186">
        <f t="shared" si="19"/>
        <v>0</v>
      </c>
      <c r="I98" s="187">
        <f t="shared" si="20"/>
        <v>1</v>
      </c>
      <c r="J98" s="186">
        <f t="shared" si="21"/>
        <v>0</v>
      </c>
      <c r="K98" s="187"/>
      <c r="L98" s="189">
        <f t="shared" si="23"/>
        <v>94</v>
      </c>
      <c r="M98" s="189">
        <f t="shared" si="22"/>
        <v>235</v>
      </c>
    </row>
    <row r="99" spans="1:13" ht="12.75" customHeight="1" x14ac:dyDescent="0.2">
      <c r="A99" s="191">
        <f t="shared" si="12"/>
        <v>272.5</v>
      </c>
      <c r="B99" s="186">
        <f t="shared" si="13"/>
        <v>2</v>
      </c>
      <c r="C99" s="187">
        <f t="shared" si="14"/>
        <v>0</v>
      </c>
      <c r="D99" s="186">
        <f t="shared" si="15"/>
        <v>0</v>
      </c>
      <c r="E99" s="187">
        <f t="shared" si="16"/>
        <v>0</v>
      </c>
      <c r="F99" s="186">
        <f t="shared" si="17"/>
        <v>1</v>
      </c>
      <c r="G99" s="187">
        <f t="shared" si="18"/>
        <v>0</v>
      </c>
      <c r="H99" s="186">
        <f t="shared" si="19"/>
        <v>0</v>
      </c>
      <c r="I99" s="187">
        <f t="shared" si="20"/>
        <v>1</v>
      </c>
      <c r="J99" s="186">
        <f t="shared" si="21"/>
        <v>1</v>
      </c>
      <c r="K99" s="187"/>
      <c r="L99" s="189">
        <f t="shared" si="23"/>
        <v>95</v>
      </c>
      <c r="M99" s="189">
        <f t="shared" si="22"/>
        <v>237.5</v>
      </c>
    </row>
    <row r="100" spans="1:13" ht="12.75" customHeight="1" x14ac:dyDescent="0.2">
      <c r="A100" s="191">
        <f t="shared" si="12"/>
        <v>275</v>
      </c>
      <c r="B100" s="186">
        <f t="shared" si="13"/>
        <v>2</v>
      </c>
      <c r="C100" s="187">
        <f t="shared" si="14"/>
        <v>0</v>
      </c>
      <c r="D100" s="186">
        <f t="shared" si="15"/>
        <v>0</v>
      </c>
      <c r="E100" s="187">
        <f t="shared" si="16"/>
        <v>1</v>
      </c>
      <c r="F100" s="186">
        <f t="shared" si="17"/>
        <v>0</v>
      </c>
      <c r="G100" s="187">
        <f t="shared" si="18"/>
        <v>0</v>
      </c>
      <c r="H100" s="186">
        <f t="shared" si="19"/>
        <v>0</v>
      </c>
      <c r="I100" s="187">
        <f t="shared" si="20"/>
        <v>0</v>
      </c>
      <c r="J100" s="186">
        <f t="shared" si="21"/>
        <v>0</v>
      </c>
      <c r="K100" s="187"/>
      <c r="L100" s="189">
        <f t="shared" si="23"/>
        <v>96</v>
      </c>
      <c r="M100" s="189">
        <f t="shared" si="22"/>
        <v>240</v>
      </c>
    </row>
    <row r="101" spans="1:13" ht="12.75" customHeight="1" x14ac:dyDescent="0.2">
      <c r="A101" s="191">
        <f t="shared" si="12"/>
        <v>277.5</v>
      </c>
      <c r="B101" s="186">
        <f t="shared" si="13"/>
        <v>2</v>
      </c>
      <c r="C101" s="187">
        <f t="shared" si="14"/>
        <v>0</v>
      </c>
      <c r="D101" s="186">
        <f t="shared" si="15"/>
        <v>0</v>
      </c>
      <c r="E101" s="187">
        <f t="shared" si="16"/>
        <v>1</v>
      </c>
      <c r="F101" s="186">
        <f t="shared" si="17"/>
        <v>0</v>
      </c>
      <c r="G101" s="187">
        <f t="shared" si="18"/>
        <v>0</v>
      </c>
      <c r="H101" s="186">
        <f t="shared" si="19"/>
        <v>0</v>
      </c>
      <c r="I101" s="187">
        <f t="shared" si="20"/>
        <v>0</v>
      </c>
      <c r="J101" s="186">
        <f t="shared" si="21"/>
        <v>1</v>
      </c>
      <c r="K101" s="187"/>
      <c r="L101" s="189">
        <f t="shared" si="23"/>
        <v>97</v>
      </c>
      <c r="M101" s="189">
        <f t="shared" si="22"/>
        <v>242.5</v>
      </c>
    </row>
    <row r="102" spans="1:13" ht="12.75" customHeight="1" x14ac:dyDescent="0.2">
      <c r="A102" s="191">
        <f t="shared" si="12"/>
        <v>280</v>
      </c>
      <c r="B102" s="186">
        <f t="shared" si="13"/>
        <v>2</v>
      </c>
      <c r="C102" s="187">
        <f t="shared" si="14"/>
        <v>0</v>
      </c>
      <c r="D102" s="186">
        <f t="shared" si="15"/>
        <v>0</v>
      </c>
      <c r="E102" s="187">
        <f t="shared" si="16"/>
        <v>1</v>
      </c>
      <c r="F102" s="186">
        <f t="shared" si="17"/>
        <v>0</v>
      </c>
      <c r="G102" s="187">
        <f t="shared" si="18"/>
        <v>0</v>
      </c>
      <c r="H102" s="186">
        <f t="shared" si="19"/>
        <v>0</v>
      </c>
      <c r="I102" s="187">
        <f t="shared" si="20"/>
        <v>1</v>
      </c>
      <c r="J102" s="186">
        <f t="shared" si="21"/>
        <v>0</v>
      </c>
      <c r="K102" s="187"/>
      <c r="L102" s="189">
        <f t="shared" si="23"/>
        <v>98</v>
      </c>
      <c r="M102" s="189">
        <f t="shared" si="22"/>
        <v>245</v>
      </c>
    </row>
    <row r="103" spans="1:13" ht="12.75" customHeight="1" x14ac:dyDescent="0.2">
      <c r="A103" s="191">
        <f t="shared" si="12"/>
        <v>282.5</v>
      </c>
      <c r="B103" s="186">
        <f t="shared" si="13"/>
        <v>2</v>
      </c>
      <c r="C103" s="187">
        <f t="shared" si="14"/>
        <v>0</v>
      </c>
      <c r="D103" s="186">
        <f t="shared" si="15"/>
        <v>0</v>
      </c>
      <c r="E103" s="187">
        <f t="shared" si="16"/>
        <v>1</v>
      </c>
      <c r="F103" s="186">
        <f t="shared" si="17"/>
        <v>0</v>
      </c>
      <c r="G103" s="187">
        <f t="shared" si="18"/>
        <v>0</v>
      </c>
      <c r="H103" s="186">
        <f t="shared" si="19"/>
        <v>0</v>
      </c>
      <c r="I103" s="187">
        <f t="shared" si="20"/>
        <v>1</v>
      </c>
      <c r="J103" s="186">
        <f t="shared" si="21"/>
        <v>1</v>
      </c>
      <c r="K103" s="187"/>
      <c r="L103" s="189">
        <f t="shared" si="23"/>
        <v>99</v>
      </c>
      <c r="M103" s="189">
        <f t="shared" si="22"/>
        <v>247.5</v>
      </c>
    </row>
    <row r="104" spans="1:13" ht="12.75" customHeight="1" x14ac:dyDescent="0.2">
      <c r="A104" s="191">
        <f t="shared" si="12"/>
        <v>285</v>
      </c>
      <c r="B104" s="186">
        <f t="shared" si="13"/>
        <v>2</v>
      </c>
      <c r="C104" s="187">
        <f t="shared" si="14"/>
        <v>0</v>
      </c>
      <c r="D104" s="186">
        <f t="shared" si="15"/>
        <v>0</v>
      </c>
      <c r="E104" s="187">
        <f t="shared" si="16"/>
        <v>1</v>
      </c>
      <c r="F104" s="186">
        <f t="shared" si="17"/>
        <v>0</v>
      </c>
      <c r="G104" s="187">
        <f t="shared" si="18"/>
        <v>0</v>
      </c>
      <c r="H104" s="186">
        <f t="shared" si="19"/>
        <v>1</v>
      </c>
      <c r="I104" s="187">
        <f t="shared" si="20"/>
        <v>0</v>
      </c>
      <c r="J104" s="186">
        <f t="shared" si="21"/>
        <v>0</v>
      </c>
      <c r="K104" s="187"/>
      <c r="L104" s="189">
        <f t="shared" si="23"/>
        <v>100</v>
      </c>
      <c r="M104" s="189">
        <f t="shared" si="22"/>
        <v>250</v>
      </c>
    </row>
    <row r="105" spans="1:13" ht="12.75" customHeight="1" x14ac:dyDescent="0.2">
      <c r="A105" s="191">
        <f t="shared" si="12"/>
        <v>287.5</v>
      </c>
      <c r="B105" s="186">
        <f t="shared" si="13"/>
        <v>2</v>
      </c>
      <c r="C105" s="187">
        <f t="shared" si="14"/>
        <v>0</v>
      </c>
      <c r="D105" s="186">
        <f t="shared" si="15"/>
        <v>0</v>
      </c>
      <c r="E105" s="187">
        <f t="shared" si="16"/>
        <v>1</v>
      </c>
      <c r="F105" s="186">
        <f t="shared" si="17"/>
        <v>0</v>
      </c>
      <c r="G105" s="187">
        <f t="shared" si="18"/>
        <v>0</v>
      </c>
      <c r="H105" s="186">
        <f t="shared" si="19"/>
        <v>1</v>
      </c>
      <c r="I105" s="187">
        <f t="shared" si="20"/>
        <v>0</v>
      </c>
      <c r="J105" s="186">
        <f t="shared" si="21"/>
        <v>1</v>
      </c>
      <c r="K105" s="187"/>
      <c r="L105" s="189">
        <f t="shared" si="23"/>
        <v>101</v>
      </c>
      <c r="M105" s="189">
        <f t="shared" si="22"/>
        <v>252.5</v>
      </c>
    </row>
    <row r="106" spans="1:13" ht="12.75" customHeight="1" x14ac:dyDescent="0.2">
      <c r="A106" s="191">
        <f t="shared" si="12"/>
        <v>290</v>
      </c>
      <c r="B106" s="186">
        <f t="shared" si="13"/>
        <v>2</v>
      </c>
      <c r="C106" s="187">
        <f t="shared" si="14"/>
        <v>0</v>
      </c>
      <c r="D106" s="186">
        <f t="shared" si="15"/>
        <v>0</v>
      </c>
      <c r="E106" s="187">
        <f t="shared" si="16"/>
        <v>1</v>
      </c>
      <c r="F106" s="186">
        <f t="shared" si="17"/>
        <v>0</v>
      </c>
      <c r="G106" s="187">
        <f t="shared" si="18"/>
        <v>0</v>
      </c>
      <c r="H106" s="186">
        <f t="shared" si="19"/>
        <v>1</v>
      </c>
      <c r="I106" s="187">
        <f t="shared" si="20"/>
        <v>1</v>
      </c>
      <c r="J106" s="186">
        <f t="shared" si="21"/>
        <v>0</v>
      </c>
      <c r="K106" s="187"/>
      <c r="L106" s="189">
        <f t="shared" si="23"/>
        <v>102</v>
      </c>
      <c r="M106" s="189">
        <f t="shared" si="22"/>
        <v>255</v>
      </c>
    </row>
    <row r="107" spans="1:13" ht="12.75" customHeight="1" x14ac:dyDescent="0.2">
      <c r="A107" s="191">
        <f t="shared" si="12"/>
        <v>292.5</v>
      </c>
      <c r="B107" s="186">
        <f t="shared" si="13"/>
        <v>2</v>
      </c>
      <c r="C107" s="187">
        <f t="shared" si="14"/>
        <v>0</v>
      </c>
      <c r="D107" s="186">
        <f t="shared" si="15"/>
        <v>0</v>
      </c>
      <c r="E107" s="187">
        <f t="shared" si="16"/>
        <v>1</v>
      </c>
      <c r="F107" s="186">
        <f t="shared" si="17"/>
        <v>0</v>
      </c>
      <c r="G107" s="187">
        <f t="shared" si="18"/>
        <v>0</v>
      </c>
      <c r="H107" s="186">
        <f t="shared" si="19"/>
        <v>1</v>
      </c>
      <c r="I107" s="187">
        <f t="shared" si="20"/>
        <v>1</v>
      </c>
      <c r="J107" s="186">
        <f t="shared" si="21"/>
        <v>1</v>
      </c>
      <c r="K107" s="187"/>
      <c r="L107" s="189">
        <f t="shared" si="23"/>
        <v>103</v>
      </c>
      <c r="M107" s="189">
        <f t="shared" si="22"/>
        <v>257.5</v>
      </c>
    </row>
    <row r="108" spans="1:13" ht="12.75" customHeight="1" x14ac:dyDescent="0.2">
      <c r="A108" s="191">
        <f t="shared" si="12"/>
        <v>295</v>
      </c>
      <c r="B108" s="186">
        <f t="shared" si="13"/>
        <v>2</v>
      </c>
      <c r="C108" s="187">
        <f t="shared" si="14"/>
        <v>0</v>
      </c>
      <c r="D108" s="186">
        <f t="shared" si="15"/>
        <v>0</v>
      </c>
      <c r="E108" s="187">
        <f t="shared" si="16"/>
        <v>1</v>
      </c>
      <c r="F108" s="186">
        <f t="shared" si="17"/>
        <v>0</v>
      </c>
      <c r="G108" s="187">
        <f t="shared" si="18"/>
        <v>1</v>
      </c>
      <c r="H108" s="186">
        <f t="shared" si="19"/>
        <v>0</v>
      </c>
      <c r="I108" s="187">
        <f t="shared" si="20"/>
        <v>0</v>
      </c>
      <c r="J108" s="186">
        <f t="shared" si="21"/>
        <v>0</v>
      </c>
      <c r="K108" s="187"/>
      <c r="L108" s="189">
        <f t="shared" si="23"/>
        <v>104</v>
      </c>
      <c r="M108" s="189">
        <f t="shared" si="22"/>
        <v>260</v>
      </c>
    </row>
    <row r="109" spans="1:13" ht="12.75" customHeight="1" x14ac:dyDescent="0.2">
      <c r="A109" s="191">
        <f t="shared" si="12"/>
        <v>297.5</v>
      </c>
      <c r="B109" s="186">
        <f t="shared" si="13"/>
        <v>2</v>
      </c>
      <c r="C109" s="187">
        <f t="shared" si="14"/>
        <v>0</v>
      </c>
      <c r="D109" s="186">
        <f t="shared" si="15"/>
        <v>0</v>
      </c>
      <c r="E109" s="187">
        <f t="shared" si="16"/>
        <v>1</v>
      </c>
      <c r="F109" s="186">
        <f t="shared" si="17"/>
        <v>0</v>
      </c>
      <c r="G109" s="187">
        <f t="shared" si="18"/>
        <v>1</v>
      </c>
      <c r="H109" s="186">
        <f t="shared" si="19"/>
        <v>0</v>
      </c>
      <c r="I109" s="187">
        <f t="shared" si="20"/>
        <v>0</v>
      </c>
      <c r="J109" s="186">
        <f t="shared" si="21"/>
        <v>1</v>
      </c>
      <c r="K109" s="187"/>
      <c r="L109" s="189">
        <f t="shared" si="23"/>
        <v>105</v>
      </c>
      <c r="M109" s="189">
        <f t="shared" si="22"/>
        <v>262.5</v>
      </c>
    </row>
    <row r="110" spans="1:13" ht="12.75" customHeight="1" x14ac:dyDescent="0.2">
      <c r="A110" s="191">
        <f t="shared" si="12"/>
        <v>300</v>
      </c>
      <c r="B110" s="186">
        <f t="shared" si="13"/>
        <v>2</v>
      </c>
      <c r="C110" s="187">
        <f t="shared" si="14"/>
        <v>0</v>
      </c>
      <c r="D110" s="186">
        <f t="shared" si="15"/>
        <v>0</v>
      </c>
      <c r="E110" s="187">
        <f t="shared" si="16"/>
        <v>1</v>
      </c>
      <c r="F110" s="186">
        <f t="shared" si="17"/>
        <v>0</v>
      </c>
      <c r="G110" s="187">
        <f t="shared" si="18"/>
        <v>1</v>
      </c>
      <c r="H110" s="186">
        <f t="shared" si="19"/>
        <v>0</v>
      </c>
      <c r="I110" s="187">
        <f t="shared" si="20"/>
        <v>1</v>
      </c>
      <c r="J110" s="186">
        <f t="shared" si="21"/>
        <v>0</v>
      </c>
      <c r="K110" s="187"/>
      <c r="L110" s="189">
        <f t="shared" si="23"/>
        <v>106</v>
      </c>
      <c r="M110" s="189">
        <f t="shared" si="22"/>
        <v>265</v>
      </c>
    </row>
    <row r="111" spans="1:13" ht="12.75" customHeight="1" x14ac:dyDescent="0.2">
      <c r="A111" s="191">
        <f t="shared" si="12"/>
        <v>302.5</v>
      </c>
      <c r="B111" s="186">
        <f t="shared" si="13"/>
        <v>2</v>
      </c>
      <c r="C111" s="187">
        <f t="shared" si="14"/>
        <v>0</v>
      </c>
      <c r="D111" s="186">
        <f t="shared" si="15"/>
        <v>0</v>
      </c>
      <c r="E111" s="187">
        <f t="shared" si="16"/>
        <v>1</v>
      </c>
      <c r="F111" s="186">
        <f t="shared" si="17"/>
        <v>0</v>
      </c>
      <c r="G111" s="187">
        <f t="shared" si="18"/>
        <v>1</v>
      </c>
      <c r="H111" s="186">
        <f t="shared" si="19"/>
        <v>0</v>
      </c>
      <c r="I111" s="187">
        <f t="shared" si="20"/>
        <v>1</v>
      </c>
      <c r="J111" s="186">
        <f t="shared" si="21"/>
        <v>1</v>
      </c>
      <c r="K111" s="187"/>
      <c r="L111" s="189">
        <f t="shared" si="23"/>
        <v>107</v>
      </c>
      <c r="M111" s="189">
        <f t="shared" si="22"/>
        <v>267.5</v>
      </c>
    </row>
    <row r="112" spans="1:13" ht="12.75" customHeight="1" x14ac:dyDescent="0.2">
      <c r="A112" s="191">
        <f t="shared" si="12"/>
        <v>305</v>
      </c>
      <c r="B112" s="186">
        <f t="shared" si="13"/>
        <v>2</v>
      </c>
      <c r="C112" s="187">
        <f t="shared" si="14"/>
        <v>0</v>
      </c>
      <c r="D112" s="186">
        <f t="shared" si="15"/>
        <v>0</v>
      </c>
      <c r="E112" s="187">
        <f t="shared" si="16"/>
        <v>1</v>
      </c>
      <c r="F112" s="186">
        <f t="shared" si="17"/>
        <v>1</v>
      </c>
      <c r="G112" s="187">
        <f t="shared" si="18"/>
        <v>0</v>
      </c>
      <c r="H112" s="186">
        <f t="shared" si="19"/>
        <v>0</v>
      </c>
      <c r="I112" s="187">
        <f t="shared" si="20"/>
        <v>0</v>
      </c>
      <c r="J112" s="186">
        <f t="shared" si="21"/>
        <v>0</v>
      </c>
      <c r="K112" s="187"/>
      <c r="L112" s="189">
        <f t="shared" si="23"/>
        <v>108</v>
      </c>
      <c r="M112" s="189">
        <f t="shared" si="22"/>
        <v>270</v>
      </c>
    </row>
    <row r="113" spans="1:13" ht="12.75" customHeight="1" x14ac:dyDescent="0.2">
      <c r="A113" s="191">
        <f t="shared" si="12"/>
        <v>307.5</v>
      </c>
      <c r="B113" s="186">
        <f t="shared" si="13"/>
        <v>2</v>
      </c>
      <c r="C113" s="187">
        <f t="shared" si="14"/>
        <v>0</v>
      </c>
      <c r="D113" s="186">
        <f t="shared" si="15"/>
        <v>0</v>
      </c>
      <c r="E113" s="187">
        <f t="shared" si="16"/>
        <v>1</v>
      </c>
      <c r="F113" s="186">
        <f t="shared" si="17"/>
        <v>1</v>
      </c>
      <c r="G113" s="187">
        <f t="shared" si="18"/>
        <v>0</v>
      </c>
      <c r="H113" s="186">
        <f t="shared" si="19"/>
        <v>0</v>
      </c>
      <c r="I113" s="187">
        <f t="shared" si="20"/>
        <v>0</v>
      </c>
      <c r="J113" s="186">
        <f t="shared" si="21"/>
        <v>1</v>
      </c>
      <c r="K113" s="187"/>
      <c r="L113" s="189">
        <f t="shared" si="23"/>
        <v>109</v>
      </c>
      <c r="M113" s="189">
        <f t="shared" si="22"/>
        <v>272.5</v>
      </c>
    </row>
    <row r="114" spans="1:13" ht="12.75" customHeight="1" x14ac:dyDescent="0.2">
      <c r="A114" s="191">
        <f t="shared" si="12"/>
        <v>310</v>
      </c>
      <c r="B114" s="186">
        <f t="shared" si="13"/>
        <v>2</v>
      </c>
      <c r="C114" s="187">
        <f t="shared" si="14"/>
        <v>0</v>
      </c>
      <c r="D114" s="186">
        <f t="shared" si="15"/>
        <v>0</v>
      </c>
      <c r="E114" s="187">
        <f t="shared" si="16"/>
        <v>1</v>
      </c>
      <c r="F114" s="186">
        <f t="shared" si="17"/>
        <v>1</v>
      </c>
      <c r="G114" s="187">
        <f t="shared" si="18"/>
        <v>0</v>
      </c>
      <c r="H114" s="186">
        <f t="shared" si="19"/>
        <v>0</v>
      </c>
      <c r="I114" s="187">
        <f t="shared" si="20"/>
        <v>1</v>
      </c>
      <c r="J114" s="186">
        <f t="shared" si="21"/>
        <v>0</v>
      </c>
      <c r="K114" s="187"/>
      <c r="L114" s="189">
        <f t="shared" si="23"/>
        <v>110</v>
      </c>
      <c r="M114" s="189">
        <f t="shared" si="22"/>
        <v>275</v>
      </c>
    </row>
    <row r="115" spans="1:13" ht="12.75" customHeight="1" x14ac:dyDescent="0.2">
      <c r="A115" s="191">
        <f t="shared" si="12"/>
        <v>312.5</v>
      </c>
      <c r="B115" s="186">
        <f t="shared" si="13"/>
        <v>2</v>
      </c>
      <c r="C115" s="187">
        <f t="shared" si="14"/>
        <v>0</v>
      </c>
      <c r="D115" s="186">
        <f t="shared" si="15"/>
        <v>0</v>
      </c>
      <c r="E115" s="187">
        <f t="shared" si="16"/>
        <v>1</v>
      </c>
      <c r="F115" s="186">
        <f t="shared" si="17"/>
        <v>1</v>
      </c>
      <c r="G115" s="187">
        <f t="shared" si="18"/>
        <v>0</v>
      </c>
      <c r="H115" s="186">
        <f t="shared" si="19"/>
        <v>0</v>
      </c>
      <c r="I115" s="187">
        <f t="shared" si="20"/>
        <v>1</v>
      </c>
      <c r="J115" s="186">
        <f t="shared" si="21"/>
        <v>1</v>
      </c>
      <c r="K115" s="187"/>
      <c r="L115" s="189">
        <f t="shared" si="23"/>
        <v>111</v>
      </c>
      <c r="M115" s="189">
        <f t="shared" si="22"/>
        <v>277.5</v>
      </c>
    </row>
    <row r="116" spans="1:13" ht="12.75" customHeight="1" x14ac:dyDescent="0.2">
      <c r="A116" s="191">
        <f t="shared" si="12"/>
        <v>315</v>
      </c>
      <c r="B116" s="186">
        <f t="shared" si="13"/>
        <v>2</v>
      </c>
      <c r="C116" s="187">
        <f t="shared" si="14"/>
        <v>0</v>
      </c>
      <c r="D116" s="186">
        <f t="shared" si="15"/>
        <v>0</v>
      </c>
      <c r="E116" s="187">
        <f t="shared" si="16"/>
        <v>2</v>
      </c>
      <c r="F116" s="186">
        <f t="shared" si="17"/>
        <v>0</v>
      </c>
      <c r="G116" s="187">
        <f t="shared" si="18"/>
        <v>0</v>
      </c>
      <c r="H116" s="186">
        <f t="shared" si="19"/>
        <v>0</v>
      </c>
      <c r="I116" s="187">
        <f t="shared" si="20"/>
        <v>0</v>
      </c>
      <c r="J116" s="186">
        <f t="shared" si="21"/>
        <v>0</v>
      </c>
      <c r="K116" s="187"/>
      <c r="L116" s="189">
        <f t="shared" si="23"/>
        <v>112</v>
      </c>
      <c r="M116" s="189">
        <f t="shared" si="22"/>
        <v>280</v>
      </c>
    </row>
    <row r="117" spans="1:13" ht="12.75" customHeight="1" x14ac:dyDescent="0.2">
      <c r="A117" s="191">
        <f t="shared" si="12"/>
        <v>317.5</v>
      </c>
      <c r="B117" s="186">
        <f t="shared" si="13"/>
        <v>2</v>
      </c>
      <c r="C117" s="187">
        <f t="shared" si="14"/>
        <v>0</v>
      </c>
      <c r="D117" s="186">
        <f t="shared" si="15"/>
        <v>0</v>
      </c>
      <c r="E117" s="187">
        <f t="shared" si="16"/>
        <v>2</v>
      </c>
      <c r="F117" s="186">
        <f t="shared" si="17"/>
        <v>0</v>
      </c>
      <c r="G117" s="187">
        <f t="shared" si="18"/>
        <v>0</v>
      </c>
      <c r="H117" s="186">
        <f t="shared" si="19"/>
        <v>0</v>
      </c>
      <c r="I117" s="187">
        <f t="shared" si="20"/>
        <v>0</v>
      </c>
      <c r="J117" s="186">
        <f t="shared" si="21"/>
        <v>1</v>
      </c>
      <c r="K117" s="187"/>
      <c r="L117" s="189">
        <f t="shared" si="23"/>
        <v>113</v>
      </c>
      <c r="M117" s="189">
        <f t="shared" si="22"/>
        <v>282.5</v>
      </c>
    </row>
    <row r="118" spans="1:13" ht="12.75" customHeight="1" x14ac:dyDescent="0.2">
      <c r="A118" s="191">
        <f t="shared" si="12"/>
        <v>320</v>
      </c>
      <c r="B118" s="186">
        <f t="shared" si="13"/>
        <v>2</v>
      </c>
      <c r="C118" s="187">
        <f t="shared" si="14"/>
        <v>0</v>
      </c>
      <c r="D118" s="186">
        <f t="shared" si="15"/>
        <v>0</v>
      </c>
      <c r="E118" s="187">
        <f t="shared" si="16"/>
        <v>2</v>
      </c>
      <c r="F118" s="186">
        <f t="shared" si="17"/>
        <v>0</v>
      </c>
      <c r="G118" s="187">
        <f t="shared" si="18"/>
        <v>0</v>
      </c>
      <c r="H118" s="186">
        <f t="shared" si="19"/>
        <v>0</v>
      </c>
      <c r="I118" s="187">
        <f t="shared" si="20"/>
        <v>1</v>
      </c>
      <c r="J118" s="186">
        <f t="shared" si="21"/>
        <v>0</v>
      </c>
      <c r="K118" s="187"/>
      <c r="L118" s="189">
        <f t="shared" si="23"/>
        <v>114</v>
      </c>
      <c r="M118" s="189">
        <f t="shared" si="22"/>
        <v>285</v>
      </c>
    </row>
    <row r="119" spans="1:13" ht="12.75" customHeight="1" x14ac:dyDescent="0.2">
      <c r="A119" s="191">
        <f t="shared" si="12"/>
        <v>322.5</v>
      </c>
      <c r="B119" s="186">
        <f t="shared" si="13"/>
        <v>2</v>
      </c>
      <c r="C119" s="187">
        <f t="shared" si="14"/>
        <v>0</v>
      </c>
      <c r="D119" s="186">
        <f t="shared" si="15"/>
        <v>0</v>
      </c>
      <c r="E119" s="187">
        <f t="shared" si="16"/>
        <v>2</v>
      </c>
      <c r="F119" s="186">
        <f t="shared" si="17"/>
        <v>0</v>
      </c>
      <c r="G119" s="187">
        <f t="shared" si="18"/>
        <v>0</v>
      </c>
      <c r="H119" s="186">
        <f t="shared" si="19"/>
        <v>0</v>
      </c>
      <c r="I119" s="187">
        <f t="shared" si="20"/>
        <v>1</v>
      </c>
      <c r="J119" s="186">
        <f t="shared" si="21"/>
        <v>1</v>
      </c>
      <c r="K119" s="187"/>
      <c r="L119" s="189">
        <f t="shared" si="23"/>
        <v>115</v>
      </c>
      <c r="M119" s="189">
        <f t="shared" si="22"/>
        <v>287.5</v>
      </c>
    </row>
    <row r="120" spans="1:13" ht="12.75" customHeight="1" x14ac:dyDescent="0.2">
      <c r="A120" s="191">
        <f t="shared" si="12"/>
        <v>325</v>
      </c>
      <c r="B120" s="186">
        <f t="shared" si="13"/>
        <v>2</v>
      </c>
      <c r="C120" s="187">
        <f t="shared" si="14"/>
        <v>0</v>
      </c>
      <c r="D120" s="186">
        <f t="shared" si="15"/>
        <v>0</v>
      </c>
      <c r="E120" s="187">
        <f t="shared" si="16"/>
        <v>2</v>
      </c>
      <c r="F120" s="186">
        <f t="shared" si="17"/>
        <v>0</v>
      </c>
      <c r="G120" s="187">
        <f t="shared" si="18"/>
        <v>0</v>
      </c>
      <c r="H120" s="186">
        <f t="shared" si="19"/>
        <v>1</v>
      </c>
      <c r="I120" s="187">
        <f t="shared" si="20"/>
        <v>0</v>
      </c>
      <c r="J120" s="186">
        <f t="shared" si="21"/>
        <v>0</v>
      </c>
      <c r="K120" s="187"/>
      <c r="L120" s="189">
        <f t="shared" si="23"/>
        <v>116</v>
      </c>
      <c r="M120" s="189">
        <f t="shared" si="22"/>
        <v>290</v>
      </c>
    </row>
    <row r="121" spans="1:13" ht="12.75" customHeight="1" x14ac:dyDescent="0.2">
      <c r="A121" s="191">
        <f t="shared" si="12"/>
        <v>327.5</v>
      </c>
      <c r="B121" s="186">
        <f t="shared" si="13"/>
        <v>2</v>
      </c>
      <c r="C121" s="187">
        <f t="shared" si="14"/>
        <v>0</v>
      </c>
      <c r="D121" s="186">
        <f t="shared" si="15"/>
        <v>0</v>
      </c>
      <c r="E121" s="187">
        <f t="shared" si="16"/>
        <v>2</v>
      </c>
      <c r="F121" s="186">
        <f t="shared" si="17"/>
        <v>0</v>
      </c>
      <c r="G121" s="187">
        <f t="shared" si="18"/>
        <v>0</v>
      </c>
      <c r="H121" s="186">
        <f t="shared" si="19"/>
        <v>1</v>
      </c>
      <c r="I121" s="187">
        <f t="shared" si="20"/>
        <v>0</v>
      </c>
      <c r="J121" s="186">
        <f t="shared" si="21"/>
        <v>1</v>
      </c>
      <c r="K121" s="187"/>
      <c r="L121" s="189">
        <f t="shared" si="23"/>
        <v>117</v>
      </c>
      <c r="M121" s="189">
        <f t="shared" si="22"/>
        <v>292.5</v>
      </c>
    </row>
    <row r="122" spans="1:13" ht="12.75" customHeight="1" x14ac:dyDescent="0.2">
      <c r="A122" s="191">
        <f t="shared" si="12"/>
        <v>330</v>
      </c>
      <c r="B122" s="186">
        <f t="shared" si="13"/>
        <v>2</v>
      </c>
      <c r="C122" s="187">
        <f t="shared" si="14"/>
        <v>0</v>
      </c>
      <c r="D122" s="186">
        <f t="shared" si="15"/>
        <v>0</v>
      </c>
      <c r="E122" s="187">
        <f t="shared" si="16"/>
        <v>2</v>
      </c>
      <c r="F122" s="186">
        <f t="shared" si="17"/>
        <v>0</v>
      </c>
      <c r="G122" s="187">
        <f t="shared" si="18"/>
        <v>0</v>
      </c>
      <c r="H122" s="186">
        <f t="shared" si="19"/>
        <v>1</v>
      </c>
      <c r="I122" s="187">
        <f t="shared" si="20"/>
        <v>1</v>
      </c>
      <c r="J122" s="186">
        <f t="shared" si="21"/>
        <v>0</v>
      </c>
      <c r="K122" s="187"/>
      <c r="L122" s="189">
        <f t="shared" si="23"/>
        <v>118</v>
      </c>
      <c r="M122" s="189">
        <f t="shared" si="22"/>
        <v>295</v>
      </c>
    </row>
    <row r="123" spans="1:13" ht="12.75" customHeight="1" x14ac:dyDescent="0.2">
      <c r="A123" s="191">
        <f t="shared" si="12"/>
        <v>332.5</v>
      </c>
      <c r="B123" s="186">
        <f t="shared" si="13"/>
        <v>2</v>
      </c>
      <c r="C123" s="187">
        <f t="shared" si="14"/>
        <v>0</v>
      </c>
      <c r="D123" s="186">
        <f t="shared" si="15"/>
        <v>0</v>
      </c>
      <c r="E123" s="187">
        <f t="shared" si="16"/>
        <v>2</v>
      </c>
      <c r="F123" s="186">
        <f t="shared" si="17"/>
        <v>0</v>
      </c>
      <c r="G123" s="187">
        <f t="shared" si="18"/>
        <v>0</v>
      </c>
      <c r="H123" s="186">
        <f t="shared" si="19"/>
        <v>1</v>
      </c>
      <c r="I123" s="187">
        <f t="shared" si="20"/>
        <v>1</v>
      </c>
      <c r="J123" s="186">
        <f t="shared" si="21"/>
        <v>1</v>
      </c>
      <c r="K123" s="187"/>
      <c r="L123" s="189">
        <f t="shared" si="23"/>
        <v>119</v>
      </c>
      <c r="M123" s="189">
        <f t="shared" si="22"/>
        <v>297.5</v>
      </c>
    </row>
    <row r="124" spans="1:13" ht="12.75" customHeight="1" x14ac:dyDescent="0.2">
      <c r="A124" s="191">
        <f t="shared" si="12"/>
        <v>335</v>
      </c>
      <c r="B124" s="186">
        <f t="shared" si="13"/>
        <v>2</v>
      </c>
      <c r="C124" s="187">
        <f t="shared" si="14"/>
        <v>0</v>
      </c>
      <c r="D124" s="186">
        <f t="shared" si="15"/>
        <v>0</v>
      </c>
      <c r="E124" s="187">
        <f t="shared" si="16"/>
        <v>2</v>
      </c>
      <c r="F124" s="186">
        <f t="shared" si="17"/>
        <v>0</v>
      </c>
      <c r="G124" s="187">
        <f t="shared" si="18"/>
        <v>1</v>
      </c>
      <c r="H124" s="186">
        <f t="shared" si="19"/>
        <v>0</v>
      </c>
      <c r="I124" s="187">
        <f t="shared" si="20"/>
        <v>0</v>
      </c>
      <c r="J124" s="186">
        <f t="shared" si="21"/>
        <v>0</v>
      </c>
      <c r="K124" s="187"/>
      <c r="L124" s="189">
        <f t="shared" si="23"/>
        <v>120</v>
      </c>
      <c r="M124" s="189">
        <f t="shared" si="22"/>
        <v>300</v>
      </c>
    </row>
    <row r="125" spans="1:13" ht="12.75" customHeight="1" x14ac:dyDescent="0.2">
      <c r="A125" s="191">
        <f t="shared" si="12"/>
        <v>337.5</v>
      </c>
      <c r="B125" s="186">
        <f t="shared" si="13"/>
        <v>2</v>
      </c>
      <c r="C125" s="187">
        <f t="shared" si="14"/>
        <v>0</v>
      </c>
      <c r="D125" s="186">
        <f t="shared" si="15"/>
        <v>0</v>
      </c>
      <c r="E125" s="187">
        <f t="shared" si="16"/>
        <v>2</v>
      </c>
      <c r="F125" s="186">
        <f t="shared" si="17"/>
        <v>0</v>
      </c>
      <c r="G125" s="187">
        <f t="shared" si="18"/>
        <v>1</v>
      </c>
      <c r="H125" s="186">
        <f t="shared" si="19"/>
        <v>0</v>
      </c>
      <c r="I125" s="187">
        <f t="shared" si="20"/>
        <v>0</v>
      </c>
      <c r="J125" s="186">
        <f t="shared" si="21"/>
        <v>1</v>
      </c>
      <c r="K125" s="187"/>
      <c r="L125" s="189">
        <f t="shared" si="23"/>
        <v>121</v>
      </c>
      <c r="M125" s="189">
        <f t="shared" si="22"/>
        <v>302.5</v>
      </c>
    </row>
    <row r="126" spans="1:13" ht="12.75" customHeight="1" x14ac:dyDescent="0.2">
      <c r="A126" s="191">
        <f t="shared" si="12"/>
        <v>340</v>
      </c>
      <c r="B126" s="186">
        <f t="shared" si="13"/>
        <v>2</v>
      </c>
      <c r="C126" s="187">
        <f t="shared" si="14"/>
        <v>0</v>
      </c>
      <c r="D126" s="186">
        <f t="shared" si="15"/>
        <v>0</v>
      </c>
      <c r="E126" s="187">
        <f t="shared" si="16"/>
        <v>2</v>
      </c>
      <c r="F126" s="186">
        <f t="shared" si="17"/>
        <v>0</v>
      </c>
      <c r="G126" s="187">
        <f t="shared" si="18"/>
        <v>1</v>
      </c>
      <c r="H126" s="186">
        <f t="shared" si="19"/>
        <v>0</v>
      </c>
      <c r="I126" s="187">
        <f t="shared" si="20"/>
        <v>1</v>
      </c>
      <c r="J126" s="186">
        <f t="shared" si="21"/>
        <v>0</v>
      </c>
      <c r="K126" s="187"/>
      <c r="L126" s="189">
        <f t="shared" si="23"/>
        <v>122</v>
      </c>
      <c r="M126" s="189">
        <f t="shared" si="22"/>
        <v>305</v>
      </c>
    </row>
    <row r="127" spans="1:13" ht="12.75" customHeight="1" x14ac:dyDescent="0.2">
      <c r="A127" s="191">
        <f t="shared" si="12"/>
        <v>342.5</v>
      </c>
      <c r="B127" s="186">
        <f t="shared" si="13"/>
        <v>2</v>
      </c>
      <c r="C127" s="187">
        <f t="shared" si="14"/>
        <v>0</v>
      </c>
      <c r="D127" s="186">
        <f t="shared" si="15"/>
        <v>0</v>
      </c>
      <c r="E127" s="187">
        <f t="shared" si="16"/>
        <v>2</v>
      </c>
      <c r="F127" s="186">
        <f t="shared" si="17"/>
        <v>0</v>
      </c>
      <c r="G127" s="187">
        <f t="shared" si="18"/>
        <v>1</v>
      </c>
      <c r="H127" s="186">
        <f t="shared" si="19"/>
        <v>0</v>
      </c>
      <c r="I127" s="187">
        <f t="shared" si="20"/>
        <v>1</v>
      </c>
      <c r="J127" s="186">
        <f t="shared" si="21"/>
        <v>1</v>
      </c>
      <c r="K127" s="187"/>
      <c r="L127" s="189">
        <f t="shared" si="23"/>
        <v>123</v>
      </c>
      <c r="M127" s="189">
        <f t="shared" si="22"/>
        <v>307.5</v>
      </c>
    </row>
    <row r="128" spans="1:13" ht="12.75" customHeight="1" x14ac:dyDescent="0.2">
      <c r="A128" s="191">
        <f t="shared" si="12"/>
        <v>345</v>
      </c>
      <c r="B128" s="186">
        <f t="shared" si="13"/>
        <v>2</v>
      </c>
      <c r="C128" s="187">
        <f t="shared" si="14"/>
        <v>0</v>
      </c>
      <c r="D128" s="186">
        <f t="shared" si="15"/>
        <v>0</v>
      </c>
      <c r="E128" s="187">
        <f t="shared" si="16"/>
        <v>2</v>
      </c>
      <c r="F128" s="186">
        <f t="shared" si="17"/>
        <v>1</v>
      </c>
      <c r="G128" s="187">
        <f t="shared" si="18"/>
        <v>0</v>
      </c>
      <c r="H128" s="186">
        <f t="shared" si="19"/>
        <v>0</v>
      </c>
      <c r="I128" s="187">
        <f t="shared" si="20"/>
        <v>0</v>
      </c>
      <c r="J128" s="186">
        <f t="shared" si="21"/>
        <v>0</v>
      </c>
      <c r="K128" s="187"/>
      <c r="L128" s="189">
        <f t="shared" si="23"/>
        <v>124</v>
      </c>
      <c r="M128" s="189">
        <f t="shared" si="22"/>
        <v>310</v>
      </c>
    </row>
    <row r="129" spans="1:13" ht="12.75" customHeight="1" x14ac:dyDescent="0.2">
      <c r="A129" s="191">
        <f t="shared" si="12"/>
        <v>347.5</v>
      </c>
      <c r="B129" s="186">
        <f t="shared" si="13"/>
        <v>2</v>
      </c>
      <c r="C129" s="187">
        <f t="shared" si="14"/>
        <v>0</v>
      </c>
      <c r="D129" s="186">
        <f t="shared" si="15"/>
        <v>0</v>
      </c>
      <c r="E129" s="187">
        <f t="shared" si="16"/>
        <v>2</v>
      </c>
      <c r="F129" s="186">
        <f t="shared" si="17"/>
        <v>1</v>
      </c>
      <c r="G129" s="187">
        <f t="shared" si="18"/>
        <v>0</v>
      </c>
      <c r="H129" s="186">
        <f t="shared" si="19"/>
        <v>0</v>
      </c>
      <c r="I129" s="187">
        <f t="shared" si="20"/>
        <v>0</v>
      </c>
      <c r="J129" s="186">
        <f t="shared" si="21"/>
        <v>1</v>
      </c>
      <c r="K129" s="187"/>
      <c r="L129" s="189">
        <f t="shared" si="23"/>
        <v>125</v>
      </c>
      <c r="M129" s="189">
        <f t="shared" si="22"/>
        <v>312.5</v>
      </c>
    </row>
    <row r="130" spans="1:13" ht="12.75" customHeight="1" x14ac:dyDescent="0.2">
      <c r="A130" s="191">
        <f t="shared" si="12"/>
        <v>350</v>
      </c>
      <c r="B130" s="186">
        <f t="shared" si="13"/>
        <v>2</v>
      </c>
      <c r="C130" s="187">
        <f t="shared" si="14"/>
        <v>0</v>
      </c>
      <c r="D130" s="186">
        <f t="shared" si="15"/>
        <v>0</v>
      </c>
      <c r="E130" s="187">
        <f t="shared" si="16"/>
        <v>2</v>
      </c>
      <c r="F130" s="186">
        <f t="shared" si="17"/>
        <v>1</v>
      </c>
      <c r="G130" s="187">
        <f t="shared" si="18"/>
        <v>0</v>
      </c>
      <c r="H130" s="186">
        <f t="shared" si="19"/>
        <v>0</v>
      </c>
      <c r="I130" s="187">
        <f t="shared" si="20"/>
        <v>1</v>
      </c>
      <c r="J130" s="186">
        <f t="shared" si="21"/>
        <v>0</v>
      </c>
      <c r="K130" s="187"/>
      <c r="L130" s="189">
        <f t="shared" si="23"/>
        <v>126</v>
      </c>
      <c r="M130" s="189">
        <f t="shared" si="22"/>
        <v>315</v>
      </c>
    </row>
    <row r="131" spans="1:13" ht="12.75" customHeight="1" x14ac:dyDescent="0.2">
      <c r="A131" s="191">
        <f t="shared" si="12"/>
        <v>352.5</v>
      </c>
      <c r="B131" s="186">
        <f t="shared" si="13"/>
        <v>2</v>
      </c>
      <c r="C131" s="187">
        <f t="shared" si="14"/>
        <v>0</v>
      </c>
      <c r="D131" s="186">
        <f t="shared" si="15"/>
        <v>0</v>
      </c>
      <c r="E131" s="187">
        <f t="shared" si="16"/>
        <v>2</v>
      </c>
      <c r="F131" s="186">
        <f t="shared" si="17"/>
        <v>1</v>
      </c>
      <c r="G131" s="187">
        <f t="shared" si="18"/>
        <v>0</v>
      </c>
      <c r="H131" s="186">
        <f t="shared" si="19"/>
        <v>0</v>
      </c>
      <c r="I131" s="187">
        <f t="shared" si="20"/>
        <v>1</v>
      </c>
      <c r="J131" s="186">
        <f t="shared" si="21"/>
        <v>1</v>
      </c>
      <c r="K131" s="187"/>
      <c r="L131" s="189">
        <f t="shared" si="23"/>
        <v>127</v>
      </c>
      <c r="M131" s="189">
        <f t="shared" si="22"/>
        <v>317.5</v>
      </c>
    </row>
    <row r="132" spans="1:13" ht="12.75" customHeight="1" x14ac:dyDescent="0.2">
      <c r="A132" s="191">
        <f t="shared" si="12"/>
        <v>355</v>
      </c>
      <c r="B132" s="186">
        <f t="shared" si="13"/>
        <v>2</v>
      </c>
      <c r="C132" s="187">
        <f t="shared" si="14"/>
        <v>0</v>
      </c>
      <c r="D132" s="186">
        <f t="shared" si="15"/>
        <v>0</v>
      </c>
      <c r="E132" s="187">
        <f t="shared" si="16"/>
        <v>3</v>
      </c>
      <c r="F132" s="186">
        <f t="shared" si="17"/>
        <v>0</v>
      </c>
      <c r="G132" s="187">
        <f t="shared" si="18"/>
        <v>0</v>
      </c>
      <c r="H132" s="186">
        <f t="shared" si="19"/>
        <v>0</v>
      </c>
      <c r="I132" s="187">
        <f t="shared" si="20"/>
        <v>0</v>
      </c>
      <c r="J132" s="186">
        <f t="shared" si="21"/>
        <v>0</v>
      </c>
      <c r="K132" s="187"/>
      <c r="L132" s="189">
        <f t="shared" si="23"/>
        <v>128</v>
      </c>
      <c r="M132" s="189">
        <f t="shared" si="22"/>
        <v>320</v>
      </c>
    </row>
    <row r="133" spans="1:13" ht="12.75" customHeight="1" x14ac:dyDescent="0.2">
      <c r="A133" s="191">
        <f t="shared" ref="A133:A196" si="24">IF(M133+$K$2&gt;$L$1,0,M133+$K$2)</f>
        <v>357.5</v>
      </c>
      <c r="B133" s="186">
        <f t="shared" ref="B133:B196" si="25">IF(A133=0,0,MIN($B$1/2,INT(M133/(2*$B$2))))</f>
        <v>2</v>
      </c>
      <c r="C133" s="187">
        <f t="shared" ref="C133:C196" si="26">IF(A133=0,0,MIN($C$1/2,INT(($M133-2*$B133*$B$2)/(2*$C$2))))</f>
        <v>0</v>
      </c>
      <c r="D133" s="186">
        <f t="shared" ref="D133:D196" si="27">IF(A133=0,0,MIN($D$1/2,INT(($M133-2*$B133*$B$2-2*$C133*$C$2)/(2*$D$2))))</f>
        <v>0</v>
      </c>
      <c r="E133" s="187">
        <f t="shared" ref="E133:E196" si="28">IF(A133=0,0,MIN($E$1/2,INT(($M133-2*$B133*$B$2-2*$C133*$C$2-2*$D133*$D$2)/(2*$E$2))))</f>
        <v>3</v>
      </c>
      <c r="F133" s="186">
        <f t="shared" ref="F133:F196" si="29">IF(A133=0,0,MIN($F$1/2,INT(($M133-2*$B133*$B$2-2*$C133*$C$2-2*$D133*$D$2-2*$E133*$E$2)/(2*$F$2))))</f>
        <v>0</v>
      </c>
      <c r="G133" s="187">
        <f t="shared" ref="G133:G196" si="30">IF(A133=0,0,MIN($G$1/2,INT(($M133-2*$B133*$B$2-2*$C133*$C$2-2*$D133*$D$2-2*$E133*$E$2-2*$F133*$F$2)/(2*$G$2))))</f>
        <v>0</v>
      </c>
      <c r="H133" s="186">
        <f t="shared" ref="H133:H196" si="31">IF(A133=0,0,MIN($H$1/2,INT(($M133-2*$B133*$B$2-2*$C133*$C$2-2*$D133*$D$2-2*$E133*$E$2-2*$F133*$F$2-2*$G133*$G$2)/(2*$H$2))))</f>
        <v>0</v>
      </c>
      <c r="I133" s="187">
        <f t="shared" ref="I133:I196" si="32">IF(A133=0,0,MIN($I$1/2,INT(($M133-2*$B133*$B$2-2*$C133*$C$2-2*$D133*$D$2-2*$E133*$E$2-2*$F133*$F$2-2*$G133*$G$2-2*$H133*$H$2)/(2*$I$2))))</f>
        <v>0</v>
      </c>
      <c r="J133" s="186">
        <f t="shared" ref="J133:J196" si="33">IF(A133=0,0,MIN($J$1/2,INT(($M133-2*$B133*$B$2-2*$C133*$C$2-2*$D133*$D$2-2*$E133*$E$2-2*$F133*$F$2-2*$G133*$G$2-2*$H133*$H$2-2*$I133*$I$2)/(2*$J$2))))</f>
        <v>1</v>
      </c>
      <c r="K133" s="187"/>
      <c r="L133" s="189">
        <f t="shared" si="23"/>
        <v>129</v>
      </c>
      <c r="M133" s="189">
        <f t="shared" ref="M133:M196" si="34">IF($A$2="Pounds",5*L133,2.5*L133)</f>
        <v>322.5</v>
      </c>
    </row>
    <row r="134" spans="1:13" ht="12.75" customHeight="1" x14ac:dyDescent="0.2">
      <c r="A134" s="191">
        <f t="shared" si="24"/>
        <v>360</v>
      </c>
      <c r="B134" s="186">
        <f t="shared" si="25"/>
        <v>2</v>
      </c>
      <c r="C134" s="187">
        <f t="shared" si="26"/>
        <v>0</v>
      </c>
      <c r="D134" s="186">
        <f t="shared" si="27"/>
        <v>0</v>
      </c>
      <c r="E134" s="187">
        <f t="shared" si="28"/>
        <v>3</v>
      </c>
      <c r="F134" s="186">
        <f t="shared" si="29"/>
        <v>0</v>
      </c>
      <c r="G134" s="187">
        <f t="shared" si="30"/>
        <v>0</v>
      </c>
      <c r="H134" s="186">
        <f t="shared" si="31"/>
        <v>0</v>
      </c>
      <c r="I134" s="187">
        <f t="shared" si="32"/>
        <v>1</v>
      </c>
      <c r="J134" s="186">
        <f t="shared" si="33"/>
        <v>0</v>
      </c>
      <c r="K134" s="187"/>
      <c r="L134" s="189">
        <f t="shared" si="23"/>
        <v>130</v>
      </c>
      <c r="M134" s="189">
        <f t="shared" si="34"/>
        <v>325</v>
      </c>
    </row>
    <row r="135" spans="1:13" ht="12.75" customHeight="1" x14ac:dyDescent="0.2">
      <c r="A135" s="191">
        <f t="shared" si="24"/>
        <v>362.5</v>
      </c>
      <c r="B135" s="186">
        <f t="shared" si="25"/>
        <v>2</v>
      </c>
      <c r="C135" s="187">
        <f t="shared" si="26"/>
        <v>0</v>
      </c>
      <c r="D135" s="186">
        <f t="shared" si="27"/>
        <v>0</v>
      </c>
      <c r="E135" s="187">
        <f t="shared" si="28"/>
        <v>3</v>
      </c>
      <c r="F135" s="186">
        <f t="shared" si="29"/>
        <v>0</v>
      </c>
      <c r="G135" s="187">
        <f t="shared" si="30"/>
        <v>0</v>
      </c>
      <c r="H135" s="186">
        <f t="shared" si="31"/>
        <v>0</v>
      </c>
      <c r="I135" s="187">
        <f t="shared" si="32"/>
        <v>1</v>
      </c>
      <c r="J135" s="186">
        <f t="shared" si="33"/>
        <v>1</v>
      </c>
      <c r="K135" s="187"/>
      <c r="L135" s="189">
        <f t="shared" si="23"/>
        <v>131</v>
      </c>
      <c r="M135" s="189">
        <f t="shared" si="34"/>
        <v>327.5</v>
      </c>
    </row>
    <row r="136" spans="1:13" ht="12.75" customHeight="1" x14ac:dyDescent="0.2">
      <c r="A136" s="191">
        <f t="shared" si="24"/>
        <v>365</v>
      </c>
      <c r="B136" s="186">
        <f t="shared" si="25"/>
        <v>2</v>
      </c>
      <c r="C136" s="187">
        <f t="shared" si="26"/>
        <v>0</v>
      </c>
      <c r="D136" s="186">
        <f t="shared" si="27"/>
        <v>0</v>
      </c>
      <c r="E136" s="187">
        <f t="shared" si="28"/>
        <v>3</v>
      </c>
      <c r="F136" s="186">
        <f t="shared" si="29"/>
        <v>0</v>
      </c>
      <c r="G136" s="187">
        <f t="shared" si="30"/>
        <v>0</v>
      </c>
      <c r="H136" s="186">
        <f t="shared" si="31"/>
        <v>1</v>
      </c>
      <c r="I136" s="187">
        <f t="shared" si="32"/>
        <v>0</v>
      </c>
      <c r="J136" s="186">
        <f t="shared" si="33"/>
        <v>0</v>
      </c>
      <c r="K136" s="187"/>
      <c r="L136" s="189">
        <f t="shared" si="23"/>
        <v>132</v>
      </c>
      <c r="M136" s="189">
        <f t="shared" si="34"/>
        <v>330</v>
      </c>
    </row>
    <row r="137" spans="1:13" ht="12.75" customHeight="1" x14ac:dyDescent="0.2">
      <c r="A137" s="191">
        <f t="shared" si="24"/>
        <v>367.5</v>
      </c>
      <c r="B137" s="186">
        <f t="shared" si="25"/>
        <v>2</v>
      </c>
      <c r="C137" s="187">
        <f t="shared" si="26"/>
        <v>0</v>
      </c>
      <c r="D137" s="186">
        <f t="shared" si="27"/>
        <v>0</v>
      </c>
      <c r="E137" s="187">
        <f t="shared" si="28"/>
        <v>3</v>
      </c>
      <c r="F137" s="186">
        <f t="shared" si="29"/>
        <v>0</v>
      </c>
      <c r="G137" s="187">
        <f t="shared" si="30"/>
        <v>0</v>
      </c>
      <c r="H137" s="186">
        <f t="shared" si="31"/>
        <v>1</v>
      </c>
      <c r="I137" s="187">
        <f t="shared" si="32"/>
        <v>0</v>
      </c>
      <c r="J137" s="186">
        <f t="shared" si="33"/>
        <v>1</v>
      </c>
      <c r="K137" s="187"/>
      <c r="L137" s="189">
        <f t="shared" si="23"/>
        <v>133</v>
      </c>
      <c r="M137" s="189">
        <f t="shared" si="34"/>
        <v>332.5</v>
      </c>
    </row>
    <row r="138" spans="1:13" ht="12.75" customHeight="1" x14ac:dyDescent="0.2">
      <c r="A138" s="191">
        <f t="shared" si="24"/>
        <v>370</v>
      </c>
      <c r="B138" s="186">
        <f t="shared" si="25"/>
        <v>2</v>
      </c>
      <c r="C138" s="187">
        <f t="shared" si="26"/>
        <v>0</v>
      </c>
      <c r="D138" s="186">
        <f t="shared" si="27"/>
        <v>0</v>
      </c>
      <c r="E138" s="187">
        <f t="shared" si="28"/>
        <v>3</v>
      </c>
      <c r="F138" s="186">
        <f t="shared" si="29"/>
        <v>0</v>
      </c>
      <c r="G138" s="187">
        <f t="shared" si="30"/>
        <v>0</v>
      </c>
      <c r="H138" s="186">
        <f t="shared" si="31"/>
        <v>1</v>
      </c>
      <c r="I138" s="187">
        <f t="shared" si="32"/>
        <v>1</v>
      </c>
      <c r="J138" s="186">
        <f t="shared" si="33"/>
        <v>0</v>
      </c>
      <c r="K138" s="187"/>
      <c r="L138" s="189">
        <f t="shared" si="23"/>
        <v>134</v>
      </c>
      <c r="M138" s="189">
        <f t="shared" si="34"/>
        <v>335</v>
      </c>
    </row>
    <row r="139" spans="1:13" ht="12.75" customHeight="1" x14ac:dyDescent="0.2">
      <c r="A139" s="191">
        <f t="shared" si="24"/>
        <v>372.5</v>
      </c>
      <c r="B139" s="186">
        <f t="shared" si="25"/>
        <v>2</v>
      </c>
      <c r="C139" s="187">
        <f t="shared" si="26"/>
        <v>0</v>
      </c>
      <c r="D139" s="186">
        <f t="shared" si="27"/>
        <v>0</v>
      </c>
      <c r="E139" s="187">
        <f t="shared" si="28"/>
        <v>3</v>
      </c>
      <c r="F139" s="186">
        <f t="shared" si="29"/>
        <v>0</v>
      </c>
      <c r="G139" s="187">
        <f t="shared" si="30"/>
        <v>0</v>
      </c>
      <c r="H139" s="186">
        <f t="shared" si="31"/>
        <v>1</v>
      </c>
      <c r="I139" s="187">
        <f t="shared" si="32"/>
        <v>1</v>
      </c>
      <c r="J139" s="186">
        <f t="shared" si="33"/>
        <v>1</v>
      </c>
      <c r="K139" s="187"/>
      <c r="L139" s="189">
        <f t="shared" si="23"/>
        <v>135</v>
      </c>
      <c r="M139" s="189">
        <f t="shared" si="34"/>
        <v>337.5</v>
      </c>
    </row>
    <row r="140" spans="1:13" ht="12.75" customHeight="1" x14ac:dyDescent="0.2">
      <c r="A140" s="191">
        <f t="shared" si="24"/>
        <v>375</v>
      </c>
      <c r="B140" s="186">
        <f t="shared" si="25"/>
        <v>2</v>
      </c>
      <c r="C140" s="187">
        <f t="shared" si="26"/>
        <v>0</v>
      </c>
      <c r="D140" s="186">
        <f t="shared" si="27"/>
        <v>0</v>
      </c>
      <c r="E140" s="187">
        <f t="shared" si="28"/>
        <v>3</v>
      </c>
      <c r="F140" s="186">
        <f t="shared" si="29"/>
        <v>0</v>
      </c>
      <c r="G140" s="187">
        <f t="shared" si="30"/>
        <v>1</v>
      </c>
      <c r="H140" s="186">
        <f t="shared" si="31"/>
        <v>0</v>
      </c>
      <c r="I140" s="187">
        <f t="shared" si="32"/>
        <v>0</v>
      </c>
      <c r="J140" s="186">
        <f t="shared" si="33"/>
        <v>0</v>
      </c>
      <c r="K140" s="187"/>
      <c r="L140" s="189">
        <f t="shared" si="23"/>
        <v>136</v>
      </c>
      <c r="M140" s="189">
        <f t="shared" si="34"/>
        <v>340</v>
      </c>
    </row>
    <row r="141" spans="1:13" ht="12.75" customHeight="1" x14ac:dyDescent="0.2">
      <c r="A141" s="191">
        <f t="shared" si="24"/>
        <v>377.5</v>
      </c>
      <c r="B141" s="186">
        <f t="shared" si="25"/>
        <v>2</v>
      </c>
      <c r="C141" s="187">
        <f t="shared" si="26"/>
        <v>0</v>
      </c>
      <c r="D141" s="186">
        <f t="shared" si="27"/>
        <v>0</v>
      </c>
      <c r="E141" s="187">
        <f t="shared" si="28"/>
        <v>3</v>
      </c>
      <c r="F141" s="186">
        <f t="shared" si="29"/>
        <v>0</v>
      </c>
      <c r="G141" s="187">
        <f t="shared" si="30"/>
        <v>1</v>
      </c>
      <c r="H141" s="186">
        <f t="shared" si="31"/>
        <v>0</v>
      </c>
      <c r="I141" s="187">
        <f t="shared" si="32"/>
        <v>0</v>
      </c>
      <c r="J141" s="186">
        <f t="shared" si="33"/>
        <v>1</v>
      </c>
      <c r="K141" s="187"/>
      <c r="L141" s="189">
        <f t="shared" ref="L141:L204" si="35">L140+1</f>
        <v>137</v>
      </c>
      <c r="M141" s="189">
        <f t="shared" si="34"/>
        <v>342.5</v>
      </c>
    </row>
    <row r="142" spans="1:13" ht="12.75" customHeight="1" x14ac:dyDescent="0.2">
      <c r="A142" s="191">
        <f t="shared" si="24"/>
        <v>380</v>
      </c>
      <c r="B142" s="186">
        <f t="shared" si="25"/>
        <v>2</v>
      </c>
      <c r="C142" s="187">
        <f t="shared" si="26"/>
        <v>0</v>
      </c>
      <c r="D142" s="186">
        <f t="shared" si="27"/>
        <v>0</v>
      </c>
      <c r="E142" s="187">
        <f t="shared" si="28"/>
        <v>3</v>
      </c>
      <c r="F142" s="186">
        <f t="shared" si="29"/>
        <v>0</v>
      </c>
      <c r="G142" s="187">
        <f t="shared" si="30"/>
        <v>1</v>
      </c>
      <c r="H142" s="186">
        <f t="shared" si="31"/>
        <v>0</v>
      </c>
      <c r="I142" s="187">
        <f t="shared" si="32"/>
        <v>1</v>
      </c>
      <c r="J142" s="186">
        <f t="shared" si="33"/>
        <v>0</v>
      </c>
      <c r="K142" s="187"/>
      <c r="L142" s="189">
        <f t="shared" si="35"/>
        <v>138</v>
      </c>
      <c r="M142" s="189">
        <f t="shared" si="34"/>
        <v>345</v>
      </c>
    </row>
    <row r="143" spans="1:13" ht="12.75" customHeight="1" x14ac:dyDescent="0.2">
      <c r="A143" s="191">
        <f t="shared" si="24"/>
        <v>382.5</v>
      </c>
      <c r="B143" s="186">
        <f t="shared" si="25"/>
        <v>2</v>
      </c>
      <c r="C143" s="187">
        <f t="shared" si="26"/>
        <v>0</v>
      </c>
      <c r="D143" s="186">
        <f t="shared" si="27"/>
        <v>0</v>
      </c>
      <c r="E143" s="187">
        <f t="shared" si="28"/>
        <v>3</v>
      </c>
      <c r="F143" s="186">
        <f t="shared" si="29"/>
        <v>0</v>
      </c>
      <c r="G143" s="187">
        <f t="shared" si="30"/>
        <v>1</v>
      </c>
      <c r="H143" s="186">
        <f t="shared" si="31"/>
        <v>0</v>
      </c>
      <c r="I143" s="187">
        <f t="shared" si="32"/>
        <v>1</v>
      </c>
      <c r="J143" s="186">
        <f t="shared" si="33"/>
        <v>1</v>
      </c>
      <c r="K143" s="187"/>
      <c r="L143" s="189">
        <f t="shared" si="35"/>
        <v>139</v>
      </c>
      <c r="M143" s="189">
        <f t="shared" si="34"/>
        <v>347.5</v>
      </c>
    </row>
    <row r="144" spans="1:13" ht="12.75" customHeight="1" x14ac:dyDescent="0.2">
      <c r="A144" s="191">
        <f t="shared" si="24"/>
        <v>385</v>
      </c>
      <c r="B144" s="186">
        <f t="shared" si="25"/>
        <v>2</v>
      </c>
      <c r="C144" s="187">
        <f t="shared" si="26"/>
        <v>0</v>
      </c>
      <c r="D144" s="186">
        <f t="shared" si="27"/>
        <v>0</v>
      </c>
      <c r="E144" s="187">
        <f t="shared" si="28"/>
        <v>3</v>
      </c>
      <c r="F144" s="186">
        <f t="shared" si="29"/>
        <v>1</v>
      </c>
      <c r="G144" s="187">
        <f t="shared" si="30"/>
        <v>0</v>
      </c>
      <c r="H144" s="186">
        <f t="shared" si="31"/>
        <v>0</v>
      </c>
      <c r="I144" s="187">
        <f t="shared" si="32"/>
        <v>0</v>
      </c>
      <c r="J144" s="186">
        <f t="shared" si="33"/>
        <v>0</v>
      </c>
      <c r="K144" s="187"/>
      <c r="L144" s="189">
        <f t="shared" si="35"/>
        <v>140</v>
      </c>
      <c r="M144" s="189">
        <f t="shared" si="34"/>
        <v>350</v>
      </c>
    </row>
    <row r="145" spans="1:13" ht="12.75" customHeight="1" x14ac:dyDescent="0.2">
      <c r="A145" s="191">
        <f t="shared" si="24"/>
        <v>387.5</v>
      </c>
      <c r="B145" s="186">
        <f t="shared" si="25"/>
        <v>2</v>
      </c>
      <c r="C145" s="187">
        <f t="shared" si="26"/>
        <v>0</v>
      </c>
      <c r="D145" s="186">
        <f t="shared" si="27"/>
        <v>0</v>
      </c>
      <c r="E145" s="187">
        <f t="shared" si="28"/>
        <v>3</v>
      </c>
      <c r="F145" s="186">
        <f t="shared" si="29"/>
        <v>1</v>
      </c>
      <c r="G145" s="187">
        <f t="shared" si="30"/>
        <v>0</v>
      </c>
      <c r="H145" s="186">
        <f t="shared" si="31"/>
        <v>0</v>
      </c>
      <c r="I145" s="187">
        <f t="shared" si="32"/>
        <v>0</v>
      </c>
      <c r="J145" s="186">
        <f t="shared" si="33"/>
        <v>1</v>
      </c>
      <c r="K145" s="187"/>
      <c r="L145" s="189">
        <f t="shared" si="35"/>
        <v>141</v>
      </c>
      <c r="M145" s="189">
        <f t="shared" si="34"/>
        <v>352.5</v>
      </c>
    </row>
    <row r="146" spans="1:13" ht="12.75" customHeight="1" x14ac:dyDescent="0.2">
      <c r="A146" s="191">
        <f t="shared" si="24"/>
        <v>390</v>
      </c>
      <c r="B146" s="186">
        <f t="shared" si="25"/>
        <v>2</v>
      </c>
      <c r="C146" s="187">
        <f t="shared" si="26"/>
        <v>0</v>
      </c>
      <c r="D146" s="186">
        <f t="shared" si="27"/>
        <v>0</v>
      </c>
      <c r="E146" s="187">
        <f t="shared" si="28"/>
        <v>3</v>
      </c>
      <c r="F146" s="186">
        <f t="shared" si="29"/>
        <v>1</v>
      </c>
      <c r="G146" s="187">
        <f t="shared" si="30"/>
        <v>0</v>
      </c>
      <c r="H146" s="186">
        <f t="shared" si="31"/>
        <v>0</v>
      </c>
      <c r="I146" s="187">
        <f t="shared" si="32"/>
        <v>1</v>
      </c>
      <c r="J146" s="186">
        <f t="shared" si="33"/>
        <v>0</v>
      </c>
      <c r="K146" s="187"/>
      <c r="L146" s="189">
        <f t="shared" si="35"/>
        <v>142</v>
      </c>
      <c r="M146" s="189">
        <f t="shared" si="34"/>
        <v>355</v>
      </c>
    </row>
    <row r="147" spans="1:13" ht="12.75" customHeight="1" x14ac:dyDescent="0.2">
      <c r="A147" s="191">
        <f t="shared" si="24"/>
        <v>392.5</v>
      </c>
      <c r="B147" s="186">
        <f t="shared" si="25"/>
        <v>2</v>
      </c>
      <c r="C147" s="187">
        <f t="shared" si="26"/>
        <v>0</v>
      </c>
      <c r="D147" s="186">
        <f t="shared" si="27"/>
        <v>0</v>
      </c>
      <c r="E147" s="187">
        <f t="shared" si="28"/>
        <v>3</v>
      </c>
      <c r="F147" s="186">
        <f t="shared" si="29"/>
        <v>1</v>
      </c>
      <c r="G147" s="187">
        <f t="shared" si="30"/>
        <v>0</v>
      </c>
      <c r="H147" s="186">
        <f t="shared" si="31"/>
        <v>0</v>
      </c>
      <c r="I147" s="187">
        <f t="shared" si="32"/>
        <v>1</v>
      </c>
      <c r="J147" s="186">
        <f t="shared" si="33"/>
        <v>1</v>
      </c>
      <c r="K147" s="187"/>
      <c r="L147" s="189">
        <f t="shared" si="35"/>
        <v>143</v>
      </c>
      <c r="M147" s="189">
        <f t="shared" si="34"/>
        <v>357.5</v>
      </c>
    </row>
    <row r="148" spans="1:13" ht="12.75" customHeight="1" x14ac:dyDescent="0.2">
      <c r="A148" s="191">
        <f t="shared" si="24"/>
        <v>395</v>
      </c>
      <c r="B148" s="186">
        <f t="shared" si="25"/>
        <v>2</v>
      </c>
      <c r="C148" s="187">
        <f t="shared" si="26"/>
        <v>0</v>
      </c>
      <c r="D148" s="186">
        <f t="shared" si="27"/>
        <v>0</v>
      </c>
      <c r="E148" s="187">
        <f t="shared" si="28"/>
        <v>4</v>
      </c>
      <c r="F148" s="186">
        <f t="shared" si="29"/>
        <v>0</v>
      </c>
      <c r="G148" s="187">
        <f t="shared" si="30"/>
        <v>0</v>
      </c>
      <c r="H148" s="186">
        <f t="shared" si="31"/>
        <v>0</v>
      </c>
      <c r="I148" s="187">
        <f t="shared" si="32"/>
        <v>0</v>
      </c>
      <c r="J148" s="186">
        <f t="shared" si="33"/>
        <v>0</v>
      </c>
      <c r="K148" s="187"/>
      <c r="L148" s="189">
        <f t="shared" si="35"/>
        <v>144</v>
      </c>
      <c r="M148" s="189">
        <f t="shared" si="34"/>
        <v>360</v>
      </c>
    </row>
    <row r="149" spans="1:13" ht="12.75" customHeight="1" x14ac:dyDescent="0.2">
      <c r="A149" s="191">
        <f t="shared" si="24"/>
        <v>397.5</v>
      </c>
      <c r="B149" s="186">
        <f t="shared" si="25"/>
        <v>2</v>
      </c>
      <c r="C149" s="187">
        <f t="shared" si="26"/>
        <v>0</v>
      </c>
      <c r="D149" s="186">
        <f t="shared" si="27"/>
        <v>0</v>
      </c>
      <c r="E149" s="187">
        <f t="shared" si="28"/>
        <v>4</v>
      </c>
      <c r="F149" s="186">
        <f t="shared" si="29"/>
        <v>0</v>
      </c>
      <c r="G149" s="187">
        <f t="shared" si="30"/>
        <v>0</v>
      </c>
      <c r="H149" s="186">
        <f t="shared" si="31"/>
        <v>0</v>
      </c>
      <c r="I149" s="187">
        <f t="shared" si="32"/>
        <v>0</v>
      </c>
      <c r="J149" s="186">
        <f t="shared" si="33"/>
        <v>1</v>
      </c>
      <c r="K149" s="187"/>
      <c r="L149" s="189">
        <f t="shared" si="35"/>
        <v>145</v>
      </c>
      <c r="M149" s="189">
        <f t="shared" si="34"/>
        <v>362.5</v>
      </c>
    </row>
    <row r="150" spans="1:13" ht="12.75" customHeight="1" x14ac:dyDescent="0.2">
      <c r="A150" s="191">
        <f t="shared" si="24"/>
        <v>400</v>
      </c>
      <c r="B150" s="186">
        <f t="shared" si="25"/>
        <v>2</v>
      </c>
      <c r="C150" s="187">
        <f t="shared" si="26"/>
        <v>0</v>
      </c>
      <c r="D150" s="186">
        <f t="shared" si="27"/>
        <v>0</v>
      </c>
      <c r="E150" s="187">
        <f t="shared" si="28"/>
        <v>4</v>
      </c>
      <c r="F150" s="186">
        <f t="shared" si="29"/>
        <v>0</v>
      </c>
      <c r="G150" s="187">
        <f t="shared" si="30"/>
        <v>0</v>
      </c>
      <c r="H150" s="186">
        <f t="shared" si="31"/>
        <v>0</v>
      </c>
      <c r="I150" s="187">
        <f t="shared" si="32"/>
        <v>1</v>
      </c>
      <c r="J150" s="186">
        <f t="shared" si="33"/>
        <v>0</v>
      </c>
      <c r="K150" s="187"/>
      <c r="L150" s="189">
        <f t="shared" si="35"/>
        <v>146</v>
      </c>
      <c r="M150" s="189">
        <f t="shared" si="34"/>
        <v>365</v>
      </c>
    </row>
    <row r="151" spans="1:13" ht="12.75" customHeight="1" x14ac:dyDescent="0.2">
      <c r="A151" s="191">
        <f t="shared" si="24"/>
        <v>402.5</v>
      </c>
      <c r="B151" s="186">
        <f t="shared" si="25"/>
        <v>2</v>
      </c>
      <c r="C151" s="187">
        <f t="shared" si="26"/>
        <v>0</v>
      </c>
      <c r="D151" s="186">
        <f t="shared" si="27"/>
        <v>0</v>
      </c>
      <c r="E151" s="187">
        <f t="shared" si="28"/>
        <v>4</v>
      </c>
      <c r="F151" s="186">
        <f t="shared" si="29"/>
        <v>0</v>
      </c>
      <c r="G151" s="187">
        <f t="shared" si="30"/>
        <v>0</v>
      </c>
      <c r="H151" s="186">
        <f t="shared" si="31"/>
        <v>0</v>
      </c>
      <c r="I151" s="187">
        <f t="shared" si="32"/>
        <v>1</v>
      </c>
      <c r="J151" s="186">
        <f t="shared" si="33"/>
        <v>1</v>
      </c>
      <c r="K151" s="187"/>
      <c r="L151" s="189">
        <f t="shared" si="35"/>
        <v>147</v>
      </c>
      <c r="M151" s="189">
        <f t="shared" si="34"/>
        <v>367.5</v>
      </c>
    </row>
    <row r="152" spans="1:13" ht="12.75" customHeight="1" x14ac:dyDescent="0.2">
      <c r="A152" s="191">
        <f t="shared" si="24"/>
        <v>405</v>
      </c>
      <c r="B152" s="186">
        <f t="shared" si="25"/>
        <v>2</v>
      </c>
      <c r="C152" s="187">
        <f t="shared" si="26"/>
        <v>0</v>
      </c>
      <c r="D152" s="186">
        <f t="shared" si="27"/>
        <v>0</v>
      </c>
      <c r="E152" s="187">
        <f t="shared" si="28"/>
        <v>4</v>
      </c>
      <c r="F152" s="186">
        <f t="shared" si="29"/>
        <v>0</v>
      </c>
      <c r="G152" s="187">
        <f t="shared" si="30"/>
        <v>0</v>
      </c>
      <c r="H152" s="186">
        <f t="shared" si="31"/>
        <v>1</v>
      </c>
      <c r="I152" s="187">
        <f t="shared" si="32"/>
        <v>0</v>
      </c>
      <c r="J152" s="186">
        <f t="shared" si="33"/>
        <v>0</v>
      </c>
      <c r="K152" s="187"/>
      <c r="L152" s="189">
        <f t="shared" si="35"/>
        <v>148</v>
      </c>
      <c r="M152" s="189">
        <f t="shared" si="34"/>
        <v>370</v>
      </c>
    </row>
    <row r="153" spans="1:13" ht="12.75" customHeight="1" x14ac:dyDescent="0.2">
      <c r="A153" s="191">
        <f t="shared" si="24"/>
        <v>407.5</v>
      </c>
      <c r="B153" s="186">
        <f t="shared" si="25"/>
        <v>2</v>
      </c>
      <c r="C153" s="187">
        <f t="shared" si="26"/>
        <v>0</v>
      </c>
      <c r="D153" s="186">
        <f t="shared" si="27"/>
        <v>0</v>
      </c>
      <c r="E153" s="187">
        <f t="shared" si="28"/>
        <v>4</v>
      </c>
      <c r="F153" s="186">
        <f t="shared" si="29"/>
        <v>0</v>
      </c>
      <c r="G153" s="187">
        <f t="shared" si="30"/>
        <v>0</v>
      </c>
      <c r="H153" s="186">
        <f t="shared" si="31"/>
        <v>1</v>
      </c>
      <c r="I153" s="187">
        <f t="shared" si="32"/>
        <v>0</v>
      </c>
      <c r="J153" s="186">
        <f t="shared" si="33"/>
        <v>1</v>
      </c>
      <c r="K153" s="187"/>
      <c r="L153" s="189">
        <f t="shared" si="35"/>
        <v>149</v>
      </c>
      <c r="M153" s="189">
        <f t="shared" si="34"/>
        <v>372.5</v>
      </c>
    </row>
    <row r="154" spans="1:13" ht="12.75" customHeight="1" x14ac:dyDescent="0.2">
      <c r="A154" s="191">
        <f t="shared" si="24"/>
        <v>410</v>
      </c>
      <c r="B154" s="186">
        <f t="shared" si="25"/>
        <v>2</v>
      </c>
      <c r="C154" s="187">
        <f t="shared" si="26"/>
        <v>0</v>
      </c>
      <c r="D154" s="186">
        <f t="shared" si="27"/>
        <v>0</v>
      </c>
      <c r="E154" s="187">
        <f t="shared" si="28"/>
        <v>4</v>
      </c>
      <c r="F154" s="186">
        <f t="shared" si="29"/>
        <v>0</v>
      </c>
      <c r="G154" s="187">
        <f t="shared" si="30"/>
        <v>0</v>
      </c>
      <c r="H154" s="186">
        <f t="shared" si="31"/>
        <v>1</v>
      </c>
      <c r="I154" s="187">
        <f t="shared" si="32"/>
        <v>1</v>
      </c>
      <c r="J154" s="186">
        <f t="shared" si="33"/>
        <v>0</v>
      </c>
      <c r="K154" s="187"/>
      <c r="L154" s="189">
        <f t="shared" si="35"/>
        <v>150</v>
      </c>
      <c r="M154" s="189">
        <f t="shared" si="34"/>
        <v>375</v>
      </c>
    </row>
    <row r="155" spans="1:13" ht="12.75" customHeight="1" x14ac:dyDescent="0.2">
      <c r="A155" s="191">
        <f t="shared" si="24"/>
        <v>412.5</v>
      </c>
      <c r="B155" s="186">
        <f t="shared" si="25"/>
        <v>2</v>
      </c>
      <c r="C155" s="187">
        <f t="shared" si="26"/>
        <v>0</v>
      </c>
      <c r="D155" s="186">
        <f t="shared" si="27"/>
        <v>0</v>
      </c>
      <c r="E155" s="187">
        <f t="shared" si="28"/>
        <v>4</v>
      </c>
      <c r="F155" s="186">
        <f t="shared" si="29"/>
        <v>0</v>
      </c>
      <c r="G155" s="187">
        <f t="shared" si="30"/>
        <v>0</v>
      </c>
      <c r="H155" s="186">
        <f t="shared" si="31"/>
        <v>1</v>
      </c>
      <c r="I155" s="187">
        <f t="shared" si="32"/>
        <v>1</v>
      </c>
      <c r="J155" s="186">
        <f t="shared" si="33"/>
        <v>1</v>
      </c>
      <c r="K155" s="187"/>
      <c r="L155" s="189">
        <f t="shared" si="35"/>
        <v>151</v>
      </c>
      <c r="M155" s="189">
        <f t="shared" si="34"/>
        <v>377.5</v>
      </c>
    </row>
    <row r="156" spans="1:13" ht="12.75" customHeight="1" x14ac:dyDescent="0.2">
      <c r="A156" s="191">
        <f t="shared" si="24"/>
        <v>415</v>
      </c>
      <c r="B156" s="186">
        <f t="shared" si="25"/>
        <v>2</v>
      </c>
      <c r="C156" s="187">
        <f t="shared" si="26"/>
        <v>0</v>
      </c>
      <c r="D156" s="186">
        <f t="shared" si="27"/>
        <v>0</v>
      </c>
      <c r="E156" s="187">
        <f t="shared" si="28"/>
        <v>4</v>
      </c>
      <c r="F156" s="186">
        <f t="shared" si="29"/>
        <v>0</v>
      </c>
      <c r="G156" s="187">
        <f t="shared" si="30"/>
        <v>1</v>
      </c>
      <c r="H156" s="186">
        <f t="shared" si="31"/>
        <v>0</v>
      </c>
      <c r="I156" s="187">
        <f t="shared" si="32"/>
        <v>0</v>
      </c>
      <c r="J156" s="186">
        <f t="shared" si="33"/>
        <v>0</v>
      </c>
      <c r="K156" s="187"/>
      <c r="L156" s="189">
        <f t="shared" si="35"/>
        <v>152</v>
      </c>
      <c r="M156" s="189">
        <f t="shared" si="34"/>
        <v>380</v>
      </c>
    </row>
    <row r="157" spans="1:13" ht="12.75" customHeight="1" x14ac:dyDescent="0.2">
      <c r="A157" s="191">
        <f t="shared" si="24"/>
        <v>417.5</v>
      </c>
      <c r="B157" s="186">
        <f t="shared" si="25"/>
        <v>2</v>
      </c>
      <c r="C157" s="187">
        <f t="shared" si="26"/>
        <v>0</v>
      </c>
      <c r="D157" s="186">
        <f t="shared" si="27"/>
        <v>0</v>
      </c>
      <c r="E157" s="187">
        <f t="shared" si="28"/>
        <v>4</v>
      </c>
      <c r="F157" s="186">
        <f t="shared" si="29"/>
        <v>0</v>
      </c>
      <c r="G157" s="187">
        <f t="shared" si="30"/>
        <v>1</v>
      </c>
      <c r="H157" s="186">
        <f t="shared" si="31"/>
        <v>0</v>
      </c>
      <c r="I157" s="187">
        <f t="shared" si="32"/>
        <v>0</v>
      </c>
      <c r="J157" s="186">
        <f t="shared" si="33"/>
        <v>1</v>
      </c>
      <c r="K157" s="187"/>
      <c r="L157" s="189">
        <f t="shared" si="35"/>
        <v>153</v>
      </c>
      <c r="M157" s="189">
        <f t="shared" si="34"/>
        <v>382.5</v>
      </c>
    </row>
    <row r="158" spans="1:13" ht="12.75" customHeight="1" x14ac:dyDescent="0.2">
      <c r="A158" s="191">
        <f t="shared" si="24"/>
        <v>420</v>
      </c>
      <c r="B158" s="186">
        <f t="shared" si="25"/>
        <v>2</v>
      </c>
      <c r="C158" s="187">
        <f t="shared" si="26"/>
        <v>0</v>
      </c>
      <c r="D158" s="186">
        <f t="shared" si="27"/>
        <v>0</v>
      </c>
      <c r="E158" s="187">
        <f t="shared" si="28"/>
        <v>4</v>
      </c>
      <c r="F158" s="186">
        <f t="shared" si="29"/>
        <v>0</v>
      </c>
      <c r="G158" s="187">
        <f t="shared" si="30"/>
        <v>1</v>
      </c>
      <c r="H158" s="186">
        <f t="shared" si="31"/>
        <v>0</v>
      </c>
      <c r="I158" s="187">
        <f t="shared" si="32"/>
        <v>1</v>
      </c>
      <c r="J158" s="186">
        <f t="shared" si="33"/>
        <v>0</v>
      </c>
      <c r="K158" s="187"/>
      <c r="L158" s="189">
        <f t="shared" si="35"/>
        <v>154</v>
      </c>
      <c r="M158" s="189">
        <f t="shared" si="34"/>
        <v>385</v>
      </c>
    </row>
    <row r="159" spans="1:13" ht="12.75" customHeight="1" x14ac:dyDescent="0.2">
      <c r="A159" s="191">
        <f t="shared" si="24"/>
        <v>422.5</v>
      </c>
      <c r="B159" s="186">
        <f t="shared" si="25"/>
        <v>2</v>
      </c>
      <c r="C159" s="187">
        <f t="shared" si="26"/>
        <v>0</v>
      </c>
      <c r="D159" s="186">
        <f t="shared" si="27"/>
        <v>0</v>
      </c>
      <c r="E159" s="187">
        <f t="shared" si="28"/>
        <v>4</v>
      </c>
      <c r="F159" s="186">
        <f t="shared" si="29"/>
        <v>0</v>
      </c>
      <c r="G159" s="187">
        <f t="shared" si="30"/>
        <v>1</v>
      </c>
      <c r="H159" s="186">
        <f t="shared" si="31"/>
        <v>0</v>
      </c>
      <c r="I159" s="187">
        <f t="shared" si="32"/>
        <v>1</v>
      </c>
      <c r="J159" s="186">
        <f t="shared" si="33"/>
        <v>1</v>
      </c>
      <c r="K159" s="187"/>
      <c r="L159" s="189">
        <f t="shared" si="35"/>
        <v>155</v>
      </c>
      <c r="M159" s="189">
        <f t="shared" si="34"/>
        <v>387.5</v>
      </c>
    </row>
    <row r="160" spans="1:13" ht="12.75" customHeight="1" x14ac:dyDescent="0.2">
      <c r="A160" s="191">
        <f t="shared" si="24"/>
        <v>425</v>
      </c>
      <c r="B160" s="186">
        <f t="shared" si="25"/>
        <v>2</v>
      </c>
      <c r="C160" s="187">
        <f t="shared" si="26"/>
        <v>0</v>
      </c>
      <c r="D160" s="186">
        <f t="shared" si="27"/>
        <v>0</v>
      </c>
      <c r="E160" s="187">
        <f t="shared" si="28"/>
        <v>4</v>
      </c>
      <c r="F160" s="186">
        <f t="shared" si="29"/>
        <v>1</v>
      </c>
      <c r="G160" s="187">
        <f t="shared" si="30"/>
        <v>0</v>
      </c>
      <c r="H160" s="186">
        <f t="shared" si="31"/>
        <v>0</v>
      </c>
      <c r="I160" s="187">
        <f t="shared" si="32"/>
        <v>0</v>
      </c>
      <c r="J160" s="186">
        <f t="shared" si="33"/>
        <v>0</v>
      </c>
      <c r="K160" s="187"/>
      <c r="L160" s="189">
        <f t="shared" si="35"/>
        <v>156</v>
      </c>
      <c r="M160" s="189">
        <f t="shared" si="34"/>
        <v>390</v>
      </c>
    </row>
    <row r="161" spans="1:13" ht="12.75" customHeight="1" x14ac:dyDescent="0.2">
      <c r="A161" s="191">
        <f t="shared" si="24"/>
        <v>427.5</v>
      </c>
      <c r="B161" s="186">
        <f t="shared" si="25"/>
        <v>2</v>
      </c>
      <c r="C161" s="187">
        <f t="shared" si="26"/>
        <v>0</v>
      </c>
      <c r="D161" s="186">
        <f t="shared" si="27"/>
        <v>0</v>
      </c>
      <c r="E161" s="187">
        <f t="shared" si="28"/>
        <v>4</v>
      </c>
      <c r="F161" s="186">
        <f t="shared" si="29"/>
        <v>1</v>
      </c>
      <c r="G161" s="187">
        <f t="shared" si="30"/>
        <v>0</v>
      </c>
      <c r="H161" s="186">
        <f t="shared" si="31"/>
        <v>0</v>
      </c>
      <c r="I161" s="187">
        <f t="shared" si="32"/>
        <v>0</v>
      </c>
      <c r="J161" s="186">
        <f t="shared" si="33"/>
        <v>1</v>
      </c>
      <c r="K161" s="187"/>
      <c r="L161" s="189">
        <f t="shared" si="35"/>
        <v>157</v>
      </c>
      <c r="M161" s="189">
        <f t="shared" si="34"/>
        <v>392.5</v>
      </c>
    </row>
    <row r="162" spans="1:13" ht="12.75" customHeight="1" x14ac:dyDescent="0.2">
      <c r="A162" s="191">
        <f t="shared" si="24"/>
        <v>430</v>
      </c>
      <c r="B162" s="186">
        <f t="shared" si="25"/>
        <v>2</v>
      </c>
      <c r="C162" s="187">
        <f t="shared" si="26"/>
        <v>0</v>
      </c>
      <c r="D162" s="186">
        <f t="shared" si="27"/>
        <v>0</v>
      </c>
      <c r="E162" s="187">
        <f t="shared" si="28"/>
        <v>4</v>
      </c>
      <c r="F162" s="186">
        <f t="shared" si="29"/>
        <v>1</v>
      </c>
      <c r="G162" s="187">
        <f t="shared" si="30"/>
        <v>0</v>
      </c>
      <c r="H162" s="186">
        <f t="shared" si="31"/>
        <v>0</v>
      </c>
      <c r="I162" s="187">
        <f t="shared" si="32"/>
        <v>1</v>
      </c>
      <c r="J162" s="186">
        <f t="shared" si="33"/>
        <v>0</v>
      </c>
      <c r="K162" s="187"/>
      <c r="L162" s="189">
        <f t="shared" si="35"/>
        <v>158</v>
      </c>
      <c r="M162" s="189">
        <f t="shared" si="34"/>
        <v>395</v>
      </c>
    </row>
    <row r="163" spans="1:13" ht="12.75" customHeight="1" x14ac:dyDescent="0.2">
      <c r="A163" s="191">
        <f t="shared" si="24"/>
        <v>432.5</v>
      </c>
      <c r="B163" s="186">
        <f t="shared" si="25"/>
        <v>2</v>
      </c>
      <c r="C163" s="187">
        <f t="shared" si="26"/>
        <v>0</v>
      </c>
      <c r="D163" s="186">
        <f t="shared" si="27"/>
        <v>0</v>
      </c>
      <c r="E163" s="187">
        <f t="shared" si="28"/>
        <v>4</v>
      </c>
      <c r="F163" s="186">
        <f t="shared" si="29"/>
        <v>1</v>
      </c>
      <c r="G163" s="187">
        <f t="shared" si="30"/>
        <v>0</v>
      </c>
      <c r="H163" s="186">
        <f t="shared" si="31"/>
        <v>0</v>
      </c>
      <c r="I163" s="187">
        <f t="shared" si="32"/>
        <v>1</v>
      </c>
      <c r="J163" s="186">
        <f t="shared" si="33"/>
        <v>1</v>
      </c>
      <c r="K163" s="187"/>
      <c r="L163" s="189">
        <f t="shared" si="35"/>
        <v>159</v>
      </c>
      <c r="M163" s="189">
        <f t="shared" si="34"/>
        <v>397.5</v>
      </c>
    </row>
    <row r="164" spans="1:13" ht="12.75" customHeight="1" x14ac:dyDescent="0.2">
      <c r="A164" s="191">
        <f t="shared" si="24"/>
        <v>435</v>
      </c>
      <c r="B164" s="186">
        <f t="shared" si="25"/>
        <v>2</v>
      </c>
      <c r="C164" s="187">
        <f t="shared" si="26"/>
        <v>0</v>
      </c>
      <c r="D164" s="186">
        <f t="shared" si="27"/>
        <v>0</v>
      </c>
      <c r="E164" s="187">
        <f t="shared" si="28"/>
        <v>5</v>
      </c>
      <c r="F164" s="186">
        <f t="shared" si="29"/>
        <v>0</v>
      </c>
      <c r="G164" s="187">
        <f t="shared" si="30"/>
        <v>0</v>
      </c>
      <c r="H164" s="186">
        <f t="shared" si="31"/>
        <v>0</v>
      </c>
      <c r="I164" s="187">
        <f t="shared" si="32"/>
        <v>0</v>
      </c>
      <c r="J164" s="186">
        <f t="shared" si="33"/>
        <v>0</v>
      </c>
      <c r="K164" s="187"/>
      <c r="L164" s="189">
        <f t="shared" si="35"/>
        <v>160</v>
      </c>
      <c r="M164" s="189">
        <f t="shared" si="34"/>
        <v>400</v>
      </c>
    </row>
    <row r="165" spans="1:13" ht="12.75" customHeight="1" x14ac:dyDescent="0.2">
      <c r="A165" s="191">
        <f t="shared" si="24"/>
        <v>437.5</v>
      </c>
      <c r="B165" s="186">
        <f t="shared" si="25"/>
        <v>2</v>
      </c>
      <c r="C165" s="187">
        <f t="shared" si="26"/>
        <v>0</v>
      </c>
      <c r="D165" s="186">
        <f t="shared" si="27"/>
        <v>0</v>
      </c>
      <c r="E165" s="187">
        <f t="shared" si="28"/>
        <v>5</v>
      </c>
      <c r="F165" s="186">
        <f t="shared" si="29"/>
        <v>0</v>
      </c>
      <c r="G165" s="187">
        <f t="shared" si="30"/>
        <v>0</v>
      </c>
      <c r="H165" s="186">
        <f t="shared" si="31"/>
        <v>0</v>
      </c>
      <c r="I165" s="187">
        <f t="shared" si="32"/>
        <v>0</v>
      </c>
      <c r="J165" s="186">
        <f t="shared" si="33"/>
        <v>1</v>
      </c>
      <c r="K165" s="187"/>
      <c r="L165" s="189">
        <f t="shared" si="35"/>
        <v>161</v>
      </c>
      <c r="M165" s="189">
        <f t="shared" si="34"/>
        <v>402.5</v>
      </c>
    </row>
    <row r="166" spans="1:13" ht="12.75" customHeight="1" x14ac:dyDescent="0.2">
      <c r="A166" s="191">
        <f t="shared" si="24"/>
        <v>440</v>
      </c>
      <c r="B166" s="186">
        <f t="shared" si="25"/>
        <v>2</v>
      </c>
      <c r="C166" s="187">
        <f t="shared" si="26"/>
        <v>0</v>
      </c>
      <c r="D166" s="186">
        <f t="shared" si="27"/>
        <v>0</v>
      </c>
      <c r="E166" s="187">
        <f t="shared" si="28"/>
        <v>5</v>
      </c>
      <c r="F166" s="186">
        <f t="shared" si="29"/>
        <v>0</v>
      </c>
      <c r="G166" s="187">
        <f t="shared" si="30"/>
        <v>0</v>
      </c>
      <c r="H166" s="186">
        <f t="shared" si="31"/>
        <v>0</v>
      </c>
      <c r="I166" s="187">
        <f t="shared" si="32"/>
        <v>1</v>
      </c>
      <c r="J166" s="186">
        <f t="shared" si="33"/>
        <v>0</v>
      </c>
      <c r="K166" s="187"/>
      <c r="L166" s="189">
        <f t="shared" si="35"/>
        <v>162</v>
      </c>
      <c r="M166" s="189">
        <f t="shared" si="34"/>
        <v>405</v>
      </c>
    </row>
    <row r="167" spans="1:13" ht="12.75" customHeight="1" x14ac:dyDescent="0.2">
      <c r="A167" s="191">
        <f t="shared" si="24"/>
        <v>442.5</v>
      </c>
      <c r="B167" s="186">
        <f t="shared" si="25"/>
        <v>2</v>
      </c>
      <c r="C167" s="187">
        <f t="shared" si="26"/>
        <v>0</v>
      </c>
      <c r="D167" s="186">
        <f t="shared" si="27"/>
        <v>0</v>
      </c>
      <c r="E167" s="187">
        <f t="shared" si="28"/>
        <v>5</v>
      </c>
      <c r="F167" s="186">
        <f t="shared" si="29"/>
        <v>0</v>
      </c>
      <c r="G167" s="187">
        <f t="shared" si="30"/>
        <v>0</v>
      </c>
      <c r="H167" s="186">
        <f t="shared" si="31"/>
        <v>0</v>
      </c>
      <c r="I167" s="187">
        <f t="shared" si="32"/>
        <v>1</v>
      </c>
      <c r="J167" s="186">
        <f t="shared" si="33"/>
        <v>1</v>
      </c>
      <c r="K167" s="187"/>
      <c r="L167" s="189">
        <f t="shared" si="35"/>
        <v>163</v>
      </c>
      <c r="M167" s="189">
        <f t="shared" si="34"/>
        <v>407.5</v>
      </c>
    </row>
    <row r="168" spans="1:13" ht="12.75" customHeight="1" x14ac:dyDescent="0.2">
      <c r="A168" s="191">
        <f t="shared" si="24"/>
        <v>445</v>
      </c>
      <c r="B168" s="186">
        <f t="shared" si="25"/>
        <v>2</v>
      </c>
      <c r="C168" s="187">
        <f t="shared" si="26"/>
        <v>0</v>
      </c>
      <c r="D168" s="186">
        <f t="shared" si="27"/>
        <v>0</v>
      </c>
      <c r="E168" s="187">
        <f t="shared" si="28"/>
        <v>5</v>
      </c>
      <c r="F168" s="186">
        <f t="shared" si="29"/>
        <v>0</v>
      </c>
      <c r="G168" s="187">
        <f t="shared" si="30"/>
        <v>0</v>
      </c>
      <c r="H168" s="186">
        <f t="shared" si="31"/>
        <v>1</v>
      </c>
      <c r="I168" s="187">
        <f t="shared" si="32"/>
        <v>0</v>
      </c>
      <c r="J168" s="186">
        <f t="shared" si="33"/>
        <v>0</v>
      </c>
      <c r="K168" s="187"/>
      <c r="L168" s="189">
        <f t="shared" si="35"/>
        <v>164</v>
      </c>
      <c r="M168" s="189">
        <f t="shared" si="34"/>
        <v>410</v>
      </c>
    </row>
    <row r="169" spans="1:13" ht="12.75" customHeight="1" x14ac:dyDescent="0.2">
      <c r="A169" s="191">
        <f t="shared" si="24"/>
        <v>447.5</v>
      </c>
      <c r="B169" s="186">
        <f t="shared" si="25"/>
        <v>2</v>
      </c>
      <c r="C169" s="187">
        <f t="shared" si="26"/>
        <v>0</v>
      </c>
      <c r="D169" s="186">
        <f t="shared" si="27"/>
        <v>0</v>
      </c>
      <c r="E169" s="187">
        <f t="shared" si="28"/>
        <v>5</v>
      </c>
      <c r="F169" s="186">
        <f t="shared" si="29"/>
        <v>0</v>
      </c>
      <c r="G169" s="187">
        <f t="shared" si="30"/>
        <v>0</v>
      </c>
      <c r="H169" s="186">
        <f t="shared" si="31"/>
        <v>1</v>
      </c>
      <c r="I169" s="187">
        <f t="shared" si="32"/>
        <v>0</v>
      </c>
      <c r="J169" s="186">
        <f t="shared" si="33"/>
        <v>1</v>
      </c>
      <c r="K169" s="187"/>
      <c r="L169" s="189">
        <f t="shared" si="35"/>
        <v>165</v>
      </c>
      <c r="M169" s="189">
        <f t="shared" si="34"/>
        <v>412.5</v>
      </c>
    </row>
    <row r="170" spans="1:13" ht="12.75" customHeight="1" x14ac:dyDescent="0.2">
      <c r="A170" s="191">
        <f t="shared" si="24"/>
        <v>450</v>
      </c>
      <c r="B170" s="186">
        <f t="shared" si="25"/>
        <v>2</v>
      </c>
      <c r="C170" s="187">
        <f t="shared" si="26"/>
        <v>0</v>
      </c>
      <c r="D170" s="186">
        <f t="shared" si="27"/>
        <v>0</v>
      </c>
      <c r="E170" s="187">
        <f t="shared" si="28"/>
        <v>5</v>
      </c>
      <c r="F170" s="186">
        <f t="shared" si="29"/>
        <v>0</v>
      </c>
      <c r="G170" s="187">
        <f t="shared" si="30"/>
        <v>0</v>
      </c>
      <c r="H170" s="186">
        <f t="shared" si="31"/>
        <v>1</v>
      </c>
      <c r="I170" s="187">
        <f t="shared" si="32"/>
        <v>1</v>
      </c>
      <c r="J170" s="186">
        <f t="shared" si="33"/>
        <v>0</v>
      </c>
      <c r="K170" s="187"/>
      <c r="L170" s="189">
        <f t="shared" si="35"/>
        <v>166</v>
      </c>
      <c r="M170" s="189">
        <f t="shared" si="34"/>
        <v>415</v>
      </c>
    </row>
    <row r="171" spans="1:13" ht="12.75" customHeight="1" x14ac:dyDescent="0.2">
      <c r="A171" s="191">
        <f t="shared" si="24"/>
        <v>452.5</v>
      </c>
      <c r="B171" s="186">
        <f t="shared" si="25"/>
        <v>2</v>
      </c>
      <c r="C171" s="187">
        <f t="shared" si="26"/>
        <v>0</v>
      </c>
      <c r="D171" s="186">
        <f t="shared" si="27"/>
        <v>0</v>
      </c>
      <c r="E171" s="187">
        <f t="shared" si="28"/>
        <v>5</v>
      </c>
      <c r="F171" s="186">
        <f t="shared" si="29"/>
        <v>0</v>
      </c>
      <c r="G171" s="187">
        <f t="shared" si="30"/>
        <v>0</v>
      </c>
      <c r="H171" s="186">
        <f t="shared" si="31"/>
        <v>1</v>
      </c>
      <c r="I171" s="187">
        <f t="shared" si="32"/>
        <v>1</v>
      </c>
      <c r="J171" s="186">
        <f t="shared" si="33"/>
        <v>1</v>
      </c>
      <c r="K171" s="187"/>
      <c r="L171" s="189">
        <f t="shared" si="35"/>
        <v>167</v>
      </c>
      <c r="M171" s="189">
        <f t="shared" si="34"/>
        <v>417.5</v>
      </c>
    </row>
    <row r="172" spans="1:13" ht="12.75" customHeight="1" x14ac:dyDescent="0.2">
      <c r="A172" s="191">
        <f t="shared" si="24"/>
        <v>455</v>
      </c>
      <c r="B172" s="186">
        <f t="shared" si="25"/>
        <v>2</v>
      </c>
      <c r="C172" s="187">
        <f t="shared" si="26"/>
        <v>0</v>
      </c>
      <c r="D172" s="186">
        <f t="shared" si="27"/>
        <v>0</v>
      </c>
      <c r="E172" s="187">
        <f t="shared" si="28"/>
        <v>5</v>
      </c>
      <c r="F172" s="186">
        <f t="shared" si="29"/>
        <v>0</v>
      </c>
      <c r="G172" s="187">
        <f t="shared" si="30"/>
        <v>1</v>
      </c>
      <c r="H172" s="186">
        <f t="shared" si="31"/>
        <v>0</v>
      </c>
      <c r="I172" s="187">
        <f t="shared" si="32"/>
        <v>0</v>
      </c>
      <c r="J172" s="186">
        <f t="shared" si="33"/>
        <v>0</v>
      </c>
      <c r="K172" s="187"/>
      <c r="L172" s="189">
        <f t="shared" si="35"/>
        <v>168</v>
      </c>
      <c r="M172" s="189">
        <f t="shared" si="34"/>
        <v>420</v>
      </c>
    </row>
    <row r="173" spans="1:13" ht="12.75" customHeight="1" x14ac:dyDescent="0.2">
      <c r="A173" s="191">
        <f t="shared" si="24"/>
        <v>457.5</v>
      </c>
      <c r="B173" s="186">
        <f t="shared" si="25"/>
        <v>2</v>
      </c>
      <c r="C173" s="187">
        <f t="shared" si="26"/>
        <v>0</v>
      </c>
      <c r="D173" s="186">
        <f t="shared" si="27"/>
        <v>0</v>
      </c>
      <c r="E173" s="187">
        <f t="shared" si="28"/>
        <v>5</v>
      </c>
      <c r="F173" s="186">
        <f t="shared" si="29"/>
        <v>0</v>
      </c>
      <c r="G173" s="187">
        <f t="shared" si="30"/>
        <v>1</v>
      </c>
      <c r="H173" s="186">
        <f t="shared" si="31"/>
        <v>0</v>
      </c>
      <c r="I173" s="187">
        <f t="shared" si="32"/>
        <v>0</v>
      </c>
      <c r="J173" s="186">
        <f t="shared" si="33"/>
        <v>1</v>
      </c>
      <c r="K173" s="187"/>
      <c r="L173" s="189">
        <f t="shared" si="35"/>
        <v>169</v>
      </c>
      <c r="M173" s="189">
        <f t="shared" si="34"/>
        <v>422.5</v>
      </c>
    </row>
    <row r="174" spans="1:13" ht="12.75" customHeight="1" x14ac:dyDescent="0.2">
      <c r="A174" s="191">
        <f t="shared" si="24"/>
        <v>460</v>
      </c>
      <c r="B174" s="186">
        <f t="shared" si="25"/>
        <v>2</v>
      </c>
      <c r="C174" s="187">
        <f t="shared" si="26"/>
        <v>0</v>
      </c>
      <c r="D174" s="186">
        <f t="shared" si="27"/>
        <v>0</v>
      </c>
      <c r="E174" s="187">
        <f t="shared" si="28"/>
        <v>5</v>
      </c>
      <c r="F174" s="186">
        <f t="shared" si="29"/>
        <v>0</v>
      </c>
      <c r="G174" s="187">
        <f t="shared" si="30"/>
        <v>1</v>
      </c>
      <c r="H174" s="186">
        <f t="shared" si="31"/>
        <v>0</v>
      </c>
      <c r="I174" s="187">
        <f t="shared" si="32"/>
        <v>1</v>
      </c>
      <c r="J174" s="186">
        <f t="shared" si="33"/>
        <v>0</v>
      </c>
      <c r="K174" s="187"/>
      <c r="L174" s="189">
        <f t="shared" si="35"/>
        <v>170</v>
      </c>
      <c r="M174" s="189">
        <f t="shared" si="34"/>
        <v>425</v>
      </c>
    </row>
    <row r="175" spans="1:13" ht="12.75" customHeight="1" x14ac:dyDescent="0.2">
      <c r="A175" s="191">
        <f t="shared" si="24"/>
        <v>462.5</v>
      </c>
      <c r="B175" s="186">
        <f t="shared" si="25"/>
        <v>2</v>
      </c>
      <c r="C175" s="187">
        <f t="shared" si="26"/>
        <v>0</v>
      </c>
      <c r="D175" s="186">
        <f t="shared" si="27"/>
        <v>0</v>
      </c>
      <c r="E175" s="187">
        <f t="shared" si="28"/>
        <v>5</v>
      </c>
      <c r="F175" s="186">
        <f t="shared" si="29"/>
        <v>0</v>
      </c>
      <c r="G175" s="187">
        <f t="shared" si="30"/>
        <v>1</v>
      </c>
      <c r="H175" s="186">
        <f t="shared" si="31"/>
        <v>0</v>
      </c>
      <c r="I175" s="187">
        <f t="shared" si="32"/>
        <v>1</v>
      </c>
      <c r="J175" s="186">
        <f t="shared" si="33"/>
        <v>1</v>
      </c>
      <c r="K175" s="187"/>
      <c r="L175" s="189">
        <f t="shared" si="35"/>
        <v>171</v>
      </c>
      <c r="M175" s="189">
        <f t="shared" si="34"/>
        <v>427.5</v>
      </c>
    </row>
    <row r="176" spans="1:13" ht="12.75" customHeight="1" x14ac:dyDescent="0.2">
      <c r="A176" s="191">
        <f t="shared" si="24"/>
        <v>465</v>
      </c>
      <c r="B176" s="186">
        <f t="shared" si="25"/>
        <v>2</v>
      </c>
      <c r="C176" s="187">
        <f t="shared" si="26"/>
        <v>0</v>
      </c>
      <c r="D176" s="186">
        <f t="shared" si="27"/>
        <v>0</v>
      </c>
      <c r="E176" s="187">
        <f t="shared" si="28"/>
        <v>5</v>
      </c>
      <c r="F176" s="186">
        <f t="shared" si="29"/>
        <v>1</v>
      </c>
      <c r="G176" s="187">
        <f t="shared" si="30"/>
        <v>0</v>
      </c>
      <c r="H176" s="186">
        <f t="shared" si="31"/>
        <v>0</v>
      </c>
      <c r="I176" s="187">
        <f t="shared" si="32"/>
        <v>0</v>
      </c>
      <c r="J176" s="186">
        <f t="shared" si="33"/>
        <v>0</v>
      </c>
      <c r="K176" s="187"/>
      <c r="L176" s="189">
        <f t="shared" si="35"/>
        <v>172</v>
      </c>
      <c r="M176" s="189">
        <f t="shared" si="34"/>
        <v>430</v>
      </c>
    </row>
    <row r="177" spans="1:13" ht="12.75" customHeight="1" x14ac:dyDescent="0.2">
      <c r="A177" s="191">
        <f t="shared" si="24"/>
        <v>467.5</v>
      </c>
      <c r="B177" s="186">
        <f t="shared" si="25"/>
        <v>2</v>
      </c>
      <c r="C177" s="187">
        <f t="shared" si="26"/>
        <v>0</v>
      </c>
      <c r="D177" s="186">
        <f t="shared" si="27"/>
        <v>0</v>
      </c>
      <c r="E177" s="187">
        <f t="shared" si="28"/>
        <v>5</v>
      </c>
      <c r="F177" s="186">
        <f t="shared" si="29"/>
        <v>1</v>
      </c>
      <c r="G177" s="187">
        <f t="shared" si="30"/>
        <v>0</v>
      </c>
      <c r="H177" s="186">
        <f t="shared" si="31"/>
        <v>0</v>
      </c>
      <c r="I177" s="187">
        <f t="shared" si="32"/>
        <v>0</v>
      </c>
      <c r="J177" s="186">
        <f t="shared" si="33"/>
        <v>1</v>
      </c>
      <c r="K177" s="187"/>
      <c r="L177" s="189">
        <f t="shared" si="35"/>
        <v>173</v>
      </c>
      <c r="M177" s="189">
        <f t="shared" si="34"/>
        <v>432.5</v>
      </c>
    </row>
    <row r="178" spans="1:13" ht="12.75" customHeight="1" x14ac:dyDescent="0.2">
      <c r="A178" s="191">
        <f t="shared" si="24"/>
        <v>470</v>
      </c>
      <c r="B178" s="186">
        <f t="shared" si="25"/>
        <v>2</v>
      </c>
      <c r="C178" s="187">
        <f t="shared" si="26"/>
        <v>0</v>
      </c>
      <c r="D178" s="186">
        <f t="shared" si="27"/>
        <v>0</v>
      </c>
      <c r="E178" s="187">
        <f t="shared" si="28"/>
        <v>5</v>
      </c>
      <c r="F178" s="186">
        <f t="shared" si="29"/>
        <v>1</v>
      </c>
      <c r="G178" s="187">
        <f t="shared" si="30"/>
        <v>0</v>
      </c>
      <c r="H178" s="186">
        <f t="shared" si="31"/>
        <v>0</v>
      </c>
      <c r="I178" s="187">
        <f t="shared" si="32"/>
        <v>1</v>
      </c>
      <c r="J178" s="186">
        <f t="shared" si="33"/>
        <v>0</v>
      </c>
      <c r="K178" s="187"/>
      <c r="L178" s="189">
        <f t="shared" si="35"/>
        <v>174</v>
      </c>
      <c r="M178" s="189">
        <f t="shared" si="34"/>
        <v>435</v>
      </c>
    </row>
    <row r="179" spans="1:13" ht="12.75" customHeight="1" x14ac:dyDescent="0.2">
      <c r="A179" s="191">
        <f t="shared" si="24"/>
        <v>472.5</v>
      </c>
      <c r="B179" s="186">
        <f t="shared" si="25"/>
        <v>2</v>
      </c>
      <c r="C179" s="187">
        <f t="shared" si="26"/>
        <v>0</v>
      </c>
      <c r="D179" s="186">
        <f t="shared" si="27"/>
        <v>0</v>
      </c>
      <c r="E179" s="187">
        <f t="shared" si="28"/>
        <v>5</v>
      </c>
      <c r="F179" s="186">
        <f t="shared" si="29"/>
        <v>1</v>
      </c>
      <c r="G179" s="187">
        <f t="shared" si="30"/>
        <v>0</v>
      </c>
      <c r="H179" s="186">
        <f t="shared" si="31"/>
        <v>0</v>
      </c>
      <c r="I179" s="187">
        <f t="shared" si="32"/>
        <v>1</v>
      </c>
      <c r="J179" s="186">
        <f t="shared" si="33"/>
        <v>1</v>
      </c>
      <c r="K179" s="187"/>
      <c r="L179" s="189">
        <f t="shared" si="35"/>
        <v>175</v>
      </c>
      <c r="M179" s="189">
        <f t="shared" si="34"/>
        <v>437.5</v>
      </c>
    </row>
    <row r="180" spans="1:13" ht="12.75" customHeight="1" x14ac:dyDescent="0.2">
      <c r="A180" s="191">
        <f t="shared" si="24"/>
        <v>475</v>
      </c>
      <c r="B180" s="186">
        <f t="shared" si="25"/>
        <v>2</v>
      </c>
      <c r="C180" s="187">
        <f t="shared" si="26"/>
        <v>0</v>
      </c>
      <c r="D180" s="186">
        <f t="shared" si="27"/>
        <v>0</v>
      </c>
      <c r="E180" s="187">
        <f t="shared" si="28"/>
        <v>6</v>
      </c>
      <c r="F180" s="186">
        <f t="shared" si="29"/>
        <v>0</v>
      </c>
      <c r="G180" s="187">
        <f t="shared" si="30"/>
        <v>0</v>
      </c>
      <c r="H180" s="186">
        <f t="shared" si="31"/>
        <v>0</v>
      </c>
      <c r="I180" s="187">
        <f t="shared" si="32"/>
        <v>0</v>
      </c>
      <c r="J180" s="186">
        <f t="shared" si="33"/>
        <v>0</v>
      </c>
      <c r="K180" s="187"/>
      <c r="L180" s="189">
        <f t="shared" si="35"/>
        <v>176</v>
      </c>
      <c r="M180" s="189">
        <f t="shared" si="34"/>
        <v>440</v>
      </c>
    </row>
    <row r="181" spans="1:13" ht="12.75" customHeight="1" x14ac:dyDescent="0.2">
      <c r="A181" s="191">
        <f t="shared" si="24"/>
        <v>477.5</v>
      </c>
      <c r="B181" s="186">
        <f t="shared" si="25"/>
        <v>2</v>
      </c>
      <c r="C181" s="187">
        <f t="shared" si="26"/>
        <v>0</v>
      </c>
      <c r="D181" s="186">
        <f t="shared" si="27"/>
        <v>0</v>
      </c>
      <c r="E181" s="187">
        <f t="shared" si="28"/>
        <v>6</v>
      </c>
      <c r="F181" s="186">
        <f t="shared" si="29"/>
        <v>0</v>
      </c>
      <c r="G181" s="187">
        <f t="shared" si="30"/>
        <v>0</v>
      </c>
      <c r="H181" s="186">
        <f t="shared" si="31"/>
        <v>0</v>
      </c>
      <c r="I181" s="187">
        <f t="shared" si="32"/>
        <v>0</v>
      </c>
      <c r="J181" s="186">
        <f t="shared" si="33"/>
        <v>1</v>
      </c>
      <c r="K181" s="187"/>
      <c r="L181" s="189">
        <f t="shared" si="35"/>
        <v>177</v>
      </c>
      <c r="M181" s="189">
        <f t="shared" si="34"/>
        <v>442.5</v>
      </c>
    </row>
    <row r="182" spans="1:13" ht="12.75" customHeight="1" x14ac:dyDescent="0.2">
      <c r="A182" s="191">
        <f t="shared" si="24"/>
        <v>480</v>
      </c>
      <c r="B182" s="186">
        <f t="shared" si="25"/>
        <v>2</v>
      </c>
      <c r="C182" s="187">
        <f t="shared" si="26"/>
        <v>0</v>
      </c>
      <c r="D182" s="186">
        <f t="shared" si="27"/>
        <v>0</v>
      </c>
      <c r="E182" s="187">
        <f t="shared" si="28"/>
        <v>6</v>
      </c>
      <c r="F182" s="186">
        <f t="shared" si="29"/>
        <v>0</v>
      </c>
      <c r="G182" s="187">
        <f t="shared" si="30"/>
        <v>0</v>
      </c>
      <c r="H182" s="186">
        <f t="shared" si="31"/>
        <v>0</v>
      </c>
      <c r="I182" s="187">
        <f t="shared" si="32"/>
        <v>1</v>
      </c>
      <c r="J182" s="186">
        <f t="shared" si="33"/>
        <v>0</v>
      </c>
      <c r="K182" s="187"/>
      <c r="L182" s="189">
        <f t="shared" si="35"/>
        <v>178</v>
      </c>
      <c r="M182" s="189">
        <f t="shared" si="34"/>
        <v>445</v>
      </c>
    </row>
    <row r="183" spans="1:13" ht="12.75" customHeight="1" x14ac:dyDescent="0.2">
      <c r="A183" s="191">
        <f t="shared" si="24"/>
        <v>482.5</v>
      </c>
      <c r="B183" s="186">
        <f t="shared" si="25"/>
        <v>2</v>
      </c>
      <c r="C183" s="187">
        <f t="shared" si="26"/>
        <v>0</v>
      </c>
      <c r="D183" s="186">
        <f t="shared" si="27"/>
        <v>0</v>
      </c>
      <c r="E183" s="187">
        <f t="shared" si="28"/>
        <v>6</v>
      </c>
      <c r="F183" s="186">
        <f t="shared" si="29"/>
        <v>0</v>
      </c>
      <c r="G183" s="187">
        <f t="shared" si="30"/>
        <v>0</v>
      </c>
      <c r="H183" s="186">
        <f t="shared" si="31"/>
        <v>0</v>
      </c>
      <c r="I183" s="187">
        <f t="shared" si="32"/>
        <v>1</v>
      </c>
      <c r="J183" s="186">
        <f t="shared" si="33"/>
        <v>1</v>
      </c>
      <c r="K183" s="187"/>
      <c r="L183" s="189">
        <f t="shared" si="35"/>
        <v>179</v>
      </c>
      <c r="M183" s="189">
        <f t="shared" si="34"/>
        <v>447.5</v>
      </c>
    </row>
    <row r="184" spans="1:13" ht="12.75" customHeight="1" x14ac:dyDescent="0.2">
      <c r="A184" s="191">
        <f t="shared" si="24"/>
        <v>485</v>
      </c>
      <c r="B184" s="186">
        <f t="shared" si="25"/>
        <v>2</v>
      </c>
      <c r="C184" s="187">
        <f t="shared" si="26"/>
        <v>0</v>
      </c>
      <c r="D184" s="186">
        <f t="shared" si="27"/>
        <v>0</v>
      </c>
      <c r="E184" s="187">
        <f t="shared" si="28"/>
        <v>6</v>
      </c>
      <c r="F184" s="186">
        <f t="shared" si="29"/>
        <v>0</v>
      </c>
      <c r="G184" s="187">
        <f t="shared" si="30"/>
        <v>0</v>
      </c>
      <c r="H184" s="186">
        <f t="shared" si="31"/>
        <v>1</v>
      </c>
      <c r="I184" s="187">
        <f t="shared" si="32"/>
        <v>0</v>
      </c>
      <c r="J184" s="186">
        <f t="shared" si="33"/>
        <v>0</v>
      </c>
      <c r="K184" s="187"/>
      <c r="L184" s="189">
        <f t="shared" si="35"/>
        <v>180</v>
      </c>
      <c r="M184" s="189">
        <f t="shared" si="34"/>
        <v>450</v>
      </c>
    </row>
    <row r="185" spans="1:13" ht="12.75" customHeight="1" x14ac:dyDescent="0.2">
      <c r="A185" s="191">
        <f t="shared" si="24"/>
        <v>487.5</v>
      </c>
      <c r="B185" s="186">
        <f t="shared" si="25"/>
        <v>2</v>
      </c>
      <c r="C185" s="187">
        <f t="shared" si="26"/>
        <v>0</v>
      </c>
      <c r="D185" s="186">
        <f t="shared" si="27"/>
        <v>0</v>
      </c>
      <c r="E185" s="187">
        <f t="shared" si="28"/>
        <v>6</v>
      </c>
      <c r="F185" s="186">
        <f t="shared" si="29"/>
        <v>0</v>
      </c>
      <c r="G185" s="187">
        <f t="shared" si="30"/>
        <v>0</v>
      </c>
      <c r="H185" s="186">
        <f t="shared" si="31"/>
        <v>1</v>
      </c>
      <c r="I185" s="187">
        <f t="shared" si="32"/>
        <v>0</v>
      </c>
      <c r="J185" s="186">
        <f t="shared" si="33"/>
        <v>1</v>
      </c>
      <c r="K185" s="187"/>
      <c r="L185" s="189">
        <f t="shared" si="35"/>
        <v>181</v>
      </c>
      <c r="M185" s="189">
        <f t="shared" si="34"/>
        <v>452.5</v>
      </c>
    </row>
    <row r="186" spans="1:13" ht="12.75" customHeight="1" x14ac:dyDescent="0.2">
      <c r="A186" s="191">
        <f t="shared" si="24"/>
        <v>490</v>
      </c>
      <c r="B186" s="186">
        <f t="shared" si="25"/>
        <v>2</v>
      </c>
      <c r="C186" s="187">
        <f t="shared" si="26"/>
        <v>0</v>
      </c>
      <c r="D186" s="186">
        <f t="shared" si="27"/>
        <v>0</v>
      </c>
      <c r="E186" s="187">
        <f t="shared" si="28"/>
        <v>6</v>
      </c>
      <c r="F186" s="186">
        <f t="shared" si="29"/>
        <v>0</v>
      </c>
      <c r="G186" s="187">
        <f t="shared" si="30"/>
        <v>0</v>
      </c>
      <c r="H186" s="186">
        <f t="shared" si="31"/>
        <v>1</v>
      </c>
      <c r="I186" s="187">
        <f t="shared" si="32"/>
        <v>1</v>
      </c>
      <c r="J186" s="186">
        <f t="shared" si="33"/>
        <v>0</v>
      </c>
      <c r="K186" s="187"/>
      <c r="L186" s="189">
        <f t="shared" si="35"/>
        <v>182</v>
      </c>
      <c r="M186" s="189">
        <f t="shared" si="34"/>
        <v>455</v>
      </c>
    </row>
    <row r="187" spans="1:13" ht="12.75" customHeight="1" x14ac:dyDescent="0.2">
      <c r="A187" s="191">
        <f t="shared" si="24"/>
        <v>492.5</v>
      </c>
      <c r="B187" s="186">
        <f t="shared" si="25"/>
        <v>2</v>
      </c>
      <c r="C187" s="187">
        <f t="shared" si="26"/>
        <v>0</v>
      </c>
      <c r="D187" s="186">
        <f t="shared" si="27"/>
        <v>0</v>
      </c>
      <c r="E187" s="187">
        <f t="shared" si="28"/>
        <v>6</v>
      </c>
      <c r="F187" s="186">
        <f t="shared" si="29"/>
        <v>0</v>
      </c>
      <c r="G187" s="187">
        <f t="shared" si="30"/>
        <v>0</v>
      </c>
      <c r="H187" s="186">
        <f t="shared" si="31"/>
        <v>1</v>
      </c>
      <c r="I187" s="187">
        <f t="shared" si="32"/>
        <v>1</v>
      </c>
      <c r="J187" s="186">
        <f t="shared" si="33"/>
        <v>1</v>
      </c>
      <c r="K187" s="187"/>
      <c r="L187" s="189">
        <f t="shared" si="35"/>
        <v>183</v>
      </c>
      <c r="M187" s="189">
        <f t="shared" si="34"/>
        <v>457.5</v>
      </c>
    </row>
    <row r="188" spans="1:13" ht="12.75" customHeight="1" x14ac:dyDescent="0.2">
      <c r="A188" s="191">
        <f t="shared" si="24"/>
        <v>495</v>
      </c>
      <c r="B188" s="186">
        <f t="shared" si="25"/>
        <v>2</v>
      </c>
      <c r="C188" s="187">
        <f t="shared" si="26"/>
        <v>0</v>
      </c>
      <c r="D188" s="186">
        <f t="shared" si="27"/>
        <v>0</v>
      </c>
      <c r="E188" s="187">
        <f t="shared" si="28"/>
        <v>6</v>
      </c>
      <c r="F188" s="186">
        <f t="shared" si="29"/>
        <v>0</v>
      </c>
      <c r="G188" s="187">
        <f t="shared" si="30"/>
        <v>1</v>
      </c>
      <c r="H188" s="186">
        <f t="shared" si="31"/>
        <v>0</v>
      </c>
      <c r="I188" s="187">
        <f t="shared" si="32"/>
        <v>0</v>
      </c>
      <c r="J188" s="186">
        <f t="shared" si="33"/>
        <v>0</v>
      </c>
      <c r="K188" s="187"/>
      <c r="L188" s="189">
        <f t="shared" si="35"/>
        <v>184</v>
      </c>
      <c r="M188" s="189">
        <f t="shared" si="34"/>
        <v>460</v>
      </c>
    </row>
    <row r="189" spans="1:13" ht="12.75" customHeight="1" x14ac:dyDescent="0.2">
      <c r="A189" s="191">
        <f t="shared" si="24"/>
        <v>497.5</v>
      </c>
      <c r="B189" s="186">
        <f t="shared" si="25"/>
        <v>2</v>
      </c>
      <c r="C189" s="187">
        <f t="shared" si="26"/>
        <v>0</v>
      </c>
      <c r="D189" s="186">
        <f t="shared" si="27"/>
        <v>0</v>
      </c>
      <c r="E189" s="187">
        <f t="shared" si="28"/>
        <v>6</v>
      </c>
      <c r="F189" s="186">
        <f t="shared" si="29"/>
        <v>0</v>
      </c>
      <c r="G189" s="187">
        <f t="shared" si="30"/>
        <v>1</v>
      </c>
      <c r="H189" s="186">
        <f t="shared" si="31"/>
        <v>0</v>
      </c>
      <c r="I189" s="187">
        <f t="shared" si="32"/>
        <v>0</v>
      </c>
      <c r="J189" s="186">
        <f t="shared" si="33"/>
        <v>1</v>
      </c>
      <c r="K189" s="187"/>
      <c r="L189" s="189">
        <f t="shared" si="35"/>
        <v>185</v>
      </c>
      <c r="M189" s="189">
        <f t="shared" si="34"/>
        <v>462.5</v>
      </c>
    </row>
    <row r="190" spans="1:13" ht="12.75" customHeight="1" x14ac:dyDescent="0.2">
      <c r="A190" s="191">
        <f t="shared" si="24"/>
        <v>500</v>
      </c>
      <c r="B190" s="186">
        <f t="shared" si="25"/>
        <v>2</v>
      </c>
      <c r="C190" s="187">
        <f t="shared" si="26"/>
        <v>0</v>
      </c>
      <c r="D190" s="186">
        <f t="shared" si="27"/>
        <v>0</v>
      </c>
      <c r="E190" s="187">
        <f t="shared" si="28"/>
        <v>6</v>
      </c>
      <c r="F190" s="186">
        <f t="shared" si="29"/>
        <v>0</v>
      </c>
      <c r="G190" s="187">
        <f t="shared" si="30"/>
        <v>1</v>
      </c>
      <c r="H190" s="186">
        <f t="shared" si="31"/>
        <v>0</v>
      </c>
      <c r="I190" s="187">
        <f t="shared" si="32"/>
        <v>1</v>
      </c>
      <c r="J190" s="186">
        <f t="shared" si="33"/>
        <v>0</v>
      </c>
      <c r="K190" s="187"/>
      <c r="L190" s="189">
        <f t="shared" si="35"/>
        <v>186</v>
      </c>
      <c r="M190" s="189">
        <f t="shared" si="34"/>
        <v>465</v>
      </c>
    </row>
    <row r="191" spans="1:13" ht="12.75" customHeight="1" x14ac:dyDescent="0.2">
      <c r="A191" s="191">
        <f t="shared" si="24"/>
        <v>502.5</v>
      </c>
      <c r="B191" s="186">
        <f t="shared" si="25"/>
        <v>2</v>
      </c>
      <c r="C191" s="187">
        <f t="shared" si="26"/>
        <v>0</v>
      </c>
      <c r="D191" s="186">
        <f t="shared" si="27"/>
        <v>0</v>
      </c>
      <c r="E191" s="187">
        <f t="shared" si="28"/>
        <v>6</v>
      </c>
      <c r="F191" s="186">
        <f t="shared" si="29"/>
        <v>0</v>
      </c>
      <c r="G191" s="187">
        <f t="shared" si="30"/>
        <v>1</v>
      </c>
      <c r="H191" s="186">
        <f t="shared" si="31"/>
        <v>0</v>
      </c>
      <c r="I191" s="187">
        <f t="shared" si="32"/>
        <v>1</v>
      </c>
      <c r="J191" s="186">
        <f t="shared" si="33"/>
        <v>1</v>
      </c>
      <c r="K191" s="187"/>
      <c r="L191" s="189">
        <f t="shared" si="35"/>
        <v>187</v>
      </c>
      <c r="M191" s="189">
        <f t="shared" si="34"/>
        <v>467.5</v>
      </c>
    </row>
    <row r="192" spans="1:13" ht="12.75" customHeight="1" x14ac:dyDescent="0.2">
      <c r="A192" s="191">
        <f t="shared" si="24"/>
        <v>505</v>
      </c>
      <c r="B192" s="186">
        <f t="shared" si="25"/>
        <v>2</v>
      </c>
      <c r="C192" s="187">
        <f t="shared" si="26"/>
        <v>0</v>
      </c>
      <c r="D192" s="186">
        <f t="shared" si="27"/>
        <v>0</v>
      </c>
      <c r="E192" s="187">
        <f t="shared" si="28"/>
        <v>6</v>
      </c>
      <c r="F192" s="186">
        <f t="shared" si="29"/>
        <v>1</v>
      </c>
      <c r="G192" s="187">
        <f t="shared" si="30"/>
        <v>0</v>
      </c>
      <c r="H192" s="186">
        <f t="shared" si="31"/>
        <v>0</v>
      </c>
      <c r="I192" s="187">
        <f t="shared" si="32"/>
        <v>0</v>
      </c>
      <c r="J192" s="186">
        <f t="shared" si="33"/>
        <v>0</v>
      </c>
      <c r="K192" s="187"/>
      <c r="L192" s="189">
        <f t="shared" si="35"/>
        <v>188</v>
      </c>
      <c r="M192" s="189">
        <f t="shared" si="34"/>
        <v>470</v>
      </c>
    </row>
    <row r="193" spans="1:13" ht="12.75" customHeight="1" x14ac:dyDescent="0.2">
      <c r="A193" s="191">
        <f t="shared" si="24"/>
        <v>507.5</v>
      </c>
      <c r="B193" s="186">
        <f t="shared" si="25"/>
        <v>2</v>
      </c>
      <c r="C193" s="187">
        <f t="shared" si="26"/>
        <v>0</v>
      </c>
      <c r="D193" s="186">
        <f t="shared" si="27"/>
        <v>0</v>
      </c>
      <c r="E193" s="187">
        <f t="shared" si="28"/>
        <v>6</v>
      </c>
      <c r="F193" s="186">
        <f t="shared" si="29"/>
        <v>1</v>
      </c>
      <c r="G193" s="187">
        <f t="shared" si="30"/>
        <v>0</v>
      </c>
      <c r="H193" s="186">
        <f t="shared" si="31"/>
        <v>0</v>
      </c>
      <c r="I193" s="187">
        <f t="shared" si="32"/>
        <v>0</v>
      </c>
      <c r="J193" s="186">
        <f t="shared" si="33"/>
        <v>1</v>
      </c>
      <c r="K193" s="187"/>
      <c r="L193" s="189">
        <f t="shared" si="35"/>
        <v>189</v>
      </c>
      <c r="M193" s="189">
        <f t="shared" si="34"/>
        <v>472.5</v>
      </c>
    </row>
    <row r="194" spans="1:13" ht="12.75" customHeight="1" x14ac:dyDescent="0.2">
      <c r="A194" s="191">
        <f t="shared" si="24"/>
        <v>510</v>
      </c>
      <c r="B194" s="186">
        <f t="shared" si="25"/>
        <v>2</v>
      </c>
      <c r="C194" s="187">
        <f t="shared" si="26"/>
        <v>0</v>
      </c>
      <c r="D194" s="186">
        <f t="shared" si="27"/>
        <v>0</v>
      </c>
      <c r="E194" s="187">
        <f t="shared" si="28"/>
        <v>6</v>
      </c>
      <c r="F194" s="186">
        <f t="shared" si="29"/>
        <v>1</v>
      </c>
      <c r="G194" s="187">
        <f t="shared" si="30"/>
        <v>0</v>
      </c>
      <c r="H194" s="186">
        <f t="shared" si="31"/>
        <v>0</v>
      </c>
      <c r="I194" s="187">
        <f t="shared" si="32"/>
        <v>1</v>
      </c>
      <c r="J194" s="186">
        <f t="shared" si="33"/>
        <v>0</v>
      </c>
      <c r="K194" s="187"/>
      <c r="L194" s="189">
        <f t="shared" si="35"/>
        <v>190</v>
      </c>
      <c r="M194" s="189">
        <f t="shared" si="34"/>
        <v>475</v>
      </c>
    </row>
    <row r="195" spans="1:13" ht="12.75" customHeight="1" x14ac:dyDescent="0.2">
      <c r="A195" s="191">
        <f t="shared" si="24"/>
        <v>512.5</v>
      </c>
      <c r="B195" s="186">
        <f t="shared" si="25"/>
        <v>2</v>
      </c>
      <c r="C195" s="187">
        <f t="shared" si="26"/>
        <v>0</v>
      </c>
      <c r="D195" s="186">
        <f t="shared" si="27"/>
        <v>0</v>
      </c>
      <c r="E195" s="187">
        <f t="shared" si="28"/>
        <v>6</v>
      </c>
      <c r="F195" s="186">
        <f t="shared" si="29"/>
        <v>1</v>
      </c>
      <c r="G195" s="187">
        <f t="shared" si="30"/>
        <v>0</v>
      </c>
      <c r="H195" s="186">
        <f t="shared" si="31"/>
        <v>0</v>
      </c>
      <c r="I195" s="187">
        <f t="shared" si="32"/>
        <v>1</v>
      </c>
      <c r="J195" s="186">
        <f t="shared" si="33"/>
        <v>1</v>
      </c>
      <c r="K195" s="187"/>
      <c r="L195" s="189">
        <f t="shared" si="35"/>
        <v>191</v>
      </c>
      <c r="M195" s="189">
        <f t="shared" si="34"/>
        <v>477.5</v>
      </c>
    </row>
    <row r="196" spans="1:13" ht="12.75" customHeight="1" x14ac:dyDescent="0.2">
      <c r="A196" s="191">
        <f t="shared" si="24"/>
        <v>515</v>
      </c>
      <c r="B196" s="186">
        <f t="shared" si="25"/>
        <v>2</v>
      </c>
      <c r="C196" s="187">
        <f t="shared" si="26"/>
        <v>0</v>
      </c>
      <c r="D196" s="186">
        <f t="shared" si="27"/>
        <v>0</v>
      </c>
      <c r="E196" s="187">
        <f t="shared" si="28"/>
        <v>7</v>
      </c>
      <c r="F196" s="186">
        <f t="shared" si="29"/>
        <v>0</v>
      </c>
      <c r="G196" s="187">
        <f t="shared" si="30"/>
        <v>0</v>
      </c>
      <c r="H196" s="186">
        <f t="shared" si="31"/>
        <v>0</v>
      </c>
      <c r="I196" s="187">
        <f t="shared" si="32"/>
        <v>0</v>
      </c>
      <c r="J196" s="186">
        <f t="shared" si="33"/>
        <v>0</v>
      </c>
      <c r="K196" s="187"/>
      <c r="L196" s="189">
        <f t="shared" si="35"/>
        <v>192</v>
      </c>
      <c r="M196" s="189">
        <f t="shared" si="34"/>
        <v>480</v>
      </c>
    </row>
    <row r="197" spans="1:13" ht="12.75" customHeight="1" x14ac:dyDescent="0.2">
      <c r="A197" s="191">
        <f t="shared" ref="A197:A260" si="36">IF(M197+$K$2&gt;$L$1,0,M197+$K$2)</f>
        <v>517.5</v>
      </c>
      <c r="B197" s="186">
        <f t="shared" ref="B197:B260" si="37">IF(A197=0,0,MIN($B$1/2,INT(M197/(2*$B$2))))</f>
        <v>2</v>
      </c>
      <c r="C197" s="187">
        <f t="shared" ref="C197:C260" si="38">IF(A197=0,0,MIN($C$1/2,INT(($M197-2*$B197*$B$2)/(2*$C$2))))</f>
        <v>0</v>
      </c>
      <c r="D197" s="186">
        <f t="shared" ref="D197:D260" si="39">IF(A197=0,0,MIN($D$1/2,INT(($M197-2*$B197*$B$2-2*$C197*$C$2)/(2*$D$2))))</f>
        <v>0</v>
      </c>
      <c r="E197" s="187">
        <f t="shared" ref="E197:E260" si="40">IF(A197=0,0,MIN($E$1/2,INT(($M197-2*$B197*$B$2-2*$C197*$C$2-2*$D197*$D$2)/(2*$E$2))))</f>
        <v>7</v>
      </c>
      <c r="F197" s="186">
        <f t="shared" ref="F197:F260" si="41">IF(A197=0,0,MIN($F$1/2,INT(($M197-2*$B197*$B$2-2*$C197*$C$2-2*$D197*$D$2-2*$E197*$E$2)/(2*$F$2))))</f>
        <v>0</v>
      </c>
      <c r="G197" s="187">
        <f t="shared" ref="G197:G260" si="42">IF(A197=0,0,MIN($G$1/2,INT(($M197-2*$B197*$B$2-2*$C197*$C$2-2*$D197*$D$2-2*$E197*$E$2-2*$F197*$F$2)/(2*$G$2))))</f>
        <v>0</v>
      </c>
      <c r="H197" s="186">
        <f t="shared" ref="H197:H260" si="43">IF(A197=0,0,MIN($H$1/2,INT(($M197-2*$B197*$B$2-2*$C197*$C$2-2*$D197*$D$2-2*$E197*$E$2-2*$F197*$F$2-2*$G197*$G$2)/(2*$H$2))))</f>
        <v>0</v>
      </c>
      <c r="I197" s="187">
        <f t="shared" ref="I197:I260" si="44">IF(A197=0,0,MIN($I$1/2,INT(($M197-2*$B197*$B$2-2*$C197*$C$2-2*$D197*$D$2-2*$E197*$E$2-2*$F197*$F$2-2*$G197*$G$2-2*$H197*$H$2)/(2*$I$2))))</f>
        <v>0</v>
      </c>
      <c r="J197" s="186">
        <f t="shared" ref="J197:J260" si="45">IF(A197=0,0,MIN($J$1/2,INT(($M197-2*$B197*$B$2-2*$C197*$C$2-2*$D197*$D$2-2*$E197*$E$2-2*$F197*$F$2-2*$G197*$G$2-2*$H197*$H$2-2*$I197*$I$2)/(2*$J$2))))</f>
        <v>1</v>
      </c>
      <c r="K197" s="187"/>
      <c r="L197" s="189">
        <f t="shared" si="35"/>
        <v>193</v>
      </c>
      <c r="M197" s="189">
        <f t="shared" ref="M197:M260" si="46">IF($A$2="Pounds",5*L197,2.5*L197)</f>
        <v>482.5</v>
      </c>
    </row>
    <row r="198" spans="1:13" ht="12.75" customHeight="1" x14ac:dyDescent="0.2">
      <c r="A198" s="191">
        <f t="shared" si="36"/>
        <v>520</v>
      </c>
      <c r="B198" s="186">
        <f t="shared" si="37"/>
        <v>2</v>
      </c>
      <c r="C198" s="187">
        <f t="shared" si="38"/>
        <v>0</v>
      </c>
      <c r="D198" s="186">
        <f t="shared" si="39"/>
        <v>0</v>
      </c>
      <c r="E198" s="187">
        <f t="shared" si="40"/>
        <v>7</v>
      </c>
      <c r="F198" s="186">
        <f t="shared" si="41"/>
        <v>0</v>
      </c>
      <c r="G198" s="187">
        <f t="shared" si="42"/>
        <v>0</v>
      </c>
      <c r="H198" s="186">
        <f t="shared" si="43"/>
        <v>0</v>
      </c>
      <c r="I198" s="187">
        <f t="shared" si="44"/>
        <v>1</v>
      </c>
      <c r="J198" s="186">
        <f t="shared" si="45"/>
        <v>0</v>
      </c>
      <c r="K198" s="187"/>
      <c r="L198" s="189">
        <f t="shared" si="35"/>
        <v>194</v>
      </c>
      <c r="M198" s="189">
        <f t="shared" si="46"/>
        <v>485</v>
      </c>
    </row>
    <row r="199" spans="1:13" ht="12.75" customHeight="1" x14ac:dyDescent="0.2">
      <c r="A199" s="191">
        <f t="shared" si="36"/>
        <v>522.5</v>
      </c>
      <c r="B199" s="186">
        <f t="shared" si="37"/>
        <v>2</v>
      </c>
      <c r="C199" s="187">
        <f t="shared" si="38"/>
        <v>0</v>
      </c>
      <c r="D199" s="186">
        <f t="shared" si="39"/>
        <v>0</v>
      </c>
      <c r="E199" s="187">
        <f t="shared" si="40"/>
        <v>7</v>
      </c>
      <c r="F199" s="186">
        <f t="shared" si="41"/>
        <v>0</v>
      </c>
      <c r="G199" s="187">
        <f t="shared" si="42"/>
        <v>0</v>
      </c>
      <c r="H199" s="186">
        <f t="shared" si="43"/>
        <v>0</v>
      </c>
      <c r="I199" s="187">
        <f t="shared" si="44"/>
        <v>1</v>
      </c>
      <c r="J199" s="186">
        <f t="shared" si="45"/>
        <v>1</v>
      </c>
      <c r="K199" s="187"/>
      <c r="L199" s="189">
        <f t="shared" si="35"/>
        <v>195</v>
      </c>
      <c r="M199" s="189">
        <f t="shared" si="46"/>
        <v>487.5</v>
      </c>
    </row>
    <row r="200" spans="1:13" ht="12.75" customHeight="1" x14ac:dyDescent="0.2">
      <c r="A200" s="191">
        <f t="shared" si="36"/>
        <v>525</v>
      </c>
      <c r="B200" s="186">
        <f t="shared" si="37"/>
        <v>2</v>
      </c>
      <c r="C200" s="187">
        <f t="shared" si="38"/>
        <v>0</v>
      </c>
      <c r="D200" s="186">
        <f t="shared" si="39"/>
        <v>0</v>
      </c>
      <c r="E200" s="187">
        <f t="shared" si="40"/>
        <v>7</v>
      </c>
      <c r="F200" s="186">
        <f t="shared" si="41"/>
        <v>0</v>
      </c>
      <c r="G200" s="187">
        <f t="shared" si="42"/>
        <v>0</v>
      </c>
      <c r="H200" s="186">
        <f t="shared" si="43"/>
        <v>1</v>
      </c>
      <c r="I200" s="187">
        <f t="shared" si="44"/>
        <v>0</v>
      </c>
      <c r="J200" s="186">
        <f t="shared" si="45"/>
        <v>0</v>
      </c>
      <c r="K200" s="187"/>
      <c r="L200" s="189">
        <f t="shared" si="35"/>
        <v>196</v>
      </c>
      <c r="M200" s="189">
        <f t="shared" si="46"/>
        <v>490</v>
      </c>
    </row>
    <row r="201" spans="1:13" ht="12.75" customHeight="1" x14ac:dyDescent="0.2">
      <c r="A201" s="191">
        <f t="shared" si="36"/>
        <v>527.5</v>
      </c>
      <c r="B201" s="186">
        <f t="shared" si="37"/>
        <v>2</v>
      </c>
      <c r="C201" s="187">
        <f t="shared" si="38"/>
        <v>0</v>
      </c>
      <c r="D201" s="186">
        <f t="shared" si="39"/>
        <v>0</v>
      </c>
      <c r="E201" s="187">
        <f t="shared" si="40"/>
        <v>7</v>
      </c>
      <c r="F201" s="186">
        <f t="shared" si="41"/>
        <v>0</v>
      </c>
      <c r="G201" s="187">
        <f t="shared" si="42"/>
        <v>0</v>
      </c>
      <c r="H201" s="186">
        <f t="shared" si="43"/>
        <v>1</v>
      </c>
      <c r="I201" s="187">
        <f t="shared" si="44"/>
        <v>0</v>
      </c>
      <c r="J201" s="186">
        <f t="shared" si="45"/>
        <v>1</v>
      </c>
      <c r="K201" s="187"/>
      <c r="L201" s="189">
        <f t="shared" si="35"/>
        <v>197</v>
      </c>
      <c r="M201" s="189">
        <f t="shared" si="46"/>
        <v>492.5</v>
      </c>
    </row>
    <row r="202" spans="1:13" ht="12.75" customHeight="1" x14ac:dyDescent="0.2">
      <c r="A202" s="191">
        <f t="shared" si="36"/>
        <v>530</v>
      </c>
      <c r="B202" s="186">
        <f t="shared" si="37"/>
        <v>2</v>
      </c>
      <c r="C202" s="187">
        <f t="shared" si="38"/>
        <v>0</v>
      </c>
      <c r="D202" s="186">
        <f t="shared" si="39"/>
        <v>0</v>
      </c>
      <c r="E202" s="187">
        <f t="shared" si="40"/>
        <v>7</v>
      </c>
      <c r="F202" s="186">
        <f t="shared" si="41"/>
        <v>0</v>
      </c>
      <c r="G202" s="187">
        <f t="shared" si="42"/>
        <v>0</v>
      </c>
      <c r="H202" s="186">
        <f t="shared" si="43"/>
        <v>1</v>
      </c>
      <c r="I202" s="187">
        <f t="shared" si="44"/>
        <v>1</v>
      </c>
      <c r="J202" s="186">
        <f t="shared" si="45"/>
        <v>0</v>
      </c>
      <c r="K202" s="187"/>
      <c r="L202" s="189">
        <f t="shared" si="35"/>
        <v>198</v>
      </c>
      <c r="M202" s="189">
        <f t="shared" si="46"/>
        <v>495</v>
      </c>
    </row>
    <row r="203" spans="1:13" ht="12.75" customHeight="1" x14ac:dyDescent="0.2">
      <c r="A203" s="191">
        <f t="shared" si="36"/>
        <v>532.5</v>
      </c>
      <c r="B203" s="186">
        <f t="shared" si="37"/>
        <v>2</v>
      </c>
      <c r="C203" s="187">
        <f t="shared" si="38"/>
        <v>0</v>
      </c>
      <c r="D203" s="186">
        <f t="shared" si="39"/>
        <v>0</v>
      </c>
      <c r="E203" s="187">
        <f t="shared" si="40"/>
        <v>7</v>
      </c>
      <c r="F203" s="186">
        <f t="shared" si="41"/>
        <v>0</v>
      </c>
      <c r="G203" s="187">
        <f t="shared" si="42"/>
        <v>0</v>
      </c>
      <c r="H203" s="186">
        <f t="shared" si="43"/>
        <v>1</v>
      </c>
      <c r="I203" s="187">
        <f t="shared" si="44"/>
        <v>1</v>
      </c>
      <c r="J203" s="186">
        <f t="shared" si="45"/>
        <v>1</v>
      </c>
      <c r="K203" s="187"/>
      <c r="L203" s="189">
        <f t="shared" si="35"/>
        <v>199</v>
      </c>
      <c r="M203" s="189">
        <f t="shared" si="46"/>
        <v>497.5</v>
      </c>
    </row>
    <row r="204" spans="1:13" ht="12.75" customHeight="1" x14ac:dyDescent="0.2">
      <c r="A204" s="191">
        <f t="shared" si="36"/>
        <v>535</v>
      </c>
      <c r="B204" s="186">
        <f t="shared" si="37"/>
        <v>2</v>
      </c>
      <c r="C204" s="187">
        <f t="shared" si="38"/>
        <v>0</v>
      </c>
      <c r="D204" s="186">
        <f t="shared" si="39"/>
        <v>0</v>
      </c>
      <c r="E204" s="187">
        <f t="shared" si="40"/>
        <v>7</v>
      </c>
      <c r="F204" s="186">
        <f t="shared" si="41"/>
        <v>0</v>
      </c>
      <c r="G204" s="187">
        <f t="shared" si="42"/>
        <v>1</v>
      </c>
      <c r="H204" s="186">
        <f t="shared" si="43"/>
        <v>0</v>
      </c>
      <c r="I204" s="187">
        <f t="shared" si="44"/>
        <v>0</v>
      </c>
      <c r="J204" s="186">
        <f t="shared" si="45"/>
        <v>0</v>
      </c>
      <c r="K204" s="187"/>
      <c r="L204" s="189">
        <f t="shared" si="35"/>
        <v>200</v>
      </c>
      <c r="M204" s="189">
        <f t="shared" si="46"/>
        <v>500</v>
      </c>
    </row>
    <row r="205" spans="1:13" ht="12.75" customHeight="1" x14ac:dyDescent="0.2">
      <c r="A205" s="191">
        <f t="shared" si="36"/>
        <v>537.5</v>
      </c>
      <c r="B205" s="186">
        <f t="shared" si="37"/>
        <v>2</v>
      </c>
      <c r="C205" s="187">
        <f t="shared" si="38"/>
        <v>0</v>
      </c>
      <c r="D205" s="186">
        <f t="shared" si="39"/>
        <v>0</v>
      </c>
      <c r="E205" s="187">
        <f t="shared" si="40"/>
        <v>7</v>
      </c>
      <c r="F205" s="186">
        <f t="shared" si="41"/>
        <v>0</v>
      </c>
      <c r="G205" s="187">
        <f t="shared" si="42"/>
        <v>1</v>
      </c>
      <c r="H205" s="186">
        <f t="shared" si="43"/>
        <v>0</v>
      </c>
      <c r="I205" s="187">
        <f t="shared" si="44"/>
        <v>0</v>
      </c>
      <c r="J205" s="186">
        <f t="shared" si="45"/>
        <v>1</v>
      </c>
      <c r="K205" s="187"/>
      <c r="L205" s="189">
        <f t="shared" ref="L205:L260" si="47">L204+1</f>
        <v>201</v>
      </c>
      <c r="M205" s="189">
        <f t="shared" si="46"/>
        <v>502.5</v>
      </c>
    </row>
    <row r="206" spans="1:13" ht="12.75" customHeight="1" x14ac:dyDescent="0.2">
      <c r="A206" s="191">
        <f t="shared" si="36"/>
        <v>540</v>
      </c>
      <c r="B206" s="186">
        <f t="shared" si="37"/>
        <v>2</v>
      </c>
      <c r="C206" s="187">
        <f t="shared" si="38"/>
        <v>0</v>
      </c>
      <c r="D206" s="186">
        <f t="shared" si="39"/>
        <v>0</v>
      </c>
      <c r="E206" s="187">
        <f t="shared" si="40"/>
        <v>7</v>
      </c>
      <c r="F206" s="186">
        <f t="shared" si="41"/>
        <v>0</v>
      </c>
      <c r="G206" s="187">
        <f t="shared" si="42"/>
        <v>1</v>
      </c>
      <c r="H206" s="186">
        <f t="shared" si="43"/>
        <v>0</v>
      </c>
      <c r="I206" s="187">
        <f t="shared" si="44"/>
        <v>1</v>
      </c>
      <c r="J206" s="186">
        <f t="shared" si="45"/>
        <v>0</v>
      </c>
      <c r="K206" s="187"/>
      <c r="L206" s="189">
        <f t="shared" si="47"/>
        <v>202</v>
      </c>
      <c r="M206" s="189">
        <f t="shared" si="46"/>
        <v>505</v>
      </c>
    </row>
    <row r="207" spans="1:13" ht="12.75" customHeight="1" x14ac:dyDescent="0.2">
      <c r="A207" s="191">
        <f t="shared" si="36"/>
        <v>542.5</v>
      </c>
      <c r="B207" s="186">
        <f t="shared" si="37"/>
        <v>2</v>
      </c>
      <c r="C207" s="187">
        <f t="shared" si="38"/>
        <v>0</v>
      </c>
      <c r="D207" s="186">
        <f t="shared" si="39"/>
        <v>0</v>
      </c>
      <c r="E207" s="187">
        <f t="shared" si="40"/>
        <v>7</v>
      </c>
      <c r="F207" s="186">
        <f t="shared" si="41"/>
        <v>0</v>
      </c>
      <c r="G207" s="187">
        <f t="shared" si="42"/>
        <v>1</v>
      </c>
      <c r="H207" s="186">
        <f t="shared" si="43"/>
        <v>0</v>
      </c>
      <c r="I207" s="187">
        <f t="shared" si="44"/>
        <v>1</v>
      </c>
      <c r="J207" s="186">
        <f t="shared" si="45"/>
        <v>1</v>
      </c>
      <c r="K207" s="187"/>
      <c r="L207" s="189">
        <f t="shared" si="47"/>
        <v>203</v>
      </c>
      <c r="M207" s="189">
        <f t="shared" si="46"/>
        <v>507.5</v>
      </c>
    </row>
    <row r="208" spans="1:13" ht="12.75" customHeight="1" x14ac:dyDescent="0.2">
      <c r="A208" s="191">
        <f t="shared" si="36"/>
        <v>545</v>
      </c>
      <c r="B208" s="186">
        <f t="shared" si="37"/>
        <v>2</v>
      </c>
      <c r="C208" s="187">
        <f t="shared" si="38"/>
        <v>0</v>
      </c>
      <c r="D208" s="186">
        <f t="shared" si="39"/>
        <v>0</v>
      </c>
      <c r="E208" s="187">
        <f t="shared" si="40"/>
        <v>7</v>
      </c>
      <c r="F208" s="186">
        <f t="shared" si="41"/>
        <v>1</v>
      </c>
      <c r="G208" s="187">
        <f t="shared" si="42"/>
        <v>0</v>
      </c>
      <c r="H208" s="186">
        <f t="shared" si="43"/>
        <v>0</v>
      </c>
      <c r="I208" s="187">
        <f t="shared" si="44"/>
        <v>0</v>
      </c>
      <c r="J208" s="186">
        <f t="shared" si="45"/>
        <v>0</v>
      </c>
      <c r="K208" s="187"/>
      <c r="L208" s="189">
        <f t="shared" si="47"/>
        <v>204</v>
      </c>
      <c r="M208" s="189">
        <f t="shared" si="46"/>
        <v>510</v>
      </c>
    </row>
    <row r="209" spans="1:13" ht="12.75" customHeight="1" x14ac:dyDescent="0.2">
      <c r="A209" s="191">
        <f t="shared" si="36"/>
        <v>547.5</v>
      </c>
      <c r="B209" s="186">
        <f t="shared" si="37"/>
        <v>2</v>
      </c>
      <c r="C209" s="187">
        <f t="shared" si="38"/>
        <v>0</v>
      </c>
      <c r="D209" s="186">
        <f t="shared" si="39"/>
        <v>0</v>
      </c>
      <c r="E209" s="187">
        <f t="shared" si="40"/>
        <v>7</v>
      </c>
      <c r="F209" s="186">
        <f t="shared" si="41"/>
        <v>1</v>
      </c>
      <c r="G209" s="187">
        <f t="shared" si="42"/>
        <v>0</v>
      </c>
      <c r="H209" s="186">
        <f t="shared" si="43"/>
        <v>0</v>
      </c>
      <c r="I209" s="187">
        <f t="shared" si="44"/>
        <v>0</v>
      </c>
      <c r="J209" s="186">
        <f t="shared" si="45"/>
        <v>1</v>
      </c>
      <c r="K209" s="187"/>
      <c r="L209" s="189">
        <f t="shared" si="47"/>
        <v>205</v>
      </c>
      <c r="M209" s="189">
        <f t="shared" si="46"/>
        <v>512.5</v>
      </c>
    </row>
    <row r="210" spans="1:13" ht="12.75" customHeight="1" x14ac:dyDescent="0.2">
      <c r="A210" s="191">
        <f t="shared" si="36"/>
        <v>550</v>
      </c>
      <c r="B210" s="186">
        <f t="shared" si="37"/>
        <v>2</v>
      </c>
      <c r="C210" s="187">
        <f t="shared" si="38"/>
        <v>0</v>
      </c>
      <c r="D210" s="186">
        <f t="shared" si="39"/>
        <v>0</v>
      </c>
      <c r="E210" s="187">
        <f t="shared" si="40"/>
        <v>7</v>
      </c>
      <c r="F210" s="186">
        <f t="shared" si="41"/>
        <v>1</v>
      </c>
      <c r="G210" s="187">
        <f t="shared" si="42"/>
        <v>0</v>
      </c>
      <c r="H210" s="186">
        <f t="shared" si="43"/>
        <v>0</v>
      </c>
      <c r="I210" s="187">
        <f t="shared" si="44"/>
        <v>1</v>
      </c>
      <c r="J210" s="186">
        <f t="shared" si="45"/>
        <v>0</v>
      </c>
      <c r="K210" s="187"/>
      <c r="L210" s="189">
        <f t="shared" si="47"/>
        <v>206</v>
      </c>
      <c r="M210" s="189">
        <f t="shared" si="46"/>
        <v>515</v>
      </c>
    </row>
    <row r="211" spans="1:13" ht="12.75" customHeight="1" x14ac:dyDescent="0.2">
      <c r="A211" s="191">
        <f t="shared" si="36"/>
        <v>552.5</v>
      </c>
      <c r="B211" s="186">
        <f t="shared" si="37"/>
        <v>2</v>
      </c>
      <c r="C211" s="187">
        <f t="shared" si="38"/>
        <v>0</v>
      </c>
      <c r="D211" s="186">
        <f t="shared" si="39"/>
        <v>0</v>
      </c>
      <c r="E211" s="187">
        <f t="shared" si="40"/>
        <v>7</v>
      </c>
      <c r="F211" s="186">
        <f t="shared" si="41"/>
        <v>1</v>
      </c>
      <c r="G211" s="187">
        <f t="shared" si="42"/>
        <v>0</v>
      </c>
      <c r="H211" s="186">
        <f t="shared" si="43"/>
        <v>0</v>
      </c>
      <c r="I211" s="187">
        <f t="shared" si="44"/>
        <v>1</v>
      </c>
      <c r="J211" s="186">
        <f t="shared" si="45"/>
        <v>1</v>
      </c>
      <c r="K211" s="187"/>
      <c r="L211" s="189">
        <f t="shared" si="47"/>
        <v>207</v>
      </c>
      <c r="M211" s="189">
        <f t="shared" si="46"/>
        <v>517.5</v>
      </c>
    </row>
    <row r="212" spans="1:13" ht="12.75" customHeight="1" x14ac:dyDescent="0.2">
      <c r="A212" s="191">
        <f t="shared" si="36"/>
        <v>555</v>
      </c>
      <c r="B212" s="186">
        <f t="shared" si="37"/>
        <v>2</v>
      </c>
      <c r="C212" s="187">
        <f t="shared" si="38"/>
        <v>0</v>
      </c>
      <c r="D212" s="186">
        <f t="shared" si="39"/>
        <v>0</v>
      </c>
      <c r="E212" s="187">
        <f t="shared" si="40"/>
        <v>8</v>
      </c>
      <c r="F212" s="186">
        <f t="shared" si="41"/>
        <v>0</v>
      </c>
      <c r="G212" s="187">
        <f t="shared" si="42"/>
        <v>0</v>
      </c>
      <c r="H212" s="186">
        <f t="shared" si="43"/>
        <v>0</v>
      </c>
      <c r="I212" s="187">
        <f t="shared" si="44"/>
        <v>0</v>
      </c>
      <c r="J212" s="186">
        <f t="shared" si="45"/>
        <v>0</v>
      </c>
      <c r="K212" s="187"/>
      <c r="L212" s="189">
        <f t="shared" si="47"/>
        <v>208</v>
      </c>
      <c r="M212" s="189">
        <f t="shared" si="46"/>
        <v>520</v>
      </c>
    </row>
    <row r="213" spans="1:13" ht="12.75" customHeight="1" x14ac:dyDescent="0.2">
      <c r="A213" s="191">
        <f t="shared" si="36"/>
        <v>557.5</v>
      </c>
      <c r="B213" s="186">
        <f t="shared" si="37"/>
        <v>2</v>
      </c>
      <c r="C213" s="187">
        <f t="shared" si="38"/>
        <v>0</v>
      </c>
      <c r="D213" s="186">
        <f t="shared" si="39"/>
        <v>0</v>
      </c>
      <c r="E213" s="187">
        <f t="shared" si="40"/>
        <v>8</v>
      </c>
      <c r="F213" s="186">
        <f t="shared" si="41"/>
        <v>0</v>
      </c>
      <c r="G213" s="187">
        <f t="shared" si="42"/>
        <v>0</v>
      </c>
      <c r="H213" s="186">
        <f t="shared" si="43"/>
        <v>0</v>
      </c>
      <c r="I213" s="187">
        <f t="shared" si="44"/>
        <v>0</v>
      </c>
      <c r="J213" s="186">
        <f t="shared" si="45"/>
        <v>1</v>
      </c>
      <c r="K213" s="187"/>
      <c r="L213" s="189">
        <f t="shared" si="47"/>
        <v>209</v>
      </c>
      <c r="M213" s="189">
        <f t="shared" si="46"/>
        <v>522.5</v>
      </c>
    </row>
    <row r="214" spans="1:13" ht="12.75" customHeight="1" x14ac:dyDescent="0.2">
      <c r="A214" s="191">
        <f t="shared" si="36"/>
        <v>560</v>
      </c>
      <c r="B214" s="186">
        <f t="shared" si="37"/>
        <v>2</v>
      </c>
      <c r="C214" s="187">
        <f t="shared" si="38"/>
        <v>0</v>
      </c>
      <c r="D214" s="186">
        <f t="shared" si="39"/>
        <v>0</v>
      </c>
      <c r="E214" s="187">
        <f t="shared" si="40"/>
        <v>8</v>
      </c>
      <c r="F214" s="186">
        <f t="shared" si="41"/>
        <v>0</v>
      </c>
      <c r="G214" s="187">
        <f t="shared" si="42"/>
        <v>0</v>
      </c>
      <c r="H214" s="186">
        <f t="shared" si="43"/>
        <v>0</v>
      </c>
      <c r="I214" s="187">
        <f t="shared" si="44"/>
        <v>1</v>
      </c>
      <c r="J214" s="186">
        <f t="shared" si="45"/>
        <v>0</v>
      </c>
      <c r="K214" s="187"/>
      <c r="L214" s="189">
        <f t="shared" si="47"/>
        <v>210</v>
      </c>
      <c r="M214" s="189">
        <f t="shared" si="46"/>
        <v>525</v>
      </c>
    </row>
    <row r="215" spans="1:13" ht="12.75" customHeight="1" x14ac:dyDescent="0.2">
      <c r="A215" s="191">
        <f t="shared" si="36"/>
        <v>562.5</v>
      </c>
      <c r="B215" s="186">
        <f t="shared" si="37"/>
        <v>2</v>
      </c>
      <c r="C215" s="187">
        <f t="shared" si="38"/>
        <v>0</v>
      </c>
      <c r="D215" s="186">
        <f t="shared" si="39"/>
        <v>0</v>
      </c>
      <c r="E215" s="187">
        <f t="shared" si="40"/>
        <v>8</v>
      </c>
      <c r="F215" s="186">
        <f t="shared" si="41"/>
        <v>0</v>
      </c>
      <c r="G215" s="187">
        <f t="shared" si="42"/>
        <v>0</v>
      </c>
      <c r="H215" s="186">
        <f t="shared" si="43"/>
        <v>0</v>
      </c>
      <c r="I215" s="187">
        <f t="shared" si="44"/>
        <v>1</v>
      </c>
      <c r="J215" s="186">
        <f t="shared" si="45"/>
        <v>1</v>
      </c>
      <c r="K215" s="187"/>
      <c r="L215" s="189">
        <f t="shared" si="47"/>
        <v>211</v>
      </c>
      <c r="M215" s="189">
        <f t="shared" si="46"/>
        <v>527.5</v>
      </c>
    </row>
    <row r="216" spans="1:13" ht="12.75" customHeight="1" x14ac:dyDescent="0.2">
      <c r="A216" s="191">
        <f t="shared" si="36"/>
        <v>565</v>
      </c>
      <c r="B216" s="186">
        <f t="shared" si="37"/>
        <v>2</v>
      </c>
      <c r="C216" s="187">
        <f t="shared" si="38"/>
        <v>0</v>
      </c>
      <c r="D216" s="186">
        <f t="shared" si="39"/>
        <v>0</v>
      </c>
      <c r="E216" s="187">
        <f t="shared" si="40"/>
        <v>8</v>
      </c>
      <c r="F216" s="186">
        <f t="shared" si="41"/>
        <v>0</v>
      </c>
      <c r="G216" s="187">
        <f t="shared" si="42"/>
        <v>0</v>
      </c>
      <c r="H216" s="186">
        <f t="shared" si="43"/>
        <v>1</v>
      </c>
      <c r="I216" s="187">
        <f t="shared" si="44"/>
        <v>0</v>
      </c>
      <c r="J216" s="186">
        <f t="shared" si="45"/>
        <v>0</v>
      </c>
      <c r="K216" s="187"/>
      <c r="L216" s="189">
        <f t="shared" si="47"/>
        <v>212</v>
      </c>
      <c r="M216" s="189">
        <f t="shared" si="46"/>
        <v>530</v>
      </c>
    </row>
    <row r="217" spans="1:13" ht="12.75" customHeight="1" x14ac:dyDescent="0.2">
      <c r="A217" s="191">
        <f t="shared" si="36"/>
        <v>567.5</v>
      </c>
      <c r="B217" s="186">
        <f t="shared" si="37"/>
        <v>2</v>
      </c>
      <c r="C217" s="187">
        <f t="shared" si="38"/>
        <v>0</v>
      </c>
      <c r="D217" s="186">
        <f t="shared" si="39"/>
        <v>0</v>
      </c>
      <c r="E217" s="187">
        <f t="shared" si="40"/>
        <v>8</v>
      </c>
      <c r="F217" s="186">
        <f t="shared" si="41"/>
        <v>0</v>
      </c>
      <c r="G217" s="187">
        <f t="shared" si="42"/>
        <v>0</v>
      </c>
      <c r="H217" s="186">
        <f t="shared" si="43"/>
        <v>1</v>
      </c>
      <c r="I217" s="187">
        <f t="shared" si="44"/>
        <v>0</v>
      </c>
      <c r="J217" s="186">
        <f t="shared" si="45"/>
        <v>1</v>
      </c>
      <c r="K217" s="187"/>
      <c r="L217" s="189">
        <f t="shared" si="47"/>
        <v>213</v>
      </c>
      <c r="M217" s="189">
        <f t="shared" si="46"/>
        <v>532.5</v>
      </c>
    </row>
    <row r="218" spans="1:13" ht="12.75" customHeight="1" x14ac:dyDescent="0.2">
      <c r="A218" s="191">
        <f t="shared" si="36"/>
        <v>570</v>
      </c>
      <c r="B218" s="186">
        <f t="shared" si="37"/>
        <v>2</v>
      </c>
      <c r="C218" s="187">
        <f t="shared" si="38"/>
        <v>0</v>
      </c>
      <c r="D218" s="186">
        <f t="shared" si="39"/>
        <v>0</v>
      </c>
      <c r="E218" s="187">
        <f t="shared" si="40"/>
        <v>8</v>
      </c>
      <c r="F218" s="186">
        <f t="shared" si="41"/>
        <v>0</v>
      </c>
      <c r="G218" s="187">
        <f t="shared" si="42"/>
        <v>0</v>
      </c>
      <c r="H218" s="186">
        <f t="shared" si="43"/>
        <v>1</v>
      </c>
      <c r="I218" s="187">
        <f t="shared" si="44"/>
        <v>1</v>
      </c>
      <c r="J218" s="186">
        <f t="shared" si="45"/>
        <v>0</v>
      </c>
      <c r="K218" s="187"/>
      <c r="L218" s="189">
        <f t="shared" si="47"/>
        <v>214</v>
      </c>
      <c r="M218" s="189">
        <f t="shared" si="46"/>
        <v>535</v>
      </c>
    </row>
    <row r="219" spans="1:13" ht="12.75" customHeight="1" x14ac:dyDescent="0.2">
      <c r="A219" s="191">
        <f t="shared" si="36"/>
        <v>572.5</v>
      </c>
      <c r="B219" s="186">
        <f t="shared" si="37"/>
        <v>2</v>
      </c>
      <c r="C219" s="187">
        <f t="shared" si="38"/>
        <v>0</v>
      </c>
      <c r="D219" s="186">
        <f t="shared" si="39"/>
        <v>0</v>
      </c>
      <c r="E219" s="187">
        <f t="shared" si="40"/>
        <v>8</v>
      </c>
      <c r="F219" s="186">
        <f t="shared" si="41"/>
        <v>0</v>
      </c>
      <c r="G219" s="187">
        <f t="shared" si="42"/>
        <v>0</v>
      </c>
      <c r="H219" s="186">
        <f t="shared" si="43"/>
        <v>1</v>
      </c>
      <c r="I219" s="187">
        <f t="shared" si="44"/>
        <v>1</v>
      </c>
      <c r="J219" s="186">
        <f t="shared" si="45"/>
        <v>1</v>
      </c>
      <c r="K219" s="187"/>
      <c r="L219" s="189">
        <f t="shared" si="47"/>
        <v>215</v>
      </c>
      <c r="M219" s="189">
        <f t="shared" si="46"/>
        <v>537.5</v>
      </c>
    </row>
    <row r="220" spans="1:13" ht="12.75" customHeight="1" x14ac:dyDescent="0.2">
      <c r="A220" s="191">
        <f t="shared" si="36"/>
        <v>575</v>
      </c>
      <c r="B220" s="186">
        <f t="shared" si="37"/>
        <v>2</v>
      </c>
      <c r="C220" s="187">
        <f t="shared" si="38"/>
        <v>0</v>
      </c>
      <c r="D220" s="186">
        <f t="shared" si="39"/>
        <v>0</v>
      </c>
      <c r="E220" s="187">
        <f t="shared" si="40"/>
        <v>8</v>
      </c>
      <c r="F220" s="186">
        <f t="shared" si="41"/>
        <v>0</v>
      </c>
      <c r="G220" s="187">
        <f t="shared" si="42"/>
        <v>1</v>
      </c>
      <c r="H220" s="186">
        <f t="shared" si="43"/>
        <v>0</v>
      </c>
      <c r="I220" s="187">
        <f t="shared" si="44"/>
        <v>0</v>
      </c>
      <c r="J220" s="186">
        <f t="shared" si="45"/>
        <v>0</v>
      </c>
      <c r="K220" s="187"/>
      <c r="L220" s="189">
        <f t="shared" si="47"/>
        <v>216</v>
      </c>
      <c r="M220" s="189">
        <f t="shared" si="46"/>
        <v>540</v>
      </c>
    </row>
    <row r="221" spans="1:13" ht="12.75" customHeight="1" x14ac:dyDescent="0.2">
      <c r="A221" s="191">
        <f t="shared" si="36"/>
        <v>577.5</v>
      </c>
      <c r="B221" s="186">
        <f t="shared" si="37"/>
        <v>2</v>
      </c>
      <c r="C221" s="187">
        <f t="shared" si="38"/>
        <v>0</v>
      </c>
      <c r="D221" s="186">
        <f t="shared" si="39"/>
        <v>0</v>
      </c>
      <c r="E221" s="187">
        <f t="shared" si="40"/>
        <v>8</v>
      </c>
      <c r="F221" s="186">
        <f t="shared" si="41"/>
        <v>0</v>
      </c>
      <c r="G221" s="187">
        <f t="shared" si="42"/>
        <v>1</v>
      </c>
      <c r="H221" s="186">
        <f t="shared" si="43"/>
        <v>0</v>
      </c>
      <c r="I221" s="187">
        <f t="shared" si="44"/>
        <v>0</v>
      </c>
      <c r="J221" s="186">
        <f t="shared" si="45"/>
        <v>1</v>
      </c>
      <c r="K221" s="187"/>
      <c r="L221" s="189">
        <f t="shared" si="47"/>
        <v>217</v>
      </c>
      <c r="M221" s="189">
        <f t="shared" si="46"/>
        <v>542.5</v>
      </c>
    </row>
    <row r="222" spans="1:13" ht="12.75" customHeight="1" x14ac:dyDescent="0.2">
      <c r="A222" s="191">
        <f t="shared" si="36"/>
        <v>580</v>
      </c>
      <c r="B222" s="186">
        <f t="shared" si="37"/>
        <v>2</v>
      </c>
      <c r="C222" s="187">
        <f t="shared" si="38"/>
        <v>0</v>
      </c>
      <c r="D222" s="186">
        <f t="shared" si="39"/>
        <v>0</v>
      </c>
      <c r="E222" s="187">
        <f t="shared" si="40"/>
        <v>8</v>
      </c>
      <c r="F222" s="186">
        <f t="shared" si="41"/>
        <v>0</v>
      </c>
      <c r="G222" s="187">
        <f t="shared" si="42"/>
        <v>1</v>
      </c>
      <c r="H222" s="186">
        <f t="shared" si="43"/>
        <v>0</v>
      </c>
      <c r="I222" s="187">
        <f t="shared" si="44"/>
        <v>1</v>
      </c>
      <c r="J222" s="186">
        <f t="shared" si="45"/>
        <v>0</v>
      </c>
      <c r="K222" s="187"/>
      <c r="L222" s="189">
        <f t="shared" si="47"/>
        <v>218</v>
      </c>
      <c r="M222" s="189">
        <f t="shared" si="46"/>
        <v>545</v>
      </c>
    </row>
    <row r="223" spans="1:13" ht="12.75" customHeight="1" x14ac:dyDescent="0.2">
      <c r="A223" s="191">
        <f t="shared" si="36"/>
        <v>582.5</v>
      </c>
      <c r="B223" s="186">
        <f t="shared" si="37"/>
        <v>2</v>
      </c>
      <c r="C223" s="187">
        <f t="shared" si="38"/>
        <v>0</v>
      </c>
      <c r="D223" s="186">
        <f t="shared" si="39"/>
        <v>0</v>
      </c>
      <c r="E223" s="187">
        <f t="shared" si="40"/>
        <v>8</v>
      </c>
      <c r="F223" s="186">
        <f t="shared" si="41"/>
        <v>0</v>
      </c>
      <c r="G223" s="187">
        <f t="shared" si="42"/>
        <v>1</v>
      </c>
      <c r="H223" s="186">
        <f t="shared" si="43"/>
        <v>0</v>
      </c>
      <c r="I223" s="187">
        <f t="shared" si="44"/>
        <v>1</v>
      </c>
      <c r="J223" s="186">
        <f t="shared" si="45"/>
        <v>1</v>
      </c>
      <c r="K223" s="187"/>
      <c r="L223" s="189">
        <f t="shared" si="47"/>
        <v>219</v>
      </c>
      <c r="M223" s="189">
        <f t="shared" si="46"/>
        <v>547.5</v>
      </c>
    </row>
    <row r="224" spans="1:13" ht="12.75" customHeight="1" x14ac:dyDescent="0.2">
      <c r="A224" s="191">
        <f t="shared" si="36"/>
        <v>585</v>
      </c>
      <c r="B224" s="186">
        <f t="shared" si="37"/>
        <v>2</v>
      </c>
      <c r="C224" s="187">
        <f t="shared" si="38"/>
        <v>0</v>
      </c>
      <c r="D224" s="186">
        <f t="shared" si="39"/>
        <v>0</v>
      </c>
      <c r="E224" s="187">
        <f t="shared" si="40"/>
        <v>8</v>
      </c>
      <c r="F224" s="186">
        <f t="shared" si="41"/>
        <v>1</v>
      </c>
      <c r="G224" s="187">
        <f t="shared" si="42"/>
        <v>0</v>
      </c>
      <c r="H224" s="186">
        <f t="shared" si="43"/>
        <v>0</v>
      </c>
      <c r="I224" s="187">
        <f t="shared" si="44"/>
        <v>0</v>
      </c>
      <c r="J224" s="186">
        <f t="shared" si="45"/>
        <v>0</v>
      </c>
      <c r="K224" s="187"/>
      <c r="L224" s="189">
        <f t="shared" si="47"/>
        <v>220</v>
      </c>
      <c r="M224" s="189">
        <f t="shared" si="46"/>
        <v>550</v>
      </c>
    </row>
    <row r="225" spans="1:13" ht="12.75" customHeight="1" x14ac:dyDescent="0.2">
      <c r="A225" s="191">
        <f t="shared" si="36"/>
        <v>587.5</v>
      </c>
      <c r="B225" s="186">
        <f t="shared" si="37"/>
        <v>2</v>
      </c>
      <c r="C225" s="187">
        <f t="shared" si="38"/>
        <v>0</v>
      </c>
      <c r="D225" s="186">
        <f t="shared" si="39"/>
        <v>0</v>
      </c>
      <c r="E225" s="187">
        <f t="shared" si="40"/>
        <v>8</v>
      </c>
      <c r="F225" s="186">
        <f t="shared" si="41"/>
        <v>1</v>
      </c>
      <c r="G225" s="187">
        <f t="shared" si="42"/>
        <v>0</v>
      </c>
      <c r="H225" s="186">
        <f t="shared" si="43"/>
        <v>0</v>
      </c>
      <c r="I225" s="187">
        <f t="shared" si="44"/>
        <v>0</v>
      </c>
      <c r="J225" s="186">
        <f t="shared" si="45"/>
        <v>1</v>
      </c>
      <c r="K225" s="187"/>
      <c r="L225" s="189">
        <f t="shared" si="47"/>
        <v>221</v>
      </c>
      <c r="M225" s="189">
        <f t="shared" si="46"/>
        <v>552.5</v>
      </c>
    </row>
    <row r="226" spans="1:13" ht="12.75" customHeight="1" x14ac:dyDescent="0.2">
      <c r="A226" s="191">
        <f t="shared" si="36"/>
        <v>590</v>
      </c>
      <c r="B226" s="186">
        <f t="shared" si="37"/>
        <v>2</v>
      </c>
      <c r="C226" s="187">
        <f t="shared" si="38"/>
        <v>0</v>
      </c>
      <c r="D226" s="186">
        <f t="shared" si="39"/>
        <v>0</v>
      </c>
      <c r="E226" s="187">
        <f t="shared" si="40"/>
        <v>8</v>
      </c>
      <c r="F226" s="186">
        <f t="shared" si="41"/>
        <v>1</v>
      </c>
      <c r="G226" s="187">
        <f t="shared" si="42"/>
        <v>0</v>
      </c>
      <c r="H226" s="186">
        <f t="shared" si="43"/>
        <v>0</v>
      </c>
      <c r="I226" s="187">
        <f t="shared" si="44"/>
        <v>1</v>
      </c>
      <c r="J226" s="186">
        <f t="shared" si="45"/>
        <v>0</v>
      </c>
      <c r="K226" s="187"/>
      <c r="L226" s="189">
        <f t="shared" si="47"/>
        <v>222</v>
      </c>
      <c r="M226" s="189">
        <f t="shared" si="46"/>
        <v>555</v>
      </c>
    </row>
    <row r="227" spans="1:13" ht="12.75" customHeight="1" x14ac:dyDescent="0.2">
      <c r="A227" s="191">
        <f t="shared" si="36"/>
        <v>592.5</v>
      </c>
      <c r="B227" s="186">
        <f t="shared" si="37"/>
        <v>2</v>
      </c>
      <c r="C227" s="187">
        <f t="shared" si="38"/>
        <v>0</v>
      </c>
      <c r="D227" s="186">
        <f t="shared" si="39"/>
        <v>0</v>
      </c>
      <c r="E227" s="187">
        <f t="shared" si="40"/>
        <v>8</v>
      </c>
      <c r="F227" s="186">
        <f t="shared" si="41"/>
        <v>1</v>
      </c>
      <c r="G227" s="187">
        <f t="shared" si="42"/>
        <v>0</v>
      </c>
      <c r="H227" s="186">
        <f t="shared" si="43"/>
        <v>0</v>
      </c>
      <c r="I227" s="187">
        <f t="shared" si="44"/>
        <v>1</v>
      </c>
      <c r="J227" s="186">
        <f t="shared" si="45"/>
        <v>1</v>
      </c>
      <c r="K227" s="187"/>
      <c r="L227" s="189">
        <f t="shared" si="47"/>
        <v>223</v>
      </c>
      <c r="M227" s="189">
        <f t="shared" si="46"/>
        <v>557.5</v>
      </c>
    </row>
    <row r="228" spans="1:13" ht="12.75" customHeight="1" x14ac:dyDescent="0.2">
      <c r="A228" s="191">
        <f t="shared" si="36"/>
        <v>595</v>
      </c>
      <c r="B228" s="186">
        <f t="shared" si="37"/>
        <v>2</v>
      </c>
      <c r="C228" s="187">
        <f t="shared" si="38"/>
        <v>0</v>
      </c>
      <c r="D228" s="186">
        <f t="shared" si="39"/>
        <v>0</v>
      </c>
      <c r="E228" s="187">
        <f t="shared" si="40"/>
        <v>8</v>
      </c>
      <c r="F228" s="186">
        <f t="shared" si="41"/>
        <v>1</v>
      </c>
      <c r="G228" s="187">
        <f t="shared" si="42"/>
        <v>0</v>
      </c>
      <c r="H228" s="186">
        <f t="shared" si="43"/>
        <v>1</v>
      </c>
      <c r="I228" s="187">
        <f t="shared" si="44"/>
        <v>0</v>
      </c>
      <c r="J228" s="186">
        <f t="shared" si="45"/>
        <v>0</v>
      </c>
      <c r="K228" s="187"/>
      <c r="L228" s="189">
        <f t="shared" si="47"/>
        <v>224</v>
      </c>
      <c r="M228" s="189">
        <f t="shared" si="46"/>
        <v>560</v>
      </c>
    </row>
    <row r="229" spans="1:13" ht="12.75" customHeight="1" x14ac:dyDescent="0.2">
      <c r="A229" s="191">
        <f t="shared" si="36"/>
        <v>597.5</v>
      </c>
      <c r="B229" s="186">
        <f t="shared" si="37"/>
        <v>2</v>
      </c>
      <c r="C229" s="187">
        <f t="shared" si="38"/>
        <v>0</v>
      </c>
      <c r="D229" s="186">
        <f t="shared" si="39"/>
        <v>0</v>
      </c>
      <c r="E229" s="187">
        <f t="shared" si="40"/>
        <v>8</v>
      </c>
      <c r="F229" s="186">
        <f t="shared" si="41"/>
        <v>1</v>
      </c>
      <c r="G229" s="187">
        <f t="shared" si="42"/>
        <v>0</v>
      </c>
      <c r="H229" s="186">
        <f t="shared" si="43"/>
        <v>1</v>
      </c>
      <c r="I229" s="187">
        <f t="shared" si="44"/>
        <v>0</v>
      </c>
      <c r="J229" s="186">
        <f t="shared" si="45"/>
        <v>1</v>
      </c>
      <c r="K229" s="187"/>
      <c r="L229" s="189">
        <f t="shared" si="47"/>
        <v>225</v>
      </c>
      <c r="M229" s="189">
        <f t="shared" si="46"/>
        <v>562.5</v>
      </c>
    </row>
    <row r="230" spans="1:13" ht="12.75" customHeight="1" x14ac:dyDescent="0.2">
      <c r="A230" s="191">
        <f t="shared" si="36"/>
        <v>600</v>
      </c>
      <c r="B230" s="186">
        <f t="shared" si="37"/>
        <v>2</v>
      </c>
      <c r="C230" s="187">
        <f t="shared" si="38"/>
        <v>0</v>
      </c>
      <c r="D230" s="186">
        <f t="shared" si="39"/>
        <v>0</v>
      </c>
      <c r="E230" s="187">
        <f t="shared" si="40"/>
        <v>8</v>
      </c>
      <c r="F230" s="186">
        <f t="shared" si="41"/>
        <v>1</v>
      </c>
      <c r="G230" s="187">
        <f t="shared" si="42"/>
        <v>0</v>
      </c>
      <c r="H230" s="186">
        <f t="shared" si="43"/>
        <v>1</v>
      </c>
      <c r="I230" s="187">
        <f t="shared" si="44"/>
        <v>1</v>
      </c>
      <c r="J230" s="186">
        <f t="shared" si="45"/>
        <v>0</v>
      </c>
      <c r="K230" s="187"/>
      <c r="L230" s="189">
        <f t="shared" si="47"/>
        <v>226</v>
      </c>
      <c r="M230" s="189">
        <f t="shared" si="46"/>
        <v>565</v>
      </c>
    </row>
    <row r="231" spans="1:13" ht="12.75" customHeight="1" x14ac:dyDescent="0.2">
      <c r="A231" s="191">
        <f t="shared" si="36"/>
        <v>602.5</v>
      </c>
      <c r="B231" s="186">
        <f t="shared" si="37"/>
        <v>2</v>
      </c>
      <c r="C231" s="187">
        <f t="shared" si="38"/>
        <v>0</v>
      </c>
      <c r="D231" s="186">
        <f t="shared" si="39"/>
        <v>0</v>
      </c>
      <c r="E231" s="187">
        <f t="shared" si="40"/>
        <v>8</v>
      </c>
      <c r="F231" s="186">
        <f t="shared" si="41"/>
        <v>1</v>
      </c>
      <c r="G231" s="187">
        <f t="shared" si="42"/>
        <v>0</v>
      </c>
      <c r="H231" s="186">
        <f t="shared" si="43"/>
        <v>1</v>
      </c>
      <c r="I231" s="187">
        <f t="shared" si="44"/>
        <v>1</v>
      </c>
      <c r="J231" s="186">
        <f t="shared" si="45"/>
        <v>1</v>
      </c>
      <c r="K231" s="187"/>
      <c r="L231" s="189">
        <f t="shared" si="47"/>
        <v>227</v>
      </c>
      <c r="M231" s="189">
        <f t="shared" si="46"/>
        <v>567.5</v>
      </c>
    </row>
    <row r="232" spans="1:13" ht="12.75" customHeight="1" x14ac:dyDescent="0.2">
      <c r="A232" s="191">
        <f t="shared" si="36"/>
        <v>605</v>
      </c>
      <c r="B232" s="186">
        <f t="shared" si="37"/>
        <v>2</v>
      </c>
      <c r="C232" s="187">
        <f t="shared" si="38"/>
        <v>0</v>
      </c>
      <c r="D232" s="186">
        <f t="shared" si="39"/>
        <v>0</v>
      </c>
      <c r="E232" s="187">
        <f t="shared" si="40"/>
        <v>8</v>
      </c>
      <c r="F232" s="186">
        <f t="shared" si="41"/>
        <v>1</v>
      </c>
      <c r="G232" s="187">
        <f t="shared" si="42"/>
        <v>1</v>
      </c>
      <c r="H232" s="186">
        <f t="shared" si="43"/>
        <v>0</v>
      </c>
      <c r="I232" s="187">
        <f t="shared" si="44"/>
        <v>0</v>
      </c>
      <c r="J232" s="186">
        <f t="shared" si="45"/>
        <v>0</v>
      </c>
      <c r="K232" s="187"/>
      <c r="L232" s="189">
        <f t="shared" si="47"/>
        <v>228</v>
      </c>
      <c r="M232" s="189">
        <f t="shared" si="46"/>
        <v>570</v>
      </c>
    </row>
    <row r="233" spans="1:13" ht="12.75" customHeight="1" x14ac:dyDescent="0.2">
      <c r="A233" s="191">
        <f t="shared" si="36"/>
        <v>607.5</v>
      </c>
      <c r="B233" s="186">
        <f t="shared" si="37"/>
        <v>2</v>
      </c>
      <c r="C233" s="187">
        <f t="shared" si="38"/>
        <v>0</v>
      </c>
      <c r="D233" s="186">
        <f t="shared" si="39"/>
        <v>0</v>
      </c>
      <c r="E233" s="187">
        <f t="shared" si="40"/>
        <v>8</v>
      </c>
      <c r="F233" s="186">
        <f t="shared" si="41"/>
        <v>1</v>
      </c>
      <c r="G233" s="187">
        <f t="shared" si="42"/>
        <v>1</v>
      </c>
      <c r="H233" s="186">
        <f t="shared" si="43"/>
        <v>0</v>
      </c>
      <c r="I233" s="187">
        <f t="shared" si="44"/>
        <v>0</v>
      </c>
      <c r="J233" s="186">
        <f t="shared" si="45"/>
        <v>1</v>
      </c>
      <c r="K233" s="187"/>
      <c r="L233" s="189">
        <f t="shared" si="47"/>
        <v>229</v>
      </c>
      <c r="M233" s="189">
        <f t="shared" si="46"/>
        <v>572.5</v>
      </c>
    </row>
    <row r="234" spans="1:13" ht="12.75" customHeight="1" x14ac:dyDescent="0.2">
      <c r="A234" s="191">
        <f t="shared" si="36"/>
        <v>610</v>
      </c>
      <c r="B234" s="186">
        <f t="shared" si="37"/>
        <v>2</v>
      </c>
      <c r="C234" s="187">
        <f t="shared" si="38"/>
        <v>0</v>
      </c>
      <c r="D234" s="186">
        <f t="shared" si="39"/>
        <v>0</v>
      </c>
      <c r="E234" s="187">
        <f t="shared" si="40"/>
        <v>8</v>
      </c>
      <c r="F234" s="186">
        <f t="shared" si="41"/>
        <v>1</v>
      </c>
      <c r="G234" s="187">
        <f t="shared" si="42"/>
        <v>1</v>
      </c>
      <c r="H234" s="186">
        <f t="shared" si="43"/>
        <v>0</v>
      </c>
      <c r="I234" s="187">
        <f t="shared" si="44"/>
        <v>1</v>
      </c>
      <c r="J234" s="186">
        <f t="shared" si="45"/>
        <v>0</v>
      </c>
      <c r="K234" s="187"/>
      <c r="L234" s="189">
        <f t="shared" si="47"/>
        <v>230</v>
      </c>
      <c r="M234" s="189">
        <f t="shared" si="46"/>
        <v>575</v>
      </c>
    </row>
    <row r="235" spans="1:13" ht="12.75" customHeight="1" x14ac:dyDescent="0.2">
      <c r="A235" s="191">
        <f t="shared" si="36"/>
        <v>612.5</v>
      </c>
      <c r="B235" s="186">
        <f t="shared" si="37"/>
        <v>2</v>
      </c>
      <c r="C235" s="187">
        <f t="shared" si="38"/>
        <v>0</v>
      </c>
      <c r="D235" s="186">
        <f t="shared" si="39"/>
        <v>0</v>
      </c>
      <c r="E235" s="187">
        <f t="shared" si="40"/>
        <v>8</v>
      </c>
      <c r="F235" s="186">
        <f t="shared" si="41"/>
        <v>1</v>
      </c>
      <c r="G235" s="187">
        <f t="shared" si="42"/>
        <v>1</v>
      </c>
      <c r="H235" s="186">
        <f t="shared" si="43"/>
        <v>0</v>
      </c>
      <c r="I235" s="187">
        <f t="shared" si="44"/>
        <v>1</v>
      </c>
      <c r="J235" s="186">
        <f t="shared" si="45"/>
        <v>1</v>
      </c>
      <c r="K235" s="187"/>
      <c r="L235" s="189">
        <f t="shared" si="47"/>
        <v>231</v>
      </c>
      <c r="M235" s="189">
        <f t="shared" si="46"/>
        <v>577.5</v>
      </c>
    </row>
    <row r="236" spans="1:13" ht="12.75" customHeight="1" x14ac:dyDescent="0.2">
      <c r="A236" s="191">
        <f t="shared" si="36"/>
        <v>615</v>
      </c>
      <c r="B236" s="186">
        <f t="shared" si="37"/>
        <v>2</v>
      </c>
      <c r="C236" s="187">
        <f t="shared" si="38"/>
        <v>0</v>
      </c>
      <c r="D236" s="186">
        <f t="shared" si="39"/>
        <v>0</v>
      </c>
      <c r="E236" s="187">
        <f t="shared" si="40"/>
        <v>8</v>
      </c>
      <c r="F236" s="186">
        <f t="shared" si="41"/>
        <v>1</v>
      </c>
      <c r="G236" s="187">
        <f t="shared" si="42"/>
        <v>1</v>
      </c>
      <c r="H236" s="186">
        <f t="shared" si="43"/>
        <v>1</v>
      </c>
      <c r="I236" s="187">
        <f t="shared" si="44"/>
        <v>0</v>
      </c>
      <c r="J236" s="186">
        <f t="shared" si="45"/>
        <v>0</v>
      </c>
      <c r="K236" s="187"/>
      <c r="L236" s="189">
        <f t="shared" si="47"/>
        <v>232</v>
      </c>
      <c r="M236" s="189">
        <f t="shared" si="46"/>
        <v>580</v>
      </c>
    </row>
    <row r="237" spans="1:13" ht="12.75" customHeight="1" x14ac:dyDescent="0.2">
      <c r="A237" s="191">
        <f t="shared" si="36"/>
        <v>617.5</v>
      </c>
      <c r="B237" s="186">
        <f t="shared" si="37"/>
        <v>2</v>
      </c>
      <c r="C237" s="187">
        <f t="shared" si="38"/>
        <v>0</v>
      </c>
      <c r="D237" s="186">
        <f t="shared" si="39"/>
        <v>0</v>
      </c>
      <c r="E237" s="187">
        <f t="shared" si="40"/>
        <v>8</v>
      </c>
      <c r="F237" s="186">
        <f t="shared" si="41"/>
        <v>1</v>
      </c>
      <c r="G237" s="187">
        <f t="shared" si="42"/>
        <v>1</v>
      </c>
      <c r="H237" s="186">
        <f t="shared" si="43"/>
        <v>1</v>
      </c>
      <c r="I237" s="187">
        <f t="shared" si="44"/>
        <v>0</v>
      </c>
      <c r="J237" s="186">
        <f t="shared" si="45"/>
        <v>1</v>
      </c>
      <c r="K237" s="187"/>
      <c r="L237" s="189">
        <f t="shared" si="47"/>
        <v>233</v>
      </c>
      <c r="M237" s="189">
        <f t="shared" si="46"/>
        <v>582.5</v>
      </c>
    </row>
    <row r="238" spans="1:13" ht="12.75" customHeight="1" x14ac:dyDescent="0.2">
      <c r="A238" s="191">
        <f t="shared" si="36"/>
        <v>620</v>
      </c>
      <c r="B238" s="186">
        <f t="shared" si="37"/>
        <v>2</v>
      </c>
      <c r="C238" s="187">
        <f t="shared" si="38"/>
        <v>0</v>
      </c>
      <c r="D238" s="186">
        <f t="shared" si="39"/>
        <v>0</v>
      </c>
      <c r="E238" s="187">
        <f t="shared" si="40"/>
        <v>8</v>
      </c>
      <c r="F238" s="186">
        <f t="shared" si="41"/>
        <v>1</v>
      </c>
      <c r="G238" s="187">
        <f t="shared" si="42"/>
        <v>1</v>
      </c>
      <c r="H238" s="186">
        <f t="shared" si="43"/>
        <v>1</v>
      </c>
      <c r="I238" s="187">
        <f t="shared" si="44"/>
        <v>1</v>
      </c>
      <c r="J238" s="186">
        <f t="shared" si="45"/>
        <v>0</v>
      </c>
      <c r="K238" s="187"/>
      <c r="L238" s="189">
        <f t="shared" si="47"/>
        <v>234</v>
      </c>
      <c r="M238" s="189">
        <f t="shared" si="46"/>
        <v>585</v>
      </c>
    </row>
    <row r="239" spans="1:13" ht="12.75" customHeight="1" x14ac:dyDescent="0.2">
      <c r="A239" s="191">
        <f t="shared" si="36"/>
        <v>622.5</v>
      </c>
      <c r="B239" s="186">
        <f t="shared" si="37"/>
        <v>2</v>
      </c>
      <c r="C239" s="187">
        <f t="shared" si="38"/>
        <v>0</v>
      </c>
      <c r="D239" s="186">
        <f t="shared" si="39"/>
        <v>0</v>
      </c>
      <c r="E239" s="187">
        <f t="shared" si="40"/>
        <v>8</v>
      </c>
      <c r="F239" s="186">
        <f t="shared" si="41"/>
        <v>1</v>
      </c>
      <c r="G239" s="187">
        <f t="shared" si="42"/>
        <v>1</v>
      </c>
      <c r="H239" s="186">
        <f t="shared" si="43"/>
        <v>1</v>
      </c>
      <c r="I239" s="187">
        <f t="shared" si="44"/>
        <v>1</v>
      </c>
      <c r="J239" s="186">
        <f t="shared" si="45"/>
        <v>1</v>
      </c>
      <c r="K239" s="187"/>
      <c r="L239" s="189">
        <f t="shared" si="47"/>
        <v>235</v>
      </c>
      <c r="M239" s="189">
        <f t="shared" si="46"/>
        <v>587.5</v>
      </c>
    </row>
    <row r="240" spans="1:13" ht="12.75" customHeight="1" x14ac:dyDescent="0.2">
      <c r="A240" s="191">
        <f t="shared" si="36"/>
        <v>625</v>
      </c>
      <c r="B240" s="186">
        <f t="shared" si="37"/>
        <v>2</v>
      </c>
      <c r="C240" s="187">
        <f t="shared" si="38"/>
        <v>0</v>
      </c>
      <c r="D240" s="186">
        <f t="shared" si="39"/>
        <v>0</v>
      </c>
      <c r="E240" s="187">
        <f t="shared" si="40"/>
        <v>8</v>
      </c>
      <c r="F240" s="186">
        <f t="shared" si="41"/>
        <v>1</v>
      </c>
      <c r="G240" s="187">
        <f t="shared" si="42"/>
        <v>1</v>
      </c>
      <c r="H240" s="186">
        <f t="shared" si="43"/>
        <v>2</v>
      </c>
      <c r="I240" s="187">
        <f t="shared" si="44"/>
        <v>0</v>
      </c>
      <c r="J240" s="186">
        <f t="shared" si="45"/>
        <v>0</v>
      </c>
      <c r="K240" s="187"/>
      <c r="L240" s="189">
        <f t="shared" si="47"/>
        <v>236</v>
      </c>
      <c r="M240" s="189">
        <f t="shared" si="46"/>
        <v>590</v>
      </c>
    </row>
    <row r="241" spans="1:13" ht="12.75" customHeight="1" x14ac:dyDescent="0.2">
      <c r="A241" s="191">
        <f t="shared" si="36"/>
        <v>627.5</v>
      </c>
      <c r="B241" s="186">
        <f t="shared" si="37"/>
        <v>2</v>
      </c>
      <c r="C241" s="187">
        <f t="shared" si="38"/>
        <v>0</v>
      </c>
      <c r="D241" s="186">
        <f t="shared" si="39"/>
        <v>0</v>
      </c>
      <c r="E241" s="187">
        <f t="shared" si="40"/>
        <v>8</v>
      </c>
      <c r="F241" s="186">
        <f t="shared" si="41"/>
        <v>1</v>
      </c>
      <c r="G241" s="187">
        <f t="shared" si="42"/>
        <v>1</v>
      </c>
      <c r="H241" s="186">
        <f t="shared" si="43"/>
        <v>2</v>
      </c>
      <c r="I241" s="187">
        <f t="shared" si="44"/>
        <v>0</v>
      </c>
      <c r="J241" s="186">
        <f t="shared" si="45"/>
        <v>1</v>
      </c>
      <c r="K241" s="187"/>
      <c r="L241" s="189">
        <f t="shared" si="47"/>
        <v>237</v>
      </c>
      <c r="M241" s="189">
        <f t="shared" si="46"/>
        <v>592.5</v>
      </c>
    </row>
    <row r="242" spans="1:13" ht="12.75" customHeight="1" x14ac:dyDescent="0.2">
      <c r="A242" s="191">
        <f t="shared" si="36"/>
        <v>630</v>
      </c>
      <c r="B242" s="186">
        <f t="shared" si="37"/>
        <v>2</v>
      </c>
      <c r="C242" s="187">
        <f t="shared" si="38"/>
        <v>0</v>
      </c>
      <c r="D242" s="186">
        <f t="shared" si="39"/>
        <v>0</v>
      </c>
      <c r="E242" s="187">
        <f t="shared" si="40"/>
        <v>8</v>
      </c>
      <c r="F242" s="186">
        <f t="shared" si="41"/>
        <v>1</v>
      </c>
      <c r="G242" s="187">
        <f t="shared" si="42"/>
        <v>1</v>
      </c>
      <c r="H242" s="186">
        <f t="shared" si="43"/>
        <v>2</v>
      </c>
      <c r="I242" s="187">
        <f t="shared" si="44"/>
        <v>1</v>
      </c>
      <c r="J242" s="186">
        <f t="shared" si="45"/>
        <v>0</v>
      </c>
      <c r="K242" s="187"/>
      <c r="L242" s="189">
        <f t="shared" si="47"/>
        <v>238</v>
      </c>
      <c r="M242" s="189">
        <f t="shared" si="46"/>
        <v>595</v>
      </c>
    </row>
    <row r="243" spans="1:13" ht="12.75" customHeight="1" x14ac:dyDescent="0.2">
      <c r="A243" s="191">
        <f t="shared" si="36"/>
        <v>632.5</v>
      </c>
      <c r="B243" s="186">
        <f t="shared" si="37"/>
        <v>2</v>
      </c>
      <c r="C243" s="187">
        <f t="shared" si="38"/>
        <v>0</v>
      </c>
      <c r="D243" s="186">
        <f t="shared" si="39"/>
        <v>0</v>
      </c>
      <c r="E243" s="187">
        <f t="shared" si="40"/>
        <v>8</v>
      </c>
      <c r="F243" s="186">
        <f t="shared" si="41"/>
        <v>1</v>
      </c>
      <c r="G243" s="187">
        <f t="shared" si="42"/>
        <v>1</v>
      </c>
      <c r="H243" s="186">
        <f t="shared" si="43"/>
        <v>2</v>
      </c>
      <c r="I243" s="187">
        <f t="shared" si="44"/>
        <v>1</v>
      </c>
      <c r="J243" s="186">
        <f t="shared" si="45"/>
        <v>1</v>
      </c>
      <c r="K243" s="187"/>
      <c r="L243" s="189">
        <f t="shared" si="47"/>
        <v>239</v>
      </c>
      <c r="M243" s="189">
        <f t="shared" si="46"/>
        <v>597.5</v>
      </c>
    </row>
    <row r="244" spans="1:13" ht="12.75" customHeight="1" x14ac:dyDescent="0.2">
      <c r="A244" s="191">
        <f t="shared" si="36"/>
        <v>0</v>
      </c>
      <c r="B244" s="186">
        <f t="shared" si="37"/>
        <v>0</v>
      </c>
      <c r="C244" s="187">
        <f t="shared" si="38"/>
        <v>0</v>
      </c>
      <c r="D244" s="186">
        <f t="shared" si="39"/>
        <v>0</v>
      </c>
      <c r="E244" s="187">
        <f t="shared" si="40"/>
        <v>0</v>
      </c>
      <c r="F244" s="186">
        <f t="shared" si="41"/>
        <v>0</v>
      </c>
      <c r="G244" s="187">
        <f t="shared" si="42"/>
        <v>0</v>
      </c>
      <c r="H244" s="186">
        <f t="shared" si="43"/>
        <v>0</v>
      </c>
      <c r="I244" s="187">
        <f t="shared" si="44"/>
        <v>0</v>
      </c>
      <c r="J244" s="186">
        <f t="shared" si="45"/>
        <v>0</v>
      </c>
      <c r="K244" s="187"/>
      <c r="L244" s="189">
        <f t="shared" si="47"/>
        <v>240</v>
      </c>
      <c r="M244" s="189">
        <f t="shared" si="46"/>
        <v>600</v>
      </c>
    </row>
    <row r="245" spans="1:13" ht="12.75" customHeight="1" x14ac:dyDescent="0.2">
      <c r="A245" s="191">
        <f t="shared" si="36"/>
        <v>0</v>
      </c>
      <c r="B245" s="186">
        <f t="shared" si="37"/>
        <v>0</v>
      </c>
      <c r="C245" s="187">
        <f t="shared" si="38"/>
        <v>0</v>
      </c>
      <c r="D245" s="186">
        <f t="shared" si="39"/>
        <v>0</v>
      </c>
      <c r="E245" s="187">
        <f t="shared" si="40"/>
        <v>0</v>
      </c>
      <c r="F245" s="186">
        <f t="shared" si="41"/>
        <v>0</v>
      </c>
      <c r="G245" s="187">
        <f t="shared" si="42"/>
        <v>0</v>
      </c>
      <c r="H245" s="186">
        <f t="shared" si="43"/>
        <v>0</v>
      </c>
      <c r="I245" s="187">
        <f t="shared" si="44"/>
        <v>0</v>
      </c>
      <c r="J245" s="186">
        <f t="shared" si="45"/>
        <v>0</v>
      </c>
      <c r="K245" s="187"/>
      <c r="L245" s="189">
        <f t="shared" si="47"/>
        <v>241</v>
      </c>
      <c r="M245" s="189">
        <f t="shared" si="46"/>
        <v>602.5</v>
      </c>
    </row>
    <row r="246" spans="1:13" ht="12.75" customHeight="1" x14ac:dyDescent="0.2">
      <c r="A246" s="191">
        <f t="shared" si="36"/>
        <v>0</v>
      </c>
      <c r="B246" s="186">
        <f t="shared" si="37"/>
        <v>0</v>
      </c>
      <c r="C246" s="187">
        <f t="shared" si="38"/>
        <v>0</v>
      </c>
      <c r="D246" s="186">
        <f t="shared" si="39"/>
        <v>0</v>
      </c>
      <c r="E246" s="187">
        <f t="shared" si="40"/>
        <v>0</v>
      </c>
      <c r="F246" s="186">
        <f t="shared" si="41"/>
        <v>0</v>
      </c>
      <c r="G246" s="187">
        <f t="shared" si="42"/>
        <v>0</v>
      </c>
      <c r="H246" s="186">
        <f t="shared" si="43"/>
        <v>0</v>
      </c>
      <c r="I246" s="187">
        <f t="shared" si="44"/>
        <v>0</v>
      </c>
      <c r="J246" s="186">
        <f t="shared" si="45"/>
        <v>0</v>
      </c>
      <c r="K246" s="187"/>
      <c r="L246" s="189">
        <f t="shared" si="47"/>
        <v>242</v>
      </c>
      <c r="M246" s="189">
        <f t="shared" si="46"/>
        <v>605</v>
      </c>
    </row>
    <row r="247" spans="1:13" ht="12.75" customHeight="1" x14ac:dyDescent="0.2">
      <c r="A247" s="191">
        <f t="shared" si="36"/>
        <v>0</v>
      </c>
      <c r="B247" s="186">
        <f t="shared" si="37"/>
        <v>0</v>
      </c>
      <c r="C247" s="187">
        <f t="shared" si="38"/>
        <v>0</v>
      </c>
      <c r="D247" s="186">
        <f t="shared" si="39"/>
        <v>0</v>
      </c>
      <c r="E247" s="187">
        <f t="shared" si="40"/>
        <v>0</v>
      </c>
      <c r="F247" s="186">
        <f t="shared" si="41"/>
        <v>0</v>
      </c>
      <c r="G247" s="187">
        <f t="shared" si="42"/>
        <v>0</v>
      </c>
      <c r="H247" s="186">
        <f t="shared" si="43"/>
        <v>0</v>
      </c>
      <c r="I247" s="187">
        <f t="shared" si="44"/>
        <v>0</v>
      </c>
      <c r="J247" s="186">
        <f t="shared" si="45"/>
        <v>0</v>
      </c>
      <c r="K247" s="187"/>
      <c r="L247" s="189">
        <f t="shared" si="47"/>
        <v>243</v>
      </c>
      <c r="M247" s="189">
        <f t="shared" si="46"/>
        <v>607.5</v>
      </c>
    </row>
    <row r="248" spans="1:13" ht="12.75" customHeight="1" x14ac:dyDescent="0.2">
      <c r="A248" s="191">
        <f t="shared" si="36"/>
        <v>0</v>
      </c>
      <c r="B248" s="186">
        <f t="shared" si="37"/>
        <v>0</v>
      </c>
      <c r="C248" s="187">
        <f t="shared" si="38"/>
        <v>0</v>
      </c>
      <c r="D248" s="186">
        <f t="shared" si="39"/>
        <v>0</v>
      </c>
      <c r="E248" s="187">
        <f t="shared" si="40"/>
        <v>0</v>
      </c>
      <c r="F248" s="186">
        <f t="shared" si="41"/>
        <v>0</v>
      </c>
      <c r="G248" s="187">
        <f t="shared" si="42"/>
        <v>0</v>
      </c>
      <c r="H248" s="186">
        <f t="shared" si="43"/>
        <v>0</v>
      </c>
      <c r="I248" s="187">
        <f t="shared" si="44"/>
        <v>0</v>
      </c>
      <c r="J248" s="186">
        <f t="shared" si="45"/>
        <v>0</v>
      </c>
      <c r="K248" s="187"/>
      <c r="L248" s="189">
        <f t="shared" si="47"/>
        <v>244</v>
      </c>
      <c r="M248" s="189">
        <f t="shared" si="46"/>
        <v>610</v>
      </c>
    </row>
    <row r="249" spans="1:13" ht="12.75" customHeight="1" x14ac:dyDescent="0.2">
      <c r="A249" s="191">
        <f t="shared" si="36"/>
        <v>0</v>
      </c>
      <c r="B249" s="186">
        <f t="shared" si="37"/>
        <v>0</v>
      </c>
      <c r="C249" s="187">
        <f t="shared" si="38"/>
        <v>0</v>
      </c>
      <c r="D249" s="186">
        <f t="shared" si="39"/>
        <v>0</v>
      </c>
      <c r="E249" s="187">
        <f t="shared" si="40"/>
        <v>0</v>
      </c>
      <c r="F249" s="186">
        <f t="shared" si="41"/>
        <v>0</v>
      </c>
      <c r="G249" s="187">
        <f t="shared" si="42"/>
        <v>0</v>
      </c>
      <c r="H249" s="186">
        <f t="shared" si="43"/>
        <v>0</v>
      </c>
      <c r="I249" s="187">
        <f t="shared" si="44"/>
        <v>0</v>
      </c>
      <c r="J249" s="186">
        <f t="shared" si="45"/>
        <v>0</v>
      </c>
      <c r="K249" s="187"/>
      <c r="L249" s="189">
        <f t="shared" si="47"/>
        <v>245</v>
      </c>
      <c r="M249" s="189">
        <f t="shared" si="46"/>
        <v>612.5</v>
      </c>
    </row>
    <row r="250" spans="1:13" ht="12.75" customHeight="1" x14ac:dyDescent="0.2">
      <c r="A250" s="191">
        <f t="shared" si="36"/>
        <v>0</v>
      </c>
      <c r="B250" s="186">
        <f t="shared" si="37"/>
        <v>0</v>
      </c>
      <c r="C250" s="187">
        <f t="shared" si="38"/>
        <v>0</v>
      </c>
      <c r="D250" s="186">
        <f t="shared" si="39"/>
        <v>0</v>
      </c>
      <c r="E250" s="187">
        <f t="shared" si="40"/>
        <v>0</v>
      </c>
      <c r="F250" s="186">
        <f t="shared" si="41"/>
        <v>0</v>
      </c>
      <c r="G250" s="187">
        <f t="shared" si="42"/>
        <v>0</v>
      </c>
      <c r="H250" s="186">
        <f t="shared" si="43"/>
        <v>0</v>
      </c>
      <c r="I250" s="187">
        <f t="shared" si="44"/>
        <v>0</v>
      </c>
      <c r="J250" s="186">
        <f t="shared" si="45"/>
        <v>0</v>
      </c>
      <c r="K250" s="187"/>
      <c r="L250" s="189">
        <f t="shared" si="47"/>
        <v>246</v>
      </c>
      <c r="M250" s="189">
        <f t="shared" si="46"/>
        <v>615</v>
      </c>
    </row>
    <row r="251" spans="1:13" ht="12.75" customHeight="1" x14ac:dyDescent="0.2">
      <c r="A251" s="191">
        <f t="shared" si="36"/>
        <v>0</v>
      </c>
      <c r="B251" s="186">
        <f t="shared" si="37"/>
        <v>0</v>
      </c>
      <c r="C251" s="187">
        <f t="shared" si="38"/>
        <v>0</v>
      </c>
      <c r="D251" s="186">
        <f t="shared" si="39"/>
        <v>0</v>
      </c>
      <c r="E251" s="187">
        <f t="shared" si="40"/>
        <v>0</v>
      </c>
      <c r="F251" s="186">
        <f t="shared" si="41"/>
        <v>0</v>
      </c>
      <c r="G251" s="187">
        <f t="shared" si="42"/>
        <v>0</v>
      </c>
      <c r="H251" s="186">
        <f t="shared" si="43"/>
        <v>0</v>
      </c>
      <c r="I251" s="187">
        <f t="shared" si="44"/>
        <v>0</v>
      </c>
      <c r="J251" s="186">
        <f t="shared" si="45"/>
        <v>0</v>
      </c>
      <c r="K251" s="187"/>
      <c r="L251" s="189">
        <f t="shared" si="47"/>
        <v>247</v>
      </c>
      <c r="M251" s="189">
        <f t="shared" si="46"/>
        <v>617.5</v>
      </c>
    </row>
    <row r="252" spans="1:13" ht="12.75" customHeight="1" x14ac:dyDescent="0.2">
      <c r="A252" s="191">
        <f t="shared" si="36"/>
        <v>0</v>
      </c>
      <c r="B252" s="186">
        <f t="shared" si="37"/>
        <v>0</v>
      </c>
      <c r="C252" s="187">
        <f t="shared" si="38"/>
        <v>0</v>
      </c>
      <c r="D252" s="186">
        <f t="shared" si="39"/>
        <v>0</v>
      </c>
      <c r="E252" s="187">
        <f t="shared" si="40"/>
        <v>0</v>
      </c>
      <c r="F252" s="186">
        <f t="shared" si="41"/>
        <v>0</v>
      </c>
      <c r="G252" s="187">
        <f t="shared" si="42"/>
        <v>0</v>
      </c>
      <c r="H252" s="186">
        <f t="shared" si="43"/>
        <v>0</v>
      </c>
      <c r="I252" s="187">
        <f t="shared" si="44"/>
        <v>0</v>
      </c>
      <c r="J252" s="186">
        <f t="shared" si="45"/>
        <v>0</v>
      </c>
      <c r="K252" s="187"/>
      <c r="L252" s="189">
        <f t="shared" si="47"/>
        <v>248</v>
      </c>
      <c r="M252" s="189">
        <f t="shared" si="46"/>
        <v>620</v>
      </c>
    </row>
    <row r="253" spans="1:13" ht="12.75" customHeight="1" x14ac:dyDescent="0.2">
      <c r="A253" s="191">
        <f t="shared" si="36"/>
        <v>0</v>
      </c>
      <c r="B253" s="186">
        <f t="shared" si="37"/>
        <v>0</v>
      </c>
      <c r="C253" s="187">
        <f t="shared" si="38"/>
        <v>0</v>
      </c>
      <c r="D253" s="186">
        <f t="shared" si="39"/>
        <v>0</v>
      </c>
      <c r="E253" s="187">
        <f t="shared" si="40"/>
        <v>0</v>
      </c>
      <c r="F253" s="186">
        <f t="shared" si="41"/>
        <v>0</v>
      </c>
      <c r="G253" s="187">
        <f t="shared" si="42"/>
        <v>0</v>
      </c>
      <c r="H253" s="186">
        <f t="shared" si="43"/>
        <v>0</v>
      </c>
      <c r="I253" s="187">
        <f t="shared" si="44"/>
        <v>0</v>
      </c>
      <c r="J253" s="186">
        <f t="shared" si="45"/>
        <v>0</v>
      </c>
      <c r="K253" s="187"/>
      <c r="L253" s="189">
        <f t="shared" si="47"/>
        <v>249</v>
      </c>
      <c r="M253" s="189">
        <f t="shared" si="46"/>
        <v>622.5</v>
      </c>
    </row>
    <row r="254" spans="1:13" ht="12.75" customHeight="1" x14ac:dyDescent="0.2">
      <c r="A254" s="191">
        <f t="shared" si="36"/>
        <v>0</v>
      </c>
      <c r="B254" s="186">
        <f t="shared" si="37"/>
        <v>0</v>
      </c>
      <c r="C254" s="187">
        <f t="shared" si="38"/>
        <v>0</v>
      </c>
      <c r="D254" s="186">
        <f t="shared" si="39"/>
        <v>0</v>
      </c>
      <c r="E254" s="187">
        <f t="shared" si="40"/>
        <v>0</v>
      </c>
      <c r="F254" s="186">
        <f t="shared" si="41"/>
        <v>0</v>
      </c>
      <c r="G254" s="187">
        <f t="shared" si="42"/>
        <v>0</v>
      </c>
      <c r="H254" s="186">
        <f t="shared" si="43"/>
        <v>0</v>
      </c>
      <c r="I254" s="187">
        <f t="shared" si="44"/>
        <v>0</v>
      </c>
      <c r="J254" s="186">
        <f t="shared" si="45"/>
        <v>0</v>
      </c>
      <c r="K254" s="187"/>
      <c r="L254" s="189">
        <f t="shared" si="47"/>
        <v>250</v>
      </c>
      <c r="M254" s="189">
        <f t="shared" si="46"/>
        <v>625</v>
      </c>
    </row>
    <row r="255" spans="1:13" ht="12.75" customHeight="1" x14ac:dyDescent="0.2">
      <c r="A255" s="191">
        <f t="shared" si="36"/>
        <v>0</v>
      </c>
      <c r="B255" s="186">
        <f t="shared" si="37"/>
        <v>0</v>
      </c>
      <c r="C255" s="187">
        <f t="shared" si="38"/>
        <v>0</v>
      </c>
      <c r="D255" s="186">
        <f t="shared" si="39"/>
        <v>0</v>
      </c>
      <c r="E255" s="187">
        <f t="shared" si="40"/>
        <v>0</v>
      </c>
      <c r="F255" s="186">
        <f t="shared" si="41"/>
        <v>0</v>
      </c>
      <c r="G255" s="187">
        <f t="shared" si="42"/>
        <v>0</v>
      </c>
      <c r="H255" s="186">
        <f t="shared" si="43"/>
        <v>0</v>
      </c>
      <c r="I255" s="187">
        <f t="shared" si="44"/>
        <v>0</v>
      </c>
      <c r="J255" s="186">
        <f t="shared" si="45"/>
        <v>0</v>
      </c>
      <c r="K255" s="187"/>
      <c r="L255" s="189">
        <f t="shared" si="47"/>
        <v>251</v>
      </c>
      <c r="M255" s="189">
        <f t="shared" si="46"/>
        <v>627.5</v>
      </c>
    </row>
    <row r="256" spans="1:13" ht="12.75" customHeight="1" x14ac:dyDescent="0.2">
      <c r="A256" s="191">
        <f t="shared" si="36"/>
        <v>0</v>
      </c>
      <c r="B256" s="186">
        <f t="shared" si="37"/>
        <v>0</v>
      </c>
      <c r="C256" s="187">
        <f t="shared" si="38"/>
        <v>0</v>
      </c>
      <c r="D256" s="186">
        <f t="shared" si="39"/>
        <v>0</v>
      </c>
      <c r="E256" s="187">
        <f t="shared" si="40"/>
        <v>0</v>
      </c>
      <c r="F256" s="186">
        <f t="shared" si="41"/>
        <v>0</v>
      </c>
      <c r="G256" s="187">
        <f t="shared" si="42"/>
        <v>0</v>
      </c>
      <c r="H256" s="186">
        <f t="shared" si="43"/>
        <v>0</v>
      </c>
      <c r="I256" s="187">
        <f t="shared" si="44"/>
        <v>0</v>
      </c>
      <c r="J256" s="186">
        <f t="shared" si="45"/>
        <v>0</v>
      </c>
      <c r="K256" s="187"/>
      <c r="L256" s="189">
        <f t="shared" si="47"/>
        <v>252</v>
      </c>
      <c r="M256" s="189">
        <f t="shared" si="46"/>
        <v>630</v>
      </c>
    </row>
    <row r="257" spans="1:13" ht="12.75" customHeight="1" x14ac:dyDescent="0.2">
      <c r="A257" s="191">
        <f t="shared" si="36"/>
        <v>0</v>
      </c>
      <c r="B257" s="186">
        <f t="shared" si="37"/>
        <v>0</v>
      </c>
      <c r="C257" s="187">
        <f t="shared" si="38"/>
        <v>0</v>
      </c>
      <c r="D257" s="186">
        <f t="shared" si="39"/>
        <v>0</v>
      </c>
      <c r="E257" s="187">
        <f t="shared" si="40"/>
        <v>0</v>
      </c>
      <c r="F257" s="186">
        <f t="shared" si="41"/>
        <v>0</v>
      </c>
      <c r="G257" s="187">
        <f t="shared" si="42"/>
        <v>0</v>
      </c>
      <c r="H257" s="186">
        <f t="shared" si="43"/>
        <v>0</v>
      </c>
      <c r="I257" s="187">
        <f t="shared" si="44"/>
        <v>0</v>
      </c>
      <c r="J257" s="186">
        <f t="shared" si="45"/>
        <v>0</v>
      </c>
      <c r="K257" s="187"/>
      <c r="L257" s="189">
        <f t="shared" si="47"/>
        <v>253</v>
      </c>
      <c r="M257" s="189">
        <f t="shared" si="46"/>
        <v>632.5</v>
      </c>
    </row>
    <row r="258" spans="1:13" ht="12.75" customHeight="1" x14ac:dyDescent="0.2">
      <c r="A258" s="191">
        <f t="shared" si="36"/>
        <v>0</v>
      </c>
      <c r="B258" s="186">
        <f t="shared" si="37"/>
        <v>0</v>
      </c>
      <c r="C258" s="187">
        <f t="shared" si="38"/>
        <v>0</v>
      </c>
      <c r="D258" s="186">
        <f t="shared" si="39"/>
        <v>0</v>
      </c>
      <c r="E258" s="187">
        <f t="shared" si="40"/>
        <v>0</v>
      </c>
      <c r="F258" s="186">
        <f t="shared" si="41"/>
        <v>0</v>
      </c>
      <c r="G258" s="187">
        <f t="shared" si="42"/>
        <v>0</v>
      </c>
      <c r="H258" s="186">
        <f t="shared" si="43"/>
        <v>0</v>
      </c>
      <c r="I258" s="187">
        <f t="shared" si="44"/>
        <v>0</v>
      </c>
      <c r="J258" s="186">
        <f t="shared" si="45"/>
        <v>0</v>
      </c>
      <c r="K258" s="187"/>
      <c r="L258" s="189">
        <f t="shared" si="47"/>
        <v>254</v>
      </c>
      <c r="M258" s="189">
        <f t="shared" si="46"/>
        <v>635</v>
      </c>
    </row>
    <row r="259" spans="1:13" ht="12.75" customHeight="1" x14ac:dyDescent="0.2">
      <c r="A259" s="191">
        <f t="shared" si="36"/>
        <v>0</v>
      </c>
      <c r="B259" s="186">
        <f t="shared" si="37"/>
        <v>0</v>
      </c>
      <c r="C259" s="187">
        <f t="shared" si="38"/>
        <v>0</v>
      </c>
      <c r="D259" s="186">
        <f t="shared" si="39"/>
        <v>0</v>
      </c>
      <c r="E259" s="187">
        <f t="shared" si="40"/>
        <v>0</v>
      </c>
      <c r="F259" s="186">
        <f t="shared" si="41"/>
        <v>0</v>
      </c>
      <c r="G259" s="187">
        <f t="shared" si="42"/>
        <v>0</v>
      </c>
      <c r="H259" s="186">
        <f t="shared" si="43"/>
        <v>0</v>
      </c>
      <c r="I259" s="187">
        <f t="shared" si="44"/>
        <v>0</v>
      </c>
      <c r="J259" s="186">
        <f t="shared" si="45"/>
        <v>0</v>
      </c>
      <c r="K259" s="187"/>
      <c r="L259" s="189">
        <f t="shared" si="47"/>
        <v>255</v>
      </c>
      <c r="M259" s="189">
        <f t="shared" si="46"/>
        <v>637.5</v>
      </c>
    </row>
    <row r="260" spans="1:13" ht="12.75" customHeight="1" x14ac:dyDescent="0.2">
      <c r="A260" s="191">
        <f t="shared" si="36"/>
        <v>0</v>
      </c>
      <c r="B260" s="186">
        <f t="shared" si="37"/>
        <v>0</v>
      </c>
      <c r="C260" s="187">
        <f t="shared" si="38"/>
        <v>0</v>
      </c>
      <c r="D260" s="186">
        <f t="shared" si="39"/>
        <v>0</v>
      </c>
      <c r="E260" s="187">
        <f t="shared" si="40"/>
        <v>0</v>
      </c>
      <c r="F260" s="186">
        <f t="shared" si="41"/>
        <v>0</v>
      </c>
      <c r="G260" s="187">
        <f t="shared" si="42"/>
        <v>0</v>
      </c>
      <c r="H260" s="186">
        <f t="shared" si="43"/>
        <v>0</v>
      </c>
      <c r="I260" s="187">
        <f t="shared" si="44"/>
        <v>0</v>
      </c>
      <c r="J260" s="186">
        <f t="shared" si="45"/>
        <v>0</v>
      </c>
      <c r="K260" s="187"/>
      <c r="L260" s="189">
        <f t="shared" si="47"/>
        <v>256</v>
      </c>
      <c r="M260" s="189">
        <f t="shared" si="46"/>
        <v>640</v>
      </c>
    </row>
  </sheetData>
  <phoneticPr fontId="41" type="noConversion"/>
  <dataValidations count="5">
    <dataValidation type="list" allowBlank="1" showInputMessage="1" showErrorMessage="1" prompt="Select the number of plates at this weight from the pull down menu" sqref="F1:J1" xr:uid="{00000000-0002-0000-0F00-000000000000}">
      <formula1>"0,2,4"</formula1>
    </dataValidation>
    <dataValidation type="list" allowBlank="1" showInputMessage="1" showErrorMessage="1" sqref="E1" xr:uid="{00000000-0002-0000-0F00-000001000000}">
      <formula1>"0,2,4,6,8,10,12,14,16,18, 20"</formula1>
    </dataValidation>
    <dataValidation type="list" allowBlank="1" showInputMessage="1" showErrorMessage="1" prompt="Select Pounds or Kilos from the drop down menu" sqref="A2" xr:uid="{00000000-0002-0000-0F00-000002000000}">
      <formula1>"Pounds,Kilos"</formula1>
    </dataValidation>
    <dataValidation type="list" allowBlank="1" showInputMessage="1" showErrorMessage="1" prompt="Select the number of plates at this weight from the pull down menu" sqref="B1:D1" xr:uid="{00000000-0002-0000-0F00-000003000000}">
      <formula1>"0,2,4,6,8,10,12,14,16,18, 20"</formula1>
    </dataValidation>
    <dataValidation type="list" allowBlank="1" showInputMessage="1" showErrorMessage="1" sqref="K2" xr:uid="{00000000-0002-0000-0F00-000004000000}">
      <formula1>$O$2:$O$7</formula1>
    </dataValidation>
  </dataValidations>
  <printOptions horizontalCentered="1"/>
  <pageMargins left="0.75" right="0.75" top="1" bottom="1" header="0.499" footer="0.499"/>
  <pageSetup fitToHeight="0" orientation="portrait" useFirstPageNumber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Z602"/>
  <sheetViews>
    <sheetView topLeftCell="B1" zoomScale="85" zoomScaleNormal="85" workbookViewId="0">
      <pane ySplit="2" topLeftCell="A3" activePane="bottomLeft" state="frozen"/>
      <selection activeCell="B1" sqref="B1"/>
      <selection pane="bottomLeft" activeCell="Q23" sqref="Q23"/>
    </sheetView>
  </sheetViews>
  <sheetFormatPr defaultColWidth="9.140625" defaultRowHeight="12.75" x14ac:dyDescent="0.2"/>
  <cols>
    <col min="1" max="1" width="9" style="66" hidden="1" customWidth="1"/>
    <col min="2" max="2" width="7.28515625" style="66" customWidth="1"/>
    <col min="3" max="3" width="33.85546875" style="66" customWidth="1"/>
    <col min="4" max="4" width="5.5703125" style="66" customWidth="1"/>
    <col min="5" max="5" width="16.5703125" style="66" customWidth="1"/>
    <col min="6" max="6" width="7.28515625" style="66" customWidth="1"/>
    <col min="7" max="8" width="9.140625" style="66" hidden="1" customWidth="1"/>
    <col min="9" max="9" width="4.42578125" style="66" customWidth="1"/>
    <col min="10" max="10" width="4.42578125" style="207" customWidth="1"/>
    <col min="11" max="11" width="8" style="66" customWidth="1"/>
    <col min="12" max="15" width="9.140625" style="66" hidden="1" customWidth="1"/>
    <col min="16" max="16" width="4.42578125" style="207" customWidth="1"/>
    <col min="17" max="17" width="8" style="66" customWidth="1"/>
    <col min="18" max="22" width="8" style="66" hidden="1" customWidth="1"/>
    <col min="23" max="23" width="8" style="66" customWidth="1"/>
    <col min="24" max="33" width="9.140625" style="66" hidden="1" customWidth="1"/>
    <col min="34" max="34" width="33.140625" style="66" customWidth="1"/>
    <col min="35" max="35" width="14" style="66" customWidth="1"/>
    <col min="36" max="37" width="9.140625" style="15" hidden="1" customWidth="1"/>
    <col min="38" max="38" width="7.5703125" style="15" hidden="1" customWidth="1"/>
    <col min="39" max="39" width="21.140625" style="16" customWidth="1"/>
    <col min="40" max="103" width="9.140625" style="16" hidden="1" customWidth="1"/>
    <col min="104" max="104" width="24.5703125" style="16" customWidth="1"/>
    <col min="105" max="120" width="9.140625" style="16" customWidth="1"/>
    <col min="121" max="16384" width="9.140625" style="16"/>
  </cols>
  <sheetData>
    <row r="1" spans="1:103" s="126" customFormat="1" ht="38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207"/>
      <c r="K1" s="66"/>
      <c r="L1" s="66"/>
      <c r="M1" s="66"/>
      <c r="N1" s="66"/>
      <c r="O1" s="66"/>
      <c r="P1" s="207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125"/>
      <c r="AK1" s="125"/>
      <c r="AL1" s="125"/>
      <c r="AY1" s="21" t="str">
        <f>CONCATENATE("Setup!O7:O",COUNTA(Setup!O:O)+3)</f>
        <v>Setup!O7:O7</v>
      </c>
      <c r="BB1" s="126" t="s">
        <v>62</v>
      </c>
      <c r="BC1" s="126" t="s">
        <v>63</v>
      </c>
      <c r="BD1" s="126" t="s">
        <v>64</v>
      </c>
      <c r="BE1" s="126" t="s">
        <v>65</v>
      </c>
      <c r="BF1" s="126" t="s">
        <v>66</v>
      </c>
      <c r="CC1" s="126">
        <v>13</v>
      </c>
    </row>
    <row r="2" spans="1:103" s="196" customFormat="1" ht="26.25" thickBot="1" x14ac:dyDescent="0.25">
      <c r="A2" s="197"/>
      <c r="B2" s="197" t="s">
        <v>107</v>
      </c>
      <c r="C2" s="197" t="s">
        <v>0</v>
      </c>
      <c r="D2" s="197" t="s">
        <v>1</v>
      </c>
      <c r="E2" s="197" t="s">
        <v>29</v>
      </c>
      <c r="F2" s="197" t="str">
        <f>Setup!K6</f>
        <v>BWt (Kg)</v>
      </c>
      <c r="G2" s="197" t="s">
        <v>103</v>
      </c>
      <c r="H2" s="197" t="s">
        <v>94</v>
      </c>
      <c r="I2" s="197" t="s">
        <v>2</v>
      </c>
      <c r="J2" s="208" t="s">
        <v>26</v>
      </c>
      <c r="K2" s="197" t="s">
        <v>22</v>
      </c>
      <c r="L2" s="197" t="s">
        <v>23</v>
      </c>
      <c r="M2" s="197" t="s">
        <v>24</v>
      </c>
      <c r="N2" s="197" t="s">
        <v>25</v>
      </c>
      <c r="O2" s="197" t="s">
        <v>11</v>
      </c>
      <c r="P2" s="208" t="s">
        <v>27</v>
      </c>
      <c r="Q2" s="197" t="s">
        <v>104</v>
      </c>
      <c r="R2" s="197" t="s">
        <v>13</v>
      </c>
      <c r="S2" s="197" t="s">
        <v>14</v>
      </c>
      <c r="T2" s="197" t="s">
        <v>28</v>
      </c>
      <c r="U2" s="197" t="s">
        <v>15</v>
      </c>
      <c r="V2" s="197" t="s">
        <v>16</v>
      </c>
      <c r="W2" s="197" t="s">
        <v>17</v>
      </c>
      <c r="X2" s="197" t="s">
        <v>18</v>
      </c>
      <c r="Y2" s="197" t="s">
        <v>19</v>
      </c>
      <c r="Z2" s="197" t="s">
        <v>20</v>
      </c>
      <c r="AA2" s="197" t="s">
        <v>21</v>
      </c>
      <c r="AB2" s="197"/>
      <c r="AC2" s="197" t="s">
        <v>90</v>
      </c>
      <c r="AD2" s="197" t="s">
        <v>95</v>
      </c>
      <c r="AE2" s="197" t="s">
        <v>100</v>
      </c>
      <c r="AF2" s="197" t="s">
        <v>30</v>
      </c>
      <c r="AG2" s="197" t="s">
        <v>37</v>
      </c>
      <c r="AH2" s="197" t="s">
        <v>44</v>
      </c>
      <c r="AI2" s="197" t="s">
        <v>106</v>
      </c>
      <c r="AJ2" s="195" t="s">
        <v>102</v>
      </c>
      <c r="AK2" s="195" t="s">
        <v>36</v>
      </c>
      <c r="AL2" s="195" t="s">
        <v>38</v>
      </c>
      <c r="AP2" s="196" t="s">
        <v>98</v>
      </c>
      <c r="AQ2" s="196" t="s">
        <v>99</v>
      </c>
      <c r="AR2" s="196">
        <v>-1</v>
      </c>
      <c r="CC2" s="196">
        <v>6</v>
      </c>
      <c r="CH2" s="196" t="s">
        <v>80</v>
      </c>
      <c r="CI2" s="196" t="s">
        <v>22</v>
      </c>
      <c r="CJ2" s="196" t="s">
        <v>23</v>
      </c>
      <c r="CK2" s="196" t="s">
        <v>24</v>
      </c>
      <c r="CL2" s="196" t="s">
        <v>25</v>
      </c>
      <c r="CM2" s="196" t="s">
        <v>11</v>
      </c>
      <c r="CN2" s="196" t="s">
        <v>27</v>
      </c>
      <c r="CO2" s="196" t="s">
        <v>12</v>
      </c>
      <c r="CP2" s="196" t="s">
        <v>13</v>
      </c>
      <c r="CQ2" s="196" t="s">
        <v>14</v>
      </c>
      <c r="CR2" s="196" t="s">
        <v>28</v>
      </c>
      <c r="CS2" s="196" t="s">
        <v>15</v>
      </c>
      <c r="CT2" s="196" t="s">
        <v>16</v>
      </c>
      <c r="CU2" s="196" t="s">
        <v>17</v>
      </c>
      <c r="CV2" s="196" t="s">
        <v>18</v>
      </c>
      <c r="CW2" s="196" t="s">
        <v>19</v>
      </c>
      <c r="CX2" s="196" t="s">
        <v>20</v>
      </c>
      <c r="CY2" s="196" t="s">
        <v>21</v>
      </c>
    </row>
    <row r="3" spans="1:103" ht="12.75" customHeight="1" x14ac:dyDescent="0.2">
      <c r="B3" s="224" t="s">
        <v>32</v>
      </c>
      <c r="C3" s="268" t="s">
        <v>192</v>
      </c>
      <c r="D3" s="260">
        <v>18</v>
      </c>
      <c r="E3" s="261" t="s">
        <v>187</v>
      </c>
      <c r="F3" s="260">
        <v>80.400000000000006</v>
      </c>
      <c r="G3" s="224"/>
      <c r="H3" s="224"/>
      <c r="I3" s="224"/>
      <c r="J3" s="225"/>
      <c r="K3" s="224">
        <v>167.5</v>
      </c>
      <c r="L3" s="224"/>
      <c r="M3" s="224"/>
      <c r="N3" s="224"/>
      <c r="O3" s="224"/>
      <c r="P3" s="262"/>
      <c r="Q3" s="263">
        <v>105</v>
      </c>
      <c r="R3" s="263"/>
      <c r="S3" s="263"/>
      <c r="T3" s="263"/>
      <c r="U3" s="263"/>
      <c r="V3" s="263"/>
      <c r="W3" s="262">
        <v>190</v>
      </c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64"/>
      <c r="AI3" s="269" t="s">
        <v>186</v>
      </c>
    </row>
    <row r="4" spans="1:103" ht="12.75" customHeight="1" x14ac:dyDescent="0.2">
      <c r="B4" s="224" t="s">
        <v>32</v>
      </c>
      <c r="C4" s="268" t="s">
        <v>193</v>
      </c>
      <c r="D4" s="260">
        <v>17</v>
      </c>
      <c r="E4" s="261" t="s">
        <v>187</v>
      </c>
      <c r="F4" s="260">
        <v>83.9</v>
      </c>
      <c r="G4" s="224"/>
      <c r="H4" s="224"/>
      <c r="I4" s="224"/>
      <c r="J4" s="225"/>
      <c r="K4" s="224">
        <v>125</v>
      </c>
      <c r="L4" s="224"/>
      <c r="M4" s="224"/>
      <c r="N4" s="224"/>
      <c r="O4" s="224"/>
      <c r="P4" s="262"/>
      <c r="Q4" s="263">
        <v>75</v>
      </c>
      <c r="R4" s="263"/>
      <c r="S4" s="263"/>
      <c r="T4" s="263"/>
      <c r="U4" s="263"/>
      <c r="V4" s="263"/>
      <c r="W4" s="262">
        <v>145</v>
      </c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64"/>
      <c r="AI4" s="269" t="s">
        <v>186</v>
      </c>
    </row>
    <row r="5" spans="1:103" x14ac:dyDescent="0.2">
      <c r="B5" s="224" t="s">
        <v>32</v>
      </c>
      <c r="C5" s="268" t="s">
        <v>194</v>
      </c>
      <c r="D5" s="260">
        <v>16</v>
      </c>
      <c r="E5" s="261" t="s">
        <v>187</v>
      </c>
      <c r="F5" s="260">
        <v>103.9</v>
      </c>
      <c r="G5" s="224"/>
      <c r="H5" s="224"/>
      <c r="I5" s="224"/>
      <c r="J5" s="225"/>
      <c r="K5" s="224">
        <v>120</v>
      </c>
      <c r="L5" s="224"/>
      <c r="M5" s="224"/>
      <c r="N5" s="224"/>
      <c r="O5" s="224"/>
      <c r="P5" s="262"/>
      <c r="Q5" s="263">
        <v>95</v>
      </c>
      <c r="R5" s="263"/>
      <c r="S5" s="263"/>
      <c r="T5" s="263"/>
      <c r="U5" s="263"/>
      <c r="V5" s="263"/>
      <c r="W5" s="262">
        <v>120</v>
      </c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64"/>
      <c r="AI5" s="269" t="s">
        <v>186</v>
      </c>
    </row>
    <row r="6" spans="1:103" x14ac:dyDescent="0.2">
      <c r="B6" s="224" t="s">
        <v>32</v>
      </c>
      <c r="C6" s="268" t="s">
        <v>195</v>
      </c>
      <c r="D6" s="260">
        <v>18</v>
      </c>
      <c r="E6" s="261" t="s">
        <v>187</v>
      </c>
      <c r="F6" s="260">
        <v>82</v>
      </c>
      <c r="G6" s="224"/>
      <c r="H6" s="224"/>
      <c r="I6" s="224"/>
      <c r="J6" s="225"/>
      <c r="K6" s="224">
        <v>120</v>
      </c>
      <c r="L6" s="224"/>
      <c r="M6" s="224"/>
      <c r="N6" s="224"/>
      <c r="O6" s="224"/>
      <c r="P6" s="262"/>
      <c r="Q6" s="263">
        <v>80</v>
      </c>
      <c r="R6" s="263"/>
      <c r="S6" s="263"/>
      <c r="T6" s="263"/>
      <c r="U6" s="263"/>
      <c r="V6" s="263"/>
      <c r="W6" s="262">
        <v>180</v>
      </c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64"/>
      <c r="AI6" s="269" t="s">
        <v>186</v>
      </c>
    </row>
    <row r="7" spans="1:103" x14ac:dyDescent="0.2">
      <c r="B7" s="224" t="s">
        <v>32</v>
      </c>
      <c r="C7" s="268" t="s">
        <v>196</v>
      </c>
      <c r="D7" s="260">
        <v>18</v>
      </c>
      <c r="E7" s="261" t="s">
        <v>187</v>
      </c>
      <c r="F7" s="260">
        <v>92</v>
      </c>
      <c r="G7" s="224"/>
      <c r="H7" s="224"/>
      <c r="I7" s="224"/>
      <c r="J7" s="225"/>
      <c r="K7" s="224">
        <v>170</v>
      </c>
      <c r="L7" s="224"/>
      <c r="M7" s="224"/>
      <c r="N7" s="224"/>
      <c r="O7" s="224"/>
      <c r="P7" s="262"/>
      <c r="Q7" s="263">
        <v>105</v>
      </c>
      <c r="R7" s="263"/>
      <c r="S7" s="263"/>
      <c r="T7" s="263"/>
      <c r="U7" s="263"/>
      <c r="V7" s="263"/>
      <c r="W7" s="262">
        <v>195</v>
      </c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65"/>
      <c r="AI7" s="269" t="s">
        <v>186</v>
      </c>
    </row>
    <row r="8" spans="1:103" ht="12.75" customHeight="1" x14ac:dyDescent="0.2">
      <c r="B8" s="224" t="s">
        <v>32</v>
      </c>
      <c r="C8" s="268" t="s">
        <v>197</v>
      </c>
      <c r="D8" s="260">
        <v>16</v>
      </c>
      <c r="E8" s="261" t="s">
        <v>187</v>
      </c>
      <c r="F8" s="260">
        <v>92.7</v>
      </c>
      <c r="G8" s="224"/>
      <c r="H8" s="224"/>
      <c r="I8" s="224"/>
      <c r="J8" s="225"/>
      <c r="K8" s="224">
        <v>150</v>
      </c>
      <c r="L8" s="224"/>
      <c r="M8" s="224"/>
      <c r="N8" s="224"/>
      <c r="O8" s="224"/>
      <c r="P8" s="262"/>
      <c r="Q8" s="263">
        <v>85</v>
      </c>
      <c r="R8" s="263"/>
      <c r="S8" s="263"/>
      <c r="T8" s="263"/>
      <c r="U8" s="263"/>
      <c r="V8" s="263"/>
      <c r="W8" s="262">
        <v>160</v>
      </c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65"/>
      <c r="AI8" s="269" t="s">
        <v>186</v>
      </c>
    </row>
    <row r="9" spans="1:103" ht="12.75" customHeight="1" x14ac:dyDescent="0.2">
      <c r="B9" s="224" t="s">
        <v>32</v>
      </c>
      <c r="C9" s="268" t="s">
        <v>198</v>
      </c>
      <c r="D9" s="260">
        <v>17</v>
      </c>
      <c r="E9" s="261" t="s">
        <v>187</v>
      </c>
      <c r="F9" s="260">
        <v>90.2</v>
      </c>
      <c r="G9" s="224"/>
      <c r="H9" s="224"/>
      <c r="I9" s="224"/>
      <c r="J9" s="225"/>
      <c r="K9" s="224">
        <v>185</v>
      </c>
      <c r="L9" s="224"/>
      <c r="M9" s="224"/>
      <c r="N9" s="224"/>
      <c r="O9" s="224"/>
      <c r="P9" s="262"/>
      <c r="Q9" s="263">
        <v>125</v>
      </c>
      <c r="R9" s="263"/>
      <c r="S9" s="263"/>
      <c r="T9" s="263"/>
      <c r="U9" s="263"/>
      <c r="V9" s="263"/>
      <c r="W9" s="262">
        <v>207.5</v>
      </c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65"/>
      <c r="AI9" s="269" t="s">
        <v>186</v>
      </c>
    </row>
    <row r="10" spans="1:103" ht="12.75" customHeight="1" x14ac:dyDescent="0.2">
      <c r="B10" s="238" t="s">
        <v>32</v>
      </c>
      <c r="C10" s="242" t="s">
        <v>199</v>
      </c>
      <c r="D10" s="223">
        <v>16</v>
      </c>
      <c r="E10" s="242" t="s">
        <v>187</v>
      </c>
      <c r="F10" s="66">
        <v>114</v>
      </c>
      <c r="K10" s="66">
        <v>135</v>
      </c>
      <c r="P10" s="225"/>
      <c r="Q10" s="66">
        <v>65</v>
      </c>
      <c r="W10" s="66">
        <v>125</v>
      </c>
      <c r="AH10" s="224"/>
      <c r="AI10" s="224" t="s">
        <v>186</v>
      </c>
    </row>
    <row r="11" spans="1:103" ht="12.75" customHeight="1" x14ac:dyDescent="0.2">
      <c r="B11" s="238" t="s">
        <v>32</v>
      </c>
      <c r="C11" s="242" t="s">
        <v>200</v>
      </c>
      <c r="D11" s="223">
        <v>17</v>
      </c>
      <c r="E11" s="242" t="s">
        <v>187</v>
      </c>
      <c r="F11" s="66">
        <v>101</v>
      </c>
      <c r="K11" s="66">
        <v>195</v>
      </c>
      <c r="P11" s="225"/>
      <c r="Q11" s="66">
        <v>115</v>
      </c>
      <c r="W11" s="66">
        <v>195</v>
      </c>
      <c r="AH11" s="224"/>
      <c r="AI11" s="224" t="s">
        <v>186</v>
      </c>
    </row>
    <row r="12" spans="1:103" ht="12.75" customHeight="1" x14ac:dyDescent="0.2">
      <c r="B12" s="238" t="s">
        <v>32</v>
      </c>
      <c r="C12" s="242" t="s">
        <v>201</v>
      </c>
      <c r="D12" s="223">
        <v>18</v>
      </c>
      <c r="E12" s="242" t="s">
        <v>187</v>
      </c>
      <c r="F12" s="66">
        <v>91</v>
      </c>
      <c r="K12" s="66">
        <v>160</v>
      </c>
      <c r="P12" s="225"/>
      <c r="Q12" s="66">
        <v>110</v>
      </c>
      <c r="W12" s="66">
        <v>190</v>
      </c>
      <c r="AH12" s="224"/>
      <c r="AI12" s="224" t="s">
        <v>186</v>
      </c>
    </row>
    <row r="13" spans="1:103" ht="12.75" customHeight="1" x14ac:dyDescent="0.2">
      <c r="B13" s="238" t="s">
        <v>32</v>
      </c>
      <c r="C13" s="242" t="s">
        <v>202</v>
      </c>
      <c r="D13" s="223">
        <v>18</v>
      </c>
      <c r="E13" s="242" t="s">
        <v>187</v>
      </c>
      <c r="F13" s="66">
        <v>91</v>
      </c>
      <c r="K13" s="66">
        <v>150</v>
      </c>
      <c r="P13" s="225"/>
      <c r="Q13" s="289">
        <v>107.5</v>
      </c>
      <c r="W13" s="66">
        <v>215</v>
      </c>
      <c r="AH13" s="224"/>
      <c r="AI13" s="224" t="s">
        <v>186</v>
      </c>
    </row>
    <row r="14" spans="1:103" ht="12.75" customHeight="1" x14ac:dyDescent="0.2">
      <c r="B14" s="238" t="s">
        <v>32</v>
      </c>
      <c r="C14" s="242" t="s">
        <v>203</v>
      </c>
      <c r="D14" s="223">
        <v>18</v>
      </c>
      <c r="E14" s="242" t="s">
        <v>187</v>
      </c>
      <c r="F14" s="66">
        <v>77</v>
      </c>
      <c r="K14" s="66">
        <v>135</v>
      </c>
      <c r="P14" s="225"/>
      <c r="Q14" s="66">
        <v>95</v>
      </c>
      <c r="W14" s="66">
        <v>135</v>
      </c>
      <c r="AH14" s="224"/>
      <c r="AI14" s="224" t="s">
        <v>186</v>
      </c>
    </row>
    <row r="15" spans="1:103" ht="12.75" customHeight="1" x14ac:dyDescent="0.2">
      <c r="B15" s="238" t="s">
        <v>32</v>
      </c>
      <c r="C15" s="242" t="s">
        <v>204</v>
      </c>
      <c r="D15" s="223">
        <v>17</v>
      </c>
      <c r="E15" s="242" t="s">
        <v>187</v>
      </c>
      <c r="F15" s="66">
        <v>91.7</v>
      </c>
      <c r="K15" s="66">
        <v>170</v>
      </c>
      <c r="P15" s="225"/>
      <c r="Q15" s="66">
        <v>135</v>
      </c>
      <c r="W15" s="66">
        <v>200</v>
      </c>
      <c r="AH15" s="224"/>
      <c r="AI15" s="224" t="s">
        <v>186</v>
      </c>
    </row>
    <row r="16" spans="1:103" ht="12.75" customHeight="1" x14ac:dyDescent="0.2">
      <c r="B16" s="238" t="s">
        <v>32</v>
      </c>
      <c r="C16" s="242" t="s">
        <v>205</v>
      </c>
      <c r="D16" s="223">
        <v>18</v>
      </c>
      <c r="E16" s="242" t="s">
        <v>187</v>
      </c>
      <c r="F16" s="66">
        <v>88</v>
      </c>
      <c r="K16" s="66">
        <v>145</v>
      </c>
      <c r="P16" s="225"/>
      <c r="Q16" s="66">
        <v>90</v>
      </c>
      <c r="W16" s="66">
        <v>160</v>
      </c>
      <c r="AH16" s="224"/>
      <c r="AI16" s="224" t="s">
        <v>186</v>
      </c>
    </row>
    <row r="17" spans="2:39" ht="12.75" customHeight="1" x14ac:dyDescent="0.2">
      <c r="B17" s="238" t="s">
        <v>32</v>
      </c>
      <c r="C17" s="242" t="s">
        <v>206</v>
      </c>
      <c r="D17" s="223">
        <v>18</v>
      </c>
      <c r="E17" s="242" t="s">
        <v>187</v>
      </c>
      <c r="F17" s="66">
        <v>104.4</v>
      </c>
      <c r="K17" s="66">
        <v>260</v>
      </c>
      <c r="P17" s="225"/>
      <c r="Q17" s="66">
        <v>150</v>
      </c>
      <c r="W17" s="66">
        <v>250</v>
      </c>
      <c r="AH17" s="224"/>
      <c r="AI17" s="224" t="s">
        <v>186</v>
      </c>
      <c r="AM17" s="241"/>
    </row>
    <row r="18" spans="2:39" ht="12.75" customHeight="1" x14ac:dyDescent="0.2">
      <c r="B18" s="238" t="s">
        <v>32</v>
      </c>
      <c r="C18" s="242" t="s">
        <v>207</v>
      </c>
      <c r="D18" s="223">
        <v>17</v>
      </c>
      <c r="E18" s="242" t="s">
        <v>187</v>
      </c>
      <c r="F18" s="66">
        <v>97.7</v>
      </c>
      <c r="K18" s="66">
        <v>100</v>
      </c>
      <c r="P18" s="225"/>
      <c r="Q18" s="66">
        <v>70</v>
      </c>
      <c r="W18" s="66">
        <v>160</v>
      </c>
      <c r="AH18" s="224"/>
      <c r="AI18" s="224" t="s">
        <v>186</v>
      </c>
    </row>
    <row r="19" spans="2:39" x14ac:dyDescent="0.2">
      <c r="B19" s="238" t="s">
        <v>32</v>
      </c>
      <c r="C19" s="242" t="s">
        <v>208</v>
      </c>
      <c r="D19" s="223">
        <v>16</v>
      </c>
      <c r="E19" s="242" t="s">
        <v>187</v>
      </c>
      <c r="F19" s="66">
        <v>92.1</v>
      </c>
      <c r="K19" s="66">
        <v>80</v>
      </c>
      <c r="P19" s="225"/>
      <c r="Q19" s="66">
        <v>80</v>
      </c>
      <c r="W19" s="66">
        <v>80</v>
      </c>
      <c r="AH19" s="224"/>
      <c r="AI19" s="224" t="s">
        <v>186</v>
      </c>
    </row>
    <row r="20" spans="2:39" ht="12.75" customHeight="1" x14ac:dyDescent="0.2">
      <c r="B20" s="238" t="s">
        <v>32</v>
      </c>
      <c r="C20" s="242" t="s">
        <v>209</v>
      </c>
      <c r="D20" s="223">
        <v>17</v>
      </c>
      <c r="E20" s="242" t="s">
        <v>187</v>
      </c>
      <c r="F20" s="66">
        <v>91.6</v>
      </c>
      <c r="K20" s="66">
        <v>170</v>
      </c>
      <c r="P20" s="225"/>
      <c r="Q20" s="66">
        <v>95</v>
      </c>
      <c r="W20" s="66">
        <v>180</v>
      </c>
      <c r="AH20" s="224"/>
      <c r="AI20" s="224" t="s">
        <v>186</v>
      </c>
      <c r="AM20" s="241"/>
    </row>
    <row r="21" spans="2:39" ht="12.75" customHeight="1" x14ac:dyDescent="0.2">
      <c r="B21" s="238" t="s">
        <v>32</v>
      </c>
      <c r="C21" s="242" t="s">
        <v>210</v>
      </c>
      <c r="D21" s="223">
        <v>18</v>
      </c>
      <c r="E21" s="242" t="s">
        <v>187</v>
      </c>
      <c r="F21" s="66">
        <v>120</v>
      </c>
      <c r="K21" s="66">
        <v>170</v>
      </c>
      <c r="P21" s="225"/>
      <c r="Q21" s="66">
        <v>110</v>
      </c>
      <c r="W21" s="66">
        <v>200</v>
      </c>
      <c r="AH21" s="224"/>
      <c r="AI21" s="224" t="s">
        <v>186</v>
      </c>
    </row>
    <row r="22" spans="2:39" ht="12.75" customHeight="1" x14ac:dyDescent="0.2">
      <c r="B22" s="238" t="s">
        <v>32</v>
      </c>
      <c r="C22" s="242" t="s">
        <v>211</v>
      </c>
      <c r="D22" s="223">
        <v>18</v>
      </c>
      <c r="E22" s="242"/>
      <c r="F22" s="66">
        <v>75.7</v>
      </c>
      <c r="K22" s="66">
        <v>120</v>
      </c>
      <c r="P22" s="225"/>
      <c r="Q22" s="66">
        <v>90</v>
      </c>
      <c r="W22" s="66">
        <v>160</v>
      </c>
      <c r="AH22" s="224"/>
      <c r="AI22" s="224" t="s">
        <v>186</v>
      </c>
    </row>
    <row r="23" spans="2:39" ht="12.75" customHeight="1" x14ac:dyDescent="0.2">
      <c r="B23" s="238" t="s">
        <v>32</v>
      </c>
      <c r="C23" s="242"/>
      <c r="D23" s="223"/>
      <c r="E23" s="242"/>
      <c r="P23" s="225"/>
      <c r="AH23" s="224"/>
      <c r="AI23" s="224" t="s">
        <v>186</v>
      </c>
    </row>
    <row r="24" spans="2:39" ht="12.75" customHeight="1" x14ac:dyDescent="0.2">
      <c r="B24" s="238" t="s">
        <v>32</v>
      </c>
      <c r="C24" s="242"/>
      <c r="D24" s="223"/>
      <c r="E24" s="242"/>
      <c r="P24" s="225"/>
      <c r="AH24" s="224"/>
      <c r="AI24" s="224" t="s">
        <v>186</v>
      </c>
    </row>
    <row r="25" spans="2:39" x14ac:dyDescent="0.2">
      <c r="B25" s="238" t="s">
        <v>32</v>
      </c>
      <c r="C25" s="242"/>
      <c r="D25" s="223"/>
      <c r="E25" s="242"/>
      <c r="P25" s="225"/>
      <c r="AH25" s="224"/>
      <c r="AI25" s="224" t="s">
        <v>186</v>
      </c>
    </row>
    <row r="26" spans="2:39" ht="12.75" customHeight="1" x14ac:dyDescent="0.2">
      <c r="B26" s="238" t="s">
        <v>32</v>
      </c>
      <c r="C26" s="242"/>
      <c r="D26" s="223"/>
      <c r="E26" s="242"/>
      <c r="P26" s="225"/>
      <c r="AH26" s="224"/>
      <c r="AI26" s="224" t="s">
        <v>186</v>
      </c>
      <c r="AM26" s="241"/>
    </row>
    <row r="27" spans="2:39" ht="12.75" customHeight="1" x14ac:dyDescent="0.2">
      <c r="B27" s="238" t="s">
        <v>32</v>
      </c>
      <c r="C27" s="242"/>
      <c r="D27" s="223"/>
      <c r="E27" s="242"/>
      <c r="P27" s="225"/>
      <c r="AH27" s="224"/>
      <c r="AI27" s="224" t="s">
        <v>186</v>
      </c>
    </row>
    <row r="28" spans="2:39" ht="12.75" customHeight="1" x14ac:dyDescent="0.2">
      <c r="B28" s="238" t="s">
        <v>32</v>
      </c>
      <c r="C28" s="242"/>
      <c r="D28" s="223"/>
      <c r="E28" s="242"/>
      <c r="P28" s="225"/>
      <c r="AH28" s="224"/>
      <c r="AI28" s="224" t="s">
        <v>186</v>
      </c>
    </row>
    <row r="29" spans="2:39" ht="12.75" customHeight="1" x14ac:dyDescent="0.2">
      <c r="B29" s="238" t="s">
        <v>32</v>
      </c>
      <c r="C29" s="242"/>
      <c r="D29" s="223"/>
      <c r="E29" s="242"/>
      <c r="P29" s="225"/>
      <c r="AH29" s="224"/>
      <c r="AI29" s="224"/>
    </row>
    <row r="30" spans="2:39" ht="12.75" customHeight="1" x14ac:dyDescent="0.2">
      <c r="B30" s="238" t="s">
        <v>32</v>
      </c>
      <c r="C30" s="242"/>
      <c r="D30" s="223"/>
      <c r="E30" s="242"/>
      <c r="P30" s="225"/>
      <c r="AH30" s="224"/>
      <c r="AI30" s="224"/>
    </row>
    <row r="31" spans="2:39" ht="12.75" customHeight="1" x14ac:dyDescent="0.2">
      <c r="B31" s="238" t="s">
        <v>32</v>
      </c>
      <c r="C31" s="242"/>
      <c r="D31" s="223"/>
      <c r="E31" s="242"/>
      <c r="P31" s="225"/>
      <c r="AH31" s="224"/>
      <c r="AI31" s="224"/>
    </row>
    <row r="32" spans="2:39" ht="12.75" customHeight="1" x14ac:dyDescent="0.2">
      <c r="B32" s="238" t="s">
        <v>32</v>
      </c>
      <c r="C32" s="242"/>
      <c r="D32" s="223"/>
      <c r="E32" s="242"/>
      <c r="P32" s="225"/>
      <c r="AH32" s="224"/>
      <c r="AI32" s="224"/>
    </row>
    <row r="33" spans="2:104" ht="12.75" customHeight="1" x14ac:dyDescent="0.2">
      <c r="B33" s="238" t="s">
        <v>32</v>
      </c>
      <c r="C33" s="242"/>
      <c r="D33" s="223"/>
      <c r="E33" s="242"/>
      <c r="P33" s="225"/>
      <c r="AH33" s="224"/>
      <c r="AI33" s="224"/>
    </row>
    <row r="34" spans="2:104" ht="12.75" customHeight="1" x14ac:dyDescent="0.2">
      <c r="B34" s="238" t="s">
        <v>32</v>
      </c>
      <c r="C34" s="242"/>
      <c r="D34" s="223"/>
      <c r="E34" s="242"/>
      <c r="P34" s="225"/>
      <c r="AH34" s="224"/>
      <c r="AI34" s="224"/>
    </row>
    <row r="35" spans="2:104" ht="12.75" customHeight="1" x14ac:dyDescent="0.2">
      <c r="B35" s="238" t="s">
        <v>32</v>
      </c>
      <c r="C35" s="242"/>
      <c r="D35" s="223"/>
      <c r="E35" s="242"/>
      <c r="P35" s="225"/>
      <c r="AH35" s="224"/>
      <c r="AI35" s="224"/>
    </row>
    <row r="36" spans="2:104" ht="12.75" customHeight="1" x14ac:dyDescent="0.2">
      <c r="B36" s="238" t="s">
        <v>32</v>
      </c>
      <c r="C36" s="242"/>
      <c r="D36" s="223"/>
      <c r="E36" s="242"/>
      <c r="P36" s="225"/>
      <c r="AH36" s="224"/>
      <c r="AI36" s="224"/>
    </row>
    <row r="37" spans="2:104" ht="12.75" customHeight="1" x14ac:dyDescent="0.2">
      <c r="B37" s="238" t="s">
        <v>32</v>
      </c>
      <c r="C37" s="242"/>
      <c r="D37" s="223"/>
      <c r="E37" s="242"/>
      <c r="P37" s="225"/>
      <c r="AH37" s="224"/>
      <c r="AI37" s="224"/>
    </row>
    <row r="38" spans="2:104" ht="12.75" customHeight="1" x14ac:dyDescent="0.2">
      <c r="B38" s="238" t="s">
        <v>32</v>
      </c>
      <c r="C38" s="242"/>
      <c r="D38" s="223"/>
      <c r="E38" s="242"/>
      <c r="P38" s="225"/>
      <c r="AH38" s="224"/>
      <c r="AI38" s="224"/>
    </row>
    <row r="39" spans="2:104" ht="12.75" customHeight="1" x14ac:dyDescent="0.2">
      <c r="B39" s="238"/>
      <c r="C39" s="242"/>
      <c r="D39" s="223"/>
      <c r="E39" s="242"/>
      <c r="P39" s="225"/>
      <c r="AH39" s="224"/>
      <c r="AI39" s="224"/>
    </row>
    <row r="40" spans="2:104" ht="12.75" customHeight="1" x14ac:dyDescent="0.2">
      <c r="B40" s="238"/>
      <c r="C40" s="242"/>
      <c r="D40" s="223"/>
      <c r="E40" s="242"/>
      <c r="P40" s="225"/>
      <c r="AH40" s="224"/>
      <c r="AI40" s="224"/>
    </row>
    <row r="41" spans="2:104" ht="12.75" customHeight="1" x14ac:dyDescent="0.2">
      <c r="B41" s="238"/>
      <c r="C41" s="242"/>
      <c r="D41" s="223"/>
      <c r="E41" s="242"/>
      <c r="P41" s="225"/>
      <c r="AH41" s="224"/>
      <c r="AI41" s="224"/>
      <c r="CZ41" s="239"/>
    </row>
    <row r="42" spans="2:104" ht="12.75" customHeight="1" x14ac:dyDescent="0.2">
      <c r="B42" s="238"/>
      <c r="C42" s="242"/>
      <c r="D42" s="223"/>
      <c r="E42" s="242"/>
      <c r="P42" s="225"/>
      <c r="AH42" s="224"/>
      <c r="AI42" s="224"/>
      <c r="CZ42" s="239"/>
    </row>
    <row r="43" spans="2:104" ht="12.75" customHeight="1" x14ac:dyDescent="0.2">
      <c r="B43" s="238"/>
      <c r="C43" s="242"/>
      <c r="D43" s="223"/>
      <c r="E43" s="242"/>
      <c r="P43" s="225"/>
      <c r="AH43" s="224"/>
      <c r="AI43" s="224"/>
    </row>
    <row r="44" spans="2:104" x14ac:dyDescent="0.2">
      <c r="B44" s="238"/>
      <c r="C44" s="242"/>
      <c r="D44" s="223"/>
      <c r="E44" s="242"/>
      <c r="P44" s="225"/>
      <c r="AH44" s="224"/>
      <c r="AI44" s="224"/>
    </row>
    <row r="45" spans="2:104" ht="12.75" customHeight="1" x14ac:dyDescent="0.2">
      <c r="B45" s="238"/>
      <c r="C45" s="242"/>
      <c r="D45" s="223"/>
      <c r="E45" s="242"/>
      <c r="P45" s="225"/>
      <c r="AH45" s="224"/>
      <c r="AI45" s="224"/>
    </row>
    <row r="46" spans="2:104" ht="12.75" customHeight="1" x14ac:dyDescent="0.2">
      <c r="B46" s="238"/>
      <c r="C46" s="242"/>
      <c r="D46" s="223"/>
      <c r="E46" s="242"/>
      <c r="P46" s="225"/>
      <c r="AH46" s="224"/>
      <c r="AI46" s="224"/>
    </row>
    <row r="47" spans="2:104" ht="12.75" customHeight="1" x14ac:dyDescent="0.2">
      <c r="B47" s="238"/>
      <c r="C47" s="242"/>
      <c r="D47" s="223"/>
      <c r="E47" s="242"/>
      <c r="P47" s="225"/>
      <c r="AH47" s="224"/>
      <c r="AI47" s="224"/>
    </row>
    <row r="48" spans="2:104" ht="12.75" customHeight="1" x14ac:dyDescent="0.2">
      <c r="B48" s="238"/>
      <c r="C48" s="242"/>
      <c r="D48" s="223"/>
      <c r="E48" s="242"/>
      <c r="P48" s="225"/>
      <c r="AH48" s="224"/>
      <c r="AI48" s="224"/>
    </row>
    <row r="49" spans="2:39" ht="12.75" customHeight="1" x14ac:dyDescent="0.2">
      <c r="B49" s="238"/>
      <c r="C49" s="242"/>
      <c r="D49" s="223"/>
      <c r="E49" s="242"/>
      <c r="P49" s="225"/>
      <c r="AH49" s="224"/>
      <c r="AI49" s="224"/>
    </row>
    <row r="50" spans="2:39" ht="12.75" customHeight="1" x14ac:dyDescent="0.2">
      <c r="B50" s="238"/>
      <c r="C50" s="242"/>
      <c r="D50" s="223"/>
      <c r="E50" s="242"/>
      <c r="P50" s="225"/>
      <c r="AH50" s="224"/>
      <c r="AI50" s="224"/>
    </row>
    <row r="51" spans="2:39" x14ac:dyDescent="0.2">
      <c r="B51" s="238"/>
      <c r="C51" s="242"/>
      <c r="D51" s="223"/>
      <c r="E51" s="242"/>
      <c r="P51" s="225"/>
      <c r="AH51" s="224"/>
      <c r="AI51" s="224"/>
    </row>
    <row r="52" spans="2:39" ht="12.75" customHeight="1" x14ac:dyDescent="0.2">
      <c r="B52" s="238"/>
      <c r="C52" s="242"/>
      <c r="D52" s="223"/>
      <c r="E52" s="242"/>
      <c r="P52" s="225"/>
      <c r="AH52" s="224"/>
      <c r="AI52" s="224"/>
    </row>
    <row r="53" spans="2:39" ht="12.75" customHeight="1" x14ac:dyDescent="0.2">
      <c r="B53" s="238"/>
      <c r="C53" s="242"/>
      <c r="D53" s="223"/>
      <c r="E53" s="242"/>
      <c r="P53" s="225"/>
      <c r="AH53" s="224"/>
      <c r="AI53" s="224"/>
    </row>
    <row r="54" spans="2:39" ht="12.75" customHeight="1" x14ac:dyDescent="0.2">
      <c r="B54" s="238"/>
      <c r="C54" s="242"/>
      <c r="D54" s="223"/>
      <c r="E54" s="242"/>
      <c r="P54" s="225"/>
      <c r="AH54" s="224"/>
      <c r="AI54" s="224"/>
      <c r="AM54" s="241"/>
    </row>
    <row r="55" spans="2:39" ht="12.75" customHeight="1" x14ac:dyDescent="0.2">
      <c r="B55" s="238"/>
      <c r="C55" s="242"/>
      <c r="D55" s="223"/>
      <c r="E55" s="242"/>
      <c r="P55" s="225"/>
      <c r="AH55" s="224"/>
      <c r="AI55" s="224"/>
    </row>
    <row r="56" spans="2:39" ht="12.75" customHeight="1" x14ac:dyDescent="0.2">
      <c r="B56" s="238"/>
      <c r="C56" s="242"/>
      <c r="D56" s="223"/>
      <c r="E56" s="242"/>
      <c r="P56" s="225"/>
      <c r="AH56" s="224"/>
      <c r="AI56" s="224"/>
    </row>
    <row r="57" spans="2:39" ht="12.75" customHeight="1" x14ac:dyDescent="0.2">
      <c r="B57" s="238"/>
      <c r="C57" s="242"/>
      <c r="D57" s="223"/>
      <c r="E57" s="242"/>
      <c r="P57" s="225"/>
      <c r="AH57" s="224"/>
      <c r="AI57" s="224"/>
    </row>
    <row r="58" spans="2:39" ht="12.75" customHeight="1" x14ac:dyDescent="0.2">
      <c r="B58" s="238"/>
      <c r="C58" s="242"/>
      <c r="D58" s="223"/>
      <c r="E58" s="242"/>
      <c r="P58" s="225"/>
      <c r="AH58" s="224"/>
      <c r="AI58" s="224"/>
    </row>
    <row r="59" spans="2:39" ht="12.75" customHeight="1" x14ac:dyDescent="0.2">
      <c r="B59" s="238"/>
      <c r="C59" s="242"/>
      <c r="D59" s="223"/>
      <c r="E59" s="242"/>
      <c r="P59" s="225"/>
      <c r="AH59" s="224"/>
      <c r="AI59" s="224"/>
    </row>
    <row r="60" spans="2:39" x14ac:dyDescent="0.2">
      <c r="B60" s="238"/>
      <c r="C60" s="242"/>
      <c r="D60" s="223"/>
      <c r="E60" s="242"/>
      <c r="P60" s="225"/>
      <c r="AH60" s="224"/>
      <c r="AI60" s="224"/>
    </row>
    <row r="61" spans="2:39" ht="12.75" customHeight="1" x14ac:dyDescent="0.2">
      <c r="B61" s="238"/>
      <c r="C61" s="242"/>
      <c r="D61" s="223"/>
      <c r="E61" s="242"/>
      <c r="P61" s="225"/>
      <c r="AH61" s="224"/>
      <c r="AI61" s="224"/>
    </row>
    <row r="62" spans="2:39" ht="12.75" customHeight="1" x14ac:dyDescent="0.2">
      <c r="B62" s="238"/>
      <c r="C62" s="242"/>
      <c r="D62" s="223"/>
      <c r="E62" s="242"/>
      <c r="P62" s="225"/>
      <c r="AH62" s="224"/>
      <c r="AI62" s="224"/>
    </row>
    <row r="63" spans="2:39" ht="12.75" customHeight="1" x14ac:dyDescent="0.2">
      <c r="B63" s="238"/>
      <c r="C63" s="242"/>
      <c r="D63" s="223"/>
      <c r="E63" s="242"/>
      <c r="P63" s="225"/>
      <c r="AH63" s="224"/>
      <c r="AI63" s="224"/>
    </row>
    <row r="64" spans="2:39" ht="12.75" customHeight="1" x14ac:dyDescent="0.2">
      <c r="B64" s="238"/>
      <c r="C64" s="242"/>
      <c r="D64" s="223"/>
      <c r="E64" s="242"/>
      <c r="P64" s="225"/>
      <c r="AH64" s="224"/>
      <c r="AI64" s="224"/>
    </row>
    <row r="65" spans="2:104" x14ac:dyDescent="0.2">
      <c r="B65" s="238"/>
      <c r="C65" s="242"/>
      <c r="D65" s="223"/>
      <c r="E65" s="242"/>
      <c r="P65" s="225"/>
      <c r="AH65" s="224"/>
      <c r="AI65" s="224"/>
    </row>
    <row r="66" spans="2:104" x14ac:dyDescent="0.2">
      <c r="B66" s="238"/>
      <c r="C66" s="242"/>
      <c r="D66" s="223"/>
      <c r="E66" s="242"/>
      <c r="P66" s="225"/>
      <c r="AH66" s="224"/>
      <c r="AI66" s="224"/>
    </row>
    <row r="67" spans="2:104" x14ac:dyDescent="0.2">
      <c r="B67" s="238"/>
      <c r="C67" s="242"/>
      <c r="D67" s="223"/>
      <c r="E67" s="242"/>
      <c r="P67" s="225"/>
      <c r="AH67" s="224"/>
      <c r="AI67" s="224"/>
    </row>
    <row r="68" spans="2:104" ht="12.75" customHeight="1" x14ac:dyDescent="0.2">
      <c r="B68" s="238"/>
      <c r="C68" s="242"/>
      <c r="D68" s="223"/>
      <c r="E68" s="242"/>
      <c r="P68" s="225"/>
      <c r="AH68" s="224"/>
      <c r="AI68" s="224"/>
    </row>
    <row r="69" spans="2:104" ht="12.75" customHeight="1" x14ac:dyDescent="0.2">
      <c r="B69" s="238"/>
      <c r="C69" s="242"/>
      <c r="D69" s="223"/>
      <c r="E69" s="242"/>
      <c r="P69" s="225"/>
      <c r="AH69" s="224"/>
      <c r="AI69" s="224"/>
    </row>
    <row r="70" spans="2:104" ht="12.75" customHeight="1" x14ac:dyDescent="0.2">
      <c r="B70" s="238"/>
      <c r="C70" s="242"/>
      <c r="D70" s="223"/>
      <c r="E70" s="242"/>
      <c r="P70" s="225"/>
      <c r="AH70" s="224"/>
      <c r="AI70" s="224"/>
    </row>
    <row r="71" spans="2:104" ht="12.75" customHeight="1" x14ac:dyDescent="0.2">
      <c r="B71" s="238"/>
      <c r="C71" s="242"/>
      <c r="D71" s="223"/>
      <c r="E71" s="242"/>
      <c r="P71" s="225"/>
      <c r="AH71" s="224"/>
      <c r="AI71" s="224"/>
    </row>
    <row r="72" spans="2:104" ht="15" customHeight="1" x14ac:dyDescent="0.2">
      <c r="B72" s="238"/>
      <c r="C72" s="242"/>
      <c r="D72" s="223"/>
      <c r="E72" s="242"/>
      <c r="P72" s="225"/>
      <c r="AH72" s="224"/>
      <c r="AI72" s="224"/>
    </row>
    <row r="73" spans="2:104" ht="12.75" customHeight="1" x14ac:dyDescent="0.2">
      <c r="B73" s="238"/>
      <c r="C73" s="242"/>
      <c r="D73" s="223"/>
      <c r="E73" s="242"/>
      <c r="P73" s="225"/>
      <c r="AH73" s="224"/>
      <c r="AI73" s="224"/>
      <c r="CZ73" s="239"/>
    </row>
    <row r="74" spans="2:104" ht="15" customHeight="1" x14ac:dyDescent="0.2">
      <c r="B74" s="238"/>
      <c r="C74" s="242"/>
      <c r="D74" s="223"/>
      <c r="E74" s="242"/>
      <c r="P74" s="225"/>
      <c r="AH74" s="224"/>
      <c r="AI74" s="224"/>
    </row>
    <row r="75" spans="2:104" ht="15" customHeight="1" x14ac:dyDescent="0.2">
      <c r="B75" s="238"/>
      <c r="C75" s="242"/>
      <c r="D75" s="223"/>
      <c r="E75" s="242"/>
      <c r="P75" s="225"/>
      <c r="AH75" s="224"/>
      <c r="AI75" s="224"/>
    </row>
    <row r="76" spans="2:104" ht="12.75" customHeight="1" x14ac:dyDescent="0.2">
      <c r="B76" s="238"/>
      <c r="C76" s="242"/>
      <c r="D76" s="223"/>
      <c r="E76" s="242"/>
      <c r="P76" s="225"/>
      <c r="AH76" s="224"/>
      <c r="AI76" s="224"/>
    </row>
    <row r="77" spans="2:104" ht="12.75" customHeight="1" x14ac:dyDescent="0.2">
      <c r="B77" s="238"/>
      <c r="C77" s="242"/>
      <c r="D77" s="223"/>
      <c r="E77" s="242"/>
      <c r="P77" s="225"/>
      <c r="AH77" s="224"/>
      <c r="AI77" s="224"/>
    </row>
    <row r="78" spans="2:104" ht="12.75" customHeight="1" x14ac:dyDescent="0.2">
      <c r="B78" s="238"/>
      <c r="C78" s="242"/>
      <c r="D78" s="223"/>
      <c r="E78" s="242"/>
      <c r="P78" s="225"/>
      <c r="AH78" s="224"/>
      <c r="AI78" s="224"/>
    </row>
    <row r="79" spans="2:104" ht="12.75" customHeight="1" x14ac:dyDescent="0.2">
      <c r="B79" s="238"/>
      <c r="C79" s="242"/>
      <c r="D79" s="223"/>
      <c r="E79" s="242"/>
      <c r="P79" s="225"/>
      <c r="AH79" s="224"/>
      <c r="AI79" s="224"/>
    </row>
    <row r="80" spans="2:104" x14ac:dyDescent="0.2">
      <c r="B80" s="238"/>
      <c r="C80" s="242"/>
      <c r="D80" s="223"/>
      <c r="E80" s="242"/>
      <c r="P80" s="225"/>
      <c r="AH80" s="224"/>
      <c r="AI80" s="224"/>
    </row>
    <row r="81" spans="2:35" x14ac:dyDescent="0.2">
      <c r="B81" s="238"/>
      <c r="C81" s="242"/>
      <c r="D81" s="223"/>
      <c r="E81" s="242"/>
      <c r="P81" s="225"/>
      <c r="AH81" s="224"/>
      <c r="AI81" s="224"/>
    </row>
    <row r="82" spans="2:35" ht="12.75" customHeight="1" x14ac:dyDescent="0.2">
      <c r="B82" s="238"/>
      <c r="C82" s="242"/>
      <c r="D82" s="223"/>
      <c r="E82" s="242"/>
      <c r="P82" s="225"/>
      <c r="AH82" s="224"/>
      <c r="AI82" s="224"/>
    </row>
    <row r="83" spans="2:35" ht="12.75" customHeight="1" x14ac:dyDescent="0.2">
      <c r="B83" s="238"/>
      <c r="C83" s="242"/>
      <c r="D83" s="223"/>
      <c r="E83" s="242"/>
      <c r="P83" s="225"/>
      <c r="AH83" s="224"/>
      <c r="AI83" s="224"/>
    </row>
    <row r="84" spans="2:35" x14ac:dyDescent="0.2">
      <c r="B84" s="238"/>
      <c r="C84" s="242"/>
      <c r="D84" s="223"/>
      <c r="E84" s="242"/>
      <c r="P84" s="225"/>
      <c r="AH84" s="224"/>
      <c r="AI84" s="224"/>
    </row>
    <row r="85" spans="2:35" x14ac:dyDescent="0.2">
      <c r="B85" s="238"/>
      <c r="C85" s="242"/>
      <c r="D85" s="223"/>
      <c r="E85" s="242"/>
      <c r="P85" s="225"/>
      <c r="AH85" s="224"/>
      <c r="AI85" s="224"/>
    </row>
    <row r="86" spans="2:35" x14ac:dyDescent="0.2">
      <c r="B86" s="238"/>
      <c r="C86" s="242"/>
      <c r="D86" s="223"/>
      <c r="E86" s="242"/>
      <c r="P86" s="225"/>
      <c r="AH86" s="224"/>
      <c r="AI86" s="224"/>
    </row>
    <row r="87" spans="2:35" x14ac:dyDescent="0.2">
      <c r="B87" s="238"/>
      <c r="C87" s="242"/>
      <c r="D87" s="223"/>
      <c r="E87" s="242"/>
      <c r="P87" s="225"/>
      <c r="AH87" s="224"/>
      <c r="AI87" s="224"/>
    </row>
    <row r="88" spans="2:35" x14ac:dyDescent="0.2">
      <c r="B88" s="238"/>
      <c r="C88" s="242"/>
      <c r="D88" s="223"/>
      <c r="E88" s="242"/>
      <c r="P88" s="225"/>
      <c r="AH88" s="224"/>
      <c r="AI88" s="224"/>
    </row>
    <row r="89" spans="2:35" x14ac:dyDescent="0.2">
      <c r="B89" s="238"/>
      <c r="C89" s="242"/>
      <c r="D89" s="223"/>
      <c r="E89" s="242"/>
      <c r="P89" s="225"/>
      <c r="AH89" s="224"/>
      <c r="AI89" s="224"/>
    </row>
    <row r="90" spans="2:35" x14ac:dyDescent="0.2">
      <c r="B90" s="238"/>
      <c r="C90" s="242"/>
      <c r="D90" s="223"/>
      <c r="E90" s="242"/>
      <c r="P90" s="225"/>
      <c r="AH90" s="224"/>
      <c r="AI90" s="224"/>
    </row>
    <row r="91" spans="2:35" x14ac:dyDescent="0.2">
      <c r="B91" s="238"/>
      <c r="C91" s="242"/>
      <c r="D91" s="223"/>
      <c r="E91" s="242"/>
      <c r="P91" s="225"/>
      <c r="AH91" s="224"/>
      <c r="AI91" s="224"/>
    </row>
    <row r="92" spans="2:35" x14ac:dyDescent="0.2">
      <c r="B92" s="238"/>
      <c r="C92" s="242"/>
      <c r="D92" s="223"/>
      <c r="E92" s="242"/>
      <c r="P92" s="225"/>
      <c r="AH92" s="224"/>
      <c r="AI92" s="224"/>
    </row>
    <row r="93" spans="2:35" x14ac:dyDescent="0.2">
      <c r="B93" s="238"/>
      <c r="C93" s="242"/>
      <c r="D93" s="223"/>
      <c r="E93" s="242"/>
      <c r="P93" s="225"/>
      <c r="AH93" s="224"/>
      <c r="AI93" s="224"/>
    </row>
    <row r="94" spans="2:35" x14ac:dyDescent="0.2">
      <c r="B94" s="238"/>
      <c r="C94" s="242"/>
      <c r="D94" s="223"/>
      <c r="E94" s="242"/>
      <c r="P94" s="225"/>
      <c r="AH94" s="224"/>
      <c r="AI94" s="224"/>
    </row>
    <row r="95" spans="2:35" x14ac:dyDescent="0.2">
      <c r="B95" s="238"/>
      <c r="C95" s="242"/>
      <c r="D95" s="223"/>
      <c r="E95" s="242"/>
      <c r="P95" s="225"/>
      <c r="AH95" s="224"/>
      <c r="AI95" s="224"/>
    </row>
    <row r="96" spans="2:35" x14ac:dyDescent="0.2">
      <c r="B96" s="238"/>
      <c r="C96" s="242"/>
      <c r="D96" s="223"/>
      <c r="E96" s="242"/>
      <c r="P96" s="225"/>
      <c r="AH96" s="224"/>
      <c r="AI96" s="224"/>
    </row>
    <row r="97" spans="2:35" x14ac:dyDescent="0.2">
      <c r="B97" s="238"/>
      <c r="C97" s="242"/>
      <c r="D97" s="223"/>
      <c r="E97" s="242"/>
      <c r="P97" s="225"/>
      <c r="AH97" s="224"/>
      <c r="AI97" s="224"/>
    </row>
    <row r="98" spans="2:35" x14ac:dyDescent="0.2">
      <c r="B98" s="238"/>
      <c r="C98" s="242"/>
      <c r="D98" s="223"/>
      <c r="E98" s="242"/>
      <c r="P98" s="225"/>
      <c r="AH98" s="224"/>
      <c r="AI98" s="224"/>
    </row>
    <row r="99" spans="2:35" x14ac:dyDescent="0.2">
      <c r="B99" s="238"/>
      <c r="C99" s="242"/>
      <c r="D99" s="223"/>
      <c r="E99" s="242"/>
      <c r="P99" s="225"/>
      <c r="AH99" s="224"/>
      <c r="AI99" s="224"/>
    </row>
    <row r="100" spans="2:35" x14ac:dyDescent="0.2">
      <c r="B100" s="238"/>
      <c r="C100" s="242"/>
      <c r="D100" s="223"/>
      <c r="E100" s="242"/>
      <c r="P100" s="225"/>
      <c r="AH100" s="224"/>
      <c r="AI100" s="224"/>
    </row>
    <row r="101" spans="2:35" x14ac:dyDescent="0.2">
      <c r="B101" s="238"/>
      <c r="C101" s="242"/>
      <c r="D101" s="223"/>
      <c r="E101" s="242"/>
      <c r="P101" s="225"/>
      <c r="AH101" s="224"/>
      <c r="AI101" s="224"/>
    </row>
    <row r="102" spans="2:35" x14ac:dyDescent="0.2">
      <c r="B102" s="238"/>
      <c r="C102" s="242"/>
      <c r="D102" s="223"/>
      <c r="E102" s="242"/>
      <c r="P102" s="225"/>
      <c r="AH102" s="224"/>
      <c r="AI102" s="224"/>
    </row>
    <row r="103" spans="2:35" x14ac:dyDescent="0.2">
      <c r="B103" s="238"/>
      <c r="C103" s="242"/>
      <c r="D103" s="223"/>
      <c r="E103" s="242"/>
      <c r="P103" s="225"/>
      <c r="AH103" s="224"/>
      <c r="AI103" s="224"/>
    </row>
    <row r="104" spans="2:35" x14ac:dyDescent="0.2">
      <c r="B104" s="238"/>
      <c r="C104" s="242"/>
      <c r="D104" s="223"/>
      <c r="E104" s="242"/>
      <c r="P104" s="225"/>
      <c r="AH104" s="224"/>
      <c r="AI104" s="224"/>
    </row>
    <row r="105" spans="2:35" x14ac:dyDescent="0.2">
      <c r="B105" s="238"/>
      <c r="C105" s="242"/>
      <c r="D105" s="223"/>
      <c r="E105" s="242"/>
      <c r="P105" s="225"/>
      <c r="AH105" s="224"/>
      <c r="AI105" s="224"/>
    </row>
    <row r="106" spans="2:35" x14ac:dyDescent="0.2">
      <c r="B106" s="238"/>
      <c r="C106" s="242"/>
      <c r="D106" s="223"/>
      <c r="E106" s="242"/>
      <c r="P106" s="225"/>
      <c r="AH106" s="224"/>
      <c r="AI106" s="224"/>
    </row>
    <row r="107" spans="2:35" x14ac:dyDescent="0.2">
      <c r="B107" s="238"/>
      <c r="C107" s="242"/>
      <c r="D107" s="223"/>
      <c r="E107" s="242"/>
      <c r="P107" s="225"/>
      <c r="AH107" s="224"/>
      <c r="AI107" s="224"/>
    </row>
    <row r="108" spans="2:35" x14ac:dyDescent="0.2">
      <c r="B108" s="238"/>
      <c r="C108" s="242"/>
      <c r="D108" s="223"/>
      <c r="E108" s="242"/>
      <c r="P108" s="225"/>
      <c r="AH108" s="224"/>
      <c r="AI108" s="224"/>
    </row>
    <row r="109" spans="2:35" x14ac:dyDescent="0.2">
      <c r="B109" s="238"/>
      <c r="C109" s="242"/>
      <c r="D109" s="223"/>
      <c r="E109" s="242"/>
      <c r="P109" s="225"/>
      <c r="AH109" s="224"/>
      <c r="AI109" s="224"/>
    </row>
    <row r="110" spans="2:35" x14ac:dyDescent="0.2">
      <c r="B110" s="238"/>
      <c r="C110" s="242"/>
      <c r="D110" s="223"/>
      <c r="E110" s="242"/>
      <c r="P110" s="225"/>
      <c r="AH110" s="224"/>
      <c r="AI110" s="224"/>
    </row>
    <row r="111" spans="2:35" x14ac:dyDescent="0.2">
      <c r="B111" s="238"/>
      <c r="C111" s="242"/>
      <c r="D111" s="223"/>
      <c r="E111" s="242"/>
      <c r="P111" s="225"/>
      <c r="AH111" s="224"/>
      <c r="AI111" s="224"/>
    </row>
    <row r="112" spans="2:35" x14ac:dyDescent="0.2">
      <c r="B112" s="238"/>
      <c r="C112" s="242"/>
      <c r="D112" s="223"/>
      <c r="E112" s="242"/>
      <c r="P112" s="225"/>
      <c r="AH112" s="224"/>
      <c r="AI112" s="224"/>
    </row>
    <row r="113" spans="2:35" x14ac:dyDescent="0.2">
      <c r="B113" s="238"/>
      <c r="C113" s="242"/>
      <c r="D113" s="223"/>
      <c r="E113" s="242"/>
      <c r="P113" s="225"/>
      <c r="AH113" s="224"/>
      <c r="AI113" s="224"/>
    </row>
    <row r="114" spans="2:35" x14ac:dyDescent="0.2">
      <c r="B114" s="238"/>
      <c r="C114" s="242"/>
      <c r="D114" s="223"/>
      <c r="E114" s="242"/>
      <c r="P114" s="225"/>
      <c r="AH114" s="224"/>
      <c r="AI114" s="224"/>
    </row>
    <row r="115" spans="2:35" x14ac:dyDescent="0.2">
      <c r="B115" s="238"/>
      <c r="C115" s="242"/>
      <c r="D115" s="223"/>
      <c r="E115" s="242"/>
      <c r="P115" s="225"/>
      <c r="AH115" s="224"/>
      <c r="AI115" s="224"/>
    </row>
    <row r="116" spans="2:35" x14ac:dyDescent="0.2">
      <c r="B116" s="238"/>
      <c r="C116" s="242"/>
      <c r="D116" s="223"/>
      <c r="E116" s="242"/>
      <c r="P116" s="225"/>
      <c r="AH116" s="224"/>
      <c r="AI116" s="224"/>
    </row>
    <row r="117" spans="2:35" x14ac:dyDescent="0.2">
      <c r="B117" s="238"/>
      <c r="C117" s="242"/>
      <c r="D117" s="223"/>
      <c r="E117" s="242"/>
      <c r="P117" s="225"/>
      <c r="AH117" s="224"/>
      <c r="AI117" s="224"/>
    </row>
    <row r="118" spans="2:35" x14ac:dyDescent="0.2">
      <c r="B118" s="238"/>
      <c r="C118" s="242"/>
      <c r="D118" s="223"/>
      <c r="E118" s="242"/>
      <c r="P118" s="225"/>
      <c r="AH118" s="224"/>
      <c r="AI118" s="224"/>
    </row>
    <row r="119" spans="2:35" x14ac:dyDescent="0.2">
      <c r="B119" s="238"/>
      <c r="C119" s="242"/>
      <c r="D119" s="223"/>
      <c r="E119" s="242"/>
      <c r="P119" s="225"/>
      <c r="AH119" s="224"/>
      <c r="AI119" s="224"/>
    </row>
    <row r="120" spans="2:35" x14ac:dyDescent="0.2">
      <c r="B120" s="238"/>
      <c r="C120" s="242"/>
      <c r="D120" s="223"/>
      <c r="E120" s="242"/>
      <c r="P120" s="225"/>
      <c r="AH120" s="224"/>
      <c r="AI120" s="224"/>
    </row>
    <row r="121" spans="2:35" x14ac:dyDescent="0.2">
      <c r="B121" s="238"/>
      <c r="C121" s="242"/>
      <c r="D121" s="223"/>
      <c r="E121" s="242"/>
      <c r="P121" s="225"/>
      <c r="AH121" s="224"/>
      <c r="AI121" s="224"/>
    </row>
    <row r="122" spans="2:35" x14ac:dyDescent="0.2">
      <c r="B122" s="238"/>
      <c r="C122" s="242"/>
      <c r="D122" s="223"/>
      <c r="E122" s="242"/>
      <c r="P122" s="225"/>
      <c r="AH122" s="224"/>
      <c r="AI122" s="224"/>
    </row>
    <row r="123" spans="2:35" x14ac:dyDescent="0.2">
      <c r="B123" s="238"/>
      <c r="C123" s="242"/>
      <c r="D123" s="223"/>
      <c r="E123" s="242"/>
      <c r="P123" s="225"/>
      <c r="AH123" s="224"/>
      <c r="AI123" s="224"/>
    </row>
    <row r="124" spans="2:35" x14ac:dyDescent="0.2">
      <c r="B124" s="238"/>
      <c r="C124" s="242"/>
      <c r="D124" s="223"/>
      <c r="E124" s="242"/>
      <c r="P124" s="225"/>
      <c r="AH124" s="224"/>
      <c r="AI124" s="224"/>
    </row>
    <row r="125" spans="2:35" x14ac:dyDescent="0.2">
      <c r="B125" s="238"/>
      <c r="C125" s="242"/>
      <c r="D125" s="223"/>
      <c r="E125" s="242"/>
      <c r="P125" s="225"/>
      <c r="AH125" s="224"/>
      <c r="AI125" s="224"/>
    </row>
    <row r="126" spans="2:35" x14ac:dyDescent="0.2">
      <c r="B126" s="238"/>
      <c r="C126" s="242"/>
      <c r="D126" s="223"/>
      <c r="E126" s="242"/>
      <c r="P126" s="225"/>
      <c r="AH126" s="224"/>
      <c r="AI126" s="224"/>
    </row>
    <row r="127" spans="2:35" x14ac:dyDescent="0.2">
      <c r="B127" s="238"/>
      <c r="C127" s="242"/>
      <c r="D127" s="223"/>
      <c r="E127" s="242"/>
      <c r="P127" s="225"/>
      <c r="AH127" s="224"/>
      <c r="AI127" s="224"/>
    </row>
    <row r="128" spans="2:35" x14ac:dyDescent="0.2">
      <c r="B128" s="238"/>
      <c r="C128" s="242"/>
      <c r="D128" s="223"/>
      <c r="E128" s="242"/>
      <c r="P128" s="225"/>
      <c r="AH128" s="224"/>
      <c r="AI128" s="224"/>
    </row>
    <row r="129" spans="2:35" x14ac:dyDescent="0.2">
      <c r="B129" s="238"/>
      <c r="C129" s="242"/>
      <c r="D129" s="223"/>
      <c r="E129" s="242"/>
      <c r="P129" s="225"/>
      <c r="AH129" s="224"/>
      <c r="AI129" s="224"/>
    </row>
    <row r="130" spans="2:35" x14ac:dyDescent="0.2">
      <c r="B130" s="238"/>
      <c r="C130" s="242"/>
      <c r="D130" s="223"/>
      <c r="E130" s="242"/>
      <c r="P130" s="225"/>
      <c r="AH130" s="224"/>
      <c r="AI130" s="224"/>
    </row>
    <row r="131" spans="2:35" x14ac:dyDescent="0.2">
      <c r="B131" s="238"/>
      <c r="C131" s="242"/>
      <c r="D131" s="223"/>
      <c r="E131" s="242"/>
      <c r="P131" s="225"/>
      <c r="AH131" s="224"/>
      <c r="AI131" s="224"/>
    </row>
    <row r="132" spans="2:35" x14ac:dyDescent="0.2">
      <c r="B132" s="238"/>
      <c r="C132" s="242"/>
      <c r="D132" s="223"/>
      <c r="E132" s="242"/>
      <c r="P132" s="225"/>
      <c r="AH132" s="224"/>
      <c r="AI132" s="224"/>
    </row>
    <row r="133" spans="2:35" x14ac:dyDescent="0.2">
      <c r="B133" s="238"/>
      <c r="C133" s="242"/>
      <c r="D133" s="223"/>
      <c r="E133" s="242"/>
      <c r="P133" s="225"/>
      <c r="AH133" s="224"/>
      <c r="AI133" s="224"/>
    </row>
    <row r="134" spans="2:35" x14ac:dyDescent="0.2">
      <c r="B134" s="238"/>
      <c r="C134" s="242"/>
      <c r="D134" s="223"/>
      <c r="E134" s="242"/>
      <c r="P134" s="225"/>
      <c r="AH134" s="224"/>
      <c r="AI134" s="224"/>
    </row>
    <row r="135" spans="2:35" x14ac:dyDescent="0.2">
      <c r="B135" s="238"/>
      <c r="C135" s="242"/>
      <c r="D135" s="223"/>
      <c r="E135" s="242"/>
      <c r="P135" s="225"/>
      <c r="AH135" s="224"/>
      <c r="AI135" s="224"/>
    </row>
    <row r="136" spans="2:35" x14ac:dyDescent="0.2">
      <c r="B136" s="238"/>
      <c r="C136" s="242"/>
      <c r="D136" s="223"/>
      <c r="E136" s="242"/>
      <c r="P136" s="225"/>
      <c r="AH136" s="224"/>
      <c r="AI136" s="224"/>
    </row>
    <row r="137" spans="2:35" x14ac:dyDescent="0.2">
      <c r="B137" s="238"/>
      <c r="C137" s="242"/>
      <c r="D137" s="223"/>
      <c r="E137" s="242"/>
      <c r="P137" s="225"/>
      <c r="AH137" s="224"/>
      <c r="AI137" s="224"/>
    </row>
    <row r="138" spans="2:35" x14ac:dyDescent="0.2">
      <c r="B138" s="238"/>
      <c r="C138" s="242"/>
      <c r="D138" s="223"/>
      <c r="E138" s="242"/>
      <c r="P138" s="225"/>
      <c r="AH138" s="224"/>
      <c r="AI138" s="224"/>
    </row>
    <row r="139" spans="2:35" x14ac:dyDescent="0.2">
      <c r="B139" s="238"/>
      <c r="C139" s="242"/>
      <c r="D139" s="223"/>
      <c r="E139" s="242"/>
      <c r="P139" s="225"/>
      <c r="AH139" s="224"/>
      <c r="AI139" s="224"/>
    </row>
    <row r="140" spans="2:35" x14ac:dyDescent="0.2">
      <c r="B140" s="238"/>
      <c r="C140" s="242"/>
      <c r="D140" s="223"/>
      <c r="E140" s="242"/>
      <c r="P140" s="225"/>
      <c r="AH140" s="224"/>
      <c r="AI140" s="224"/>
    </row>
    <row r="141" spans="2:35" x14ac:dyDescent="0.2">
      <c r="B141" s="238"/>
      <c r="C141" s="242"/>
      <c r="D141" s="223"/>
      <c r="E141" s="242"/>
      <c r="P141" s="225"/>
      <c r="AH141" s="224"/>
      <c r="AI141" s="224"/>
    </row>
    <row r="142" spans="2:35" x14ac:dyDescent="0.2">
      <c r="B142" s="238"/>
      <c r="C142" s="242"/>
      <c r="D142" s="223"/>
      <c r="E142" s="242"/>
      <c r="P142" s="225"/>
      <c r="AH142" s="224"/>
      <c r="AI142" s="224"/>
    </row>
    <row r="143" spans="2:35" x14ac:dyDescent="0.2">
      <c r="B143" s="238"/>
      <c r="C143" s="242"/>
      <c r="D143" s="223"/>
      <c r="E143" s="242"/>
      <c r="P143" s="225"/>
      <c r="AH143" s="224"/>
      <c r="AI143" s="224"/>
    </row>
    <row r="144" spans="2:35" x14ac:dyDescent="0.2">
      <c r="B144" s="238"/>
      <c r="C144" s="242"/>
      <c r="D144" s="223"/>
      <c r="E144" s="242"/>
      <c r="P144" s="225"/>
      <c r="AH144" s="224"/>
      <c r="AI144" s="224"/>
    </row>
    <row r="145" spans="2:35" x14ac:dyDescent="0.2">
      <c r="B145" s="238"/>
      <c r="C145" s="242"/>
      <c r="D145" s="223"/>
      <c r="E145" s="242"/>
      <c r="P145" s="225"/>
      <c r="AH145" s="224"/>
      <c r="AI145" s="224"/>
    </row>
    <row r="146" spans="2:35" x14ac:dyDescent="0.2">
      <c r="B146" s="238"/>
      <c r="C146" s="242"/>
      <c r="D146" s="223"/>
      <c r="E146" s="242"/>
      <c r="P146" s="225"/>
      <c r="AH146" s="224"/>
      <c r="AI146" s="224"/>
    </row>
    <row r="147" spans="2:35" x14ac:dyDescent="0.2">
      <c r="B147" s="238"/>
      <c r="C147" s="242"/>
      <c r="D147" s="223"/>
      <c r="E147" s="242"/>
      <c r="P147" s="225"/>
      <c r="AH147" s="224"/>
      <c r="AI147" s="224"/>
    </row>
    <row r="148" spans="2:35" x14ac:dyDescent="0.2">
      <c r="B148" s="238"/>
      <c r="C148" s="242"/>
      <c r="D148" s="223"/>
      <c r="E148" s="242"/>
      <c r="P148" s="225"/>
      <c r="AH148" s="224"/>
      <c r="AI148" s="224"/>
    </row>
    <row r="149" spans="2:35" x14ac:dyDescent="0.2">
      <c r="B149" s="238"/>
      <c r="C149" s="242"/>
      <c r="D149" s="223"/>
      <c r="E149" s="242"/>
      <c r="P149" s="225"/>
      <c r="AH149" s="224"/>
      <c r="AI149" s="224"/>
    </row>
    <row r="150" spans="2:35" x14ac:dyDescent="0.2">
      <c r="B150" s="238"/>
      <c r="C150" s="242"/>
      <c r="D150" s="223"/>
      <c r="E150" s="242"/>
      <c r="P150" s="225"/>
      <c r="AH150" s="224"/>
      <c r="AI150" s="224"/>
    </row>
    <row r="151" spans="2:35" x14ac:dyDescent="0.2">
      <c r="B151" s="238"/>
      <c r="C151" s="242"/>
      <c r="D151" s="223"/>
      <c r="E151" s="242"/>
      <c r="P151" s="225"/>
      <c r="AH151" s="224"/>
      <c r="AI151" s="224"/>
    </row>
    <row r="152" spans="2:35" x14ac:dyDescent="0.2">
      <c r="B152" s="238"/>
      <c r="C152" s="242"/>
      <c r="D152" s="223"/>
      <c r="E152" s="242"/>
      <c r="P152" s="225"/>
      <c r="AH152" s="224"/>
      <c r="AI152" s="224"/>
    </row>
    <row r="153" spans="2:35" x14ac:dyDescent="0.2">
      <c r="B153" s="238"/>
      <c r="C153" s="242"/>
      <c r="D153" s="223"/>
      <c r="E153" s="242"/>
      <c r="P153" s="225"/>
      <c r="AH153" s="224"/>
      <c r="AI153" s="224"/>
    </row>
    <row r="154" spans="2:35" x14ac:dyDescent="0.2">
      <c r="B154" s="238"/>
      <c r="C154" s="242"/>
      <c r="D154" s="223"/>
      <c r="E154" s="242"/>
      <c r="P154" s="225"/>
      <c r="AH154" s="224"/>
      <c r="AI154" s="224"/>
    </row>
    <row r="155" spans="2:35" x14ac:dyDescent="0.2">
      <c r="B155" s="238"/>
      <c r="C155" s="242"/>
      <c r="D155" s="223"/>
      <c r="E155" s="242"/>
      <c r="P155" s="225"/>
      <c r="AH155" s="224"/>
      <c r="AI155" s="224"/>
    </row>
    <row r="156" spans="2:35" x14ac:dyDescent="0.2">
      <c r="B156" s="238"/>
      <c r="C156" s="242"/>
      <c r="D156" s="223"/>
      <c r="E156" s="242"/>
      <c r="P156" s="225"/>
      <c r="AH156" s="224"/>
      <c r="AI156" s="224"/>
    </row>
    <row r="157" spans="2:35" x14ac:dyDescent="0.2">
      <c r="B157" s="238"/>
      <c r="C157" s="242"/>
      <c r="D157" s="223"/>
      <c r="E157" s="242"/>
      <c r="P157" s="225"/>
      <c r="AH157" s="224"/>
      <c r="AI157" s="224"/>
    </row>
    <row r="158" spans="2:35" x14ac:dyDescent="0.2">
      <c r="B158" s="238"/>
      <c r="C158" s="242"/>
      <c r="D158" s="223"/>
      <c r="E158" s="242"/>
      <c r="P158" s="225"/>
      <c r="AH158" s="224"/>
      <c r="AI158" s="224"/>
    </row>
    <row r="159" spans="2:35" x14ac:dyDescent="0.2">
      <c r="B159" s="238"/>
      <c r="C159" s="242"/>
      <c r="D159" s="223"/>
      <c r="E159" s="242"/>
      <c r="P159" s="225"/>
      <c r="AH159" s="224"/>
      <c r="AI159" s="224"/>
    </row>
    <row r="160" spans="2:35" x14ac:dyDescent="0.2">
      <c r="B160" s="238"/>
      <c r="C160" s="242"/>
      <c r="D160" s="223"/>
      <c r="E160" s="242"/>
      <c r="P160" s="225"/>
      <c r="AH160" s="224"/>
      <c r="AI160" s="224"/>
    </row>
    <row r="161" spans="2:35" x14ac:dyDescent="0.2">
      <c r="B161" s="238"/>
      <c r="C161" s="242"/>
      <c r="D161" s="223"/>
      <c r="E161" s="242"/>
      <c r="P161" s="225"/>
      <c r="AH161" s="224"/>
      <c r="AI161" s="224"/>
    </row>
    <row r="162" spans="2:35" x14ac:dyDescent="0.2">
      <c r="B162" s="238"/>
      <c r="C162" s="242"/>
      <c r="D162" s="223"/>
      <c r="E162" s="242"/>
      <c r="P162" s="225"/>
      <c r="AH162" s="224"/>
      <c r="AI162" s="224"/>
    </row>
    <row r="163" spans="2:35" x14ac:dyDescent="0.2">
      <c r="B163" s="238"/>
      <c r="C163" s="242"/>
      <c r="D163" s="223"/>
      <c r="E163" s="242"/>
      <c r="P163" s="225"/>
      <c r="AH163" s="224"/>
      <c r="AI163" s="224"/>
    </row>
    <row r="164" spans="2:35" x14ac:dyDescent="0.2">
      <c r="B164" s="238"/>
      <c r="C164" s="242"/>
      <c r="D164" s="223"/>
      <c r="E164" s="242"/>
      <c r="P164" s="225"/>
      <c r="AH164" s="224"/>
      <c r="AI164" s="224"/>
    </row>
    <row r="165" spans="2:35" x14ac:dyDescent="0.2">
      <c r="B165" s="238"/>
      <c r="C165" s="242"/>
      <c r="D165" s="223"/>
      <c r="E165" s="242"/>
      <c r="P165" s="225"/>
      <c r="AH165" s="224"/>
      <c r="AI165" s="224"/>
    </row>
    <row r="166" spans="2:35" x14ac:dyDescent="0.2">
      <c r="B166" s="238"/>
      <c r="C166" s="242"/>
      <c r="D166" s="223"/>
      <c r="E166" s="242"/>
      <c r="P166" s="225"/>
      <c r="AH166" s="224"/>
      <c r="AI166" s="224"/>
    </row>
    <row r="167" spans="2:35" x14ac:dyDescent="0.2">
      <c r="B167" s="238"/>
      <c r="C167" s="242"/>
      <c r="D167" s="223"/>
      <c r="E167" s="242"/>
      <c r="P167" s="225"/>
      <c r="AH167" s="224"/>
      <c r="AI167" s="224"/>
    </row>
    <row r="168" spans="2:35" x14ac:dyDescent="0.2">
      <c r="B168" s="238"/>
      <c r="C168" s="242"/>
      <c r="D168" s="223"/>
      <c r="E168" s="242"/>
      <c r="P168" s="225"/>
      <c r="AH168" s="224"/>
      <c r="AI168" s="224"/>
    </row>
    <row r="169" spans="2:35" x14ac:dyDescent="0.2">
      <c r="B169" s="238"/>
      <c r="C169" s="242"/>
      <c r="D169" s="223"/>
      <c r="E169" s="242"/>
      <c r="P169" s="225"/>
      <c r="AH169" s="224"/>
      <c r="AI169" s="224"/>
    </row>
    <row r="170" spans="2:35" x14ac:dyDescent="0.2">
      <c r="B170" s="238"/>
      <c r="C170" s="242"/>
      <c r="D170" s="223"/>
      <c r="E170" s="242"/>
      <c r="P170" s="225"/>
      <c r="AH170" s="224"/>
      <c r="AI170" s="224"/>
    </row>
    <row r="171" spans="2:35" x14ac:dyDescent="0.2">
      <c r="B171" s="238"/>
      <c r="C171" s="242"/>
      <c r="D171" s="223"/>
      <c r="E171" s="242"/>
      <c r="P171" s="225"/>
      <c r="AH171" s="224"/>
      <c r="AI171" s="224"/>
    </row>
    <row r="172" spans="2:35" x14ac:dyDescent="0.2">
      <c r="B172" s="238"/>
      <c r="C172" s="242"/>
      <c r="D172" s="223"/>
      <c r="E172" s="242"/>
      <c r="P172" s="225"/>
      <c r="AH172" s="224"/>
      <c r="AI172" s="224"/>
    </row>
    <row r="173" spans="2:35" x14ac:dyDescent="0.2">
      <c r="B173" s="238"/>
      <c r="C173" s="242"/>
      <c r="D173" s="223"/>
      <c r="E173" s="242"/>
      <c r="P173" s="225"/>
      <c r="AH173" s="224"/>
      <c r="AI173" s="224"/>
    </row>
    <row r="174" spans="2:35" x14ac:dyDescent="0.2">
      <c r="B174" s="238"/>
      <c r="C174" s="242"/>
      <c r="D174" s="223"/>
      <c r="E174" s="242"/>
      <c r="P174" s="225"/>
      <c r="AH174" s="224"/>
      <c r="AI174" s="224"/>
    </row>
    <row r="175" spans="2:35" x14ac:dyDescent="0.2">
      <c r="B175" s="238"/>
      <c r="C175" s="242"/>
      <c r="D175" s="223"/>
      <c r="E175" s="242"/>
      <c r="P175" s="225"/>
      <c r="AH175" s="224"/>
      <c r="AI175" s="224"/>
    </row>
    <row r="176" spans="2:35" x14ac:dyDescent="0.2">
      <c r="B176" s="238"/>
      <c r="C176" s="242"/>
      <c r="D176" s="223"/>
      <c r="E176" s="242"/>
      <c r="P176" s="225"/>
      <c r="AH176" s="224"/>
      <c r="AI176" s="224"/>
    </row>
    <row r="177" spans="2:35" x14ac:dyDescent="0.2">
      <c r="B177" s="238"/>
      <c r="C177" s="242"/>
      <c r="D177" s="223"/>
      <c r="E177" s="242"/>
      <c r="P177" s="225"/>
      <c r="AH177" s="224"/>
      <c r="AI177" s="224"/>
    </row>
    <row r="178" spans="2:35" x14ac:dyDescent="0.2">
      <c r="B178" s="238"/>
      <c r="C178" s="242"/>
      <c r="D178" s="223"/>
      <c r="E178" s="242"/>
      <c r="P178" s="225"/>
      <c r="AH178" s="224"/>
      <c r="AI178" s="224"/>
    </row>
    <row r="179" spans="2:35" x14ac:dyDescent="0.2">
      <c r="B179" s="238"/>
      <c r="C179" s="242"/>
      <c r="D179" s="223"/>
      <c r="E179" s="242"/>
      <c r="P179" s="225"/>
      <c r="AH179" s="224"/>
      <c r="AI179" s="224"/>
    </row>
    <row r="180" spans="2:35" x14ac:dyDescent="0.2">
      <c r="B180" s="238"/>
      <c r="C180" s="242"/>
      <c r="D180" s="223"/>
      <c r="E180" s="242"/>
      <c r="P180" s="225"/>
      <c r="AH180" s="224"/>
      <c r="AI180" s="224"/>
    </row>
    <row r="181" spans="2:35" x14ac:dyDescent="0.2">
      <c r="B181" s="238"/>
      <c r="C181" s="242"/>
      <c r="D181" s="223"/>
      <c r="E181" s="242"/>
      <c r="P181" s="225"/>
      <c r="AH181" s="224"/>
      <c r="AI181" s="224"/>
    </row>
    <row r="182" spans="2:35" x14ac:dyDescent="0.2">
      <c r="B182" s="238"/>
      <c r="C182" s="242"/>
      <c r="D182" s="223"/>
      <c r="E182" s="242"/>
      <c r="P182" s="225"/>
      <c r="AH182" s="224"/>
      <c r="AI182" s="224"/>
    </row>
    <row r="183" spans="2:35" x14ac:dyDescent="0.2">
      <c r="B183" s="238"/>
      <c r="C183" s="242"/>
      <c r="D183" s="223"/>
      <c r="E183" s="242"/>
      <c r="P183" s="225"/>
      <c r="AH183" s="224"/>
      <c r="AI183" s="224"/>
    </row>
    <row r="184" spans="2:35" x14ac:dyDescent="0.2">
      <c r="B184" s="238"/>
      <c r="C184" s="242"/>
      <c r="D184" s="223"/>
      <c r="E184" s="242"/>
      <c r="P184" s="225"/>
      <c r="AH184" s="224"/>
      <c r="AI184" s="224"/>
    </row>
    <row r="185" spans="2:35" x14ac:dyDescent="0.2">
      <c r="B185" s="238"/>
      <c r="C185" s="242"/>
      <c r="D185" s="223"/>
      <c r="E185" s="242"/>
      <c r="P185" s="225"/>
      <c r="AH185" s="224"/>
      <c r="AI185" s="224"/>
    </row>
    <row r="186" spans="2:35" x14ac:dyDescent="0.2">
      <c r="B186" s="238"/>
      <c r="C186" s="242"/>
      <c r="D186" s="223"/>
      <c r="E186" s="242"/>
      <c r="P186" s="225"/>
      <c r="AH186" s="224"/>
      <c r="AI186" s="224"/>
    </row>
    <row r="187" spans="2:35" x14ac:dyDescent="0.2">
      <c r="B187" s="238"/>
      <c r="C187" s="242"/>
      <c r="D187" s="223"/>
      <c r="E187" s="242"/>
      <c r="P187" s="225"/>
      <c r="AH187" s="224"/>
      <c r="AI187" s="224"/>
    </row>
    <row r="188" spans="2:35" x14ac:dyDescent="0.2">
      <c r="B188" s="238"/>
      <c r="C188" s="242"/>
      <c r="D188" s="223"/>
      <c r="E188" s="242"/>
      <c r="P188" s="225"/>
      <c r="AH188" s="224"/>
      <c r="AI188" s="224"/>
    </row>
    <row r="189" spans="2:35" x14ac:dyDescent="0.2">
      <c r="B189" s="238"/>
      <c r="C189" s="242"/>
      <c r="D189" s="223"/>
      <c r="E189" s="242"/>
      <c r="P189" s="225"/>
      <c r="AH189" s="224"/>
      <c r="AI189" s="224"/>
    </row>
    <row r="190" spans="2:35" x14ac:dyDescent="0.2">
      <c r="B190" s="238"/>
      <c r="C190" s="242"/>
      <c r="D190" s="223"/>
      <c r="E190" s="242"/>
      <c r="P190" s="225"/>
      <c r="AH190" s="224"/>
      <c r="AI190" s="224"/>
    </row>
    <row r="191" spans="2:35" x14ac:dyDescent="0.2">
      <c r="B191" s="238"/>
      <c r="C191" s="242"/>
      <c r="D191" s="223"/>
      <c r="E191" s="242"/>
      <c r="P191" s="225"/>
      <c r="AH191" s="224"/>
      <c r="AI191" s="224"/>
    </row>
    <row r="192" spans="2:35" x14ac:dyDescent="0.2">
      <c r="B192" s="238"/>
      <c r="C192" s="242"/>
      <c r="D192" s="223"/>
      <c r="E192" s="242"/>
      <c r="P192" s="225"/>
      <c r="AH192" s="224"/>
      <c r="AI192" s="224"/>
    </row>
    <row r="193" spans="2:35" x14ac:dyDescent="0.2">
      <c r="B193" s="238"/>
      <c r="C193" s="242"/>
      <c r="D193" s="223"/>
      <c r="E193" s="242"/>
      <c r="P193" s="225"/>
      <c r="AH193" s="224"/>
      <c r="AI193" s="224"/>
    </row>
    <row r="194" spans="2:35" x14ac:dyDescent="0.2">
      <c r="B194" s="238"/>
      <c r="C194" s="242"/>
      <c r="D194" s="223"/>
      <c r="E194" s="242"/>
      <c r="P194" s="225"/>
      <c r="AH194" s="224"/>
      <c r="AI194" s="224"/>
    </row>
    <row r="195" spans="2:35" x14ac:dyDescent="0.2">
      <c r="B195" s="238"/>
      <c r="C195" s="242"/>
      <c r="D195" s="223"/>
      <c r="E195" s="242"/>
      <c r="P195" s="225"/>
      <c r="AH195" s="224"/>
      <c r="AI195" s="224"/>
    </row>
    <row r="196" spans="2:35" x14ac:dyDescent="0.2">
      <c r="B196" s="238"/>
      <c r="C196" s="242"/>
      <c r="D196" s="223"/>
      <c r="E196" s="242"/>
      <c r="P196" s="225"/>
      <c r="AH196" s="224"/>
      <c r="AI196" s="224"/>
    </row>
    <row r="197" spans="2:35" x14ac:dyDescent="0.2">
      <c r="B197" s="238"/>
      <c r="C197" s="242"/>
      <c r="D197" s="223"/>
      <c r="E197" s="242"/>
      <c r="P197" s="225"/>
      <c r="AH197" s="224"/>
      <c r="AI197" s="224"/>
    </row>
    <row r="198" spans="2:35" x14ac:dyDescent="0.2">
      <c r="B198" s="238"/>
      <c r="C198" s="242"/>
      <c r="D198" s="223"/>
      <c r="E198" s="242"/>
      <c r="P198" s="225"/>
      <c r="AH198" s="224"/>
      <c r="AI198" s="224"/>
    </row>
    <row r="199" spans="2:35" x14ac:dyDescent="0.2">
      <c r="B199" s="238"/>
      <c r="C199" s="242"/>
      <c r="D199" s="223"/>
      <c r="E199" s="242"/>
      <c r="P199" s="225"/>
      <c r="AH199" s="224"/>
      <c r="AI199" s="224"/>
    </row>
    <row r="200" spans="2:35" x14ac:dyDescent="0.2">
      <c r="B200" s="238"/>
      <c r="C200" s="242"/>
      <c r="D200" s="223"/>
      <c r="E200" s="242"/>
      <c r="P200" s="225"/>
      <c r="AH200" s="224"/>
      <c r="AI200" s="224"/>
    </row>
    <row r="201" spans="2:35" x14ac:dyDescent="0.2">
      <c r="B201" s="238"/>
      <c r="C201" s="242"/>
      <c r="D201" s="223"/>
      <c r="E201" s="242"/>
      <c r="P201" s="225"/>
      <c r="AH201" s="224"/>
      <c r="AI201" s="224"/>
    </row>
    <row r="202" spans="2:35" x14ac:dyDescent="0.2">
      <c r="B202" s="238"/>
      <c r="C202" s="242"/>
      <c r="D202" s="223"/>
      <c r="E202" s="242"/>
      <c r="P202" s="225"/>
      <c r="AH202" s="224"/>
      <c r="AI202" s="224"/>
    </row>
    <row r="203" spans="2:35" x14ac:dyDescent="0.2">
      <c r="B203" s="238"/>
      <c r="C203" s="242"/>
      <c r="D203" s="223"/>
      <c r="E203" s="242"/>
      <c r="P203" s="225"/>
      <c r="AH203" s="224"/>
      <c r="AI203" s="224"/>
    </row>
    <row r="204" spans="2:35" x14ac:dyDescent="0.2">
      <c r="B204" s="238"/>
      <c r="C204" s="242"/>
      <c r="D204" s="223"/>
      <c r="E204" s="242"/>
      <c r="P204" s="225"/>
      <c r="AH204" s="224"/>
      <c r="AI204" s="224"/>
    </row>
    <row r="205" spans="2:35" x14ac:dyDescent="0.2">
      <c r="B205" s="238"/>
      <c r="C205" s="242"/>
      <c r="D205" s="223"/>
      <c r="E205" s="242"/>
      <c r="P205" s="225"/>
      <c r="AH205" s="224"/>
      <c r="AI205" s="224"/>
    </row>
    <row r="206" spans="2:35" x14ac:dyDescent="0.2">
      <c r="B206" s="238"/>
      <c r="C206" s="242"/>
      <c r="D206" s="223"/>
      <c r="E206" s="242"/>
      <c r="P206" s="225"/>
      <c r="AH206" s="224"/>
      <c r="AI206" s="224"/>
    </row>
    <row r="207" spans="2:35" x14ac:dyDescent="0.2">
      <c r="B207" s="238"/>
      <c r="C207" s="242"/>
      <c r="D207" s="223"/>
      <c r="E207" s="242"/>
      <c r="P207" s="225"/>
      <c r="AH207" s="224"/>
      <c r="AI207" s="224"/>
    </row>
    <row r="208" spans="2:35" x14ac:dyDescent="0.2">
      <c r="B208" s="238"/>
      <c r="C208" s="242"/>
      <c r="D208" s="223"/>
      <c r="E208" s="242"/>
      <c r="P208" s="225"/>
      <c r="AH208" s="224"/>
      <c r="AI208" s="224"/>
    </row>
    <row r="209" spans="2:35" x14ac:dyDescent="0.2">
      <c r="B209" s="238"/>
      <c r="C209" s="242"/>
      <c r="D209" s="223"/>
      <c r="E209" s="242"/>
      <c r="P209" s="225"/>
      <c r="AH209" s="224"/>
      <c r="AI209" s="224"/>
    </row>
    <row r="210" spans="2:35" x14ac:dyDescent="0.2">
      <c r="B210" s="238"/>
      <c r="C210" s="242"/>
      <c r="D210" s="223"/>
      <c r="E210" s="242"/>
      <c r="P210" s="225"/>
      <c r="AH210" s="224"/>
      <c r="AI210" s="224"/>
    </row>
    <row r="211" spans="2:35" x14ac:dyDescent="0.2">
      <c r="B211" s="238"/>
      <c r="C211" s="242"/>
      <c r="D211" s="223"/>
      <c r="E211" s="242"/>
      <c r="P211" s="225"/>
      <c r="AH211" s="224"/>
      <c r="AI211" s="224"/>
    </row>
    <row r="212" spans="2:35" x14ac:dyDescent="0.2">
      <c r="B212" s="238"/>
      <c r="C212" s="242"/>
      <c r="D212" s="223"/>
      <c r="E212" s="242"/>
      <c r="P212" s="225"/>
      <c r="AH212" s="224"/>
      <c r="AI212" s="224"/>
    </row>
    <row r="213" spans="2:35" x14ac:dyDescent="0.2">
      <c r="B213" s="238"/>
      <c r="C213" s="242"/>
      <c r="D213" s="223"/>
      <c r="E213" s="242"/>
      <c r="P213" s="225"/>
      <c r="AH213" s="224"/>
      <c r="AI213" s="224"/>
    </row>
    <row r="214" spans="2:35" x14ac:dyDescent="0.2">
      <c r="B214" s="238"/>
      <c r="C214" s="242"/>
      <c r="D214" s="223"/>
      <c r="E214" s="242"/>
      <c r="P214" s="225"/>
      <c r="AH214" s="224"/>
      <c r="AI214" s="224"/>
    </row>
    <row r="215" spans="2:35" x14ac:dyDescent="0.2">
      <c r="B215" s="238"/>
      <c r="C215" s="242"/>
      <c r="D215" s="223"/>
      <c r="E215" s="242"/>
      <c r="P215" s="225"/>
      <c r="AH215" s="224"/>
      <c r="AI215" s="224"/>
    </row>
    <row r="216" spans="2:35" x14ac:dyDescent="0.2">
      <c r="B216" s="238"/>
      <c r="C216" s="242"/>
      <c r="D216" s="223"/>
      <c r="E216" s="242"/>
      <c r="P216" s="225"/>
      <c r="AH216" s="224"/>
      <c r="AI216" s="224"/>
    </row>
    <row r="217" spans="2:35" x14ac:dyDescent="0.2">
      <c r="B217" s="238"/>
      <c r="C217" s="242"/>
      <c r="D217" s="223"/>
      <c r="E217" s="242"/>
      <c r="P217" s="225"/>
      <c r="AH217" s="224"/>
      <c r="AI217" s="224"/>
    </row>
    <row r="218" spans="2:35" x14ac:dyDescent="0.2">
      <c r="B218" s="238"/>
      <c r="C218" s="242"/>
      <c r="D218" s="223"/>
      <c r="E218" s="242"/>
      <c r="P218" s="225"/>
      <c r="AH218" s="224"/>
      <c r="AI218" s="224"/>
    </row>
    <row r="219" spans="2:35" x14ac:dyDescent="0.2">
      <c r="B219" s="238"/>
      <c r="C219" s="242"/>
      <c r="D219" s="223"/>
      <c r="E219" s="242"/>
      <c r="P219" s="225"/>
      <c r="AH219" s="224"/>
      <c r="AI219" s="224"/>
    </row>
    <row r="220" spans="2:35" x14ac:dyDescent="0.2">
      <c r="B220" s="238"/>
      <c r="C220" s="242"/>
      <c r="D220" s="223"/>
      <c r="E220" s="242"/>
      <c r="P220" s="225"/>
      <c r="AH220" s="224"/>
      <c r="AI220" s="224"/>
    </row>
    <row r="221" spans="2:35" x14ac:dyDescent="0.2">
      <c r="B221" s="238"/>
      <c r="C221" s="242"/>
      <c r="D221" s="223"/>
      <c r="E221" s="242"/>
      <c r="P221" s="225"/>
      <c r="AH221" s="224"/>
      <c r="AI221" s="224"/>
    </row>
    <row r="222" spans="2:35" x14ac:dyDescent="0.2">
      <c r="B222" s="238"/>
      <c r="C222" s="242"/>
      <c r="D222" s="223"/>
      <c r="E222" s="242"/>
      <c r="P222" s="225"/>
      <c r="AH222" s="224"/>
      <c r="AI222" s="224"/>
    </row>
    <row r="223" spans="2:35" x14ac:dyDescent="0.2">
      <c r="B223" s="238"/>
      <c r="C223" s="242"/>
      <c r="D223" s="223"/>
      <c r="E223" s="242"/>
      <c r="P223" s="225"/>
      <c r="AH223" s="224"/>
      <c r="AI223" s="224"/>
    </row>
    <row r="224" spans="2:35" x14ac:dyDescent="0.2">
      <c r="B224" s="238"/>
      <c r="C224" s="242"/>
      <c r="D224" s="223"/>
      <c r="E224" s="242"/>
      <c r="P224" s="225"/>
      <c r="AH224" s="224"/>
      <c r="AI224" s="224"/>
    </row>
    <row r="225" spans="2:35" x14ac:dyDescent="0.2">
      <c r="B225" s="238"/>
      <c r="C225" s="242"/>
      <c r="D225" s="223"/>
      <c r="E225" s="242"/>
      <c r="P225" s="225"/>
      <c r="AH225" s="224"/>
      <c r="AI225" s="224"/>
    </row>
    <row r="226" spans="2:35" x14ac:dyDescent="0.2">
      <c r="B226" s="238"/>
      <c r="C226" s="242"/>
      <c r="D226" s="223"/>
      <c r="E226" s="242"/>
      <c r="P226" s="225"/>
      <c r="AH226" s="224"/>
      <c r="AI226" s="224"/>
    </row>
    <row r="227" spans="2:35" x14ac:dyDescent="0.2">
      <c r="B227" s="238"/>
      <c r="C227" s="242"/>
      <c r="D227" s="223"/>
      <c r="E227" s="242"/>
      <c r="P227" s="225"/>
      <c r="AH227" s="224"/>
      <c r="AI227" s="224"/>
    </row>
    <row r="228" spans="2:35" x14ac:dyDescent="0.2">
      <c r="B228" s="238"/>
      <c r="C228" s="242"/>
      <c r="D228" s="223"/>
      <c r="E228" s="242"/>
      <c r="P228" s="225"/>
      <c r="AH228" s="224"/>
      <c r="AI228" s="224"/>
    </row>
    <row r="229" spans="2:35" x14ac:dyDescent="0.2">
      <c r="B229" s="238"/>
      <c r="C229" s="242"/>
      <c r="D229" s="223"/>
      <c r="E229" s="242"/>
      <c r="P229" s="225"/>
      <c r="AH229" s="224"/>
      <c r="AI229" s="224"/>
    </row>
    <row r="230" spans="2:35" x14ac:dyDescent="0.2">
      <c r="B230" s="238"/>
      <c r="C230" s="242"/>
      <c r="D230" s="223"/>
      <c r="E230" s="242"/>
      <c r="P230" s="225"/>
      <c r="AH230" s="224"/>
      <c r="AI230" s="224"/>
    </row>
    <row r="231" spans="2:35" x14ac:dyDescent="0.2">
      <c r="B231" s="238"/>
      <c r="C231" s="242"/>
      <c r="D231" s="223"/>
      <c r="E231" s="242"/>
      <c r="P231" s="225"/>
      <c r="AH231" s="224"/>
      <c r="AI231" s="224"/>
    </row>
    <row r="232" spans="2:35" x14ac:dyDescent="0.2">
      <c r="B232" s="238"/>
      <c r="C232" s="242"/>
      <c r="D232" s="223"/>
      <c r="E232" s="242"/>
      <c r="P232" s="225"/>
      <c r="AH232" s="224"/>
      <c r="AI232" s="224"/>
    </row>
    <row r="233" spans="2:35" x14ac:dyDescent="0.2">
      <c r="B233" s="238"/>
      <c r="C233" s="242"/>
      <c r="D233" s="223"/>
      <c r="E233" s="242"/>
      <c r="P233" s="225"/>
      <c r="AH233" s="224"/>
      <c r="AI233" s="224"/>
    </row>
    <row r="234" spans="2:35" x14ac:dyDescent="0.2">
      <c r="B234" s="238"/>
      <c r="C234" s="242"/>
      <c r="D234" s="223"/>
      <c r="E234" s="242"/>
      <c r="P234" s="225"/>
      <c r="AH234" s="224"/>
      <c r="AI234" s="224"/>
    </row>
    <row r="235" spans="2:35" x14ac:dyDescent="0.2">
      <c r="B235" s="238"/>
      <c r="C235" s="242"/>
      <c r="D235" s="223"/>
      <c r="E235" s="242"/>
      <c r="P235" s="225"/>
      <c r="AH235" s="224"/>
      <c r="AI235" s="224"/>
    </row>
    <row r="236" spans="2:35" x14ac:dyDescent="0.2">
      <c r="B236" s="238"/>
      <c r="C236" s="242"/>
      <c r="D236" s="223"/>
      <c r="E236" s="242"/>
      <c r="P236" s="225"/>
      <c r="AH236" s="224"/>
      <c r="AI236" s="224"/>
    </row>
    <row r="237" spans="2:35" x14ac:dyDescent="0.2">
      <c r="B237" s="238"/>
      <c r="C237" s="242"/>
      <c r="D237" s="223"/>
      <c r="E237" s="242"/>
      <c r="P237" s="225"/>
      <c r="AH237" s="224"/>
      <c r="AI237" s="224"/>
    </row>
    <row r="238" spans="2:35" x14ac:dyDescent="0.2">
      <c r="B238" s="238"/>
      <c r="C238" s="242"/>
      <c r="D238" s="223"/>
      <c r="E238" s="242"/>
      <c r="P238" s="225"/>
      <c r="AH238" s="224"/>
      <c r="AI238" s="224"/>
    </row>
    <row r="239" spans="2:35" x14ac:dyDescent="0.2">
      <c r="B239" s="238"/>
      <c r="C239" s="242"/>
      <c r="D239" s="223"/>
      <c r="E239" s="242"/>
      <c r="P239" s="225"/>
      <c r="AH239" s="224"/>
      <c r="AI239" s="224"/>
    </row>
    <row r="240" spans="2:35" x14ac:dyDescent="0.2">
      <c r="B240" s="238"/>
      <c r="C240" s="242"/>
      <c r="D240" s="223"/>
      <c r="E240" s="242"/>
      <c r="P240" s="225"/>
      <c r="AH240" s="224"/>
      <c r="AI240" s="224"/>
    </row>
    <row r="241" spans="2:35" x14ac:dyDescent="0.2">
      <c r="B241" s="238"/>
      <c r="C241" s="242"/>
      <c r="D241" s="223"/>
      <c r="E241" s="242"/>
      <c r="P241" s="225"/>
      <c r="AH241" s="224"/>
      <c r="AI241" s="224"/>
    </row>
    <row r="242" spans="2:35" x14ac:dyDescent="0.2">
      <c r="B242" s="238"/>
      <c r="C242" s="242"/>
      <c r="D242" s="223"/>
      <c r="E242" s="242"/>
      <c r="P242" s="225"/>
      <c r="AH242" s="224"/>
      <c r="AI242" s="224"/>
    </row>
    <row r="243" spans="2:35" x14ac:dyDescent="0.2">
      <c r="B243" s="238"/>
      <c r="C243" s="242"/>
      <c r="D243" s="223"/>
      <c r="E243" s="242"/>
      <c r="P243" s="225"/>
      <c r="AH243" s="224"/>
      <c r="AI243" s="224"/>
    </row>
    <row r="244" spans="2:35" x14ac:dyDescent="0.2">
      <c r="B244" s="238"/>
      <c r="C244" s="242"/>
      <c r="D244" s="223"/>
      <c r="E244" s="242"/>
      <c r="P244" s="225"/>
      <c r="AH244" s="224"/>
      <c r="AI244" s="224"/>
    </row>
    <row r="245" spans="2:35" x14ac:dyDescent="0.2">
      <c r="B245" s="238"/>
      <c r="C245" s="242"/>
      <c r="D245" s="223"/>
      <c r="E245" s="242"/>
      <c r="P245" s="225"/>
      <c r="AH245" s="224"/>
      <c r="AI245" s="224"/>
    </row>
    <row r="246" spans="2:35" x14ac:dyDescent="0.2">
      <c r="B246" s="238"/>
      <c r="C246" s="242"/>
      <c r="D246" s="223"/>
      <c r="E246" s="242"/>
      <c r="P246" s="225"/>
      <c r="AH246" s="224"/>
      <c r="AI246" s="224"/>
    </row>
    <row r="247" spans="2:35" x14ac:dyDescent="0.2">
      <c r="B247" s="238"/>
      <c r="C247" s="242"/>
      <c r="D247" s="223"/>
      <c r="E247" s="242"/>
      <c r="P247" s="225"/>
      <c r="AH247" s="224"/>
      <c r="AI247" s="224"/>
    </row>
    <row r="248" spans="2:35" x14ac:dyDescent="0.2">
      <c r="B248" s="238"/>
      <c r="C248" s="242"/>
      <c r="D248" s="223"/>
      <c r="E248" s="242"/>
      <c r="P248" s="225"/>
      <c r="AH248" s="224"/>
      <c r="AI248" s="224"/>
    </row>
    <row r="249" spans="2:35" x14ac:dyDescent="0.2">
      <c r="B249" s="238"/>
      <c r="C249" s="242"/>
      <c r="D249" s="223"/>
      <c r="E249" s="242"/>
      <c r="P249" s="225"/>
      <c r="AH249" s="224"/>
      <c r="AI249" s="224"/>
    </row>
    <row r="250" spans="2:35" x14ac:dyDescent="0.2">
      <c r="B250" s="238"/>
      <c r="C250" s="242"/>
      <c r="D250" s="223"/>
      <c r="E250" s="242"/>
      <c r="P250" s="225"/>
      <c r="AH250" s="224"/>
      <c r="AI250" s="224"/>
    </row>
    <row r="251" spans="2:35" x14ac:dyDescent="0.2">
      <c r="B251" s="238"/>
      <c r="C251" s="242"/>
      <c r="D251" s="223"/>
      <c r="E251" s="242"/>
      <c r="P251" s="225"/>
      <c r="AH251" s="224"/>
      <c r="AI251" s="224"/>
    </row>
    <row r="252" spans="2:35" x14ac:dyDescent="0.2">
      <c r="B252" s="238"/>
      <c r="C252" s="242"/>
      <c r="D252" s="223"/>
      <c r="E252" s="242"/>
      <c r="P252" s="225"/>
      <c r="AH252" s="224"/>
      <c r="AI252" s="224"/>
    </row>
    <row r="253" spans="2:35" x14ac:dyDescent="0.2">
      <c r="B253" s="238"/>
      <c r="C253" s="242"/>
      <c r="D253" s="223"/>
      <c r="E253" s="242"/>
      <c r="P253" s="225"/>
      <c r="AH253" s="224"/>
      <c r="AI253" s="224"/>
    </row>
    <row r="254" spans="2:35" x14ac:dyDescent="0.2">
      <c r="B254" s="238"/>
      <c r="C254" s="242"/>
      <c r="D254" s="223"/>
      <c r="E254" s="242"/>
      <c r="P254" s="225"/>
      <c r="AH254" s="224"/>
      <c r="AI254" s="224"/>
    </row>
    <row r="255" spans="2:35" x14ac:dyDescent="0.2">
      <c r="B255" s="238"/>
      <c r="C255" s="242"/>
      <c r="D255" s="223"/>
      <c r="E255" s="242"/>
      <c r="P255" s="225"/>
      <c r="AH255" s="224"/>
      <c r="AI255" s="224"/>
    </row>
    <row r="256" spans="2:35" x14ac:dyDescent="0.2">
      <c r="B256" s="238"/>
      <c r="C256" s="242"/>
      <c r="D256" s="223"/>
      <c r="E256" s="242"/>
      <c r="P256" s="225"/>
      <c r="AH256" s="224"/>
      <c r="AI256" s="224"/>
    </row>
    <row r="257" spans="2:35" x14ac:dyDescent="0.2">
      <c r="B257" s="238"/>
      <c r="C257" s="242"/>
      <c r="D257" s="223"/>
      <c r="E257" s="242"/>
      <c r="P257" s="225"/>
      <c r="AH257" s="224"/>
      <c r="AI257" s="224"/>
    </row>
    <row r="258" spans="2:35" x14ac:dyDescent="0.2">
      <c r="B258" s="238"/>
      <c r="C258" s="242"/>
      <c r="D258" s="223"/>
      <c r="E258" s="242"/>
      <c r="P258" s="225"/>
      <c r="AH258" s="224"/>
      <c r="AI258" s="224"/>
    </row>
    <row r="259" spans="2:35" x14ac:dyDescent="0.2">
      <c r="B259" s="238"/>
      <c r="C259" s="242"/>
      <c r="D259" s="223"/>
      <c r="E259" s="242"/>
      <c r="P259" s="225"/>
      <c r="AH259" s="224"/>
      <c r="AI259" s="224"/>
    </row>
    <row r="260" spans="2:35" x14ac:dyDescent="0.2">
      <c r="B260" s="238"/>
      <c r="C260" s="242"/>
      <c r="D260" s="223"/>
      <c r="E260" s="242"/>
      <c r="P260" s="225"/>
      <c r="AH260" s="224"/>
      <c r="AI260" s="224"/>
    </row>
    <row r="261" spans="2:35" x14ac:dyDescent="0.2">
      <c r="B261" s="238"/>
      <c r="C261" s="242"/>
      <c r="D261" s="223"/>
      <c r="E261" s="242"/>
      <c r="P261" s="225"/>
      <c r="AH261" s="224"/>
      <c r="AI261" s="224"/>
    </row>
    <row r="262" spans="2:35" x14ac:dyDescent="0.2">
      <c r="B262" s="238"/>
      <c r="C262" s="242"/>
      <c r="D262" s="223"/>
      <c r="E262" s="242"/>
      <c r="P262" s="225"/>
      <c r="AH262" s="224"/>
      <c r="AI262" s="224"/>
    </row>
    <row r="263" spans="2:35" x14ac:dyDescent="0.2">
      <c r="B263" s="238"/>
      <c r="C263" s="242"/>
      <c r="D263" s="223"/>
      <c r="E263" s="242"/>
      <c r="P263" s="225"/>
      <c r="AH263" s="224"/>
      <c r="AI263" s="224"/>
    </row>
    <row r="264" spans="2:35" x14ac:dyDescent="0.2">
      <c r="B264" s="238"/>
      <c r="C264" s="242"/>
      <c r="D264" s="223"/>
      <c r="E264" s="242"/>
      <c r="P264" s="225"/>
      <c r="AH264" s="224"/>
      <c r="AI264" s="224"/>
    </row>
    <row r="265" spans="2:35" x14ac:dyDescent="0.2">
      <c r="B265" s="238"/>
      <c r="C265" s="242"/>
      <c r="D265" s="223"/>
      <c r="E265" s="242"/>
      <c r="P265" s="225"/>
      <c r="AH265" s="224"/>
      <c r="AI265" s="224"/>
    </row>
    <row r="266" spans="2:35" x14ac:dyDescent="0.2">
      <c r="B266" s="238"/>
      <c r="C266" s="242"/>
      <c r="D266" s="223"/>
      <c r="E266" s="242"/>
      <c r="P266" s="225"/>
      <c r="AH266" s="224"/>
      <c r="AI266" s="224"/>
    </row>
    <row r="267" spans="2:35" x14ac:dyDescent="0.2">
      <c r="B267" s="238"/>
      <c r="C267" s="242"/>
      <c r="D267" s="223"/>
      <c r="E267" s="242"/>
      <c r="P267" s="225"/>
      <c r="AH267" s="224"/>
      <c r="AI267" s="224"/>
    </row>
    <row r="268" spans="2:35" x14ac:dyDescent="0.2">
      <c r="B268" s="238"/>
      <c r="C268" s="242"/>
      <c r="D268" s="223"/>
      <c r="E268" s="242"/>
      <c r="P268" s="225"/>
      <c r="AH268" s="224"/>
      <c r="AI268" s="224"/>
    </row>
    <row r="269" spans="2:35" x14ac:dyDescent="0.2">
      <c r="B269" s="238"/>
      <c r="C269" s="242"/>
      <c r="D269" s="223"/>
      <c r="E269" s="242"/>
      <c r="P269" s="225"/>
      <c r="AH269" s="224"/>
      <c r="AI269" s="224"/>
    </row>
    <row r="270" spans="2:35" x14ac:dyDescent="0.2">
      <c r="B270" s="238"/>
      <c r="C270" s="242"/>
      <c r="D270" s="223"/>
      <c r="E270" s="242"/>
      <c r="P270" s="225"/>
      <c r="AH270" s="224"/>
      <c r="AI270" s="224"/>
    </row>
    <row r="271" spans="2:35" x14ac:dyDescent="0.2">
      <c r="B271" s="238"/>
      <c r="C271" s="242"/>
      <c r="D271" s="223"/>
      <c r="E271" s="242"/>
      <c r="P271" s="225"/>
      <c r="AH271" s="224"/>
      <c r="AI271" s="224"/>
    </row>
    <row r="272" spans="2:35" x14ac:dyDescent="0.2">
      <c r="B272" s="238"/>
      <c r="C272" s="242"/>
      <c r="D272" s="223"/>
      <c r="E272" s="242"/>
      <c r="P272" s="225"/>
      <c r="AH272" s="224"/>
      <c r="AI272" s="224"/>
    </row>
    <row r="273" spans="2:35" x14ac:dyDescent="0.2">
      <c r="B273" s="238"/>
      <c r="C273" s="242"/>
      <c r="D273" s="223"/>
      <c r="E273" s="242"/>
      <c r="P273" s="225"/>
      <c r="AH273" s="224"/>
      <c r="AI273" s="224"/>
    </row>
    <row r="274" spans="2:35" x14ac:dyDescent="0.2">
      <c r="B274" s="238"/>
      <c r="C274" s="242"/>
      <c r="D274" s="223"/>
      <c r="E274" s="242"/>
      <c r="P274" s="225"/>
      <c r="AH274" s="224"/>
      <c r="AI274" s="224"/>
    </row>
    <row r="275" spans="2:35" x14ac:dyDescent="0.2">
      <c r="B275" s="238"/>
      <c r="C275" s="242"/>
      <c r="D275" s="223"/>
      <c r="E275" s="242"/>
      <c r="P275" s="225"/>
      <c r="AH275" s="224"/>
      <c r="AI275" s="224"/>
    </row>
    <row r="276" spans="2:35" x14ac:dyDescent="0.2">
      <c r="B276" s="238"/>
      <c r="C276" s="242"/>
      <c r="D276" s="223"/>
      <c r="E276" s="242"/>
      <c r="P276" s="225"/>
      <c r="AH276" s="224"/>
      <c r="AI276" s="224"/>
    </row>
    <row r="277" spans="2:35" x14ac:dyDescent="0.2">
      <c r="B277" s="238"/>
      <c r="C277" s="242"/>
      <c r="D277" s="223"/>
      <c r="E277" s="242"/>
      <c r="P277" s="225"/>
      <c r="AH277" s="224"/>
      <c r="AI277" s="224"/>
    </row>
    <row r="278" spans="2:35" x14ac:dyDescent="0.2">
      <c r="B278" s="238"/>
      <c r="C278" s="242"/>
      <c r="D278" s="223"/>
      <c r="E278" s="242"/>
      <c r="P278" s="225"/>
      <c r="AH278" s="224"/>
      <c r="AI278" s="224"/>
    </row>
    <row r="279" spans="2:35" x14ac:dyDescent="0.2">
      <c r="B279" s="238"/>
      <c r="C279" s="242"/>
      <c r="D279" s="223"/>
      <c r="E279" s="242"/>
      <c r="P279" s="225"/>
      <c r="AH279" s="224"/>
      <c r="AI279" s="224"/>
    </row>
    <row r="280" spans="2:35" x14ac:dyDescent="0.2">
      <c r="B280" s="238"/>
      <c r="C280" s="242"/>
      <c r="D280" s="223"/>
      <c r="E280" s="242"/>
      <c r="P280" s="225"/>
      <c r="AH280" s="224"/>
      <c r="AI280" s="224"/>
    </row>
    <row r="281" spans="2:35" x14ac:dyDescent="0.2">
      <c r="B281" s="238"/>
      <c r="C281" s="242"/>
      <c r="D281" s="223"/>
      <c r="E281" s="242"/>
      <c r="P281" s="225"/>
      <c r="AH281" s="224"/>
      <c r="AI281" s="224"/>
    </row>
    <row r="282" spans="2:35" x14ac:dyDescent="0.2">
      <c r="B282" s="238"/>
      <c r="C282" s="242"/>
      <c r="D282" s="223"/>
      <c r="E282" s="242"/>
      <c r="P282" s="225"/>
      <c r="AH282" s="224"/>
      <c r="AI282" s="224"/>
    </row>
    <row r="283" spans="2:35" x14ac:dyDescent="0.2">
      <c r="B283" s="238"/>
      <c r="C283" s="242"/>
      <c r="D283" s="223"/>
      <c r="E283" s="242"/>
      <c r="P283" s="225"/>
      <c r="AH283" s="224"/>
      <c r="AI283" s="224"/>
    </row>
    <row r="284" spans="2:35" x14ac:dyDescent="0.2">
      <c r="B284" s="238"/>
      <c r="C284" s="242"/>
      <c r="D284" s="223"/>
      <c r="E284" s="242"/>
      <c r="P284" s="225"/>
      <c r="AH284" s="224"/>
      <c r="AI284" s="224"/>
    </row>
    <row r="285" spans="2:35" x14ac:dyDescent="0.2">
      <c r="B285" s="238"/>
      <c r="C285" s="242"/>
      <c r="D285" s="223"/>
      <c r="E285" s="242"/>
      <c r="P285" s="225"/>
      <c r="AH285" s="224"/>
      <c r="AI285" s="224"/>
    </row>
    <row r="286" spans="2:35" x14ac:dyDescent="0.2">
      <c r="B286" s="238"/>
      <c r="C286" s="242"/>
      <c r="D286" s="223"/>
      <c r="E286" s="242"/>
      <c r="P286" s="225"/>
      <c r="AH286" s="224"/>
      <c r="AI286" s="224"/>
    </row>
    <row r="287" spans="2:35" x14ac:dyDescent="0.2">
      <c r="B287" s="238"/>
      <c r="C287" s="242"/>
      <c r="D287" s="223"/>
      <c r="E287" s="242"/>
      <c r="P287" s="225"/>
      <c r="AH287" s="224"/>
      <c r="AI287" s="224"/>
    </row>
    <row r="288" spans="2:35" x14ac:dyDescent="0.2">
      <c r="B288" s="238"/>
      <c r="C288" s="242"/>
      <c r="D288" s="223"/>
      <c r="E288" s="242"/>
      <c r="P288" s="225"/>
      <c r="AH288" s="224"/>
      <c r="AI288" s="224"/>
    </row>
    <row r="289" spans="2:35" x14ac:dyDescent="0.2">
      <c r="B289" s="238"/>
      <c r="C289" s="242"/>
      <c r="D289" s="223"/>
      <c r="E289" s="242"/>
      <c r="P289" s="225"/>
      <c r="AH289" s="224"/>
      <c r="AI289" s="224"/>
    </row>
    <row r="290" spans="2:35" x14ac:dyDescent="0.2">
      <c r="B290" s="238"/>
      <c r="C290" s="242"/>
      <c r="D290" s="223"/>
      <c r="E290" s="242"/>
      <c r="P290" s="225"/>
      <c r="AH290" s="224"/>
      <c r="AI290" s="224"/>
    </row>
    <row r="291" spans="2:35" x14ac:dyDescent="0.2">
      <c r="B291" s="238"/>
      <c r="C291" s="242"/>
      <c r="D291" s="223"/>
      <c r="E291" s="242"/>
      <c r="P291" s="225"/>
      <c r="AH291" s="224"/>
      <c r="AI291" s="224"/>
    </row>
    <row r="292" spans="2:35" x14ac:dyDescent="0.2">
      <c r="B292" s="238"/>
      <c r="C292" s="242"/>
      <c r="D292" s="223"/>
      <c r="E292" s="242"/>
      <c r="P292" s="225"/>
      <c r="AH292" s="224"/>
      <c r="AI292" s="224"/>
    </row>
    <row r="293" spans="2:35" x14ac:dyDescent="0.2">
      <c r="B293" s="238"/>
      <c r="C293" s="242"/>
      <c r="D293" s="223"/>
      <c r="E293" s="242"/>
      <c r="P293" s="225"/>
      <c r="AH293" s="224"/>
      <c r="AI293" s="224"/>
    </row>
    <row r="294" spans="2:35" x14ac:dyDescent="0.2">
      <c r="B294" s="238"/>
      <c r="C294" s="242"/>
      <c r="D294" s="223"/>
      <c r="E294" s="242"/>
      <c r="P294" s="225"/>
      <c r="AH294" s="224"/>
      <c r="AI294" s="224"/>
    </row>
    <row r="295" spans="2:35" x14ac:dyDescent="0.2">
      <c r="B295" s="238"/>
      <c r="C295" s="242"/>
      <c r="D295" s="223"/>
      <c r="E295" s="242"/>
      <c r="P295" s="225"/>
      <c r="AH295" s="224"/>
      <c r="AI295" s="224"/>
    </row>
    <row r="296" spans="2:35" x14ac:dyDescent="0.2">
      <c r="B296" s="238"/>
      <c r="C296" s="242"/>
      <c r="D296" s="223"/>
      <c r="E296" s="242"/>
      <c r="P296" s="225"/>
      <c r="AH296" s="224"/>
      <c r="AI296" s="224"/>
    </row>
    <row r="297" spans="2:35" x14ac:dyDescent="0.2">
      <c r="B297" s="238"/>
      <c r="C297" s="242"/>
      <c r="D297" s="223"/>
      <c r="E297" s="242"/>
      <c r="P297" s="225"/>
      <c r="AH297" s="224"/>
      <c r="AI297" s="224"/>
    </row>
    <row r="298" spans="2:35" x14ac:dyDescent="0.2">
      <c r="B298" s="238"/>
      <c r="C298" s="242"/>
      <c r="D298" s="223"/>
      <c r="E298" s="242"/>
      <c r="P298" s="225"/>
      <c r="AH298" s="224"/>
      <c r="AI298" s="224"/>
    </row>
    <row r="299" spans="2:35" x14ac:dyDescent="0.2">
      <c r="B299" s="238"/>
      <c r="C299" s="242"/>
      <c r="D299" s="223"/>
      <c r="E299" s="242"/>
      <c r="P299" s="225"/>
      <c r="AH299" s="224"/>
      <c r="AI299" s="224"/>
    </row>
    <row r="300" spans="2:35" x14ac:dyDescent="0.2">
      <c r="B300" s="238"/>
      <c r="C300" s="242"/>
      <c r="D300" s="223"/>
      <c r="E300" s="242"/>
      <c r="P300" s="225"/>
      <c r="AH300" s="224"/>
      <c r="AI300" s="224"/>
    </row>
    <row r="301" spans="2:35" x14ac:dyDescent="0.2">
      <c r="B301" s="238"/>
      <c r="C301" s="242"/>
      <c r="D301" s="223"/>
      <c r="E301" s="242"/>
      <c r="P301" s="225"/>
      <c r="AH301" s="224"/>
      <c r="AI301" s="224"/>
    </row>
    <row r="302" spans="2:35" x14ac:dyDescent="0.2">
      <c r="B302" s="238"/>
      <c r="C302" s="242"/>
      <c r="D302" s="223"/>
      <c r="E302" s="242"/>
      <c r="P302" s="225"/>
      <c r="AH302" s="224"/>
      <c r="AI302" s="224"/>
    </row>
    <row r="303" spans="2:35" x14ac:dyDescent="0.2">
      <c r="B303" s="238"/>
      <c r="C303" s="242"/>
      <c r="D303" s="223"/>
      <c r="E303" s="242"/>
      <c r="P303" s="225"/>
      <c r="AH303" s="224"/>
      <c r="AI303" s="224"/>
    </row>
    <row r="304" spans="2:35" x14ac:dyDescent="0.2">
      <c r="B304" s="238"/>
      <c r="C304" s="242"/>
      <c r="D304" s="223"/>
      <c r="E304" s="242"/>
      <c r="P304" s="225"/>
      <c r="AH304" s="224"/>
      <c r="AI304" s="224"/>
    </row>
    <row r="305" spans="2:35" x14ac:dyDescent="0.2">
      <c r="B305" s="238"/>
      <c r="C305" s="242"/>
      <c r="D305" s="223"/>
      <c r="E305" s="242"/>
      <c r="P305" s="225"/>
      <c r="AH305" s="224"/>
      <c r="AI305" s="224"/>
    </row>
    <row r="306" spans="2:35" x14ac:dyDescent="0.2">
      <c r="B306" s="238"/>
      <c r="C306" s="242"/>
      <c r="D306" s="223"/>
      <c r="E306" s="242"/>
      <c r="P306" s="225"/>
      <c r="AH306" s="224"/>
      <c r="AI306" s="224"/>
    </row>
    <row r="307" spans="2:35" x14ac:dyDescent="0.2">
      <c r="B307" s="238"/>
      <c r="C307" s="242"/>
      <c r="D307" s="223"/>
      <c r="E307" s="242"/>
      <c r="P307" s="225"/>
      <c r="AH307" s="224"/>
      <c r="AI307" s="224"/>
    </row>
    <row r="308" spans="2:35" x14ac:dyDescent="0.2">
      <c r="B308" s="238"/>
      <c r="C308" s="242"/>
      <c r="D308" s="223"/>
      <c r="E308" s="242"/>
      <c r="P308" s="225"/>
      <c r="AH308" s="224"/>
      <c r="AI308" s="224"/>
    </row>
    <row r="309" spans="2:35" x14ac:dyDescent="0.2">
      <c r="B309" s="238"/>
      <c r="C309" s="242"/>
      <c r="D309" s="223"/>
      <c r="E309" s="242"/>
      <c r="P309" s="225"/>
      <c r="AH309" s="224"/>
      <c r="AI309" s="224"/>
    </row>
    <row r="310" spans="2:35" x14ac:dyDescent="0.2">
      <c r="B310" s="238"/>
      <c r="C310" s="242"/>
      <c r="D310" s="223"/>
      <c r="E310" s="242"/>
      <c r="P310" s="225"/>
      <c r="AH310" s="224"/>
      <c r="AI310" s="224"/>
    </row>
    <row r="311" spans="2:35" x14ac:dyDescent="0.2">
      <c r="B311" s="238"/>
      <c r="C311" s="242"/>
      <c r="D311" s="223"/>
      <c r="E311" s="242"/>
      <c r="P311" s="225"/>
      <c r="AH311" s="224"/>
      <c r="AI311" s="224"/>
    </row>
    <row r="312" spans="2:35" x14ac:dyDescent="0.2">
      <c r="B312" s="238"/>
      <c r="C312" s="242"/>
      <c r="D312" s="223"/>
      <c r="E312" s="242"/>
      <c r="P312" s="225"/>
      <c r="AH312" s="224"/>
      <c r="AI312" s="224"/>
    </row>
    <row r="313" spans="2:35" x14ac:dyDescent="0.2">
      <c r="B313" s="238"/>
      <c r="C313" s="242"/>
      <c r="D313" s="223"/>
      <c r="E313" s="242"/>
      <c r="P313" s="225"/>
      <c r="AH313" s="224"/>
      <c r="AI313" s="224"/>
    </row>
    <row r="314" spans="2:35" x14ac:dyDescent="0.2">
      <c r="B314" s="238"/>
      <c r="C314" s="242"/>
      <c r="D314" s="223"/>
      <c r="E314" s="242"/>
      <c r="P314" s="225"/>
      <c r="AH314" s="224"/>
      <c r="AI314" s="224"/>
    </row>
    <row r="315" spans="2:35" x14ac:dyDescent="0.2">
      <c r="B315" s="238"/>
      <c r="C315" s="242"/>
      <c r="D315" s="223"/>
      <c r="E315" s="242"/>
      <c r="P315" s="225"/>
      <c r="AH315" s="224"/>
      <c r="AI315" s="224"/>
    </row>
    <row r="316" spans="2:35" x14ac:dyDescent="0.2">
      <c r="B316" s="238"/>
      <c r="C316" s="242"/>
      <c r="D316" s="223"/>
      <c r="E316" s="242"/>
      <c r="P316" s="225"/>
      <c r="AH316" s="224"/>
      <c r="AI316" s="224"/>
    </row>
    <row r="317" spans="2:35" x14ac:dyDescent="0.2">
      <c r="B317" s="238"/>
      <c r="C317" s="242"/>
      <c r="D317" s="223"/>
      <c r="E317" s="242"/>
      <c r="P317" s="225"/>
      <c r="AH317" s="224"/>
      <c r="AI317" s="224"/>
    </row>
    <row r="318" spans="2:35" x14ac:dyDescent="0.2">
      <c r="B318" s="238"/>
      <c r="C318" s="242"/>
      <c r="D318" s="223"/>
      <c r="E318" s="242"/>
      <c r="P318" s="225"/>
      <c r="AH318" s="224"/>
      <c r="AI318" s="224"/>
    </row>
    <row r="319" spans="2:35" x14ac:dyDescent="0.2">
      <c r="B319" s="238"/>
      <c r="C319" s="242"/>
      <c r="D319" s="223"/>
      <c r="E319" s="242"/>
      <c r="P319" s="225"/>
      <c r="AH319" s="224"/>
      <c r="AI319" s="224"/>
    </row>
    <row r="320" spans="2:35" x14ac:dyDescent="0.2">
      <c r="B320" s="238"/>
      <c r="C320" s="242"/>
      <c r="D320" s="223"/>
      <c r="E320" s="242"/>
      <c r="P320" s="225"/>
      <c r="AH320" s="224"/>
      <c r="AI320" s="224"/>
    </row>
    <row r="321" spans="2:35" x14ac:dyDescent="0.2">
      <c r="B321" s="238"/>
      <c r="C321" s="242"/>
      <c r="D321" s="223"/>
      <c r="E321" s="242"/>
      <c r="P321" s="225"/>
      <c r="AH321" s="224"/>
      <c r="AI321" s="224"/>
    </row>
    <row r="322" spans="2:35" x14ac:dyDescent="0.2">
      <c r="B322" s="238"/>
      <c r="C322" s="242"/>
      <c r="D322" s="223"/>
      <c r="E322" s="242"/>
      <c r="P322" s="225"/>
      <c r="AH322" s="224"/>
      <c r="AI322" s="224"/>
    </row>
    <row r="323" spans="2:35" x14ac:dyDescent="0.2">
      <c r="B323" s="238"/>
      <c r="C323" s="242"/>
      <c r="D323" s="223"/>
      <c r="E323" s="242"/>
      <c r="P323" s="225"/>
      <c r="AH323" s="224"/>
      <c r="AI323" s="224"/>
    </row>
    <row r="324" spans="2:35" x14ac:dyDescent="0.2">
      <c r="B324" s="238"/>
      <c r="C324" s="242"/>
      <c r="D324" s="223"/>
      <c r="E324" s="242"/>
      <c r="P324" s="225"/>
      <c r="AH324" s="224"/>
      <c r="AI324" s="224"/>
    </row>
    <row r="325" spans="2:35" x14ac:dyDescent="0.2">
      <c r="B325" s="238"/>
      <c r="C325" s="242"/>
      <c r="D325" s="223"/>
      <c r="E325" s="242"/>
      <c r="P325" s="225"/>
      <c r="AH325" s="224"/>
      <c r="AI325" s="224"/>
    </row>
    <row r="326" spans="2:35" x14ac:dyDescent="0.2">
      <c r="B326" s="238"/>
      <c r="C326" s="242"/>
      <c r="D326" s="223"/>
      <c r="E326" s="242"/>
      <c r="P326" s="225"/>
      <c r="AH326" s="224"/>
      <c r="AI326" s="224"/>
    </row>
    <row r="327" spans="2:35" x14ac:dyDescent="0.2">
      <c r="B327" s="238"/>
      <c r="C327" s="242"/>
      <c r="D327" s="223"/>
      <c r="E327" s="242"/>
      <c r="P327" s="225"/>
      <c r="AH327" s="224"/>
      <c r="AI327" s="224"/>
    </row>
    <row r="328" spans="2:35" x14ac:dyDescent="0.2">
      <c r="B328" s="238"/>
      <c r="C328" s="242"/>
      <c r="D328" s="223"/>
      <c r="E328" s="242"/>
      <c r="P328" s="225"/>
      <c r="AH328" s="224"/>
      <c r="AI328" s="224"/>
    </row>
    <row r="329" spans="2:35" x14ac:dyDescent="0.2">
      <c r="B329" s="238"/>
      <c r="C329" s="242"/>
      <c r="D329" s="223"/>
      <c r="E329" s="242"/>
      <c r="P329" s="225"/>
      <c r="AH329" s="224"/>
      <c r="AI329" s="224"/>
    </row>
    <row r="330" spans="2:35" x14ac:dyDescent="0.2">
      <c r="B330" s="238"/>
      <c r="C330" s="242"/>
      <c r="D330" s="223"/>
      <c r="E330" s="242"/>
      <c r="P330" s="225"/>
      <c r="AH330" s="224"/>
      <c r="AI330" s="224"/>
    </row>
    <row r="331" spans="2:35" x14ac:dyDescent="0.2">
      <c r="B331" s="238"/>
      <c r="C331" s="242"/>
      <c r="D331" s="223"/>
      <c r="E331" s="242"/>
      <c r="P331" s="225"/>
      <c r="AH331" s="224"/>
      <c r="AI331" s="224"/>
    </row>
    <row r="332" spans="2:35" x14ac:dyDescent="0.2">
      <c r="B332" s="238"/>
      <c r="C332" s="242"/>
      <c r="D332" s="223"/>
      <c r="E332" s="242"/>
      <c r="P332" s="225"/>
      <c r="AH332" s="224"/>
      <c r="AI332" s="224"/>
    </row>
    <row r="333" spans="2:35" x14ac:dyDescent="0.2">
      <c r="B333" s="238"/>
      <c r="C333" s="242"/>
      <c r="D333" s="223"/>
      <c r="E333" s="242"/>
      <c r="P333" s="225"/>
      <c r="AH333" s="224"/>
      <c r="AI333" s="224"/>
    </row>
    <row r="334" spans="2:35" x14ac:dyDescent="0.2">
      <c r="B334" s="238"/>
      <c r="C334" s="242"/>
      <c r="D334" s="223"/>
      <c r="E334" s="242"/>
      <c r="P334" s="225"/>
      <c r="AH334" s="224"/>
      <c r="AI334" s="224"/>
    </row>
    <row r="335" spans="2:35" x14ac:dyDescent="0.2">
      <c r="B335" s="238"/>
      <c r="C335" s="242"/>
      <c r="D335" s="223"/>
      <c r="E335" s="242"/>
      <c r="P335" s="225"/>
      <c r="AH335" s="224"/>
      <c r="AI335" s="224"/>
    </row>
    <row r="336" spans="2:35" x14ac:dyDescent="0.2">
      <c r="B336" s="238"/>
      <c r="C336" s="242"/>
      <c r="D336" s="223"/>
      <c r="E336" s="242"/>
      <c r="P336" s="225"/>
      <c r="AH336" s="224"/>
      <c r="AI336" s="224"/>
    </row>
    <row r="337" spans="2:35" x14ac:dyDescent="0.2">
      <c r="B337" s="238"/>
      <c r="C337" s="242"/>
      <c r="D337" s="223"/>
      <c r="E337" s="242"/>
      <c r="P337" s="225"/>
      <c r="AH337" s="224"/>
      <c r="AI337" s="224"/>
    </row>
    <row r="338" spans="2:35" x14ac:dyDescent="0.2">
      <c r="B338" s="238"/>
      <c r="C338" s="242"/>
      <c r="D338" s="223"/>
      <c r="E338" s="242"/>
      <c r="P338" s="225"/>
      <c r="AH338" s="224"/>
      <c r="AI338" s="224"/>
    </row>
    <row r="339" spans="2:35" x14ac:dyDescent="0.2">
      <c r="B339" s="238"/>
      <c r="C339" s="242"/>
      <c r="D339" s="223"/>
      <c r="E339" s="242"/>
      <c r="P339" s="225"/>
      <c r="AH339" s="224"/>
      <c r="AI339" s="224"/>
    </row>
    <row r="340" spans="2:35" x14ac:dyDescent="0.2">
      <c r="B340" s="238"/>
      <c r="C340" s="242"/>
      <c r="D340" s="223"/>
      <c r="E340" s="242"/>
      <c r="P340" s="225"/>
      <c r="AH340" s="224"/>
      <c r="AI340" s="224"/>
    </row>
    <row r="341" spans="2:35" x14ac:dyDescent="0.2">
      <c r="B341" s="238"/>
      <c r="C341" s="242"/>
      <c r="D341" s="223"/>
      <c r="E341" s="242"/>
      <c r="P341" s="225"/>
      <c r="AH341" s="224"/>
      <c r="AI341" s="224"/>
    </row>
    <row r="342" spans="2:35" x14ac:dyDescent="0.2">
      <c r="B342" s="238"/>
      <c r="C342" s="242"/>
      <c r="D342" s="223"/>
      <c r="E342" s="242"/>
      <c r="P342" s="225"/>
      <c r="AH342" s="224"/>
      <c r="AI342" s="224"/>
    </row>
    <row r="343" spans="2:35" x14ac:dyDescent="0.2">
      <c r="B343" s="238"/>
      <c r="C343" s="242"/>
      <c r="D343" s="223"/>
      <c r="E343" s="242"/>
      <c r="P343" s="225"/>
      <c r="AH343" s="224"/>
      <c r="AI343" s="224"/>
    </row>
    <row r="344" spans="2:35" x14ac:dyDescent="0.2">
      <c r="B344" s="238"/>
      <c r="C344" s="242"/>
      <c r="D344" s="223"/>
      <c r="E344" s="242"/>
      <c r="P344" s="225"/>
      <c r="AH344" s="224"/>
      <c r="AI344" s="224"/>
    </row>
    <row r="345" spans="2:35" x14ac:dyDescent="0.2">
      <c r="B345" s="238"/>
      <c r="C345" s="242"/>
      <c r="D345" s="223"/>
      <c r="E345" s="242"/>
      <c r="P345" s="225"/>
      <c r="AH345" s="224"/>
      <c r="AI345" s="224"/>
    </row>
    <row r="346" spans="2:35" x14ac:dyDescent="0.2">
      <c r="B346" s="238"/>
      <c r="C346" s="242"/>
      <c r="D346" s="223"/>
      <c r="E346" s="242"/>
      <c r="P346" s="225"/>
      <c r="AH346" s="224"/>
      <c r="AI346" s="224"/>
    </row>
    <row r="347" spans="2:35" x14ac:dyDescent="0.2">
      <c r="B347" s="238"/>
      <c r="C347" s="242"/>
      <c r="D347" s="223"/>
      <c r="E347" s="242"/>
      <c r="P347" s="225"/>
      <c r="AH347" s="224"/>
      <c r="AI347" s="224"/>
    </row>
    <row r="348" spans="2:35" x14ac:dyDescent="0.2">
      <c r="B348" s="238"/>
      <c r="C348" s="242"/>
      <c r="D348" s="223"/>
      <c r="E348" s="242"/>
      <c r="P348" s="225"/>
      <c r="AH348" s="224"/>
      <c r="AI348" s="224"/>
    </row>
    <row r="349" spans="2:35" x14ac:dyDescent="0.2">
      <c r="B349" s="238"/>
      <c r="C349" s="242"/>
      <c r="D349" s="223"/>
      <c r="E349" s="242"/>
      <c r="P349" s="225"/>
      <c r="AH349" s="224"/>
      <c r="AI349" s="224"/>
    </row>
    <row r="350" spans="2:35" x14ac:dyDescent="0.2">
      <c r="B350" s="238"/>
      <c r="C350" s="242"/>
      <c r="D350" s="223"/>
      <c r="E350" s="242"/>
      <c r="P350" s="225"/>
      <c r="AH350" s="224"/>
      <c r="AI350" s="224"/>
    </row>
    <row r="351" spans="2:35" x14ac:dyDescent="0.2">
      <c r="B351" s="238"/>
      <c r="C351" s="242"/>
      <c r="D351" s="223"/>
      <c r="E351" s="242"/>
      <c r="P351" s="225"/>
      <c r="AH351" s="224"/>
      <c r="AI351" s="224"/>
    </row>
    <row r="352" spans="2:35" x14ac:dyDescent="0.2">
      <c r="B352" s="238"/>
      <c r="C352" s="242"/>
      <c r="D352" s="223"/>
      <c r="E352" s="242"/>
      <c r="P352" s="225"/>
      <c r="AH352" s="224"/>
      <c r="AI352" s="224"/>
    </row>
    <row r="353" spans="2:35" x14ac:dyDescent="0.2">
      <c r="B353" s="238"/>
      <c r="C353" s="242"/>
      <c r="D353" s="223"/>
      <c r="E353" s="242"/>
      <c r="P353" s="225"/>
      <c r="AH353" s="224"/>
      <c r="AI353" s="224"/>
    </row>
    <row r="354" spans="2:35" x14ac:dyDescent="0.2">
      <c r="B354" s="238"/>
      <c r="C354" s="242"/>
      <c r="D354" s="223"/>
      <c r="E354" s="242"/>
      <c r="P354" s="225"/>
      <c r="AH354" s="224"/>
      <c r="AI354" s="224"/>
    </row>
    <row r="355" spans="2:35" x14ac:dyDescent="0.2">
      <c r="B355" s="238"/>
      <c r="C355" s="242"/>
      <c r="D355" s="223"/>
      <c r="E355" s="242"/>
      <c r="P355" s="225"/>
      <c r="AH355" s="224"/>
      <c r="AI355" s="224"/>
    </row>
    <row r="356" spans="2:35" x14ac:dyDescent="0.2">
      <c r="B356" s="238"/>
      <c r="C356" s="242"/>
      <c r="D356" s="223"/>
      <c r="E356" s="242"/>
      <c r="P356" s="225"/>
      <c r="AH356" s="224"/>
      <c r="AI356" s="224"/>
    </row>
    <row r="357" spans="2:35" x14ac:dyDescent="0.2">
      <c r="B357" s="238"/>
      <c r="C357" s="242"/>
      <c r="D357" s="223"/>
      <c r="E357" s="242"/>
      <c r="P357" s="225"/>
      <c r="AH357" s="224"/>
      <c r="AI357" s="224"/>
    </row>
    <row r="358" spans="2:35" x14ac:dyDescent="0.2">
      <c r="B358" s="238"/>
      <c r="C358" s="242"/>
      <c r="D358" s="223"/>
      <c r="E358" s="242"/>
      <c r="P358" s="225"/>
      <c r="AH358" s="224"/>
      <c r="AI358" s="224"/>
    </row>
    <row r="359" spans="2:35" x14ac:dyDescent="0.2">
      <c r="B359" s="238"/>
      <c r="C359" s="242"/>
      <c r="D359" s="223"/>
      <c r="E359" s="242"/>
      <c r="P359" s="225"/>
      <c r="AH359" s="224"/>
      <c r="AI359" s="224"/>
    </row>
    <row r="360" spans="2:35" x14ac:dyDescent="0.2">
      <c r="B360" s="238"/>
      <c r="C360" s="242"/>
      <c r="D360" s="223"/>
      <c r="E360" s="242"/>
      <c r="P360" s="225"/>
      <c r="AH360" s="224"/>
      <c r="AI360" s="224"/>
    </row>
    <row r="361" spans="2:35" x14ac:dyDescent="0.2">
      <c r="B361" s="238"/>
      <c r="C361" s="242"/>
      <c r="D361" s="223"/>
      <c r="E361" s="242"/>
      <c r="P361" s="225"/>
      <c r="AH361" s="224"/>
      <c r="AI361" s="224"/>
    </row>
    <row r="362" spans="2:35" x14ac:dyDescent="0.2">
      <c r="B362" s="238"/>
      <c r="C362" s="242"/>
      <c r="D362" s="223"/>
      <c r="E362" s="242"/>
      <c r="P362" s="225"/>
      <c r="AH362" s="224"/>
      <c r="AI362" s="224"/>
    </row>
    <row r="363" spans="2:35" x14ac:dyDescent="0.2">
      <c r="B363" s="238"/>
      <c r="C363" s="242"/>
      <c r="D363" s="223"/>
      <c r="E363" s="242"/>
      <c r="P363" s="225"/>
      <c r="AH363" s="224"/>
      <c r="AI363" s="224"/>
    </row>
    <row r="364" spans="2:35" x14ac:dyDescent="0.2">
      <c r="B364" s="238"/>
      <c r="C364" s="242"/>
      <c r="D364" s="223"/>
      <c r="E364" s="242"/>
      <c r="P364" s="225"/>
      <c r="AH364" s="224"/>
      <c r="AI364" s="224"/>
    </row>
    <row r="365" spans="2:35" x14ac:dyDescent="0.2">
      <c r="B365" s="238"/>
      <c r="C365" s="242"/>
      <c r="D365" s="223"/>
      <c r="E365" s="242"/>
      <c r="P365" s="225"/>
      <c r="AH365" s="224"/>
      <c r="AI365" s="224"/>
    </row>
    <row r="366" spans="2:35" x14ac:dyDescent="0.2">
      <c r="B366" s="238"/>
      <c r="C366" s="242"/>
      <c r="D366" s="223"/>
      <c r="E366" s="242"/>
      <c r="P366" s="225"/>
      <c r="AH366" s="224"/>
      <c r="AI366" s="224"/>
    </row>
    <row r="367" spans="2:35" x14ac:dyDescent="0.2">
      <c r="B367" s="238"/>
      <c r="C367" s="242"/>
      <c r="D367" s="223"/>
      <c r="E367" s="242"/>
      <c r="P367" s="225"/>
      <c r="AH367" s="224"/>
      <c r="AI367" s="224"/>
    </row>
    <row r="368" spans="2:35" x14ac:dyDescent="0.2">
      <c r="B368" s="238"/>
      <c r="C368" s="242"/>
      <c r="D368" s="223"/>
      <c r="E368" s="242"/>
      <c r="P368" s="225"/>
      <c r="AH368" s="224"/>
      <c r="AI368" s="224"/>
    </row>
    <row r="369" spans="2:35" x14ac:dyDescent="0.2">
      <c r="B369" s="238"/>
      <c r="C369" s="242"/>
      <c r="D369" s="223"/>
      <c r="E369" s="242"/>
      <c r="P369" s="225"/>
      <c r="AH369" s="224"/>
      <c r="AI369" s="224"/>
    </row>
    <row r="370" spans="2:35" x14ac:dyDescent="0.2">
      <c r="B370" s="238"/>
      <c r="C370" s="242"/>
      <c r="D370" s="223"/>
      <c r="E370" s="242"/>
      <c r="P370" s="225"/>
      <c r="AH370" s="224"/>
      <c r="AI370" s="224"/>
    </row>
    <row r="371" spans="2:35" x14ac:dyDescent="0.2">
      <c r="B371" s="238"/>
      <c r="C371" s="242"/>
      <c r="D371" s="223"/>
      <c r="E371" s="242"/>
      <c r="P371" s="225"/>
      <c r="AH371" s="224"/>
      <c r="AI371" s="224"/>
    </row>
    <row r="372" spans="2:35" x14ac:dyDescent="0.2">
      <c r="B372" s="238"/>
      <c r="C372" s="242"/>
      <c r="D372" s="223"/>
      <c r="E372" s="242"/>
      <c r="P372" s="225"/>
      <c r="AH372" s="224"/>
      <c r="AI372" s="224"/>
    </row>
    <row r="373" spans="2:35" x14ac:dyDescent="0.2">
      <c r="B373" s="238"/>
      <c r="C373" s="242"/>
      <c r="D373" s="223"/>
      <c r="E373" s="242"/>
      <c r="P373" s="225"/>
      <c r="AH373" s="224"/>
      <c r="AI373" s="224"/>
    </row>
    <row r="374" spans="2:35" x14ac:dyDescent="0.2">
      <c r="B374" s="238"/>
      <c r="C374" s="242"/>
      <c r="D374" s="223"/>
      <c r="E374" s="242"/>
      <c r="P374" s="225"/>
      <c r="AH374" s="224"/>
      <c r="AI374" s="224"/>
    </row>
    <row r="375" spans="2:35" x14ac:dyDescent="0.2">
      <c r="B375" s="238"/>
      <c r="C375" s="242"/>
      <c r="D375" s="223"/>
      <c r="E375" s="242"/>
      <c r="P375" s="225"/>
      <c r="AH375" s="224"/>
      <c r="AI375" s="224"/>
    </row>
    <row r="376" spans="2:35" x14ac:dyDescent="0.2">
      <c r="B376" s="238"/>
      <c r="C376" s="242"/>
      <c r="D376" s="223"/>
      <c r="E376" s="242"/>
      <c r="P376" s="225"/>
      <c r="AH376" s="224"/>
      <c r="AI376" s="224"/>
    </row>
    <row r="377" spans="2:35" x14ac:dyDescent="0.2">
      <c r="B377" s="238"/>
      <c r="C377" s="242"/>
      <c r="D377" s="223"/>
      <c r="E377" s="242"/>
      <c r="P377" s="225"/>
      <c r="AH377" s="224"/>
      <c r="AI377" s="224"/>
    </row>
    <row r="378" spans="2:35" x14ac:dyDescent="0.2">
      <c r="B378" s="238"/>
      <c r="C378" s="242"/>
      <c r="D378" s="223"/>
      <c r="E378" s="242"/>
      <c r="P378" s="225"/>
      <c r="AH378" s="224"/>
      <c r="AI378" s="224"/>
    </row>
    <row r="379" spans="2:35" x14ac:dyDescent="0.2">
      <c r="B379" s="238"/>
      <c r="C379" s="242"/>
      <c r="D379" s="223"/>
      <c r="E379" s="242"/>
      <c r="P379" s="225"/>
      <c r="AH379" s="224"/>
      <c r="AI379" s="224"/>
    </row>
    <row r="380" spans="2:35" x14ac:dyDescent="0.2">
      <c r="B380" s="238"/>
      <c r="C380" s="242"/>
      <c r="D380" s="223"/>
      <c r="E380" s="242"/>
      <c r="P380" s="225"/>
      <c r="AH380" s="224"/>
      <c r="AI380" s="224"/>
    </row>
    <row r="381" spans="2:35" x14ac:dyDescent="0.2">
      <c r="B381" s="238"/>
      <c r="C381" s="242"/>
      <c r="D381" s="223"/>
      <c r="E381" s="242"/>
      <c r="P381" s="225"/>
      <c r="AH381" s="224"/>
      <c r="AI381" s="224"/>
    </row>
    <row r="382" spans="2:35" x14ac:dyDescent="0.2">
      <c r="B382" s="238"/>
      <c r="C382" s="242"/>
      <c r="D382" s="223"/>
      <c r="E382" s="242"/>
      <c r="P382" s="225"/>
      <c r="AH382" s="224"/>
      <c r="AI382" s="224"/>
    </row>
    <row r="383" spans="2:35" x14ac:dyDescent="0.2">
      <c r="B383" s="238"/>
      <c r="C383" s="242"/>
      <c r="D383" s="223"/>
      <c r="E383" s="242"/>
      <c r="P383" s="225"/>
      <c r="AH383" s="224"/>
      <c r="AI383" s="224"/>
    </row>
    <row r="384" spans="2:35" x14ac:dyDescent="0.2">
      <c r="B384" s="238"/>
      <c r="C384" s="242"/>
      <c r="D384" s="223"/>
      <c r="E384" s="242"/>
      <c r="P384" s="225"/>
      <c r="AH384" s="224"/>
      <c r="AI384" s="224"/>
    </row>
    <row r="385" spans="2:35" x14ac:dyDescent="0.2">
      <c r="B385" s="238"/>
      <c r="C385" s="242"/>
      <c r="D385" s="223"/>
      <c r="E385" s="242"/>
      <c r="P385" s="225"/>
      <c r="AH385" s="224"/>
      <c r="AI385" s="224"/>
    </row>
    <row r="386" spans="2:35" x14ac:dyDescent="0.2">
      <c r="B386" s="238"/>
      <c r="C386" s="242"/>
      <c r="D386" s="223"/>
      <c r="E386" s="242"/>
      <c r="P386" s="225"/>
      <c r="AH386" s="224"/>
      <c r="AI386" s="224"/>
    </row>
    <row r="387" spans="2:35" x14ac:dyDescent="0.2">
      <c r="B387" s="238"/>
      <c r="C387" s="242"/>
      <c r="D387" s="223"/>
      <c r="E387" s="242"/>
      <c r="P387" s="225"/>
      <c r="AH387" s="224"/>
      <c r="AI387" s="224"/>
    </row>
    <row r="388" spans="2:35" x14ac:dyDescent="0.2">
      <c r="B388" s="238"/>
      <c r="C388" s="242"/>
      <c r="D388" s="223"/>
      <c r="E388" s="242"/>
      <c r="P388" s="225"/>
      <c r="AH388" s="224"/>
      <c r="AI388" s="224"/>
    </row>
    <row r="389" spans="2:35" x14ac:dyDescent="0.2">
      <c r="B389" s="238"/>
      <c r="C389" s="242"/>
      <c r="D389" s="223"/>
      <c r="E389" s="242"/>
      <c r="P389" s="225"/>
      <c r="AH389" s="224"/>
      <c r="AI389" s="224"/>
    </row>
    <row r="390" spans="2:35" x14ac:dyDescent="0.2">
      <c r="B390" s="238"/>
      <c r="C390" s="242"/>
      <c r="D390" s="223"/>
      <c r="E390" s="242"/>
      <c r="P390" s="225"/>
      <c r="AH390" s="224"/>
      <c r="AI390" s="224"/>
    </row>
    <row r="391" spans="2:35" x14ac:dyDescent="0.2">
      <c r="B391" s="238"/>
      <c r="C391" s="242"/>
      <c r="D391" s="223"/>
      <c r="E391" s="242"/>
      <c r="P391" s="225"/>
      <c r="AH391" s="224"/>
      <c r="AI391" s="224"/>
    </row>
    <row r="392" spans="2:35" x14ac:dyDescent="0.2">
      <c r="B392" s="238"/>
      <c r="C392" s="242"/>
      <c r="D392" s="223"/>
      <c r="E392" s="242"/>
      <c r="P392" s="225"/>
      <c r="AH392" s="224"/>
      <c r="AI392" s="224"/>
    </row>
    <row r="393" spans="2:35" x14ac:dyDescent="0.2">
      <c r="B393" s="238"/>
      <c r="C393" s="242"/>
      <c r="D393" s="223"/>
      <c r="E393" s="242"/>
      <c r="P393" s="225"/>
      <c r="AH393" s="224"/>
      <c r="AI393" s="224"/>
    </row>
    <row r="394" spans="2:35" x14ac:dyDescent="0.2">
      <c r="B394" s="238"/>
      <c r="C394" s="242"/>
      <c r="D394" s="223"/>
      <c r="E394" s="242"/>
      <c r="P394" s="225"/>
      <c r="AH394" s="224"/>
      <c r="AI394" s="224"/>
    </row>
    <row r="395" spans="2:35" x14ac:dyDescent="0.2">
      <c r="B395" s="238"/>
      <c r="C395" s="242"/>
      <c r="D395" s="223"/>
      <c r="E395" s="242"/>
      <c r="P395" s="225"/>
      <c r="AH395" s="224"/>
      <c r="AI395" s="224"/>
    </row>
    <row r="396" spans="2:35" x14ac:dyDescent="0.2">
      <c r="B396" s="238"/>
      <c r="C396" s="242"/>
      <c r="D396" s="223"/>
      <c r="E396" s="242"/>
      <c r="P396" s="225"/>
      <c r="AH396" s="224"/>
      <c r="AI396" s="224"/>
    </row>
    <row r="397" spans="2:35" x14ac:dyDescent="0.2">
      <c r="B397" s="238"/>
      <c r="C397" s="242"/>
      <c r="D397" s="223"/>
      <c r="E397" s="242"/>
      <c r="P397" s="225"/>
      <c r="AH397" s="224"/>
      <c r="AI397" s="224"/>
    </row>
    <row r="398" spans="2:35" x14ac:dyDescent="0.2">
      <c r="B398" s="238"/>
      <c r="C398" s="242"/>
      <c r="D398" s="223"/>
      <c r="E398" s="242"/>
      <c r="P398" s="225"/>
      <c r="AH398" s="224"/>
      <c r="AI398" s="224"/>
    </row>
    <row r="399" spans="2:35" x14ac:dyDescent="0.2">
      <c r="B399" s="238"/>
      <c r="C399" s="242"/>
      <c r="D399" s="223"/>
      <c r="E399" s="242"/>
      <c r="P399" s="225"/>
      <c r="AH399" s="224"/>
      <c r="AI399" s="224"/>
    </row>
    <row r="400" spans="2:35" x14ac:dyDescent="0.2">
      <c r="B400" s="238"/>
      <c r="C400" s="242"/>
      <c r="D400" s="223"/>
      <c r="E400" s="242"/>
      <c r="P400" s="225"/>
      <c r="AH400" s="224"/>
      <c r="AI400" s="224"/>
    </row>
    <row r="401" spans="2:35" x14ac:dyDescent="0.2">
      <c r="B401" s="238"/>
      <c r="C401" s="242"/>
      <c r="D401" s="223"/>
      <c r="E401" s="242"/>
      <c r="P401" s="225"/>
      <c r="AH401" s="224"/>
      <c r="AI401" s="224"/>
    </row>
    <row r="402" spans="2:35" x14ac:dyDescent="0.2">
      <c r="B402" s="238"/>
      <c r="C402" s="242"/>
      <c r="D402" s="223"/>
      <c r="E402" s="242"/>
      <c r="P402" s="225"/>
      <c r="AH402" s="224"/>
      <c r="AI402" s="224"/>
    </row>
    <row r="403" spans="2:35" x14ac:dyDescent="0.2">
      <c r="B403" s="238"/>
      <c r="C403" s="242"/>
      <c r="D403" s="223"/>
      <c r="E403" s="242"/>
      <c r="P403" s="225"/>
      <c r="AH403" s="224"/>
      <c r="AI403" s="224"/>
    </row>
    <row r="404" spans="2:35" x14ac:dyDescent="0.2">
      <c r="B404" s="238"/>
      <c r="C404" s="242"/>
      <c r="D404" s="223"/>
      <c r="E404" s="242"/>
      <c r="P404" s="225"/>
      <c r="AH404" s="224"/>
      <c r="AI404" s="224"/>
    </row>
    <row r="405" spans="2:35" x14ac:dyDescent="0.2">
      <c r="B405" s="238"/>
      <c r="C405" s="242"/>
      <c r="D405" s="223"/>
      <c r="E405" s="242"/>
      <c r="P405" s="225"/>
      <c r="AH405" s="224"/>
      <c r="AI405" s="224"/>
    </row>
    <row r="406" spans="2:35" x14ac:dyDescent="0.2">
      <c r="B406" s="238"/>
      <c r="C406" s="242"/>
      <c r="D406" s="223"/>
      <c r="E406" s="242"/>
      <c r="P406" s="225"/>
      <c r="AH406" s="224"/>
      <c r="AI406" s="224"/>
    </row>
    <row r="407" spans="2:35" x14ac:dyDescent="0.2">
      <c r="B407" s="238"/>
      <c r="C407" s="242"/>
      <c r="D407" s="223"/>
      <c r="E407" s="242"/>
      <c r="P407" s="225"/>
      <c r="AH407" s="224"/>
      <c r="AI407" s="224"/>
    </row>
    <row r="408" spans="2:35" x14ac:dyDescent="0.2">
      <c r="B408" s="238"/>
      <c r="C408" s="242"/>
      <c r="D408" s="223"/>
      <c r="E408" s="242"/>
      <c r="P408" s="225"/>
      <c r="AH408" s="224"/>
      <c r="AI408" s="224"/>
    </row>
    <row r="409" spans="2:35" x14ac:dyDescent="0.2">
      <c r="B409" s="238"/>
      <c r="C409" s="242"/>
      <c r="D409" s="223"/>
      <c r="E409" s="242"/>
      <c r="P409" s="225"/>
      <c r="AH409" s="224"/>
      <c r="AI409" s="224"/>
    </row>
    <row r="410" spans="2:35" x14ac:dyDescent="0.2">
      <c r="B410" s="238"/>
      <c r="C410" s="242"/>
      <c r="D410" s="223"/>
      <c r="E410" s="242"/>
      <c r="P410" s="225"/>
      <c r="AH410" s="224"/>
      <c r="AI410" s="224"/>
    </row>
    <row r="411" spans="2:35" x14ac:dyDescent="0.2">
      <c r="B411" s="238"/>
      <c r="C411" s="242"/>
      <c r="D411" s="223"/>
      <c r="E411" s="242"/>
      <c r="P411" s="225"/>
      <c r="AH411" s="224"/>
      <c r="AI411" s="224"/>
    </row>
    <row r="412" spans="2:35" x14ac:dyDescent="0.2">
      <c r="B412" s="238"/>
      <c r="C412" s="242"/>
      <c r="D412" s="223"/>
      <c r="E412" s="242"/>
      <c r="P412" s="225"/>
      <c r="AH412" s="224"/>
      <c r="AI412" s="224"/>
    </row>
    <row r="413" spans="2:35" x14ac:dyDescent="0.2">
      <c r="B413" s="238"/>
      <c r="C413" s="242"/>
      <c r="D413" s="223"/>
      <c r="E413" s="242"/>
      <c r="P413" s="225"/>
      <c r="AH413" s="224"/>
      <c r="AI413" s="224"/>
    </row>
    <row r="414" spans="2:35" x14ac:dyDescent="0.2">
      <c r="B414" s="238"/>
      <c r="C414" s="242"/>
      <c r="D414" s="223"/>
      <c r="E414" s="242"/>
      <c r="P414" s="225"/>
      <c r="AH414" s="224"/>
      <c r="AI414" s="224"/>
    </row>
    <row r="415" spans="2:35" x14ac:dyDescent="0.2">
      <c r="B415" s="238"/>
      <c r="C415" s="242"/>
      <c r="D415" s="223"/>
      <c r="E415" s="242"/>
      <c r="P415" s="225"/>
      <c r="AH415" s="224"/>
      <c r="AI415" s="224"/>
    </row>
    <row r="416" spans="2:35" x14ac:dyDescent="0.2">
      <c r="B416" s="238"/>
      <c r="C416" s="242"/>
      <c r="D416" s="223"/>
      <c r="E416" s="242"/>
      <c r="P416" s="225"/>
      <c r="AH416" s="224"/>
      <c r="AI416" s="224"/>
    </row>
    <row r="417" spans="2:35" x14ac:dyDescent="0.2">
      <c r="B417" s="238"/>
      <c r="C417" s="242"/>
      <c r="D417" s="223"/>
      <c r="E417" s="242"/>
      <c r="P417" s="225"/>
      <c r="AH417" s="224"/>
      <c r="AI417" s="224"/>
    </row>
    <row r="418" spans="2:35" x14ac:dyDescent="0.2">
      <c r="B418" s="238"/>
      <c r="C418" s="242"/>
      <c r="D418" s="223"/>
      <c r="E418" s="242"/>
      <c r="P418" s="225"/>
      <c r="AH418" s="224"/>
      <c r="AI418" s="224"/>
    </row>
    <row r="419" spans="2:35" x14ac:dyDescent="0.2">
      <c r="B419" s="238"/>
      <c r="C419" s="242"/>
      <c r="D419" s="223"/>
      <c r="E419" s="242"/>
      <c r="P419" s="225"/>
      <c r="AH419" s="224"/>
      <c r="AI419" s="224"/>
    </row>
    <row r="420" spans="2:35" x14ac:dyDescent="0.2">
      <c r="B420" s="238"/>
      <c r="C420" s="242"/>
      <c r="D420" s="223"/>
      <c r="E420" s="242"/>
      <c r="P420" s="225"/>
      <c r="AH420" s="224"/>
      <c r="AI420" s="224"/>
    </row>
    <row r="421" spans="2:35" x14ac:dyDescent="0.2">
      <c r="B421" s="238"/>
      <c r="C421" s="242"/>
      <c r="D421" s="223"/>
      <c r="E421" s="242"/>
      <c r="P421" s="225"/>
      <c r="AH421" s="224"/>
      <c r="AI421" s="224"/>
    </row>
    <row r="422" spans="2:35" x14ac:dyDescent="0.2">
      <c r="B422" s="238"/>
      <c r="C422" s="242"/>
      <c r="D422" s="223"/>
      <c r="E422" s="242"/>
      <c r="P422" s="225"/>
      <c r="AH422" s="224"/>
      <c r="AI422" s="224"/>
    </row>
    <row r="423" spans="2:35" x14ac:dyDescent="0.2">
      <c r="B423" s="238"/>
      <c r="C423" s="242"/>
      <c r="D423" s="223"/>
      <c r="E423" s="242"/>
      <c r="P423" s="225"/>
      <c r="AH423" s="224"/>
      <c r="AI423" s="224"/>
    </row>
    <row r="424" spans="2:35" x14ac:dyDescent="0.2">
      <c r="B424" s="238"/>
      <c r="C424" s="242"/>
      <c r="D424" s="223"/>
      <c r="E424" s="242"/>
      <c r="P424" s="225"/>
      <c r="AH424" s="224"/>
      <c r="AI424" s="224"/>
    </row>
    <row r="425" spans="2:35" x14ac:dyDescent="0.2">
      <c r="B425" s="238"/>
      <c r="C425" s="242"/>
      <c r="D425" s="223"/>
      <c r="E425" s="242"/>
      <c r="P425" s="225"/>
      <c r="AH425" s="224"/>
      <c r="AI425" s="224"/>
    </row>
    <row r="426" spans="2:35" x14ac:dyDescent="0.2">
      <c r="B426" s="238"/>
      <c r="C426" s="242"/>
      <c r="D426" s="223"/>
      <c r="E426" s="242"/>
      <c r="P426" s="225"/>
      <c r="AH426" s="224"/>
      <c r="AI426" s="224"/>
    </row>
    <row r="427" spans="2:35" x14ac:dyDescent="0.2">
      <c r="B427" s="238"/>
      <c r="C427" s="242"/>
      <c r="D427" s="223"/>
      <c r="E427" s="242"/>
      <c r="P427" s="225"/>
      <c r="AH427" s="224"/>
      <c r="AI427" s="224"/>
    </row>
    <row r="428" spans="2:35" x14ac:dyDescent="0.2">
      <c r="B428" s="238"/>
      <c r="C428" s="242"/>
      <c r="D428" s="223"/>
      <c r="E428" s="242"/>
      <c r="P428" s="225"/>
      <c r="AH428" s="224"/>
      <c r="AI428" s="224"/>
    </row>
    <row r="429" spans="2:35" x14ac:dyDescent="0.2">
      <c r="B429" s="238"/>
      <c r="C429" s="242"/>
      <c r="D429" s="223"/>
      <c r="E429" s="242"/>
      <c r="P429" s="225"/>
      <c r="AH429" s="224"/>
      <c r="AI429" s="224"/>
    </row>
    <row r="430" spans="2:35" x14ac:dyDescent="0.2">
      <c r="B430" s="238"/>
      <c r="C430" s="242"/>
      <c r="D430" s="223"/>
      <c r="E430" s="242"/>
      <c r="P430" s="225"/>
      <c r="AH430" s="224"/>
      <c r="AI430" s="224"/>
    </row>
    <row r="431" spans="2:35" x14ac:dyDescent="0.2">
      <c r="B431" s="238"/>
      <c r="C431" s="242"/>
      <c r="D431" s="223"/>
      <c r="E431" s="242"/>
      <c r="P431" s="225"/>
      <c r="AH431" s="224"/>
      <c r="AI431" s="224"/>
    </row>
    <row r="432" spans="2:35" x14ac:dyDescent="0.2">
      <c r="B432" s="238"/>
      <c r="C432" s="242"/>
      <c r="D432" s="223"/>
      <c r="E432" s="242"/>
      <c r="P432" s="225"/>
      <c r="AH432" s="224"/>
      <c r="AI432" s="224"/>
    </row>
    <row r="433" spans="2:35" x14ac:dyDescent="0.2">
      <c r="B433" s="238"/>
      <c r="C433" s="242"/>
      <c r="D433" s="223"/>
      <c r="E433" s="242"/>
      <c r="P433" s="225"/>
      <c r="AH433" s="224"/>
      <c r="AI433" s="224"/>
    </row>
    <row r="434" spans="2:35" x14ac:dyDescent="0.2">
      <c r="B434" s="238"/>
      <c r="C434" s="242"/>
      <c r="D434" s="223"/>
      <c r="E434" s="242"/>
      <c r="P434" s="225"/>
      <c r="AH434" s="224"/>
      <c r="AI434" s="224"/>
    </row>
    <row r="435" spans="2:35" x14ac:dyDescent="0.2">
      <c r="B435" s="238"/>
      <c r="C435" s="242"/>
      <c r="D435" s="223"/>
      <c r="E435" s="242"/>
      <c r="P435" s="225"/>
      <c r="AH435" s="224"/>
      <c r="AI435" s="224"/>
    </row>
    <row r="436" spans="2:35" x14ac:dyDescent="0.2">
      <c r="B436" s="238"/>
      <c r="C436" s="242"/>
      <c r="D436" s="223"/>
      <c r="E436" s="242"/>
      <c r="P436" s="225"/>
      <c r="AH436" s="224"/>
      <c r="AI436" s="224"/>
    </row>
    <row r="437" spans="2:35" x14ac:dyDescent="0.2">
      <c r="B437" s="238"/>
      <c r="C437" s="242"/>
      <c r="D437" s="223"/>
      <c r="E437" s="242"/>
      <c r="P437" s="225"/>
      <c r="AH437" s="224"/>
      <c r="AI437" s="224"/>
    </row>
    <row r="438" spans="2:35" x14ac:dyDescent="0.2">
      <c r="B438" s="238"/>
      <c r="C438" s="242"/>
      <c r="D438" s="223"/>
      <c r="E438" s="242"/>
      <c r="P438" s="225"/>
      <c r="AH438" s="224"/>
      <c r="AI438" s="224"/>
    </row>
    <row r="439" spans="2:35" x14ac:dyDescent="0.2">
      <c r="B439" s="238"/>
      <c r="C439" s="242"/>
      <c r="D439" s="223"/>
      <c r="E439" s="242"/>
      <c r="P439" s="225"/>
      <c r="AH439" s="224"/>
      <c r="AI439" s="224"/>
    </row>
    <row r="440" spans="2:35" x14ac:dyDescent="0.2">
      <c r="B440" s="238"/>
      <c r="C440" s="242"/>
      <c r="D440" s="223"/>
      <c r="E440" s="242"/>
      <c r="P440" s="225"/>
      <c r="AH440" s="224"/>
      <c r="AI440" s="224"/>
    </row>
    <row r="441" spans="2:35" x14ac:dyDescent="0.2">
      <c r="B441" s="238"/>
      <c r="C441" s="242"/>
      <c r="D441" s="223"/>
      <c r="E441" s="242"/>
      <c r="P441" s="225"/>
      <c r="AH441" s="224"/>
      <c r="AI441" s="224"/>
    </row>
    <row r="442" spans="2:35" x14ac:dyDescent="0.2">
      <c r="B442" s="238"/>
      <c r="C442" s="242"/>
      <c r="D442" s="223"/>
      <c r="E442" s="242"/>
      <c r="P442" s="225"/>
      <c r="AH442" s="224"/>
      <c r="AI442" s="224"/>
    </row>
    <row r="443" spans="2:35" x14ac:dyDescent="0.2">
      <c r="B443" s="238"/>
      <c r="C443" s="242"/>
      <c r="D443" s="223"/>
      <c r="E443" s="242"/>
      <c r="P443" s="225"/>
      <c r="AH443" s="224"/>
      <c r="AI443" s="224"/>
    </row>
    <row r="444" spans="2:35" x14ac:dyDescent="0.2">
      <c r="B444" s="238"/>
      <c r="C444" s="242"/>
      <c r="D444" s="223"/>
      <c r="E444" s="242"/>
      <c r="P444" s="225"/>
      <c r="AH444" s="224"/>
      <c r="AI444" s="224"/>
    </row>
    <row r="445" spans="2:35" x14ac:dyDescent="0.2">
      <c r="B445" s="238"/>
      <c r="C445" s="242"/>
      <c r="D445" s="223"/>
      <c r="E445" s="242"/>
      <c r="P445" s="225"/>
      <c r="AH445" s="224"/>
      <c r="AI445" s="224"/>
    </row>
    <row r="446" spans="2:35" x14ac:dyDescent="0.2">
      <c r="B446" s="238"/>
      <c r="C446" s="242"/>
      <c r="D446" s="223"/>
      <c r="E446" s="242"/>
      <c r="P446" s="225"/>
      <c r="AH446" s="224"/>
      <c r="AI446" s="224"/>
    </row>
    <row r="447" spans="2:35" x14ac:dyDescent="0.2">
      <c r="B447" s="238"/>
      <c r="C447" s="242"/>
      <c r="D447" s="223"/>
      <c r="E447" s="242"/>
      <c r="P447" s="225"/>
      <c r="AH447" s="224"/>
      <c r="AI447" s="224"/>
    </row>
    <row r="448" spans="2:35" x14ac:dyDescent="0.2">
      <c r="B448" s="238"/>
      <c r="C448" s="242"/>
      <c r="D448" s="223"/>
      <c r="E448" s="242"/>
      <c r="P448" s="225"/>
      <c r="AH448" s="224"/>
      <c r="AI448" s="224"/>
    </row>
    <row r="449" spans="2:35" x14ac:dyDescent="0.2">
      <c r="B449" s="238"/>
      <c r="C449" s="242"/>
      <c r="D449" s="223"/>
      <c r="E449" s="242"/>
      <c r="P449" s="225"/>
      <c r="AH449" s="224"/>
      <c r="AI449" s="224"/>
    </row>
    <row r="450" spans="2:35" x14ac:dyDescent="0.2">
      <c r="B450" s="238"/>
      <c r="C450" s="242"/>
      <c r="D450" s="223"/>
      <c r="E450" s="242"/>
      <c r="P450" s="225"/>
      <c r="AH450" s="224"/>
      <c r="AI450" s="224"/>
    </row>
    <row r="451" spans="2:35" x14ac:dyDescent="0.2">
      <c r="B451" s="238"/>
      <c r="C451" s="242"/>
      <c r="D451" s="223"/>
      <c r="E451" s="242"/>
      <c r="P451" s="225"/>
      <c r="AH451" s="224"/>
      <c r="AI451" s="224"/>
    </row>
    <row r="452" spans="2:35" x14ac:dyDescent="0.2">
      <c r="B452" s="238"/>
      <c r="C452" s="242"/>
      <c r="D452" s="223"/>
      <c r="E452" s="242"/>
      <c r="P452" s="225"/>
      <c r="AH452" s="224"/>
      <c r="AI452" s="224"/>
    </row>
    <row r="453" spans="2:35" x14ac:dyDescent="0.2">
      <c r="B453" s="238"/>
      <c r="C453" s="242"/>
      <c r="D453" s="223"/>
      <c r="E453" s="242"/>
      <c r="P453" s="225"/>
      <c r="AH453" s="224"/>
      <c r="AI453" s="224"/>
    </row>
    <row r="454" spans="2:35" x14ac:dyDescent="0.2">
      <c r="B454" s="238"/>
      <c r="C454" s="242"/>
      <c r="D454" s="223"/>
      <c r="E454" s="242"/>
      <c r="P454" s="225"/>
      <c r="AH454" s="224"/>
      <c r="AI454" s="224"/>
    </row>
    <row r="455" spans="2:35" x14ac:dyDescent="0.2">
      <c r="B455" s="238"/>
      <c r="C455" s="242"/>
      <c r="D455" s="223"/>
      <c r="E455" s="242"/>
      <c r="P455" s="225"/>
      <c r="AH455" s="224"/>
      <c r="AI455" s="224"/>
    </row>
    <row r="456" spans="2:35" x14ac:dyDescent="0.2">
      <c r="B456" s="238"/>
      <c r="C456" s="242"/>
      <c r="D456" s="223"/>
      <c r="E456" s="242"/>
      <c r="P456" s="225"/>
      <c r="AH456" s="224"/>
      <c r="AI456" s="224"/>
    </row>
    <row r="457" spans="2:35" x14ac:dyDescent="0.2">
      <c r="B457" s="238"/>
      <c r="C457" s="242"/>
      <c r="D457" s="223"/>
      <c r="E457" s="242"/>
      <c r="P457" s="225"/>
      <c r="AH457" s="224"/>
      <c r="AI457" s="224"/>
    </row>
    <row r="458" spans="2:35" x14ac:dyDescent="0.2">
      <c r="B458" s="238"/>
      <c r="C458" s="242"/>
      <c r="D458" s="223"/>
      <c r="E458" s="242"/>
      <c r="P458" s="225"/>
      <c r="AH458" s="224"/>
      <c r="AI458" s="224"/>
    </row>
    <row r="459" spans="2:35" x14ac:dyDescent="0.2">
      <c r="B459" s="238"/>
      <c r="C459" s="242"/>
      <c r="D459" s="223"/>
      <c r="E459" s="242"/>
      <c r="P459" s="225"/>
      <c r="AH459" s="224"/>
      <c r="AI459" s="224"/>
    </row>
    <row r="460" spans="2:35" x14ac:dyDescent="0.2">
      <c r="B460" s="238"/>
      <c r="C460" s="242"/>
      <c r="D460" s="223"/>
      <c r="E460" s="242"/>
      <c r="P460" s="225"/>
      <c r="AH460" s="224"/>
      <c r="AI460" s="224"/>
    </row>
    <row r="461" spans="2:35" x14ac:dyDescent="0.2">
      <c r="B461" s="238"/>
      <c r="C461" s="242"/>
      <c r="D461" s="223"/>
      <c r="E461" s="242"/>
      <c r="P461" s="225"/>
      <c r="AH461" s="224"/>
      <c r="AI461" s="224"/>
    </row>
    <row r="462" spans="2:35" x14ac:dyDescent="0.2">
      <c r="B462" s="238"/>
      <c r="C462" s="242"/>
      <c r="D462" s="223"/>
      <c r="E462" s="242"/>
      <c r="P462" s="225"/>
      <c r="AH462" s="224"/>
      <c r="AI462" s="224"/>
    </row>
    <row r="463" spans="2:35" x14ac:dyDescent="0.2">
      <c r="B463" s="238"/>
      <c r="C463" s="242"/>
      <c r="D463" s="223"/>
      <c r="E463" s="242"/>
      <c r="P463" s="225"/>
      <c r="AH463" s="224"/>
      <c r="AI463" s="224"/>
    </row>
    <row r="464" spans="2:35" x14ac:dyDescent="0.2">
      <c r="B464" s="238"/>
      <c r="C464" s="242"/>
      <c r="D464" s="223"/>
      <c r="E464" s="242"/>
      <c r="P464" s="225"/>
      <c r="AH464" s="224"/>
      <c r="AI464" s="224"/>
    </row>
    <row r="465" spans="2:35" x14ac:dyDescent="0.2">
      <c r="B465" s="238"/>
      <c r="C465" s="242"/>
      <c r="D465" s="223"/>
      <c r="E465" s="242"/>
      <c r="P465" s="225"/>
      <c r="AH465" s="224"/>
      <c r="AI465" s="224"/>
    </row>
    <row r="466" spans="2:35" x14ac:dyDescent="0.2">
      <c r="B466" s="238"/>
      <c r="C466" s="242"/>
      <c r="D466" s="223"/>
      <c r="E466" s="242"/>
      <c r="P466" s="225"/>
      <c r="AH466" s="224"/>
      <c r="AI466" s="224"/>
    </row>
    <row r="467" spans="2:35" x14ac:dyDescent="0.2">
      <c r="B467" s="238"/>
      <c r="C467" s="242"/>
      <c r="D467" s="223"/>
      <c r="E467" s="242"/>
      <c r="P467" s="225"/>
      <c r="AH467" s="224"/>
      <c r="AI467" s="224"/>
    </row>
    <row r="468" spans="2:35" x14ac:dyDescent="0.2">
      <c r="B468" s="238"/>
      <c r="C468" s="242"/>
      <c r="D468" s="223"/>
      <c r="E468" s="242"/>
      <c r="P468" s="225"/>
      <c r="AH468" s="224"/>
      <c r="AI468" s="224"/>
    </row>
    <row r="469" spans="2:35" x14ac:dyDescent="0.2">
      <c r="B469" s="238"/>
      <c r="C469" s="242"/>
      <c r="D469" s="223"/>
      <c r="E469" s="242"/>
      <c r="P469" s="225"/>
      <c r="AH469" s="224"/>
      <c r="AI469" s="224"/>
    </row>
    <row r="470" spans="2:35" x14ac:dyDescent="0.2">
      <c r="B470" s="238"/>
      <c r="C470" s="242"/>
      <c r="D470" s="223"/>
      <c r="E470" s="242"/>
      <c r="P470" s="225"/>
      <c r="AH470" s="224"/>
      <c r="AI470" s="224"/>
    </row>
    <row r="471" spans="2:35" x14ac:dyDescent="0.2">
      <c r="B471" s="238"/>
      <c r="C471" s="242"/>
      <c r="D471" s="223"/>
      <c r="E471" s="242"/>
      <c r="P471" s="225"/>
      <c r="AH471" s="224"/>
      <c r="AI471" s="224"/>
    </row>
    <row r="472" spans="2:35" x14ac:dyDescent="0.2">
      <c r="B472" s="238"/>
      <c r="C472" s="242"/>
      <c r="D472" s="223"/>
      <c r="E472" s="242"/>
      <c r="P472" s="225"/>
      <c r="AH472" s="224"/>
      <c r="AI472" s="224"/>
    </row>
    <row r="473" spans="2:35" x14ac:dyDescent="0.2">
      <c r="B473" s="238"/>
      <c r="C473" s="242"/>
      <c r="D473" s="223"/>
      <c r="E473" s="242"/>
      <c r="P473" s="225"/>
      <c r="AH473" s="224"/>
      <c r="AI473" s="224"/>
    </row>
    <row r="474" spans="2:35" x14ac:dyDescent="0.2">
      <c r="B474" s="238"/>
      <c r="C474" s="242"/>
      <c r="D474" s="223"/>
      <c r="E474" s="242"/>
      <c r="P474" s="225"/>
      <c r="AH474" s="224"/>
      <c r="AI474" s="224"/>
    </row>
    <row r="475" spans="2:35" x14ac:dyDescent="0.2">
      <c r="B475" s="238"/>
      <c r="C475" s="242"/>
      <c r="D475" s="223"/>
      <c r="E475" s="242"/>
      <c r="P475" s="225"/>
      <c r="AH475" s="224"/>
      <c r="AI475" s="224"/>
    </row>
    <row r="476" spans="2:35" x14ac:dyDescent="0.2">
      <c r="B476" s="238"/>
      <c r="C476" s="242"/>
      <c r="D476" s="223"/>
      <c r="E476" s="242"/>
      <c r="P476" s="225"/>
      <c r="AH476" s="224"/>
      <c r="AI476" s="224"/>
    </row>
    <row r="477" spans="2:35" x14ac:dyDescent="0.2">
      <c r="B477" s="238"/>
      <c r="C477" s="242"/>
      <c r="D477" s="223"/>
      <c r="E477" s="242"/>
      <c r="P477" s="225"/>
      <c r="AH477" s="224"/>
      <c r="AI477" s="224"/>
    </row>
    <row r="478" spans="2:35" x14ac:dyDescent="0.2">
      <c r="B478" s="238"/>
      <c r="C478" s="242"/>
      <c r="D478" s="223"/>
      <c r="E478" s="242"/>
      <c r="P478" s="225"/>
      <c r="AH478" s="224"/>
      <c r="AI478" s="224"/>
    </row>
    <row r="479" spans="2:35" x14ac:dyDescent="0.2">
      <c r="B479" s="238"/>
      <c r="C479" s="242"/>
      <c r="D479" s="223"/>
      <c r="E479" s="242"/>
      <c r="P479" s="225"/>
      <c r="AH479" s="224"/>
      <c r="AI479" s="224"/>
    </row>
    <row r="480" spans="2:35" x14ac:dyDescent="0.2">
      <c r="B480" s="238"/>
      <c r="C480" s="242"/>
      <c r="D480" s="223"/>
      <c r="E480" s="242"/>
      <c r="P480" s="225"/>
      <c r="AH480" s="224"/>
      <c r="AI480" s="224"/>
    </row>
    <row r="481" spans="2:35" x14ac:dyDescent="0.2">
      <c r="B481" s="238"/>
      <c r="C481" s="242"/>
      <c r="D481" s="223"/>
      <c r="E481" s="242"/>
      <c r="P481" s="225"/>
      <c r="AH481" s="224"/>
      <c r="AI481" s="224"/>
    </row>
    <row r="482" spans="2:35" x14ac:dyDescent="0.2">
      <c r="B482" s="238"/>
      <c r="C482" s="242"/>
      <c r="D482" s="223"/>
      <c r="E482" s="242"/>
      <c r="P482" s="225"/>
      <c r="AH482" s="224"/>
      <c r="AI482" s="224"/>
    </row>
    <row r="483" spans="2:35" x14ac:dyDescent="0.2">
      <c r="B483" s="238"/>
      <c r="C483" s="242"/>
      <c r="D483" s="223"/>
      <c r="E483" s="242"/>
      <c r="P483" s="225"/>
      <c r="AH483" s="224"/>
      <c r="AI483" s="224"/>
    </row>
    <row r="484" spans="2:35" x14ac:dyDescent="0.2">
      <c r="B484" s="238"/>
      <c r="C484" s="242"/>
      <c r="D484" s="223"/>
      <c r="E484" s="242"/>
      <c r="P484" s="225"/>
      <c r="AH484" s="224"/>
      <c r="AI484" s="224"/>
    </row>
    <row r="485" spans="2:35" x14ac:dyDescent="0.2">
      <c r="B485" s="238"/>
      <c r="C485" s="242"/>
      <c r="D485" s="223"/>
      <c r="E485" s="242"/>
      <c r="P485" s="225"/>
      <c r="AH485" s="224"/>
      <c r="AI485" s="224"/>
    </row>
    <row r="486" spans="2:35" x14ac:dyDescent="0.2">
      <c r="B486" s="238"/>
      <c r="C486" s="242"/>
      <c r="D486" s="223"/>
      <c r="E486" s="242"/>
      <c r="P486" s="225"/>
      <c r="AH486" s="224"/>
      <c r="AI486" s="224"/>
    </row>
    <row r="487" spans="2:35" x14ac:dyDescent="0.2">
      <c r="B487" s="238"/>
      <c r="C487" s="242"/>
      <c r="D487" s="223"/>
      <c r="E487" s="242"/>
      <c r="P487" s="225"/>
      <c r="AH487" s="224"/>
      <c r="AI487" s="224"/>
    </row>
    <row r="488" spans="2:35" x14ac:dyDescent="0.2">
      <c r="B488" s="238"/>
      <c r="C488" s="242"/>
      <c r="D488" s="223"/>
      <c r="E488" s="242"/>
      <c r="P488" s="225"/>
      <c r="AH488" s="224"/>
      <c r="AI488" s="224"/>
    </row>
    <row r="489" spans="2:35" x14ac:dyDescent="0.2">
      <c r="B489" s="238"/>
      <c r="C489" s="242"/>
      <c r="D489" s="223"/>
      <c r="E489" s="242"/>
      <c r="P489" s="225"/>
      <c r="AH489" s="224"/>
      <c r="AI489" s="224"/>
    </row>
    <row r="490" spans="2:35" x14ac:dyDescent="0.2">
      <c r="B490" s="238"/>
      <c r="C490" s="242"/>
      <c r="D490" s="223"/>
      <c r="E490" s="242"/>
      <c r="P490" s="225"/>
      <c r="AH490" s="224"/>
      <c r="AI490" s="224"/>
    </row>
    <row r="491" spans="2:35" x14ac:dyDescent="0.2">
      <c r="B491" s="238"/>
      <c r="C491" s="242"/>
      <c r="D491" s="223"/>
      <c r="E491" s="242"/>
      <c r="P491" s="225"/>
      <c r="AH491" s="224"/>
      <c r="AI491" s="224"/>
    </row>
    <row r="492" spans="2:35" x14ac:dyDescent="0.2">
      <c r="B492" s="238"/>
      <c r="C492" s="242"/>
      <c r="D492" s="223"/>
      <c r="E492" s="242"/>
      <c r="P492" s="225"/>
      <c r="AH492" s="224"/>
      <c r="AI492" s="224"/>
    </row>
    <row r="493" spans="2:35" x14ac:dyDescent="0.2">
      <c r="B493" s="238"/>
      <c r="C493" s="242"/>
      <c r="D493" s="223"/>
      <c r="E493" s="242"/>
      <c r="P493" s="225"/>
      <c r="AH493" s="224"/>
      <c r="AI493" s="224"/>
    </row>
    <row r="494" spans="2:35" x14ac:dyDescent="0.2">
      <c r="B494" s="238"/>
      <c r="C494" s="242"/>
      <c r="D494" s="223"/>
      <c r="E494" s="242"/>
      <c r="P494" s="225"/>
      <c r="AH494" s="224"/>
      <c r="AI494" s="224"/>
    </row>
    <row r="495" spans="2:35" x14ac:dyDescent="0.2">
      <c r="B495" s="238"/>
      <c r="C495" s="242"/>
      <c r="D495" s="223"/>
      <c r="E495" s="242"/>
      <c r="P495" s="225"/>
      <c r="AH495" s="224"/>
      <c r="AI495" s="224"/>
    </row>
    <row r="496" spans="2:35" x14ac:dyDescent="0.2">
      <c r="B496" s="238"/>
      <c r="C496" s="242"/>
      <c r="D496" s="223"/>
      <c r="E496" s="242"/>
      <c r="P496" s="225"/>
      <c r="AH496" s="224"/>
      <c r="AI496" s="224"/>
    </row>
    <row r="497" spans="2:35" x14ac:dyDescent="0.2">
      <c r="B497" s="238"/>
      <c r="C497" s="242"/>
      <c r="D497" s="223"/>
      <c r="E497" s="242"/>
      <c r="P497" s="225"/>
      <c r="AH497" s="224"/>
      <c r="AI497" s="224"/>
    </row>
    <row r="498" spans="2:35" x14ac:dyDescent="0.2">
      <c r="B498" s="238"/>
      <c r="C498" s="242"/>
      <c r="D498" s="223"/>
      <c r="E498" s="242"/>
      <c r="P498" s="225"/>
      <c r="AH498" s="224"/>
      <c r="AI498" s="224"/>
    </row>
    <row r="499" spans="2:35" x14ac:dyDescent="0.2">
      <c r="B499" s="238"/>
      <c r="C499" s="242"/>
      <c r="D499" s="223"/>
      <c r="E499" s="242"/>
      <c r="P499" s="225"/>
      <c r="AH499" s="224"/>
      <c r="AI499" s="224"/>
    </row>
    <row r="500" spans="2:35" x14ac:dyDescent="0.2">
      <c r="B500" s="238"/>
      <c r="C500" s="242"/>
      <c r="D500" s="223"/>
      <c r="E500" s="242"/>
      <c r="P500" s="225"/>
      <c r="AH500" s="224"/>
      <c r="AI500" s="224"/>
    </row>
    <row r="501" spans="2:35" x14ac:dyDescent="0.2">
      <c r="B501" s="238"/>
      <c r="C501" s="242"/>
      <c r="D501" s="223"/>
      <c r="E501" s="242"/>
      <c r="P501" s="225"/>
      <c r="AH501" s="224"/>
      <c r="AI501" s="224"/>
    </row>
    <row r="502" spans="2:35" x14ac:dyDescent="0.2">
      <c r="B502" s="238"/>
      <c r="C502" s="242"/>
      <c r="D502" s="223"/>
      <c r="E502" s="242"/>
      <c r="P502" s="225"/>
      <c r="AH502" s="224"/>
      <c r="AI502" s="224"/>
    </row>
    <row r="503" spans="2:35" x14ac:dyDescent="0.2">
      <c r="B503" s="238"/>
      <c r="C503" s="242"/>
      <c r="D503" s="223"/>
      <c r="E503" s="242"/>
      <c r="P503" s="225"/>
      <c r="AH503" s="224"/>
      <c r="AI503" s="224"/>
    </row>
    <row r="504" spans="2:35" x14ac:dyDescent="0.2">
      <c r="B504" s="238"/>
      <c r="C504" s="242"/>
      <c r="D504" s="223"/>
      <c r="E504" s="242"/>
      <c r="P504" s="225"/>
      <c r="AH504" s="224"/>
      <c r="AI504" s="224"/>
    </row>
    <row r="505" spans="2:35" x14ac:dyDescent="0.2">
      <c r="B505" s="238"/>
      <c r="C505" s="242"/>
      <c r="D505" s="223"/>
      <c r="E505" s="242"/>
      <c r="P505" s="225"/>
      <c r="AH505" s="224"/>
      <c r="AI505" s="224"/>
    </row>
    <row r="506" spans="2:35" x14ac:dyDescent="0.2">
      <c r="B506" s="238"/>
      <c r="C506" s="242"/>
      <c r="D506" s="223"/>
      <c r="E506" s="242"/>
      <c r="P506" s="225"/>
      <c r="AH506" s="224"/>
      <c r="AI506" s="224"/>
    </row>
    <row r="507" spans="2:35" x14ac:dyDescent="0.2">
      <c r="B507" s="238"/>
      <c r="C507" s="242"/>
      <c r="D507" s="223"/>
      <c r="E507" s="242"/>
      <c r="P507" s="225"/>
      <c r="AH507" s="224"/>
      <c r="AI507" s="224"/>
    </row>
    <row r="508" spans="2:35" x14ac:dyDescent="0.2">
      <c r="B508" s="238"/>
      <c r="C508" s="242"/>
      <c r="D508" s="223"/>
      <c r="E508" s="242"/>
      <c r="P508" s="225"/>
      <c r="AH508" s="224"/>
      <c r="AI508" s="224"/>
    </row>
    <row r="509" spans="2:35" x14ac:dyDescent="0.2">
      <c r="B509" s="238"/>
      <c r="C509" s="242"/>
      <c r="D509" s="223"/>
      <c r="E509" s="242"/>
      <c r="P509" s="225"/>
      <c r="AH509" s="224"/>
      <c r="AI509" s="224"/>
    </row>
    <row r="510" spans="2:35" x14ac:dyDescent="0.2">
      <c r="B510" s="238"/>
      <c r="C510" s="242"/>
      <c r="D510" s="223"/>
      <c r="E510" s="242"/>
      <c r="P510" s="225"/>
      <c r="AH510" s="224"/>
      <c r="AI510" s="224"/>
    </row>
    <row r="511" spans="2:35" x14ac:dyDescent="0.2">
      <c r="B511" s="238"/>
      <c r="C511" s="242"/>
      <c r="D511" s="223"/>
      <c r="E511" s="242"/>
      <c r="P511" s="225"/>
      <c r="AH511" s="224"/>
      <c r="AI511" s="224"/>
    </row>
    <row r="512" spans="2:35" x14ac:dyDescent="0.2">
      <c r="B512" s="238"/>
      <c r="C512" s="242"/>
      <c r="D512" s="223"/>
      <c r="E512" s="242"/>
      <c r="P512" s="225"/>
      <c r="AH512" s="224"/>
      <c r="AI512" s="224"/>
    </row>
    <row r="513" spans="2:35" x14ac:dyDescent="0.2">
      <c r="B513" s="238"/>
      <c r="C513" s="242"/>
      <c r="D513" s="223"/>
      <c r="E513" s="242"/>
      <c r="P513" s="225"/>
      <c r="AH513" s="224"/>
      <c r="AI513" s="224"/>
    </row>
    <row r="514" spans="2:35" x14ac:dyDescent="0.2">
      <c r="B514" s="238"/>
      <c r="C514" s="242"/>
      <c r="D514" s="223"/>
      <c r="E514" s="242"/>
      <c r="P514" s="225"/>
      <c r="AH514" s="224"/>
      <c r="AI514" s="224"/>
    </row>
    <row r="515" spans="2:35" x14ac:dyDescent="0.2">
      <c r="B515" s="238"/>
      <c r="C515" s="242"/>
      <c r="D515" s="223"/>
      <c r="E515" s="242"/>
      <c r="P515" s="225"/>
      <c r="AH515" s="224"/>
      <c r="AI515" s="224"/>
    </row>
    <row r="516" spans="2:35" x14ac:dyDescent="0.2">
      <c r="B516" s="238"/>
      <c r="C516" s="242"/>
      <c r="D516" s="223"/>
      <c r="E516" s="242"/>
      <c r="P516" s="225"/>
      <c r="AH516" s="224"/>
      <c r="AI516" s="224"/>
    </row>
    <row r="517" spans="2:35" x14ac:dyDescent="0.2">
      <c r="B517" s="238"/>
      <c r="C517" s="242"/>
      <c r="D517" s="223"/>
      <c r="E517" s="242"/>
      <c r="P517" s="225"/>
      <c r="AH517" s="224"/>
      <c r="AI517" s="224"/>
    </row>
    <row r="518" spans="2:35" x14ac:dyDescent="0.2">
      <c r="B518" s="238"/>
      <c r="C518" s="242"/>
      <c r="D518" s="223"/>
      <c r="E518" s="242"/>
      <c r="P518" s="225"/>
      <c r="AH518" s="224"/>
      <c r="AI518" s="224"/>
    </row>
    <row r="519" spans="2:35" x14ac:dyDescent="0.2">
      <c r="B519" s="238"/>
      <c r="C519" s="242"/>
      <c r="D519" s="223"/>
      <c r="E519" s="242"/>
      <c r="P519" s="225"/>
      <c r="AH519" s="224"/>
      <c r="AI519" s="224"/>
    </row>
    <row r="520" spans="2:35" x14ac:dyDescent="0.2">
      <c r="B520" s="238"/>
      <c r="C520" s="242"/>
      <c r="D520" s="223"/>
      <c r="E520" s="242"/>
      <c r="P520" s="225"/>
      <c r="AH520" s="224"/>
      <c r="AI520" s="224"/>
    </row>
    <row r="521" spans="2:35" x14ac:dyDescent="0.2">
      <c r="B521" s="238"/>
      <c r="C521" s="242"/>
      <c r="D521" s="223"/>
      <c r="E521" s="242"/>
      <c r="P521" s="225"/>
      <c r="AH521" s="224"/>
      <c r="AI521" s="224"/>
    </row>
    <row r="522" spans="2:35" x14ac:dyDescent="0.2">
      <c r="B522" s="238"/>
      <c r="C522" s="242"/>
      <c r="D522" s="223"/>
      <c r="E522" s="242"/>
      <c r="P522" s="225"/>
      <c r="AH522" s="224"/>
      <c r="AI522" s="224"/>
    </row>
    <row r="523" spans="2:35" x14ac:dyDescent="0.2">
      <c r="B523" s="238"/>
      <c r="C523" s="242"/>
      <c r="D523" s="223"/>
      <c r="E523" s="242"/>
      <c r="P523" s="225"/>
      <c r="AH523" s="224"/>
      <c r="AI523" s="224"/>
    </row>
    <row r="524" spans="2:35" x14ac:dyDescent="0.2">
      <c r="B524" s="238"/>
      <c r="C524" s="242"/>
      <c r="D524" s="223"/>
      <c r="E524" s="242"/>
      <c r="P524" s="225"/>
      <c r="AH524" s="224"/>
      <c r="AI524" s="224"/>
    </row>
    <row r="525" spans="2:35" x14ac:dyDescent="0.2">
      <c r="B525" s="238"/>
      <c r="C525" s="242"/>
      <c r="D525" s="223"/>
      <c r="E525" s="242"/>
      <c r="P525" s="225"/>
      <c r="AH525" s="224"/>
      <c r="AI525" s="224"/>
    </row>
    <row r="526" spans="2:35" x14ac:dyDescent="0.2">
      <c r="B526" s="238"/>
      <c r="C526" s="242"/>
      <c r="D526" s="223"/>
      <c r="E526" s="242"/>
      <c r="P526" s="225"/>
      <c r="AH526" s="224"/>
      <c r="AI526" s="224"/>
    </row>
    <row r="527" spans="2:35" x14ac:dyDescent="0.2">
      <c r="B527" s="238"/>
      <c r="C527" s="242"/>
      <c r="D527" s="223"/>
      <c r="E527" s="242"/>
      <c r="P527" s="225"/>
      <c r="AH527" s="224"/>
      <c r="AI527" s="224"/>
    </row>
    <row r="528" spans="2:35" x14ac:dyDescent="0.2">
      <c r="B528" s="238"/>
      <c r="C528" s="242"/>
      <c r="D528" s="223"/>
      <c r="E528" s="242"/>
      <c r="P528" s="225"/>
      <c r="AH528" s="224"/>
      <c r="AI528" s="224"/>
    </row>
    <row r="529" spans="2:35" x14ac:dyDescent="0.2">
      <c r="B529" s="238"/>
      <c r="C529" s="242"/>
      <c r="D529" s="223"/>
      <c r="E529" s="242"/>
      <c r="P529" s="225"/>
      <c r="AH529" s="224"/>
      <c r="AI529" s="224"/>
    </row>
    <row r="530" spans="2:35" x14ac:dyDescent="0.2">
      <c r="B530" s="238"/>
      <c r="C530" s="242"/>
      <c r="D530" s="223"/>
      <c r="E530" s="242"/>
      <c r="P530" s="225"/>
      <c r="AH530" s="224"/>
      <c r="AI530" s="224"/>
    </row>
    <row r="531" spans="2:35" x14ac:dyDescent="0.2">
      <c r="B531" s="238"/>
      <c r="C531" s="242"/>
      <c r="D531" s="223"/>
      <c r="E531" s="242"/>
      <c r="P531" s="225"/>
      <c r="AH531" s="224"/>
      <c r="AI531" s="224"/>
    </row>
    <row r="532" spans="2:35" x14ac:dyDescent="0.2">
      <c r="B532" s="238"/>
      <c r="C532" s="242"/>
      <c r="D532" s="223"/>
      <c r="E532" s="242"/>
      <c r="P532" s="225"/>
      <c r="AH532" s="224"/>
      <c r="AI532" s="224"/>
    </row>
    <row r="533" spans="2:35" x14ac:dyDescent="0.2">
      <c r="B533" s="238"/>
      <c r="C533" s="242"/>
      <c r="D533" s="223"/>
      <c r="E533" s="242"/>
      <c r="P533" s="225"/>
      <c r="AH533" s="224"/>
      <c r="AI533" s="224"/>
    </row>
    <row r="534" spans="2:35" x14ac:dyDescent="0.2">
      <c r="B534" s="238"/>
      <c r="C534" s="242"/>
      <c r="D534" s="223"/>
      <c r="E534" s="242"/>
      <c r="P534" s="225"/>
      <c r="AH534" s="224"/>
      <c r="AI534" s="224"/>
    </row>
    <row r="535" spans="2:35" x14ac:dyDescent="0.2">
      <c r="B535" s="238"/>
      <c r="C535" s="242"/>
      <c r="D535" s="223"/>
      <c r="E535" s="242"/>
      <c r="P535" s="225"/>
      <c r="AH535" s="224"/>
      <c r="AI535" s="224"/>
    </row>
    <row r="536" spans="2:35" x14ac:dyDescent="0.2">
      <c r="B536" s="238"/>
      <c r="C536" s="242"/>
      <c r="D536" s="223"/>
      <c r="E536" s="242"/>
      <c r="P536" s="225"/>
      <c r="AH536" s="224"/>
      <c r="AI536" s="224"/>
    </row>
    <row r="537" spans="2:35" x14ac:dyDescent="0.2">
      <c r="B537" s="238"/>
      <c r="C537" s="242"/>
      <c r="D537" s="223"/>
      <c r="E537" s="242"/>
      <c r="P537" s="225"/>
      <c r="AH537" s="224"/>
      <c r="AI537" s="224"/>
    </row>
    <row r="538" spans="2:35" x14ac:dyDescent="0.2">
      <c r="B538" s="238"/>
      <c r="C538" s="242"/>
      <c r="D538" s="223"/>
      <c r="E538" s="242"/>
      <c r="P538" s="225"/>
      <c r="AH538" s="224"/>
      <c r="AI538" s="224"/>
    </row>
    <row r="539" spans="2:35" x14ac:dyDescent="0.2">
      <c r="B539" s="238"/>
      <c r="C539" s="242"/>
      <c r="D539" s="223"/>
      <c r="E539" s="242"/>
      <c r="P539" s="225"/>
      <c r="AH539" s="224"/>
      <c r="AI539" s="224"/>
    </row>
    <row r="540" spans="2:35" x14ac:dyDescent="0.2">
      <c r="B540" s="238"/>
      <c r="C540" s="242"/>
      <c r="D540" s="223"/>
      <c r="E540" s="242"/>
      <c r="P540" s="225"/>
      <c r="AH540" s="224"/>
      <c r="AI540" s="224"/>
    </row>
    <row r="541" spans="2:35" x14ac:dyDescent="0.2">
      <c r="B541" s="238"/>
      <c r="C541" s="242"/>
      <c r="D541" s="223"/>
      <c r="E541" s="242"/>
      <c r="P541" s="225"/>
      <c r="AH541" s="224"/>
      <c r="AI541" s="224"/>
    </row>
    <row r="542" spans="2:35" x14ac:dyDescent="0.2">
      <c r="B542" s="238"/>
      <c r="C542" s="242"/>
      <c r="D542" s="223"/>
      <c r="E542" s="242"/>
      <c r="P542" s="225"/>
      <c r="AH542" s="224"/>
      <c r="AI542" s="224"/>
    </row>
    <row r="543" spans="2:35" x14ac:dyDescent="0.2">
      <c r="B543" s="238"/>
      <c r="C543" s="242"/>
      <c r="D543" s="223"/>
      <c r="E543" s="242"/>
      <c r="P543" s="225"/>
      <c r="AH543" s="224"/>
      <c r="AI543" s="224"/>
    </row>
    <row r="544" spans="2:35" x14ac:dyDescent="0.2">
      <c r="B544" s="238"/>
      <c r="C544" s="242"/>
      <c r="D544" s="223"/>
      <c r="E544" s="242"/>
      <c r="P544" s="225"/>
      <c r="AH544" s="224"/>
      <c r="AI544" s="224"/>
    </row>
    <row r="545" spans="2:35" x14ac:dyDescent="0.2">
      <c r="B545" s="238"/>
      <c r="C545" s="242"/>
      <c r="D545" s="223"/>
      <c r="E545" s="242"/>
      <c r="P545" s="225"/>
      <c r="AH545" s="224"/>
      <c r="AI545" s="224"/>
    </row>
    <row r="546" spans="2:35" x14ac:dyDescent="0.2">
      <c r="B546" s="238"/>
      <c r="C546" s="242"/>
      <c r="D546" s="223"/>
      <c r="E546" s="242"/>
      <c r="P546" s="225"/>
      <c r="AH546" s="224"/>
      <c r="AI546" s="224"/>
    </row>
    <row r="547" spans="2:35" x14ac:dyDescent="0.2">
      <c r="B547" s="238"/>
      <c r="C547" s="242"/>
      <c r="D547" s="223"/>
      <c r="E547" s="242"/>
      <c r="P547" s="225"/>
      <c r="AH547" s="224"/>
      <c r="AI547" s="224"/>
    </row>
    <row r="548" spans="2:35" x14ac:dyDescent="0.2">
      <c r="B548" s="238"/>
      <c r="C548" s="242"/>
      <c r="D548" s="223"/>
      <c r="E548" s="242"/>
      <c r="P548" s="225"/>
      <c r="AH548" s="224"/>
      <c r="AI548" s="224"/>
    </row>
    <row r="549" spans="2:35" x14ac:dyDescent="0.2">
      <c r="B549" s="238"/>
      <c r="C549" s="242"/>
      <c r="D549" s="223"/>
      <c r="E549" s="242"/>
      <c r="P549" s="225"/>
      <c r="AH549" s="224"/>
      <c r="AI549" s="224"/>
    </row>
    <row r="550" spans="2:35" x14ac:dyDescent="0.2">
      <c r="B550" s="238"/>
      <c r="C550" s="242"/>
      <c r="D550" s="223"/>
      <c r="E550" s="242"/>
      <c r="P550" s="225"/>
      <c r="AH550" s="224"/>
      <c r="AI550" s="224"/>
    </row>
    <row r="551" spans="2:35" x14ac:dyDescent="0.2">
      <c r="B551" s="238"/>
      <c r="C551" s="242"/>
      <c r="D551" s="223"/>
      <c r="E551" s="242"/>
      <c r="P551" s="225"/>
      <c r="AH551" s="224"/>
      <c r="AI551" s="224"/>
    </row>
    <row r="552" spans="2:35" x14ac:dyDescent="0.2">
      <c r="B552" s="238"/>
      <c r="C552" s="242"/>
      <c r="D552" s="223"/>
      <c r="E552" s="242"/>
      <c r="P552" s="225"/>
      <c r="AH552" s="224"/>
      <c r="AI552" s="224"/>
    </row>
    <row r="553" spans="2:35" x14ac:dyDescent="0.2">
      <c r="B553" s="238"/>
      <c r="C553" s="242"/>
      <c r="D553" s="223"/>
      <c r="E553" s="242"/>
      <c r="P553" s="225"/>
      <c r="AH553" s="224"/>
      <c r="AI553" s="224"/>
    </row>
    <row r="554" spans="2:35" x14ac:dyDescent="0.2">
      <c r="B554" s="238"/>
      <c r="C554" s="242"/>
      <c r="D554" s="223"/>
      <c r="E554" s="242"/>
      <c r="P554" s="225"/>
      <c r="AH554" s="224"/>
      <c r="AI554" s="224"/>
    </row>
    <row r="555" spans="2:35" x14ac:dyDescent="0.2">
      <c r="B555" s="238"/>
      <c r="C555" s="242"/>
      <c r="D555" s="223"/>
      <c r="E555" s="242"/>
      <c r="P555" s="225"/>
      <c r="AH555" s="224"/>
      <c r="AI555" s="224"/>
    </row>
    <row r="556" spans="2:35" x14ac:dyDescent="0.2">
      <c r="B556" s="238"/>
      <c r="C556" s="242"/>
      <c r="D556" s="223"/>
      <c r="E556" s="242"/>
      <c r="P556" s="225"/>
      <c r="AH556" s="224"/>
      <c r="AI556" s="224"/>
    </row>
    <row r="557" spans="2:35" x14ac:dyDescent="0.2">
      <c r="B557" s="238"/>
      <c r="C557" s="242"/>
      <c r="D557" s="223"/>
      <c r="E557" s="242"/>
      <c r="P557" s="225"/>
      <c r="AH557" s="224"/>
      <c r="AI557" s="224"/>
    </row>
    <row r="558" spans="2:35" x14ac:dyDescent="0.2">
      <c r="B558" s="238"/>
      <c r="C558" s="242"/>
      <c r="D558" s="223"/>
      <c r="E558" s="242"/>
      <c r="P558" s="225"/>
      <c r="AH558" s="224"/>
      <c r="AI558" s="224"/>
    </row>
    <row r="559" spans="2:35" x14ac:dyDescent="0.2">
      <c r="B559" s="238"/>
      <c r="C559" s="242"/>
      <c r="D559" s="223"/>
      <c r="E559" s="242"/>
      <c r="P559" s="225"/>
      <c r="AH559" s="224"/>
      <c r="AI559" s="224"/>
    </row>
    <row r="560" spans="2:35" x14ac:dyDescent="0.2">
      <c r="B560" s="238"/>
      <c r="C560" s="242"/>
      <c r="D560" s="223"/>
      <c r="E560" s="242"/>
      <c r="P560" s="225"/>
      <c r="AH560" s="224"/>
      <c r="AI560" s="224"/>
    </row>
    <row r="561" spans="2:35" x14ac:dyDescent="0.2">
      <c r="B561" s="238"/>
      <c r="C561" s="242"/>
      <c r="D561" s="223"/>
      <c r="E561" s="242"/>
      <c r="P561" s="225"/>
      <c r="AH561" s="224"/>
      <c r="AI561" s="224"/>
    </row>
    <row r="562" spans="2:35" x14ac:dyDescent="0.2">
      <c r="B562" s="238"/>
      <c r="C562" s="242"/>
      <c r="D562" s="223"/>
      <c r="E562" s="242"/>
      <c r="P562" s="225"/>
      <c r="AH562" s="224"/>
      <c r="AI562" s="224"/>
    </row>
    <row r="563" spans="2:35" x14ac:dyDescent="0.2">
      <c r="B563" s="238"/>
      <c r="C563" s="242"/>
      <c r="D563" s="223"/>
      <c r="E563" s="242"/>
      <c r="P563" s="225"/>
      <c r="AH563" s="224"/>
      <c r="AI563" s="224"/>
    </row>
    <row r="564" spans="2:35" x14ac:dyDescent="0.2">
      <c r="B564" s="238"/>
      <c r="C564" s="242"/>
      <c r="D564" s="223"/>
      <c r="E564" s="242"/>
      <c r="P564" s="225"/>
      <c r="AH564" s="224"/>
      <c r="AI564" s="224"/>
    </row>
    <row r="565" spans="2:35" x14ac:dyDescent="0.2">
      <c r="B565" s="238"/>
      <c r="C565" s="242"/>
      <c r="D565" s="223"/>
      <c r="E565" s="242"/>
      <c r="P565" s="225"/>
      <c r="AH565" s="224"/>
      <c r="AI565" s="224"/>
    </row>
    <row r="566" spans="2:35" x14ac:dyDescent="0.2">
      <c r="B566" s="238"/>
      <c r="C566" s="242"/>
      <c r="D566" s="223"/>
      <c r="E566" s="242"/>
      <c r="P566" s="225"/>
      <c r="AH566" s="224"/>
      <c r="AI566" s="224"/>
    </row>
    <row r="567" spans="2:35" x14ac:dyDescent="0.2">
      <c r="B567" s="238"/>
      <c r="C567" s="242"/>
      <c r="D567" s="223"/>
      <c r="E567" s="242"/>
      <c r="P567" s="225"/>
      <c r="AH567" s="224"/>
      <c r="AI567" s="224"/>
    </row>
    <row r="568" spans="2:35" x14ac:dyDescent="0.2">
      <c r="B568" s="238"/>
      <c r="C568" s="242"/>
      <c r="D568" s="223"/>
      <c r="E568" s="242"/>
      <c r="P568" s="225"/>
      <c r="AH568" s="224"/>
      <c r="AI568" s="224"/>
    </row>
    <row r="569" spans="2:35" x14ac:dyDescent="0.2">
      <c r="B569" s="238"/>
      <c r="C569" s="242"/>
      <c r="D569" s="223"/>
      <c r="E569" s="242"/>
      <c r="P569" s="225"/>
      <c r="AH569" s="224"/>
      <c r="AI569" s="224"/>
    </row>
    <row r="570" spans="2:35" x14ac:dyDescent="0.2">
      <c r="B570" s="238"/>
      <c r="C570" s="242"/>
      <c r="D570" s="223"/>
      <c r="E570" s="242"/>
      <c r="P570" s="225"/>
      <c r="AH570" s="224"/>
      <c r="AI570" s="224"/>
    </row>
    <row r="571" spans="2:35" x14ac:dyDescent="0.2">
      <c r="B571" s="238"/>
      <c r="C571" s="242"/>
      <c r="D571" s="223"/>
      <c r="E571" s="242"/>
      <c r="P571" s="225"/>
      <c r="AH571" s="224"/>
      <c r="AI571" s="224"/>
    </row>
    <row r="572" spans="2:35" x14ac:dyDescent="0.2">
      <c r="B572" s="238"/>
      <c r="C572" s="242"/>
      <c r="D572" s="223"/>
      <c r="E572" s="242"/>
      <c r="P572" s="225"/>
      <c r="AH572" s="224"/>
      <c r="AI572" s="224"/>
    </row>
    <row r="573" spans="2:35" x14ac:dyDescent="0.2">
      <c r="B573" s="238"/>
      <c r="C573" s="242"/>
      <c r="D573" s="223"/>
      <c r="E573" s="242"/>
      <c r="P573" s="225"/>
      <c r="AH573" s="224"/>
      <c r="AI573" s="224"/>
    </row>
    <row r="574" spans="2:35" x14ac:dyDescent="0.2">
      <c r="B574" s="238"/>
      <c r="C574" s="242"/>
      <c r="D574" s="223"/>
      <c r="E574" s="242"/>
      <c r="P574" s="225"/>
      <c r="AH574" s="224"/>
      <c r="AI574" s="224"/>
    </row>
    <row r="575" spans="2:35" x14ac:dyDescent="0.2">
      <c r="B575" s="238"/>
      <c r="C575" s="242"/>
      <c r="D575" s="223"/>
      <c r="E575" s="242"/>
      <c r="P575" s="225"/>
      <c r="AH575" s="224"/>
      <c r="AI575" s="224"/>
    </row>
    <row r="576" spans="2:35" x14ac:dyDescent="0.2">
      <c r="B576" s="238"/>
      <c r="C576" s="242"/>
      <c r="D576" s="223"/>
      <c r="E576" s="242"/>
      <c r="P576" s="225"/>
      <c r="AH576" s="224"/>
      <c r="AI576" s="224"/>
    </row>
    <row r="577" spans="2:35" x14ac:dyDescent="0.2">
      <c r="B577" s="238"/>
      <c r="C577" s="242"/>
      <c r="D577" s="223"/>
      <c r="E577" s="242"/>
      <c r="P577" s="225"/>
      <c r="AH577" s="224"/>
      <c r="AI577" s="224"/>
    </row>
    <row r="578" spans="2:35" x14ac:dyDescent="0.2">
      <c r="B578" s="238"/>
      <c r="C578" s="242"/>
      <c r="D578" s="223"/>
      <c r="E578" s="242"/>
      <c r="P578" s="225"/>
      <c r="AH578" s="224"/>
      <c r="AI578" s="224"/>
    </row>
    <row r="579" spans="2:35" x14ac:dyDescent="0.2">
      <c r="B579" s="238"/>
      <c r="C579" s="242"/>
      <c r="D579" s="223"/>
      <c r="E579" s="242"/>
      <c r="P579" s="225"/>
      <c r="AH579" s="224"/>
      <c r="AI579" s="224"/>
    </row>
    <row r="580" spans="2:35" x14ac:dyDescent="0.2">
      <c r="B580" s="238"/>
      <c r="C580" s="242"/>
      <c r="D580" s="223"/>
      <c r="E580" s="242"/>
      <c r="P580" s="225"/>
      <c r="AH580" s="224"/>
      <c r="AI580" s="224"/>
    </row>
    <row r="581" spans="2:35" x14ac:dyDescent="0.2">
      <c r="B581" s="238"/>
      <c r="C581" s="242"/>
      <c r="D581" s="223"/>
      <c r="E581" s="242"/>
      <c r="P581" s="225"/>
      <c r="AH581" s="224"/>
      <c r="AI581" s="224"/>
    </row>
    <row r="582" spans="2:35" x14ac:dyDescent="0.2">
      <c r="B582" s="238"/>
      <c r="C582" s="242"/>
      <c r="D582" s="223"/>
      <c r="E582" s="242"/>
      <c r="P582" s="225"/>
      <c r="AH582" s="224"/>
      <c r="AI582" s="224"/>
    </row>
    <row r="583" spans="2:35" x14ac:dyDescent="0.2">
      <c r="B583" s="238"/>
      <c r="C583" s="242"/>
      <c r="D583" s="223"/>
      <c r="E583" s="242"/>
      <c r="P583" s="225"/>
      <c r="AH583" s="224"/>
      <c r="AI583" s="224"/>
    </row>
    <row r="584" spans="2:35" x14ac:dyDescent="0.2">
      <c r="B584" s="238"/>
      <c r="C584" s="242"/>
      <c r="D584" s="223"/>
      <c r="E584" s="242"/>
      <c r="P584" s="225"/>
      <c r="AH584" s="224"/>
      <c r="AI584" s="224"/>
    </row>
    <row r="585" spans="2:35" x14ac:dyDescent="0.2">
      <c r="B585" s="238"/>
      <c r="C585" s="242"/>
      <c r="D585" s="223"/>
      <c r="E585" s="242"/>
      <c r="P585" s="225"/>
      <c r="AH585" s="224"/>
      <c r="AI585" s="224"/>
    </row>
    <row r="586" spans="2:35" x14ac:dyDescent="0.2">
      <c r="B586" s="238"/>
      <c r="C586" s="242"/>
      <c r="D586" s="223"/>
      <c r="E586" s="242"/>
      <c r="P586" s="225"/>
      <c r="AH586" s="224"/>
      <c r="AI586" s="224"/>
    </row>
    <row r="587" spans="2:35" x14ac:dyDescent="0.2">
      <c r="B587" s="238"/>
      <c r="C587" s="242"/>
      <c r="D587" s="223"/>
      <c r="E587" s="242"/>
      <c r="P587" s="225"/>
      <c r="AH587" s="224"/>
      <c r="AI587" s="224"/>
    </row>
    <row r="588" spans="2:35" x14ac:dyDescent="0.2">
      <c r="B588" s="238"/>
      <c r="C588" s="242"/>
      <c r="D588" s="223"/>
      <c r="E588" s="242"/>
      <c r="P588" s="225"/>
      <c r="AH588" s="224"/>
      <c r="AI588" s="224"/>
    </row>
    <row r="589" spans="2:35" x14ac:dyDescent="0.2">
      <c r="B589" s="238"/>
      <c r="C589" s="242"/>
      <c r="D589" s="223"/>
      <c r="E589" s="242"/>
      <c r="P589" s="225"/>
      <c r="AH589" s="224"/>
      <c r="AI589" s="224"/>
    </row>
    <row r="590" spans="2:35" x14ac:dyDescent="0.2">
      <c r="B590" s="238"/>
      <c r="C590" s="242"/>
      <c r="D590" s="223"/>
      <c r="E590" s="242"/>
      <c r="P590" s="225"/>
      <c r="AH590" s="224"/>
      <c r="AI590" s="224"/>
    </row>
    <row r="591" spans="2:35" x14ac:dyDescent="0.2">
      <c r="B591" s="238"/>
      <c r="C591" s="242"/>
      <c r="D591" s="223"/>
      <c r="E591" s="242"/>
      <c r="P591" s="225"/>
      <c r="AH591" s="224"/>
      <c r="AI591" s="224"/>
    </row>
    <row r="592" spans="2:35" x14ac:dyDescent="0.2">
      <c r="B592" s="238"/>
      <c r="C592" s="242"/>
      <c r="D592" s="223"/>
      <c r="E592" s="242"/>
      <c r="P592" s="225"/>
      <c r="AH592" s="224"/>
      <c r="AI592" s="224"/>
    </row>
    <row r="593" spans="2:35" x14ac:dyDescent="0.2">
      <c r="B593" s="238"/>
      <c r="C593" s="242"/>
      <c r="D593" s="223"/>
      <c r="E593" s="242"/>
      <c r="P593" s="225"/>
      <c r="AH593" s="224"/>
      <c r="AI593" s="224"/>
    </row>
    <row r="594" spans="2:35" x14ac:dyDescent="0.2">
      <c r="B594" s="238"/>
      <c r="C594" s="242"/>
      <c r="D594" s="223"/>
      <c r="E594" s="242"/>
      <c r="P594" s="225"/>
      <c r="AH594" s="224"/>
      <c r="AI594" s="224"/>
    </row>
    <row r="595" spans="2:35" x14ac:dyDescent="0.2">
      <c r="B595" s="238"/>
      <c r="C595" s="242"/>
      <c r="D595" s="223"/>
      <c r="E595" s="242"/>
      <c r="P595" s="225"/>
      <c r="AH595" s="224"/>
      <c r="AI595" s="224"/>
    </row>
    <row r="596" spans="2:35" x14ac:dyDescent="0.2">
      <c r="B596" s="238"/>
      <c r="C596" s="242"/>
      <c r="D596" s="223"/>
      <c r="E596" s="242"/>
      <c r="P596" s="225"/>
      <c r="AH596" s="224"/>
      <c r="AI596" s="224"/>
    </row>
    <row r="597" spans="2:35" x14ac:dyDescent="0.2">
      <c r="B597" s="238"/>
      <c r="C597" s="242"/>
      <c r="D597" s="223"/>
      <c r="E597" s="242"/>
      <c r="P597" s="225"/>
      <c r="AH597" s="224"/>
      <c r="AI597" s="224"/>
    </row>
    <row r="598" spans="2:35" x14ac:dyDescent="0.2">
      <c r="B598" s="238"/>
      <c r="C598" s="242"/>
      <c r="D598" s="223"/>
      <c r="E598" s="242"/>
      <c r="P598" s="225"/>
      <c r="AH598" s="224"/>
      <c r="AI598" s="224"/>
    </row>
    <row r="599" spans="2:35" x14ac:dyDescent="0.2">
      <c r="B599" s="238"/>
      <c r="C599" s="242"/>
      <c r="D599" s="223"/>
      <c r="E599" s="242"/>
      <c r="P599" s="225"/>
      <c r="AH599" s="224"/>
      <c r="AI599" s="224"/>
    </row>
    <row r="600" spans="2:35" x14ac:dyDescent="0.2">
      <c r="B600" s="238"/>
      <c r="C600" s="242"/>
      <c r="D600" s="223"/>
      <c r="E600" s="242"/>
      <c r="P600" s="225"/>
      <c r="AH600" s="224"/>
      <c r="AI600" s="224"/>
    </row>
    <row r="601" spans="2:35" x14ac:dyDescent="0.2">
      <c r="B601" s="238"/>
      <c r="C601" s="242"/>
      <c r="D601" s="223"/>
      <c r="E601" s="242"/>
      <c r="P601" s="225"/>
      <c r="AH601" s="224"/>
      <c r="AI601" s="224"/>
    </row>
    <row r="602" spans="2:35" x14ac:dyDescent="0.2">
      <c r="B602" s="238"/>
      <c r="C602" s="242"/>
      <c r="D602" s="223"/>
      <c r="E602" s="242"/>
      <c r="P602" s="225"/>
      <c r="AH602" s="224"/>
      <c r="AI602" s="224"/>
    </row>
  </sheetData>
  <sortState xmlns:xlrd2="http://schemas.microsoft.com/office/spreadsheetml/2017/richdata2" ref="B3:AI77">
    <sortCondition ref="B3:B77"/>
  </sortState>
  <phoneticPr fontId="0" type="noConversion"/>
  <conditionalFormatting sqref="A603:AI65386 A2:AI2 A3:A602 B4:B9">
    <cfRule type="expression" dxfId="131" priority="1178" stopIfTrue="1">
      <formula>AND(ROW(A2)=$CC$1,COLUMN(A2)=$CC$2)</formula>
    </cfRule>
    <cfRule type="expression" dxfId="130" priority="1179" stopIfTrue="1">
      <formula>OR(AND(ROW(A2)=$CC$1,COLUMN(A2)&lt;$CC$2),AND(ROW(A2)&lt;$CC$1,COLUMN(A2)=$CC$2))</formula>
    </cfRule>
  </conditionalFormatting>
  <conditionalFormatting sqref="B10:D602 X10:AH602">
    <cfRule type="expression" dxfId="129" priority="63" stopIfTrue="1">
      <formula>AND(ROW(B10)=$CC$1,COLUMN(B10)=$CC$2)</formula>
    </cfRule>
    <cfRule type="expression" dxfId="128" priority="64" stopIfTrue="1">
      <formula>OR(AND(ROW(B10)=$CC$1,COLUMN(B10)&lt;$CC$2),AND(ROW(B10)&lt;$CC$1,COLUMN(B10)=$CC$2))</formula>
    </cfRule>
  </conditionalFormatting>
  <conditionalFormatting sqref="E10:E602">
    <cfRule type="expression" dxfId="127" priority="47" stopIfTrue="1">
      <formula>AND(ROW(E10)=$CC$1,COLUMN(E10)=$CC$2)</formula>
    </cfRule>
    <cfRule type="expression" dxfId="126" priority="48" stopIfTrue="1">
      <formula>OR(AND(ROW(E10)=$CC$1,COLUMN(E10)&lt;$CC$2),AND(ROW(E10)&lt;$CC$1,COLUMN(E10)=$CC$2))</formula>
    </cfRule>
  </conditionalFormatting>
  <conditionalFormatting sqref="F10:W602">
    <cfRule type="expression" dxfId="125" priority="45" stopIfTrue="1">
      <formula>AND(ROW(F10)=$CC$1,COLUMN(F10)=$CC$2)</formula>
    </cfRule>
    <cfRule type="expression" dxfId="124" priority="46" stopIfTrue="1">
      <formula>OR(AND(ROW(F10)=$CC$1,COLUMN(F10)&lt;$CC$2),AND(ROW(F10)&lt;$CC$1,COLUMN(F10)=$CC$2))</formula>
    </cfRule>
  </conditionalFormatting>
  <conditionalFormatting sqref="AI10:AI602">
    <cfRule type="expression" dxfId="123" priority="43" stopIfTrue="1">
      <formula>AND(ROW(AI10)=$CC$1,COLUMN(AI10)=$CC$2)</formula>
    </cfRule>
    <cfRule type="expression" dxfId="122" priority="44" stopIfTrue="1">
      <formula>OR(AND(ROW(AI10)=$CC$1,COLUMN(AI10)&lt;$CC$2),AND(ROW(AI10)&lt;$CC$1,COLUMN(AI10)=$CC$2))</formula>
    </cfRule>
  </conditionalFormatting>
  <conditionalFormatting sqref="B3 AI3">
    <cfRule type="expression" dxfId="121" priority="27" stopIfTrue="1">
      <formula>AND(ROW(B3)=$CC$1,COLUMN(B3)=$CC$2)</formula>
    </cfRule>
    <cfRule type="expression" dxfId="120" priority="28" stopIfTrue="1">
      <formula>OR(AND(ROW(B3)=$CC$1,COLUMN(B3)&lt;$CC$2),AND(ROW(B3)&lt;$CC$1,COLUMN(B3)=$CC$2))</formula>
    </cfRule>
  </conditionalFormatting>
  <conditionalFormatting sqref="C6:AI9 AI4:AI5">
    <cfRule type="expression" dxfId="119" priority="25" stopIfTrue="1">
      <formula>AND(ROW(C4)=$CC$1,COLUMN(C4)=$CC$2)</formula>
    </cfRule>
    <cfRule type="expression" dxfId="118" priority="26" stopIfTrue="1">
      <formula>OR(AND(ROW(C4)=$CC$1,COLUMN(C4)&lt;$CC$2),AND(ROW(C4)&lt;$CC$1,COLUMN(C4)=$CC$2))</formula>
    </cfRule>
  </conditionalFormatting>
  <conditionalFormatting sqref="F4:W4">
    <cfRule type="expression" dxfId="117" priority="1" stopIfTrue="1">
      <formula>AND(ROW(F4)=$CC$1,COLUMN(F4)=$CC$2)</formula>
    </cfRule>
    <cfRule type="expression" dxfId="116" priority="2" stopIfTrue="1">
      <formula>OR(AND(ROW(F4)=$CC$1,COLUMN(F4)&lt;$CC$2),AND(ROW(F4)&lt;$CC$1,COLUMN(F4)=$CC$2))</formula>
    </cfRule>
  </conditionalFormatting>
  <conditionalFormatting sqref="C3:AH3">
    <cfRule type="expression" dxfId="115" priority="5" stopIfTrue="1">
      <formula>AND(ROW(C3)=$CC$1,COLUMN(C3)=$CC$2)</formula>
    </cfRule>
    <cfRule type="expression" dxfId="114" priority="6" stopIfTrue="1">
      <formula>OR(AND(ROW(C3)=$CC$1,COLUMN(C3)&lt;$CC$2),AND(ROW(C3)&lt;$CC$1,COLUMN(C3)=$CC$2))</formula>
    </cfRule>
  </conditionalFormatting>
  <conditionalFormatting sqref="C4:E4 X4:AH4 C5:AH5">
    <cfRule type="expression" dxfId="113" priority="3" stopIfTrue="1">
      <formula>AND(ROW(C4)=$CC$1,COLUMN(C4)=$CC$2)</formula>
    </cfRule>
    <cfRule type="expression" dxfId="112" priority="4" stopIfTrue="1">
      <formula>OR(AND(ROW(C4)=$CC$1,COLUMN(C4)&lt;$CC$2),AND(ROW(C4)&lt;$CC$1,COLUMN(C4)=$CC$2))</formula>
    </cfRule>
  </conditionalFormatting>
  <dataValidations xWindow="964" yWindow="403" count="4">
    <dataValidation type="custom" errorStyle="warning" allowBlank="1" showInputMessage="1" showErrorMessage="1" error="-Must be a multiple of 2.5 unless a record attempt" sqref="W79:W65386 Q79:Q65386 R20:W31 Q70:W78 R10:W18 W32:W69 Q20:Q69 Q19:W19 Q3:Q5 Q6:Q18 W3:W5 W6:W9 K3:K5 K6:K65386" xr:uid="{00000000-0002-0000-0100-000000000000}">
      <formula1>AND(MOD(K3,2.5)=0)</formula1>
    </dataValidation>
    <dataValidation type="list" allowBlank="1" showInputMessage="1" showErrorMessage="1" promptTitle="Division" prompt="Select from menu" sqref="E1:E5 E6:E1048576" xr:uid="{00000000-0002-0000-0100-000001000000}">
      <formula1>INDIRECT($AY$1)</formula1>
    </dataValidation>
    <dataValidation type="list" allowBlank="1" showInputMessage="1" showErrorMessage="1" sqref="B3:B3250" xr:uid="{00000000-0002-0000-0100-000002000000}">
      <formula1>"A,B,C,D,E,F,G,H,I,J,K,L,M,N,O,P,Q,R,S,T"</formula1>
    </dataValidation>
    <dataValidation allowBlank="1" showInputMessage="1" showErrorMessage="1" promptTitle="Events entered" prompt="Enter the code for for each event entered_x000a_PL = 3-Lift total_x000a_PP = BP plus DL_x000a_SQ = Squat_x000a_BP = Bench press_x000a_DL = Deadlift" sqref="AI3:AI65386" xr:uid="{00000000-0002-0000-0100-000003000000}"/>
  </dataValidations>
  <pageMargins left="0.75" right="0.75" top="1" bottom="1" header="0.5" footer="0.5"/>
  <pageSetup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39" id="{C3F43931-77E3-4C9E-BF05-E9486EEE943A}">
            <xm:f>$F1 &gt; Setup!$J$20</xm:f>
            <x14:dxf>
              <fill>
                <patternFill>
                  <bgColor theme="5" tint="-0.24994659260841701"/>
                </patternFill>
              </fill>
            </x14:dxf>
          </x14:cfRule>
          <x14:cfRule type="expression" priority="1140" id="{BEAA0768-88C2-42CF-BEB0-1993623B2820}">
            <xm:f>AND(($F1 &lt;= Setup!$J$19), ($F1 &gt; Setup!$J$18))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141" id="{D7FF9EFA-22AC-4356-B52E-840D49069784}">
            <xm:f>AND(($F1 &lt;= Setup!$J$18), ($F1 &gt; Setup!$J$17))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142" id="{40966E8A-3FD1-4F8E-9C6B-1F1D9EAE37A3}">
            <xm:f>AND(($F1 &lt;= Setup!$J$17), ($F1 &gt; Setup!$J$16))</xm:f>
            <x14:dxf>
              <fill>
                <patternFill>
                  <bgColor theme="4" tint="-0.499984740745262"/>
                </patternFill>
              </fill>
            </x14:dxf>
          </x14:cfRule>
          <x14:cfRule type="expression" priority="1143" id="{0B5197F0-68D5-4392-90A4-F1B32E179C73}">
            <xm:f>AND(($F1 &lt;= Setup!$J$16), ($F1 &gt; Setup!$J$15))</xm:f>
            <x14:dxf>
              <fill>
                <patternFill>
                  <bgColor theme="4" tint="-0.24994659260841701"/>
                </patternFill>
              </fill>
            </x14:dxf>
          </x14:cfRule>
          <x14:cfRule type="expression" priority="1144" id="{B7F048EE-DB64-4FE7-904F-FA6A9C273BE9}">
            <xm:f>AND(($F1 &lt;= Setup!$J$15), ($F1 &gt; Setup!$J$14))</xm:f>
            <x14:dxf>
              <fill>
                <patternFill>
                  <bgColor theme="4" tint="0.39994506668294322"/>
                </patternFill>
              </fill>
            </x14:dxf>
          </x14:cfRule>
          <x14:cfRule type="expression" priority="1145" id="{1921B567-67EE-47B2-B7EE-A602FF51DB5B}">
            <xm:f>AND(($F1 &lt;= Setup!$J$14), ($F1 &gt; Setup!$J$13))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146" id="{2346DBB4-47E7-45DA-AB58-30F62183F15D}">
            <xm:f>AND(($F1 &lt;= Setup!$J$13), ($F1 &gt; Setup!$J$12))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147" id="{E7FF586C-3D69-4ED7-BCB8-D8518099BE9E}">
            <xm:f>AND(($F1 &lt;= Setup!$J$12), ($F1 &gt; Setup!$J$11))</xm:f>
            <x14:dxf>
              <fill>
                <patternFill>
                  <bgColor theme="6" tint="-0.499984740745262"/>
                </patternFill>
              </fill>
            </x14:dxf>
          </x14:cfRule>
          <x14:cfRule type="expression" priority="1148" id="{80D8FF09-5C57-4B38-B5A8-2083050CF66A}">
            <xm:f>AND(($F1 &lt;= Setup!$J$11), ($F1 &gt; Setup!$J$10))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1149" id="{6B52E79B-C215-4FFA-8397-791128701A25}">
            <xm:f>AND(($F1 &lt;= Setup!$J$10), ($F1 &gt; Setup!$J$9))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1150" id="{B5DC2E88-EDD3-4DC7-827B-E63BE464A589}">
            <xm:f>AND(($F1 &lt;= Setup!$L$11), ($F1 &gt;Setup!$L$10))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1151" id="{6B19D45F-14ED-499B-B711-EAB98778E56D}">
            <xm:f>AND(($F1 &lt;=Setup!$L$10), ($F1 &gt;Setup!$L$9))</xm:f>
            <x14:dxf>
              <fill>
                <patternFill>
                  <bgColor theme="6" tint="0.79998168889431442"/>
                </patternFill>
              </fill>
            </x14:dxf>
          </x14:cfRule>
          <x14:cfRule type="expression" priority="1152" id="{0BC1765A-E3A3-44AF-809F-F876DA3916D5}">
            <xm:f>AND(($F1 &lt;= Setup!$J$20), ($F1 &gt;Setup!$J$19))</xm:f>
            <x14:dxf>
              <fill>
                <patternFill>
                  <bgColor theme="5" tint="0.39994506668294322"/>
                </patternFill>
              </fill>
            </x14:dxf>
          </x14:cfRule>
          <xm:sqref>B1:B2 B603:B1048576</xm:sqref>
        </x14:conditionalFormatting>
        <x14:conditionalFormatting xmlns:xm="http://schemas.microsoft.com/office/excel/2006/main">
          <x14:cfRule type="expression" priority="49" id="{D012DB69-6801-4589-A364-9F521B4F4316}">
            <xm:f>$F10 &gt; Setup!$J$20</xm:f>
            <x14:dxf>
              <fill>
                <patternFill>
                  <bgColor theme="5" tint="-0.24994659260841701"/>
                </patternFill>
              </fill>
            </x14:dxf>
          </x14:cfRule>
          <x14:cfRule type="expression" priority="50" id="{4DE24132-1C2B-406E-B73F-7ADE65F2F227}">
            <xm:f>AND(($F10 &lt;= Setup!$J$19), ($F10 &gt; Setup!$J$18))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51" id="{ADBB45FD-BA7A-4285-B33B-5D8234FCF994}">
            <xm:f>AND(($F10 &lt;= Setup!$J$18), ($F10 &gt; Setup!$J$17))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52" id="{7EE377E7-A1BC-44CA-9718-F8DB642BBCE1}">
            <xm:f>AND(($F10 &lt;= Setup!$J$17), ($F10 &gt; Setup!$J$16))</xm:f>
            <x14:dxf>
              <fill>
                <patternFill>
                  <bgColor theme="4" tint="-0.499984740745262"/>
                </patternFill>
              </fill>
            </x14:dxf>
          </x14:cfRule>
          <x14:cfRule type="expression" priority="53" id="{9717C4F0-1A25-455B-AD5E-9075E37AEB2D}">
            <xm:f>AND(($F10 &lt;= Setup!$J$16), ($F10 &gt; Setup!$J$15))</xm:f>
            <x14:dxf>
              <fill>
                <patternFill>
                  <bgColor theme="4" tint="-0.24994659260841701"/>
                </patternFill>
              </fill>
            </x14:dxf>
          </x14:cfRule>
          <x14:cfRule type="expression" priority="54" id="{8ABEB69D-78F5-4221-973D-1D06DDD3807A}">
            <xm:f>AND(($F10 &lt;= Setup!$J$15), ($F10 &gt; Setup!$J$14))</xm:f>
            <x14:dxf>
              <fill>
                <patternFill>
                  <bgColor theme="4" tint="0.39994506668294322"/>
                </patternFill>
              </fill>
            </x14:dxf>
          </x14:cfRule>
          <x14:cfRule type="expression" priority="55" id="{B35445F2-497D-4E00-82F9-1DD12D4DD4AD}">
            <xm:f>AND(($F10 &lt;= Setup!$J$14), ($F10 &gt; Setup!$J$13))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56" id="{A225EADC-970A-491A-B77C-134C7F9A3C54}">
            <xm:f>AND(($F10 &lt;= Setup!$J$13), ($F10 &gt; Setup!$J$12))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57" id="{84779BF2-00BD-4016-BD8D-9124C39C8A72}">
            <xm:f>AND(($F10 &lt;= Setup!$J$12), ($F10 &gt; Setup!$J$11))</xm:f>
            <x14:dxf>
              <fill>
                <patternFill>
                  <bgColor theme="6" tint="-0.499984740745262"/>
                </patternFill>
              </fill>
            </x14:dxf>
          </x14:cfRule>
          <x14:cfRule type="expression" priority="58" id="{7722E308-2FE0-41B7-A472-FFE2EDA9B626}">
            <xm:f>AND(($F10 &lt;= Setup!$J$11), ($F10 &gt; Setup!$J$10))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59" id="{FAD70DB0-91E2-4A93-A45E-B9CF5ED843A6}">
            <xm:f>AND(($F10 &lt;= Setup!$J$10), ($F10 &gt; Setup!$J$9))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60" id="{E86E5D8B-4B2D-4ED0-853D-C2B3D5E97EF5}">
            <xm:f>AND(($F10 &lt;= Setup!$L$11), ($F10 &gt;Setup!$L$10))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61" id="{32BC4288-269C-4DF9-B8FF-F21B8C938261}">
            <xm:f>AND(($F10 &lt;=Setup!$L$10), ($F10 &gt;Setup!$L$9))</xm:f>
            <x14:dxf>
              <fill>
                <patternFill>
                  <bgColor theme="6" tint="0.79998168889431442"/>
                </patternFill>
              </fill>
            </x14:dxf>
          </x14:cfRule>
          <x14:cfRule type="expression" priority="62" id="{66BBA61B-FF13-4852-9288-790C8ACE24BF}">
            <xm:f>AND(($F10 &lt;= Setup!$J$20), ($F10 &gt;Setup!$J$19))</xm:f>
            <x14:dxf>
              <fill>
                <patternFill>
                  <bgColor theme="5" tint="0.39994506668294322"/>
                </patternFill>
              </fill>
            </x14:dxf>
          </x14:cfRule>
          <xm:sqref>B10:B602</xm:sqref>
        </x14:conditionalFormatting>
        <x14:conditionalFormatting xmlns:xm="http://schemas.microsoft.com/office/excel/2006/main">
          <x14:cfRule type="expression" priority="29" id="{B1343DD3-F513-411E-9502-91878289E6F6}">
            <xm:f>$F3 &gt; '\Documents\Powerlifting\Michigan APF\Meets\2018 Michigan State\[2018_State_LW.xlsm]Setup'!#REF!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expression" priority="30" id="{18C314F8-49EF-46F3-A498-648D6811B0CB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31" id="{123766A2-7AAE-476B-8EF4-CBE773018028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32" id="{CD1DFDC8-7A26-4A8C-8883-3DAE3B141822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-0.499984740745262"/>
                </patternFill>
              </fill>
            </x14:dxf>
          </x14:cfRule>
          <x14:cfRule type="expression" priority="33" id="{02A834C2-DA8E-4109-8FC7-5AFD81F8FB66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-0.24994659260841701"/>
                </patternFill>
              </fill>
            </x14:dxf>
          </x14:cfRule>
          <x14:cfRule type="expression" priority="34" id="{0899DB5B-E54E-450B-8651-3AF7977FB657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0.39994506668294322"/>
                </patternFill>
              </fill>
            </x14:dxf>
          </x14:cfRule>
          <x14:cfRule type="expression" priority="35" id="{6E8EB361-31D6-4381-80AB-BC6D77ACED7B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6" id="{FBCC51A8-CEB5-4F32-AF6E-6BE70857EBDD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37" id="{4AFE6B8B-08CF-4BD0-AD47-EAFA66802B56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6" tint="-0.499984740745262"/>
                </patternFill>
              </fill>
            </x14:dxf>
          </x14:cfRule>
          <x14:cfRule type="expression" priority="38" id="{CB9D027A-E0C3-451D-BAD1-D5A52A03FF78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39" id="{5C38F198-5F27-4C7C-AEB6-ED36DF5F6F33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40" id="{D49DA757-B498-47C1-BBF1-44B6991F10A2}">
            <xm:f>AND(($F3 &lt;= '\Documents\Powerlifting\Michigan APF\Meets\2018 Michigan State\[2018_State_LW.xlsm]Setup'!#REF!), ($F3 &gt;'\Documents\Powerlifting\Michigan APF\Meets\2018 Michigan State\[2018_State_LW.xlsm]Setup'!#REF!))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41" id="{A89367E2-FE4B-4D72-B2DB-6743848BE610}">
            <xm:f>AND(($F3 &lt;='\Documents\Powerlifting\Michigan APF\Meets\2018 Michigan State\[2018_State_LW.xlsm]Setup'!#REF!), ($F3 &gt;'\Documents\Powerlifting\Michigan APF\Meets\2018 Michigan State\[2018_State_LW.xlsm]Setup'!#REF!))</xm:f>
            <x14:dxf>
              <fill>
                <patternFill>
                  <bgColor theme="6" tint="0.79998168889431442"/>
                </patternFill>
              </fill>
            </x14:dxf>
          </x14:cfRule>
          <x14:cfRule type="expression" priority="42" id="{A3D84159-9D4D-4E72-BB67-C7D2F7B1D847}">
            <xm:f>AND(($F3 &lt;= '\Documents\Powerlifting\Michigan APF\Meets\2018 Michigan State\[2018_State_LW.xlsm]Setup'!#REF!), ($F3 &gt;'\Documents\Powerlifting\Michigan APF\Meets\2018 Michigan State\[2018_State_LW.xlsm]Setup'!#REF!))</xm:f>
            <x14:dxf>
              <fill>
                <patternFill>
                  <bgColor theme="5" tint="0.39994506668294322"/>
                </patternFill>
              </fill>
            </x14:dxf>
          </x14:cfRule>
          <xm:sqref>B3:B9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6"/>
  <dimension ref="A1:B258"/>
  <sheetViews>
    <sheetView topLeftCell="A34" workbookViewId="0">
      <selection activeCell="B70" sqref="B70:B71"/>
    </sheetView>
  </sheetViews>
  <sheetFormatPr defaultRowHeight="12.75" x14ac:dyDescent="0.2"/>
  <sheetData>
    <row r="1" spans="1:2" x14ac:dyDescent="0.2">
      <c r="A1" s="246" t="s">
        <v>75</v>
      </c>
      <c r="B1" s="246" t="s">
        <v>61</v>
      </c>
    </row>
    <row r="2" spans="1:2" x14ac:dyDescent="0.2">
      <c r="A2" s="1">
        <v>32.5</v>
      </c>
      <c r="B2" s="1">
        <f>CONVERT(A2*1000, "g", "lbm")</f>
        <v>71.650235210085214</v>
      </c>
    </row>
    <row r="3" spans="1:2" x14ac:dyDescent="0.2">
      <c r="A3" s="1">
        <v>35</v>
      </c>
      <c r="B3" s="1">
        <f t="shared" ref="B3:B66" si="0">CONVERT(A3*1000, "g", "lbm")</f>
        <v>77.161791764707147</v>
      </c>
    </row>
    <row r="4" spans="1:2" x14ac:dyDescent="0.2">
      <c r="A4" s="1">
        <v>37.5</v>
      </c>
      <c r="B4" s="1">
        <f t="shared" si="0"/>
        <v>82.673348319329094</v>
      </c>
    </row>
    <row r="5" spans="1:2" x14ac:dyDescent="0.2">
      <c r="A5" s="1">
        <v>40</v>
      </c>
      <c r="B5" s="1">
        <f t="shared" si="0"/>
        <v>88.184904873951027</v>
      </c>
    </row>
    <row r="6" spans="1:2" x14ac:dyDescent="0.2">
      <c r="A6" s="1">
        <v>42.5</v>
      </c>
      <c r="B6" s="1">
        <f t="shared" si="0"/>
        <v>93.696461428572974</v>
      </c>
    </row>
    <row r="7" spans="1:2" x14ac:dyDescent="0.2">
      <c r="A7" s="1">
        <v>45</v>
      </c>
      <c r="B7" s="1">
        <f t="shared" si="0"/>
        <v>99.208017983194907</v>
      </c>
    </row>
    <row r="8" spans="1:2" x14ac:dyDescent="0.2">
      <c r="A8" s="1">
        <v>47.5</v>
      </c>
      <c r="B8" s="1">
        <f t="shared" si="0"/>
        <v>104.71957453781685</v>
      </c>
    </row>
    <row r="9" spans="1:2" x14ac:dyDescent="0.2">
      <c r="A9" s="1">
        <v>50</v>
      </c>
      <c r="B9" s="1">
        <f t="shared" si="0"/>
        <v>110.23113109243879</v>
      </c>
    </row>
    <row r="10" spans="1:2" x14ac:dyDescent="0.2">
      <c r="A10" s="1">
        <v>52.5</v>
      </c>
      <c r="B10" s="1">
        <f t="shared" si="0"/>
        <v>115.74268764706072</v>
      </c>
    </row>
    <row r="11" spans="1:2" x14ac:dyDescent="0.2">
      <c r="A11" s="1">
        <v>55</v>
      </c>
      <c r="B11" s="1">
        <f t="shared" si="0"/>
        <v>121.25424420168267</v>
      </c>
    </row>
    <row r="12" spans="1:2" x14ac:dyDescent="0.2">
      <c r="A12" s="1">
        <v>57.5</v>
      </c>
      <c r="B12" s="1">
        <f t="shared" si="0"/>
        <v>126.7658007563046</v>
      </c>
    </row>
    <row r="13" spans="1:2" x14ac:dyDescent="0.2">
      <c r="A13" s="1">
        <v>60</v>
      </c>
      <c r="B13" s="1">
        <f t="shared" si="0"/>
        <v>132.27735731092653</v>
      </c>
    </row>
    <row r="14" spans="1:2" x14ac:dyDescent="0.2">
      <c r="A14" s="1">
        <v>62.5</v>
      </c>
      <c r="B14" s="1">
        <f t="shared" si="0"/>
        <v>137.78891386554849</v>
      </c>
    </row>
    <row r="15" spans="1:2" x14ac:dyDescent="0.2">
      <c r="A15" s="1">
        <v>65</v>
      </c>
      <c r="B15" s="1">
        <f t="shared" si="0"/>
        <v>143.30047042017043</v>
      </c>
    </row>
    <row r="16" spans="1:2" x14ac:dyDescent="0.2">
      <c r="A16" s="1">
        <v>67.5</v>
      </c>
      <c r="B16" s="1">
        <f t="shared" si="0"/>
        <v>148.81202697479236</v>
      </c>
    </row>
    <row r="17" spans="1:2" x14ac:dyDescent="0.2">
      <c r="A17" s="1">
        <v>70</v>
      </c>
      <c r="B17" s="1">
        <f t="shared" si="0"/>
        <v>154.32358352941429</v>
      </c>
    </row>
    <row r="18" spans="1:2" x14ac:dyDescent="0.2">
      <c r="A18" s="1">
        <v>72.5</v>
      </c>
      <c r="B18" s="1">
        <f t="shared" si="0"/>
        <v>159.83514008403623</v>
      </c>
    </row>
    <row r="19" spans="1:2" x14ac:dyDescent="0.2">
      <c r="A19" s="1">
        <v>75</v>
      </c>
      <c r="B19" s="1">
        <f t="shared" si="0"/>
        <v>165.34669663865819</v>
      </c>
    </row>
    <row r="20" spans="1:2" x14ac:dyDescent="0.2">
      <c r="A20" s="1">
        <v>77.5</v>
      </c>
      <c r="B20" s="1">
        <f t="shared" si="0"/>
        <v>170.85825319328012</v>
      </c>
    </row>
    <row r="21" spans="1:2" x14ac:dyDescent="0.2">
      <c r="A21" s="1">
        <v>80</v>
      </c>
      <c r="B21" s="1">
        <f t="shared" si="0"/>
        <v>176.36980974790205</v>
      </c>
    </row>
    <row r="22" spans="1:2" x14ac:dyDescent="0.2">
      <c r="A22" s="1">
        <v>82.5</v>
      </c>
      <c r="B22" s="1">
        <f t="shared" si="0"/>
        <v>181.88136630252399</v>
      </c>
    </row>
    <row r="23" spans="1:2" x14ac:dyDescent="0.2">
      <c r="A23" s="1">
        <v>85</v>
      </c>
      <c r="B23" s="1">
        <f t="shared" si="0"/>
        <v>187.39292285714595</v>
      </c>
    </row>
    <row r="24" spans="1:2" x14ac:dyDescent="0.2">
      <c r="A24" s="1">
        <v>87.5</v>
      </c>
      <c r="B24" s="1">
        <f t="shared" si="0"/>
        <v>192.90447941176788</v>
      </c>
    </row>
    <row r="25" spans="1:2" x14ac:dyDescent="0.2">
      <c r="A25" s="1">
        <v>90</v>
      </c>
      <c r="B25" s="1">
        <f t="shared" si="0"/>
        <v>198.41603596638981</v>
      </c>
    </row>
    <row r="26" spans="1:2" x14ac:dyDescent="0.2">
      <c r="A26" s="1">
        <v>92.5</v>
      </c>
      <c r="B26" s="1">
        <f t="shared" si="0"/>
        <v>203.92759252101175</v>
      </c>
    </row>
    <row r="27" spans="1:2" x14ac:dyDescent="0.2">
      <c r="A27" s="1">
        <v>95</v>
      </c>
      <c r="B27" s="1">
        <f t="shared" si="0"/>
        <v>209.43914907563371</v>
      </c>
    </row>
    <row r="28" spans="1:2" x14ac:dyDescent="0.2">
      <c r="A28" s="1">
        <v>97.5</v>
      </c>
      <c r="B28" s="1">
        <f t="shared" si="0"/>
        <v>214.95070563025564</v>
      </c>
    </row>
    <row r="29" spans="1:2" x14ac:dyDescent="0.2">
      <c r="A29" s="1">
        <v>100</v>
      </c>
      <c r="B29" s="1">
        <f t="shared" si="0"/>
        <v>220.46226218487757</v>
      </c>
    </row>
    <row r="30" spans="1:2" x14ac:dyDescent="0.2">
      <c r="A30" s="1">
        <v>102.5</v>
      </c>
      <c r="B30" s="1">
        <f t="shared" si="0"/>
        <v>225.97381873949951</v>
      </c>
    </row>
    <row r="31" spans="1:2" x14ac:dyDescent="0.2">
      <c r="A31" s="1">
        <v>105</v>
      </c>
      <c r="B31" s="1">
        <f t="shared" si="0"/>
        <v>231.48537529412144</v>
      </c>
    </row>
    <row r="32" spans="1:2" x14ac:dyDescent="0.2">
      <c r="A32" s="1">
        <v>107.5</v>
      </c>
      <c r="B32" s="1">
        <f t="shared" si="0"/>
        <v>236.9969318487434</v>
      </c>
    </row>
    <row r="33" spans="1:2" x14ac:dyDescent="0.2">
      <c r="A33" s="1">
        <v>110</v>
      </c>
      <c r="B33" s="1">
        <f t="shared" si="0"/>
        <v>242.50848840336533</v>
      </c>
    </row>
    <row r="34" spans="1:2" x14ac:dyDescent="0.2">
      <c r="A34" s="1">
        <v>112.5</v>
      </c>
      <c r="B34" s="1">
        <f t="shared" si="0"/>
        <v>248.02004495798727</v>
      </c>
    </row>
    <row r="35" spans="1:2" x14ac:dyDescent="0.2">
      <c r="A35" s="1">
        <v>115</v>
      </c>
      <c r="B35" s="1">
        <f t="shared" si="0"/>
        <v>253.5316015126092</v>
      </c>
    </row>
    <row r="36" spans="1:2" x14ac:dyDescent="0.2">
      <c r="A36" s="1">
        <v>117.5</v>
      </c>
      <c r="B36" s="1">
        <f t="shared" si="0"/>
        <v>259.04315806723116</v>
      </c>
    </row>
    <row r="37" spans="1:2" x14ac:dyDescent="0.2">
      <c r="A37" s="1">
        <v>120</v>
      </c>
      <c r="B37" s="1">
        <f t="shared" si="0"/>
        <v>264.55471462185307</v>
      </c>
    </row>
    <row r="38" spans="1:2" x14ac:dyDescent="0.2">
      <c r="A38" s="1">
        <v>122.5</v>
      </c>
      <c r="B38" s="1">
        <f t="shared" si="0"/>
        <v>270.06627117647503</v>
      </c>
    </row>
    <row r="39" spans="1:2" x14ac:dyDescent="0.2">
      <c r="A39" s="1">
        <v>125</v>
      </c>
      <c r="B39" s="1">
        <f t="shared" si="0"/>
        <v>275.57782773109699</v>
      </c>
    </row>
    <row r="40" spans="1:2" x14ac:dyDescent="0.2">
      <c r="A40" s="1">
        <v>127.5</v>
      </c>
      <c r="B40" s="1">
        <f t="shared" si="0"/>
        <v>281.08938428571889</v>
      </c>
    </row>
    <row r="41" spans="1:2" x14ac:dyDescent="0.2">
      <c r="A41" s="1">
        <v>130</v>
      </c>
      <c r="B41" s="1">
        <f t="shared" si="0"/>
        <v>286.60094084034085</v>
      </c>
    </row>
    <row r="42" spans="1:2" x14ac:dyDescent="0.2">
      <c r="A42" s="1">
        <v>132.5</v>
      </c>
      <c r="B42" s="1">
        <f t="shared" si="0"/>
        <v>292.11249739496276</v>
      </c>
    </row>
    <row r="43" spans="1:2" x14ac:dyDescent="0.2">
      <c r="A43" s="1">
        <v>135</v>
      </c>
      <c r="B43" s="1">
        <f t="shared" si="0"/>
        <v>297.62405394958472</v>
      </c>
    </row>
    <row r="44" spans="1:2" x14ac:dyDescent="0.2">
      <c r="A44" s="1">
        <v>137.5</v>
      </c>
      <c r="B44" s="1">
        <f t="shared" si="0"/>
        <v>303.13561050420668</v>
      </c>
    </row>
    <row r="45" spans="1:2" x14ac:dyDescent="0.2">
      <c r="A45" s="1">
        <v>140</v>
      </c>
      <c r="B45" s="1">
        <f t="shared" si="0"/>
        <v>308.64716705882859</v>
      </c>
    </row>
    <row r="46" spans="1:2" x14ac:dyDescent="0.2">
      <c r="A46" s="1">
        <v>142.5</v>
      </c>
      <c r="B46" s="1">
        <f t="shared" si="0"/>
        <v>314.15872361345055</v>
      </c>
    </row>
    <row r="47" spans="1:2" x14ac:dyDescent="0.2">
      <c r="A47" s="1">
        <v>145</v>
      </c>
      <c r="B47" s="1">
        <f t="shared" si="0"/>
        <v>319.67028016807245</v>
      </c>
    </row>
    <row r="48" spans="1:2" x14ac:dyDescent="0.2">
      <c r="A48" s="1">
        <v>147.5</v>
      </c>
      <c r="B48" s="1">
        <f t="shared" si="0"/>
        <v>325.18183672269441</v>
      </c>
    </row>
    <row r="49" spans="1:2" x14ac:dyDescent="0.2">
      <c r="A49" s="1">
        <v>150</v>
      </c>
      <c r="B49" s="1">
        <f t="shared" si="0"/>
        <v>330.69339327731637</v>
      </c>
    </row>
    <row r="50" spans="1:2" x14ac:dyDescent="0.2">
      <c r="A50" s="1">
        <v>152.5</v>
      </c>
      <c r="B50" s="1">
        <f t="shared" si="0"/>
        <v>336.20494983193828</v>
      </c>
    </row>
    <row r="51" spans="1:2" x14ac:dyDescent="0.2">
      <c r="A51" s="1">
        <v>155</v>
      </c>
      <c r="B51" s="1">
        <f t="shared" si="0"/>
        <v>341.71650638656024</v>
      </c>
    </row>
    <row r="52" spans="1:2" x14ac:dyDescent="0.2">
      <c r="A52" s="1">
        <v>157.5</v>
      </c>
      <c r="B52" s="1">
        <f t="shared" si="0"/>
        <v>347.2280629411822</v>
      </c>
    </row>
    <row r="53" spans="1:2" x14ac:dyDescent="0.2">
      <c r="A53" s="1">
        <v>160</v>
      </c>
      <c r="B53" s="1">
        <f t="shared" si="0"/>
        <v>352.73961949580411</v>
      </c>
    </row>
    <row r="54" spans="1:2" x14ac:dyDescent="0.2">
      <c r="A54" s="1">
        <v>162.5</v>
      </c>
      <c r="B54" s="1">
        <f t="shared" si="0"/>
        <v>358.25117605042607</v>
      </c>
    </row>
    <row r="55" spans="1:2" x14ac:dyDescent="0.2">
      <c r="A55" s="1">
        <v>165</v>
      </c>
      <c r="B55" s="1">
        <f t="shared" si="0"/>
        <v>363.76273260504797</v>
      </c>
    </row>
    <row r="56" spans="1:2" x14ac:dyDescent="0.2">
      <c r="A56" s="1">
        <v>167.5</v>
      </c>
      <c r="B56" s="1">
        <f t="shared" si="0"/>
        <v>369.27428915966993</v>
      </c>
    </row>
    <row r="57" spans="1:2" x14ac:dyDescent="0.2">
      <c r="A57" s="1">
        <v>170</v>
      </c>
      <c r="B57" s="1">
        <f t="shared" si="0"/>
        <v>374.7858457142919</v>
      </c>
    </row>
    <row r="58" spans="1:2" x14ac:dyDescent="0.2">
      <c r="A58" s="1">
        <v>172.5</v>
      </c>
      <c r="B58" s="1">
        <f t="shared" si="0"/>
        <v>380.2974022689138</v>
      </c>
    </row>
    <row r="59" spans="1:2" x14ac:dyDescent="0.2">
      <c r="A59" s="1">
        <v>175</v>
      </c>
      <c r="B59" s="1">
        <f t="shared" si="0"/>
        <v>385.80895882353576</v>
      </c>
    </row>
    <row r="60" spans="1:2" x14ac:dyDescent="0.2">
      <c r="A60" s="1">
        <v>177.5</v>
      </c>
      <c r="B60" s="1">
        <f t="shared" si="0"/>
        <v>391.32051537815767</v>
      </c>
    </row>
    <row r="61" spans="1:2" x14ac:dyDescent="0.2">
      <c r="A61" s="1">
        <v>180</v>
      </c>
      <c r="B61" s="1">
        <f t="shared" si="0"/>
        <v>396.83207193277963</v>
      </c>
    </row>
    <row r="62" spans="1:2" x14ac:dyDescent="0.2">
      <c r="A62" s="1">
        <v>182.5</v>
      </c>
      <c r="B62" s="1">
        <f t="shared" si="0"/>
        <v>402.34362848740159</v>
      </c>
    </row>
    <row r="63" spans="1:2" x14ac:dyDescent="0.2">
      <c r="A63" s="1">
        <v>185</v>
      </c>
      <c r="B63" s="1">
        <f t="shared" si="0"/>
        <v>407.85518504202349</v>
      </c>
    </row>
    <row r="64" spans="1:2" x14ac:dyDescent="0.2">
      <c r="A64" s="1">
        <v>187.5</v>
      </c>
      <c r="B64" s="1">
        <f t="shared" si="0"/>
        <v>413.36674159664545</v>
      </c>
    </row>
    <row r="65" spans="1:2" x14ac:dyDescent="0.2">
      <c r="A65" s="1">
        <v>190</v>
      </c>
      <c r="B65" s="1">
        <f t="shared" si="0"/>
        <v>418.87829815126742</v>
      </c>
    </row>
    <row r="66" spans="1:2" x14ac:dyDescent="0.2">
      <c r="A66" s="1">
        <v>192.5</v>
      </c>
      <c r="B66" s="1">
        <f t="shared" si="0"/>
        <v>424.38985470588932</v>
      </c>
    </row>
    <row r="67" spans="1:2" x14ac:dyDescent="0.2">
      <c r="A67" s="1">
        <v>195</v>
      </c>
      <c r="B67" s="1">
        <f t="shared" ref="B67:B130" si="1">CONVERT(A67*1000, "g", "lbm")</f>
        <v>429.90141126051128</v>
      </c>
    </row>
    <row r="68" spans="1:2" x14ac:dyDescent="0.2">
      <c r="A68" s="1">
        <v>197.5</v>
      </c>
      <c r="B68" s="1">
        <f t="shared" si="1"/>
        <v>435.41296781513319</v>
      </c>
    </row>
    <row r="69" spans="1:2" x14ac:dyDescent="0.2">
      <c r="A69" s="1">
        <v>200</v>
      </c>
      <c r="B69" s="1">
        <f t="shared" si="1"/>
        <v>440.92452436975515</v>
      </c>
    </row>
    <row r="70" spans="1:2" x14ac:dyDescent="0.2">
      <c r="A70" s="1">
        <v>202.5</v>
      </c>
      <c r="B70" s="1">
        <f t="shared" si="1"/>
        <v>446.43608092437711</v>
      </c>
    </row>
    <row r="71" spans="1:2" x14ac:dyDescent="0.2">
      <c r="A71" s="1">
        <v>205</v>
      </c>
      <c r="B71" s="1">
        <f t="shared" si="1"/>
        <v>451.94763747899901</v>
      </c>
    </row>
    <row r="72" spans="1:2" x14ac:dyDescent="0.2">
      <c r="A72" s="1">
        <v>207.5</v>
      </c>
      <c r="B72" s="1">
        <f t="shared" si="1"/>
        <v>457.45919403362097</v>
      </c>
    </row>
    <row r="73" spans="1:2" x14ac:dyDescent="0.2">
      <c r="A73" s="1">
        <v>210</v>
      </c>
      <c r="B73" s="1">
        <f t="shared" si="1"/>
        <v>462.97075058824288</v>
      </c>
    </row>
    <row r="74" spans="1:2" x14ac:dyDescent="0.2">
      <c r="A74" s="1">
        <v>212.5</v>
      </c>
      <c r="B74" s="1">
        <f t="shared" si="1"/>
        <v>468.48230714286484</v>
      </c>
    </row>
    <row r="75" spans="1:2" x14ac:dyDescent="0.2">
      <c r="A75" s="1">
        <v>215</v>
      </c>
      <c r="B75" s="1">
        <f t="shared" si="1"/>
        <v>473.9938636974868</v>
      </c>
    </row>
    <row r="76" spans="1:2" x14ac:dyDescent="0.2">
      <c r="A76" s="1">
        <v>217.5</v>
      </c>
      <c r="B76" s="1">
        <f t="shared" si="1"/>
        <v>479.50542025210871</v>
      </c>
    </row>
    <row r="77" spans="1:2" x14ac:dyDescent="0.2">
      <c r="A77" s="1">
        <v>220</v>
      </c>
      <c r="B77" s="1">
        <f t="shared" si="1"/>
        <v>485.01697680673067</v>
      </c>
    </row>
    <row r="78" spans="1:2" x14ac:dyDescent="0.2">
      <c r="A78" s="1">
        <v>222.5</v>
      </c>
      <c r="B78" s="1">
        <f t="shared" si="1"/>
        <v>490.52853336135257</v>
      </c>
    </row>
    <row r="79" spans="1:2" x14ac:dyDescent="0.2">
      <c r="A79" s="1">
        <v>225</v>
      </c>
      <c r="B79" s="1">
        <f t="shared" si="1"/>
        <v>496.04008991597453</v>
      </c>
    </row>
    <row r="80" spans="1:2" x14ac:dyDescent="0.2">
      <c r="A80" s="1">
        <v>227.5</v>
      </c>
      <c r="B80" s="1">
        <f t="shared" si="1"/>
        <v>501.55164647059649</v>
      </c>
    </row>
    <row r="81" spans="1:2" x14ac:dyDescent="0.2">
      <c r="A81" s="1">
        <v>230</v>
      </c>
      <c r="B81" s="1">
        <f t="shared" si="1"/>
        <v>507.0632030252184</v>
      </c>
    </row>
    <row r="82" spans="1:2" x14ac:dyDescent="0.2">
      <c r="A82" s="1">
        <v>232.5</v>
      </c>
      <c r="B82" s="1">
        <f t="shared" si="1"/>
        <v>512.57475957984036</v>
      </c>
    </row>
    <row r="83" spans="1:2" x14ac:dyDescent="0.2">
      <c r="A83" s="1">
        <v>235</v>
      </c>
      <c r="B83" s="1">
        <f t="shared" si="1"/>
        <v>518.08631613446232</v>
      </c>
    </row>
    <row r="84" spans="1:2" x14ac:dyDescent="0.2">
      <c r="A84" s="1">
        <v>237.5</v>
      </c>
      <c r="B84" s="1">
        <f t="shared" si="1"/>
        <v>523.59787268908428</v>
      </c>
    </row>
    <row r="85" spans="1:2" x14ac:dyDescent="0.2">
      <c r="A85" s="1">
        <v>240</v>
      </c>
      <c r="B85" s="1">
        <f t="shared" si="1"/>
        <v>529.10942924370613</v>
      </c>
    </row>
    <row r="86" spans="1:2" x14ac:dyDescent="0.2">
      <c r="A86" s="1">
        <v>242.5</v>
      </c>
      <c r="B86" s="1">
        <f t="shared" si="1"/>
        <v>534.62098579832809</v>
      </c>
    </row>
    <row r="87" spans="1:2" x14ac:dyDescent="0.2">
      <c r="A87" s="1">
        <v>245</v>
      </c>
      <c r="B87" s="1">
        <f t="shared" si="1"/>
        <v>540.13254235295005</v>
      </c>
    </row>
    <row r="88" spans="1:2" x14ac:dyDescent="0.2">
      <c r="A88" s="1">
        <v>247.5</v>
      </c>
      <c r="B88" s="1">
        <f t="shared" si="1"/>
        <v>545.64409890757202</v>
      </c>
    </row>
    <row r="89" spans="1:2" x14ac:dyDescent="0.2">
      <c r="A89" s="1">
        <v>250</v>
      </c>
      <c r="B89" s="1">
        <f t="shared" si="1"/>
        <v>551.15565546219398</v>
      </c>
    </row>
    <row r="90" spans="1:2" x14ac:dyDescent="0.2">
      <c r="A90" s="1">
        <v>252.5</v>
      </c>
      <c r="B90" s="1">
        <f t="shared" si="1"/>
        <v>556.66721201681582</v>
      </c>
    </row>
    <row r="91" spans="1:2" x14ac:dyDescent="0.2">
      <c r="A91" s="1">
        <v>255</v>
      </c>
      <c r="B91" s="1">
        <f t="shared" si="1"/>
        <v>562.17876857143779</v>
      </c>
    </row>
    <row r="92" spans="1:2" x14ac:dyDescent="0.2">
      <c r="A92" s="1">
        <v>257.5</v>
      </c>
      <c r="B92" s="1">
        <f t="shared" si="1"/>
        <v>567.69032512605975</v>
      </c>
    </row>
    <row r="93" spans="1:2" x14ac:dyDescent="0.2">
      <c r="A93" s="1">
        <v>260</v>
      </c>
      <c r="B93" s="1">
        <f t="shared" si="1"/>
        <v>573.20188168068171</v>
      </c>
    </row>
    <row r="94" spans="1:2" x14ac:dyDescent="0.2">
      <c r="A94" s="1">
        <v>262.5</v>
      </c>
      <c r="B94" s="1">
        <f t="shared" si="1"/>
        <v>578.71343823530367</v>
      </c>
    </row>
    <row r="95" spans="1:2" x14ac:dyDescent="0.2">
      <c r="A95" s="1">
        <v>265</v>
      </c>
      <c r="B95" s="1">
        <f t="shared" si="1"/>
        <v>584.22499478992552</v>
      </c>
    </row>
    <row r="96" spans="1:2" x14ac:dyDescent="0.2">
      <c r="A96" s="1">
        <v>267.5</v>
      </c>
      <c r="B96" s="1">
        <f t="shared" si="1"/>
        <v>589.73655134454748</v>
      </c>
    </row>
    <row r="97" spans="1:2" x14ac:dyDescent="0.2">
      <c r="A97" s="1">
        <v>270</v>
      </c>
      <c r="B97" s="1">
        <f t="shared" si="1"/>
        <v>595.24810789916944</v>
      </c>
    </row>
    <row r="98" spans="1:2" x14ac:dyDescent="0.2">
      <c r="A98" s="1">
        <v>272.5</v>
      </c>
      <c r="B98" s="1">
        <f t="shared" si="1"/>
        <v>600.7596644537914</v>
      </c>
    </row>
    <row r="99" spans="1:2" x14ac:dyDescent="0.2">
      <c r="A99" s="1">
        <v>275</v>
      </c>
      <c r="B99" s="1">
        <f t="shared" si="1"/>
        <v>606.27122100841336</v>
      </c>
    </row>
    <row r="100" spans="1:2" x14ac:dyDescent="0.2">
      <c r="A100" s="1">
        <v>277.5</v>
      </c>
      <c r="B100" s="1">
        <f t="shared" si="1"/>
        <v>611.78277756303521</v>
      </c>
    </row>
    <row r="101" spans="1:2" x14ac:dyDescent="0.2">
      <c r="A101" s="1">
        <v>280</v>
      </c>
      <c r="B101" s="1">
        <f t="shared" si="1"/>
        <v>617.29433411765717</v>
      </c>
    </row>
    <row r="102" spans="1:2" x14ac:dyDescent="0.2">
      <c r="A102" s="1">
        <v>282.5</v>
      </c>
      <c r="B102" s="1">
        <f t="shared" si="1"/>
        <v>622.80589067227913</v>
      </c>
    </row>
    <row r="103" spans="1:2" x14ac:dyDescent="0.2">
      <c r="A103" s="1">
        <v>285</v>
      </c>
      <c r="B103" s="1">
        <f t="shared" si="1"/>
        <v>628.31744722690109</v>
      </c>
    </row>
    <row r="104" spans="1:2" x14ac:dyDescent="0.2">
      <c r="A104" s="1">
        <v>287.5</v>
      </c>
      <c r="B104" s="1">
        <f t="shared" si="1"/>
        <v>633.82900378152306</v>
      </c>
    </row>
    <row r="105" spans="1:2" x14ac:dyDescent="0.2">
      <c r="A105" s="1">
        <v>290</v>
      </c>
      <c r="B105" s="1">
        <f t="shared" si="1"/>
        <v>639.3405603361449</v>
      </c>
    </row>
    <row r="106" spans="1:2" x14ac:dyDescent="0.2">
      <c r="A106" s="1">
        <v>292.5</v>
      </c>
      <c r="B106" s="1">
        <f t="shared" si="1"/>
        <v>644.85211689076687</v>
      </c>
    </row>
    <row r="107" spans="1:2" x14ac:dyDescent="0.2">
      <c r="A107" s="1">
        <v>295</v>
      </c>
      <c r="B107" s="1">
        <f t="shared" si="1"/>
        <v>650.36367344538883</v>
      </c>
    </row>
    <row r="108" spans="1:2" x14ac:dyDescent="0.2">
      <c r="A108" s="1">
        <v>297.5</v>
      </c>
      <c r="B108" s="1">
        <f t="shared" si="1"/>
        <v>655.87523000001079</v>
      </c>
    </row>
    <row r="109" spans="1:2" x14ac:dyDescent="0.2">
      <c r="A109" s="1">
        <v>300</v>
      </c>
      <c r="B109" s="1">
        <f t="shared" si="1"/>
        <v>661.38678655463275</v>
      </c>
    </row>
    <row r="110" spans="1:2" x14ac:dyDescent="0.2">
      <c r="A110" s="1">
        <v>302.5</v>
      </c>
      <c r="B110" s="1">
        <f t="shared" si="1"/>
        <v>666.89834310925471</v>
      </c>
    </row>
    <row r="111" spans="1:2" x14ac:dyDescent="0.2">
      <c r="A111" s="1">
        <v>305</v>
      </c>
      <c r="B111" s="1">
        <f t="shared" si="1"/>
        <v>672.40989966387656</v>
      </c>
    </row>
    <row r="112" spans="1:2" x14ac:dyDescent="0.2">
      <c r="A112" s="1">
        <v>307.5</v>
      </c>
      <c r="B112" s="1">
        <f t="shared" si="1"/>
        <v>677.92145621849852</v>
      </c>
    </row>
    <row r="113" spans="1:2" x14ac:dyDescent="0.2">
      <c r="A113" s="1">
        <v>310</v>
      </c>
      <c r="B113" s="1">
        <f t="shared" si="1"/>
        <v>683.43301277312048</v>
      </c>
    </row>
    <row r="114" spans="1:2" x14ac:dyDescent="0.2">
      <c r="A114" s="1">
        <v>312.5</v>
      </c>
      <c r="B114" s="1">
        <f t="shared" si="1"/>
        <v>688.94456932774244</v>
      </c>
    </row>
    <row r="115" spans="1:2" x14ac:dyDescent="0.2">
      <c r="A115" s="1">
        <v>315</v>
      </c>
      <c r="B115" s="1">
        <f t="shared" si="1"/>
        <v>694.4561258823644</v>
      </c>
    </row>
    <row r="116" spans="1:2" x14ac:dyDescent="0.2">
      <c r="A116" s="1">
        <v>317.5</v>
      </c>
      <c r="B116" s="1">
        <f t="shared" si="1"/>
        <v>699.96768243698625</v>
      </c>
    </row>
    <row r="117" spans="1:2" x14ac:dyDescent="0.2">
      <c r="A117" s="1">
        <v>320</v>
      </c>
      <c r="B117" s="1">
        <f t="shared" si="1"/>
        <v>705.47923899160821</v>
      </c>
    </row>
    <row r="118" spans="1:2" x14ac:dyDescent="0.2">
      <c r="A118" s="1">
        <v>322.5</v>
      </c>
      <c r="B118" s="1">
        <f t="shared" si="1"/>
        <v>710.99079554623017</v>
      </c>
    </row>
    <row r="119" spans="1:2" x14ac:dyDescent="0.2">
      <c r="A119" s="1">
        <v>325</v>
      </c>
      <c r="B119" s="1">
        <f t="shared" si="1"/>
        <v>716.50235210085214</v>
      </c>
    </row>
    <row r="120" spans="1:2" x14ac:dyDescent="0.2">
      <c r="A120" s="1">
        <v>327.5</v>
      </c>
      <c r="B120" s="1">
        <f t="shared" si="1"/>
        <v>722.0139086554741</v>
      </c>
    </row>
    <row r="121" spans="1:2" x14ac:dyDescent="0.2">
      <c r="A121" s="1">
        <v>330</v>
      </c>
      <c r="B121" s="1">
        <f t="shared" si="1"/>
        <v>727.52546521009594</v>
      </c>
    </row>
    <row r="122" spans="1:2" x14ac:dyDescent="0.2">
      <c r="A122" s="1">
        <v>332.5</v>
      </c>
      <c r="B122" s="1">
        <f t="shared" si="1"/>
        <v>733.03702176471791</v>
      </c>
    </row>
    <row r="123" spans="1:2" x14ac:dyDescent="0.2">
      <c r="A123" s="1">
        <v>335</v>
      </c>
      <c r="B123" s="1">
        <f t="shared" si="1"/>
        <v>738.54857831933987</v>
      </c>
    </row>
    <row r="124" spans="1:2" x14ac:dyDescent="0.2">
      <c r="A124" s="1">
        <v>337.5</v>
      </c>
      <c r="B124" s="1">
        <f t="shared" si="1"/>
        <v>744.06013487396183</v>
      </c>
    </row>
    <row r="125" spans="1:2" x14ac:dyDescent="0.2">
      <c r="A125" s="1">
        <v>340</v>
      </c>
      <c r="B125" s="1">
        <f t="shared" si="1"/>
        <v>749.57169142858379</v>
      </c>
    </row>
    <row r="126" spans="1:2" x14ac:dyDescent="0.2">
      <c r="A126" s="1">
        <v>342.5</v>
      </c>
      <c r="B126" s="1">
        <f t="shared" si="1"/>
        <v>755.08324798320564</v>
      </c>
    </row>
    <row r="127" spans="1:2" x14ac:dyDescent="0.2">
      <c r="A127" s="1">
        <v>345</v>
      </c>
      <c r="B127" s="1">
        <f t="shared" si="1"/>
        <v>760.5948045378276</v>
      </c>
    </row>
    <row r="128" spans="1:2" x14ac:dyDescent="0.2">
      <c r="A128" s="1">
        <v>347.5</v>
      </c>
      <c r="B128" s="1">
        <f t="shared" si="1"/>
        <v>766.10636109244956</v>
      </c>
    </row>
    <row r="129" spans="1:2" x14ac:dyDescent="0.2">
      <c r="A129" s="1">
        <v>350</v>
      </c>
      <c r="B129" s="1">
        <f t="shared" si="1"/>
        <v>771.61791764707152</v>
      </c>
    </row>
    <row r="130" spans="1:2" x14ac:dyDescent="0.2">
      <c r="A130" s="1">
        <v>352.5</v>
      </c>
      <c r="B130" s="1">
        <f t="shared" si="1"/>
        <v>777.12947420169348</v>
      </c>
    </row>
    <row r="131" spans="1:2" x14ac:dyDescent="0.2">
      <c r="A131" s="1">
        <v>355</v>
      </c>
      <c r="B131" s="1">
        <f t="shared" ref="B131:B194" si="2">CONVERT(A131*1000, "g", "lbm")</f>
        <v>782.64103075631533</v>
      </c>
    </row>
    <row r="132" spans="1:2" x14ac:dyDescent="0.2">
      <c r="A132" s="1">
        <v>357.5</v>
      </c>
      <c r="B132" s="1">
        <f t="shared" si="2"/>
        <v>788.15258731093729</v>
      </c>
    </row>
    <row r="133" spans="1:2" x14ac:dyDescent="0.2">
      <c r="A133" s="1">
        <v>360</v>
      </c>
      <c r="B133" s="1">
        <f t="shared" si="2"/>
        <v>793.66414386555925</v>
      </c>
    </row>
    <row r="134" spans="1:2" x14ac:dyDescent="0.2">
      <c r="A134" s="1">
        <v>362.5</v>
      </c>
      <c r="B134" s="1">
        <f t="shared" si="2"/>
        <v>799.17570042018122</v>
      </c>
    </row>
    <row r="135" spans="1:2" x14ac:dyDescent="0.2">
      <c r="A135" s="1">
        <v>365</v>
      </c>
      <c r="B135" s="1">
        <f t="shared" si="2"/>
        <v>804.68725697480318</v>
      </c>
    </row>
    <row r="136" spans="1:2" x14ac:dyDescent="0.2">
      <c r="A136" s="1">
        <v>367.5</v>
      </c>
      <c r="B136" s="1">
        <f t="shared" si="2"/>
        <v>810.19881352942502</v>
      </c>
    </row>
    <row r="137" spans="1:2" x14ac:dyDescent="0.2">
      <c r="A137" s="1">
        <v>370</v>
      </c>
      <c r="B137" s="1">
        <f t="shared" si="2"/>
        <v>815.71037008404699</v>
      </c>
    </row>
    <row r="138" spans="1:2" x14ac:dyDescent="0.2">
      <c r="A138" s="1">
        <v>372.5</v>
      </c>
      <c r="B138" s="1">
        <f t="shared" si="2"/>
        <v>821.22192663866895</v>
      </c>
    </row>
    <row r="139" spans="1:2" x14ac:dyDescent="0.2">
      <c r="A139" s="1">
        <v>375</v>
      </c>
      <c r="B139" s="1">
        <f t="shared" si="2"/>
        <v>826.73348319329091</v>
      </c>
    </row>
    <row r="140" spans="1:2" x14ac:dyDescent="0.2">
      <c r="A140" s="1">
        <v>377.5</v>
      </c>
      <c r="B140" s="1">
        <f t="shared" si="2"/>
        <v>832.24503974791287</v>
      </c>
    </row>
    <row r="141" spans="1:2" x14ac:dyDescent="0.2">
      <c r="A141" s="1">
        <v>380</v>
      </c>
      <c r="B141" s="1">
        <f t="shared" si="2"/>
        <v>837.75659630253483</v>
      </c>
    </row>
    <row r="142" spans="1:2" x14ac:dyDescent="0.2">
      <c r="A142" s="1">
        <v>382.5</v>
      </c>
      <c r="B142" s="1">
        <f t="shared" si="2"/>
        <v>843.26815285715668</v>
      </c>
    </row>
    <row r="143" spans="1:2" x14ac:dyDescent="0.2">
      <c r="A143" s="1">
        <v>385</v>
      </c>
      <c r="B143" s="1">
        <f t="shared" si="2"/>
        <v>848.77970941177864</v>
      </c>
    </row>
    <row r="144" spans="1:2" x14ac:dyDescent="0.2">
      <c r="A144" s="1">
        <v>387.5</v>
      </c>
      <c r="B144" s="1">
        <f t="shared" si="2"/>
        <v>854.2912659664006</v>
      </c>
    </row>
    <row r="145" spans="1:2" x14ac:dyDescent="0.2">
      <c r="A145" s="1">
        <v>390</v>
      </c>
      <c r="B145" s="1">
        <f t="shared" si="2"/>
        <v>859.80282252102256</v>
      </c>
    </row>
    <row r="146" spans="1:2" x14ac:dyDescent="0.2">
      <c r="A146" s="1">
        <v>392.5</v>
      </c>
      <c r="B146" s="1">
        <f t="shared" si="2"/>
        <v>865.31437907564452</v>
      </c>
    </row>
    <row r="147" spans="1:2" x14ac:dyDescent="0.2">
      <c r="A147" s="1">
        <v>395</v>
      </c>
      <c r="B147" s="1">
        <f t="shared" si="2"/>
        <v>870.82593563026637</v>
      </c>
    </row>
    <row r="148" spans="1:2" x14ac:dyDescent="0.2">
      <c r="A148" s="1">
        <v>397.5</v>
      </c>
      <c r="B148" s="1">
        <f t="shared" si="2"/>
        <v>876.33749218488833</v>
      </c>
    </row>
    <row r="149" spans="1:2" x14ac:dyDescent="0.2">
      <c r="A149" s="1">
        <v>400</v>
      </c>
      <c r="B149" s="1">
        <f t="shared" si="2"/>
        <v>881.84904873951029</v>
      </c>
    </row>
    <row r="150" spans="1:2" x14ac:dyDescent="0.2">
      <c r="A150" s="1">
        <v>402.5</v>
      </c>
      <c r="B150" s="1">
        <f t="shared" si="2"/>
        <v>887.36060529413226</v>
      </c>
    </row>
    <row r="151" spans="1:2" x14ac:dyDescent="0.2">
      <c r="A151" s="1">
        <v>405</v>
      </c>
      <c r="B151" s="1">
        <f t="shared" si="2"/>
        <v>892.87216184875422</v>
      </c>
    </row>
    <row r="152" spans="1:2" x14ac:dyDescent="0.2">
      <c r="A152" s="1">
        <v>407.5</v>
      </c>
      <c r="B152" s="1">
        <f t="shared" si="2"/>
        <v>898.38371840337606</v>
      </c>
    </row>
    <row r="153" spans="1:2" x14ac:dyDescent="0.2">
      <c r="A153" s="1">
        <v>410</v>
      </c>
      <c r="B153" s="1">
        <f t="shared" si="2"/>
        <v>903.89527495799803</v>
      </c>
    </row>
    <row r="154" spans="1:2" x14ac:dyDescent="0.2">
      <c r="A154" s="1">
        <v>412.5</v>
      </c>
      <c r="B154" s="1">
        <f t="shared" si="2"/>
        <v>909.40683151261999</v>
      </c>
    </row>
    <row r="155" spans="1:2" x14ac:dyDescent="0.2">
      <c r="A155" s="1">
        <v>415</v>
      </c>
      <c r="B155" s="1">
        <f t="shared" si="2"/>
        <v>914.91838806724195</v>
      </c>
    </row>
    <row r="156" spans="1:2" x14ac:dyDescent="0.2">
      <c r="A156" s="1">
        <v>417.5</v>
      </c>
      <c r="B156" s="1">
        <f t="shared" si="2"/>
        <v>920.42994462186391</v>
      </c>
    </row>
    <row r="157" spans="1:2" x14ac:dyDescent="0.2">
      <c r="A157" s="1">
        <v>420</v>
      </c>
      <c r="B157" s="1">
        <f t="shared" si="2"/>
        <v>925.94150117648576</v>
      </c>
    </row>
    <row r="158" spans="1:2" x14ac:dyDescent="0.2">
      <c r="A158" s="1">
        <v>422.5</v>
      </c>
      <c r="B158" s="1">
        <f t="shared" si="2"/>
        <v>931.45305773110772</v>
      </c>
    </row>
    <row r="159" spans="1:2" x14ac:dyDescent="0.2">
      <c r="A159" s="1">
        <v>425</v>
      </c>
      <c r="B159" s="1">
        <f t="shared" si="2"/>
        <v>936.96461428572968</v>
      </c>
    </row>
    <row r="160" spans="1:2" x14ac:dyDescent="0.2">
      <c r="A160" s="1">
        <v>427.5</v>
      </c>
      <c r="B160" s="1">
        <f t="shared" si="2"/>
        <v>942.47617084035164</v>
      </c>
    </row>
    <row r="161" spans="1:2" x14ac:dyDescent="0.2">
      <c r="A161" s="1">
        <v>430</v>
      </c>
      <c r="B161" s="1">
        <f t="shared" si="2"/>
        <v>947.9877273949736</v>
      </c>
    </row>
    <row r="162" spans="1:2" x14ac:dyDescent="0.2">
      <c r="A162" s="1">
        <v>432.5</v>
      </c>
      <c r="B162" s="1">
        <f t="shared" si="2"/>
        <v>953.49928394959545</v>
      </c>
    </row>
    <row r="163" spans="1:2" x14ac:dyDescent="0.2">
      <c r="A163" s="1">
        <v>435</v>
      </c>
      <c r="B163" s="1">
        <f t="shared" si="2"/>
        <v>959.01084050421741</v>
      </c>
    </row>
    <row r="164" spans="1:2" x14ac:dyDescent="0.2">
      <c r="A164" s="1">
        <v>437.5</v>
      </c>
      <c r="B164" s="1">
        <f t="shared" si="2"/>
        <v>964.52239705883937</v>
      </c>
    </row>
    <row r="165" spans="1:2" x14ac:dyDescent="0.2">
      <c r="A165" s="1">
        <v>440</v>
      </c>
      <c r="B165" s="1">
        <f t="shared" si="2"/>
        <v>970.03395361346134</v>
      </c>
    </row>
    <row r="166" spans="1:2" x14ac:dyDescent="0.2">
      <c r="A166" s="1">
        <v>442.5</v>
      </c>
      <c r="B166" s="1">
        <f t="shared" si="2"/>
        <v>975.5455101680833</v>
      </c>
    </row>
    <row r="167" spans="1:2" x14ac:dyDescent="0.2">
      <c r="A167" s="1">
        <v>445</v>
      </c>
      <c r="B167" s="1">
        <f t="shared" si="2"/>
        <v>981.05706672270514</v>
      </c>
    </row>
    <row r="168" spans="1:2" x14ac:dyDescent="0.2">
      <c r="A168" s="1">
        <v>447.5</v>
      </c>
      <c r="B168" s="1">
        <f t="shared" si="2"/>
        <v>986.56862327732711</v>
      </c>
    </row>
    <row r="169" spans="1:2" x14ac:dyDescent="0.2">
      <c r="A169" s="1">
        <v>450</v>
      </c>
      <c r="B169" s="1">
        <f t="shared" si="2"/>
        <v>992.08017983194907</v>
      </c>
    </row>
    <row r="170" spans="1:2" x14ac:dyDescent="0.2">
      <c r="A170" s="1">
        <v>452.5</v>
      </c>
      <c r="B170" s="1">
        <f t="shared" si="2"/>
        <v>997.59173638657103</v>
      </c>
    </row>
    <row r="171" spans="1:2" x14ac:dyDescent="0.2">
      <c r="A171" s="1">
        <v>455</v>
      </c>
      <c r="B171" s="1">
        <f t="shared" si="2"/>
        <v>1003.103292941193</v>
      </c>
    </row>
    <row r="172" spans="1:2" x14ac:dyDescent="0.2">
      <c r="A172" s="1">
        <v>457.5</v>
      </c>
      <c r="B172" s="1">
        <f t="shared" si="2"/>
        <v>1008.614849495815</v>
      </c>
    </row>
    <row r="173" spans="1:2" x14ac:dyDescent="0.2">
      <c r="A173" s="1">
        <v>460</v>
      </c>
      <c r="B173" s="1">
        <f t="shared" si="2"/>
        <v>1014.1264060504368</v>
      </c>
    </row>
    <row r="174" spans="1:2" x14ac:dyDescent="0.2">
      <c r="A174" s="1">
        <v>462.5</v>
      </c>
      <c r="B174" s="1">
        <f t="shared" si="2"/>
        <v>1019.6379626050588</v>
      </c>
    </row>
    <row r="175" spans="1:2" x14ac:dyDescent="0.2">
      <c r="A175" s="1">
        <v>465</v>
      </c>
      <c r="B175" s="1">
        <f t="shared" si="2"/>
        <v>1025.1495191596807</v>
      </c>
    </row>
    <row r="176" spans="1:2" x14ac:dyDescent="0.2">
      <c r="A176" s="1">
        <v>467.5</v>
      </c>
      <c r="B176" s="1">
        <f t="shared" si="2"/>
        <v>1030.6610757143026</v>
      </c>
    </row>
    <row r="177" spans="1:2" x14ac:dyDescent="0.2">
      <c r="A177" s="1">
        <v>470</v>
      </c>
      <c r="B177" s="1">
        <f t="shared" si="2"/>
        <v>1036.1726322689246</v>
      </c>
    </row>
    <row r="178" spans="1:2" x14ac:dyDescent="0.2">
      <c r="A178" s="1">
        <v>472.5</v>
      </c>
      <c r="B178" s="1">
        <f t="shared" si="2"/>
        <v>1041.6841888235465</v>
      </c>
    </row>
    <row r="179" spans="1:2" x14ac:dyDescent="0.2">
      <c r="A179" s="1">
        <v>475</v>
      </c>
      <c r="B179" s="1">
        <f t="shared" si="2"/>
        <v>1047.1957453781686</v>
      </c>
    </row>
    <row r="180" spans="1:2" x14ac:dyDescent="0.2">
      <c r="A180" s="1">
        <v>477.5</v>
      </c>
      <c r="B180" s="1">
        <f t="shared" si="2"/>
        <v>1052.7073019327904</v>
      </c>
    </row>
    <row r="181" spans="1:2" x14ac:dyDescent="0.2">
      <c r="A181" s="1">
        <v>480</v>
      </c>
      <c r="B181" s="1">
        <f t="shared" si="2"/>
        <v>1058.2188584874123</v>
      </c>
    </row>
    <row r="182" spans="1:2" x14ac:dyDescent="0.2">
      <c r="A182" s="1">
        <v>482.5</v>
      </c>
      <c r="B182" s="1">
        <f t="shared" si="2"/>
        <v>1063.7304150420343</v>
      </c>
    </row>
    <row r="183" spans="1:2" x14ac:dyDescent="0.2">
      <c r="A183" s="1">
        <v>485</v>
      </c>
      <c r="B183" s="1">
        <f t="shared" si="2"/>
        <v>1069.2419715966562</v>
      </c>
    </row>
    <row r="184" spans="1:2" x14ac:dyDescent="0.2">
      <c r="A184" s="1">
        <v>487.5</v>
      </c>
      <c r="B184" s="1">
        <f t="shared" si="2"/>
        <v>1074.7535281512783</v>
      </c>
    </row>
    <row r="185" spans="1:2" x14ac:dyDescent="0.2">
      <c r="A185" s="1">
        <v>490</v>
      </c>
      <c r="B185" s="1">
        <f t="shared" si="2"/>
        <v>1080.2650847059001</v>
      </c>
    </row>
    <row r="186" spans="1:2" x14ac:dyDescent="0.2">
      <c r="A186" s="1">
        <v>492.5</v>
      </c>
      <c r="B186" s="1">
        <f t="shared" si="2"/>
        <v>1085.776641260522</v>
      </c>
    </row>
    <row r="187" spans="1:2" x14ac:dyDescent="0.2">
      <c r="A187" s="1">
        <v>495</v>
      </c>
      <c r="B187" s="1">
        <f t="shared" si="2"/>
        <v>1091.288197815144</v>
      </c>
    </row>
    <row r="188" spans="1:2" x14ac:dyDescent="0.2">
      <c r="A188" s="1">
        <v>497.5</v>
      </c>
      <c r="B188" s="1">
        <f t="shared" si="2"/>
        <v>1096.7997543697659</v>
      </c>
    </row>
    <row r="189" spans="1:2" x14ac:dyDescent="0.2">
      <c r="A189" s="1">
        <v>500</v>
      </c>
      <c r="B189" s="1">
        <f t="shared" si="2"/>
        <v>1102.311310924388</v>
      </c>
    </row>
    <row r="190" spans="1:2" x14ac:dyDescent="0.2">
      <c r="A190" s="1">
        <v>502.5</v>
      </c>
      <c r="B190" s="1">
        <f t="shared" si="2"/>
        <v>1107.8228674790098</v>
      </c>
    </row>
    <row r="191" spans="1:2" x14ac:dyDescent="0.2">
      <c r="A191" s="1">
        <v>505</v>
      </c>
      <c r="B191" s="1">
        <f t="shared" si="2"/>
        <v>1113.3344240336316</v>
      </c>
    </row>
    <row r="192" spans="1:2" x14ac:dyDescent="0.2">
      <c r="A192" s="1">
        <v>507.5</v>
      </c>
      <c r="B192" s="1">
        <f t="shared" si="2"/>
        <v>1118.8459805882537</v>
      </c>
    </row>
    <row r="193" spans="1:2" x14ac:dyDescent="0.2">
      <c r="A193" s="1">
        <v>510</v>
      </c>
      <c r="B193" s="1">
        <f t="shared" si="2"/>
        <v>1124.3575371428756</v>
      </c>
    </row>
    <row r="194" spans="1:2" x14ac:dyDescent="0.2">
      <c r="A194" s="1">
        <v>512.5</v>
      </c>
      <c r="B194" s="1">
        <f t="shared" si="2"/>
        <v>1129.8690936974976</v>
      </c>
    </row>
    <row r="195" spans="1:2" x14ac:dyDescent="0.2">
      <c r="A195" s="1">
        <v>515</v>
      </c>
      <c r="B195" s="1">
        <f t="shared" ref="B195:B241" si="3">CONVERT(A195*1000, "g", "lbm")</f>
        <v>1135.3806502521195</v>
      </c>
    </row>
    <row r="196" spans="1:2" x14ac:dyDescent="0.2">
      <c r="A196" s="1">
        <v>517.5</v>
      </c>
      <c r="B196" s="1">
        <f t="shared" si="3"/>
        <v>1140.8922068067413</v>
      </c>
    </row>
    <row r="197" spans="1:2" x14ac:dyDescent="0.2">
      <c r="A197" s="1">
        <v>520</v>
      </c>
      <c r="B197" s="1">
        <f t="shared" si="3"/>
        <v>1146.4037633613634</v>
      </c>
    </row>
    <row r="198" spans="1:2" x14ac:dyDescent="0.2">
      <c r="A198" s="1">
        <v>522.5</v>
      </c>
      <c r="B198" s="1">
        <f t="shared" si="3"/>
        <v>1151.9153199159853</v>
      </c>
    </row>
    <row r="199" spans="1:2" x14ac:dyDescent="0.2">
      <c r="A199" s="1">
        <v>525</v>
      </c>
      <c r="B199" s="1">
        <f t="shared" si="3"/>
        <v>1157.4268764706073</v>
      </c>
    </row>
    <row r="200" spans="1:2" x14ac:dyDescent="0.2">
      <c r="A200" s="1">
        <v>527.5</v>
      </c>
      <c r="B200" s="1">
        <f t="shared" si="3"/>
        <v>1162.9384330252292</v>
      </c>
    </row>
    <row r="201" spans="1:2" x14ac:dyDescent="0.2">
      <c r="A201" s="1">
        <v>530</v>
      </c>
      <c r="B201" s="1">
        <f t="shared" si="3"/>
        <v>1168.449989579851</v>
      </c>
    </row>
    <row r="202" spans="1:2" x14ac:dyDescent="0.2">
      <c r="A202" s="1">
        <v>532.5</v>
      </c>
      <c r="B202" s="1">
        <f t="shared" si="3"/>
        <v>1173.9615461344731</v>
      </c>
    </row>
    <row r="203" spans="1:2" x14ac:dyDescent="0.2">
      <c r="A203" s="1">
        <v>535</v>
      </c>
      <c r="B203" s="1">
        <f t="shared" si="3"/>
        <v>1179.473102689095</v>
      </c>
    </row>
    <row r="204" spans="1:2" x14ac:dyDescent="0.2">
      <c r="A204" s="1">
        <v>537.5</v>
      </c>
      <c r="B204" s="1">
        <f t="shared" si="3"/>
        <v>1184.984659243717</v>
      </c>
    </row>
    <row r="205" spans="1:2" x14ac:dyDescent="0.2">
      <c r="A205" s="1">
        <v>540</v>
      </c>
      <c r="B205" s="1">
        <f t="shared" si="3"/>
        <v>1190.4962157983389</v>
      </c>
    </row>
    <row r="206" spans="1:2" x14ac:dyDescent="0.2">
      <c r="A206" s="1">
        <v>542.5</v>
      </c>
      <c r="B206" s="1">
        <f t="shared" si="3"/>
        <v>1196.0077723529607</v>
      </c>
    </row>
    <row r="207" spans="1:2" x14ac:dyDescent="0.2">
      <c r="A207" s="1">
        <v>545</v>
      </c>
      <c r="B207" s="1">
        <f t="shared" si="3"/>
        <v>1201.5193289075828</v>
      </c>
    </row>
    <row r="208" spans="1:2" x14ac:dyDescent="0.2">
      <c r="A208" s="1">
        <v>547.5</v>
      </c>
      <c r="B208" s="1">
        <f t="shared" si="3"/>
        <v>1207.0308854622047</v>
      </c>
    </row>
    <row r="209" spans="1:2" x14ac:dyDescent="0.2">
      <c r="A209" s="1">
        <v>550</v>
      </c>
      <c r="B209" s="1">
        <f t="shared" si="3"/>
        <v>1212.5424420168267</v>
      </c>
    </row>
    <row r="210" spans="1:2" x14ac:dyDescent="0.2">
      <c r="A210" s="1">
        <v>552.5</v>
      </c>
      <c r="B210" s="1">
        <f t="shared" si="3"/>
        <v>1218.0539985714486</v>
      </c>
    </row>
    <row r="211" spans="1:2" x14ac:dyDescent="0.2">
      <c r="A211" s="1">
        <v>555</v>
      </c>
      <c r="B211" s="1">
        <f t="shared" si="3"/>
        <v>1223.5655551260704</v>
      </c>
    </row>
    <row r="212" spans="1:2" x14ac:dyDescent="0.2">
      <c r="A212" s="1">
        <v>557.5</v>
      </c>
      <c r="B212" s="1">
        <f t="shared" si="3"/>
        <v>1229.0771116806925</v>
      </c>
    </row>
    <row r="213" spans="1:2" x14ac:dyDescent="0.2">
      <c r="A213" s="1">
        <v>560</v>
      </c>
      <c r="B213" s="1">
        <f t="shared" si="3"/>
        <v>1234.5886682353143</v>
      </c>
    </row>
    <row r="214" spans="1:2" x14ac:dyDescent="0.2">
      <c r="A214" s="1">
        <v>562.5</v>
      </c>
      <c r="B214" s="1">
        <f t="shared" si="3"/>
        <v>1240.1002247899364</v>
      </c>
    </row>
    <row r="215" spans="1:2" x14ac:dyDescent="0.2">
      <c r="A215" s="1">
        <v>565</v>
      </c>
      <c r="B215" s="1">
        <f t="shared" si="3"/>
        <v>1245.6117813445583</v>
      </c>
    </row>
    <row r="216" spans="1:2" x14ac:dyDescent="0.2">
      <c r="A216" s="1">
        <v>567.5</v>
      </c>
      <c r="B216" s="1">
        <f t="shared" si="3"/>
        <v>1251.1233378991801</v>
      </c>
    </row>
    <row r="217" spans="1:2" x14ac:dyDescent="0.2">
      <c r="A217" s="1">
        <v>570</v>
      </c>
      <c r="B217" s="1">
        <f t="shared" si="3"/>
        <v>1256.6348944538022</v>
      </c>
    </row>
    <row r="218" spans="1:2" x14ac:dyDescent="0.2">
      <c r="A218" s="1">
        <v>572.5</v>
      </c>
      <c r="B218" s="1">
        <f t="shared" si="3"/>
        <v>1262.146451008424</v>
      </c>
    </row>
    <row r="219" spans="1:2" x14ac:dyDescent="0.2">
      <c r="A219" s="1">
        <v>575</v>
      </c>
      <c r="B219" s="1">
        <f t="shared" si="3"/>
        <v>1267.6580075630461</v>
      </c>
    </row>
    <row r="220" spans="1:2" x14ac:dyDescent="0.2">
      <c r="A220" s="1">
        <v>577.5</v>
      </c>
      <c r="B220" s="1">
        <f t="shared" si="3"/>
        <v>1273.169564117668</v>
      </c>
    </row>
    <row r="221" spans="1:2" x14ac:dyDescent="0.2">
      <c r="A221" s="1">
        <v>580</v>
      </c>
      <c r="B221" s="1">
        <f t="shared" si="3"/>
        <v>1278.6811206722898</v>
      </c>
    </row>
    <row r="222" spans="1:2" x14ac:dyDescent="0.2">
      <c r="A222" s="1">
        <v>582.5</v>
      </c>
      <c r="B222" s="1">
        <f t="shared" si="3"/>
        <v>1284.1926772269119</v>
      </c>
    </row>
    <row r="223" spans="1:2" x14ac:dyDescent="0.2">
      <c r="A223" s="1">
        <v>585</v>
      </c>
      <c r="B223" s="1">
        <f t="shared" si="3"/>
        <v>1289.7042337815337</v>
      </c>
    </row>
    <row r="224" spans="1:2" x14ac:dyDescent="0.2">
      <c r="A224" s="1">
        <v>587.5</v>
      </c>
      <c r="B224" s="1">
        <f t="shared" si="3"/>
        <v>1295.2157903361558</v>
      </c>
    </row>
    <row r="225" spans="1:2" x14ac:dyDescent="0.2">
      <c r="A225" s="1">
        <v>590</v>
      </c>
      <c r="B225" s="1">
        <f t="shared" si="3"/>
        <v>1300.7273468907777</v>
      </c>
    </row>
    <row r="226" spans="1:2" x14ac:dyDescent="0.2">
      <c r="A226" s="1">
        <v>592.5</v>
      </c>
      <c r="B226" s="1">
        <f t="shared" si="3"/>
        <v>1306.2389034453997</v>
      </c>
    </row>
    <row r="227" spans="1:2" x14ac:dyDescent="0.2">
      <c r="A227" s="1">
        <v>595</v>
      </c>
      <c r="B227" s="1">
        <f t="shared" si="3"/>
        <v>1311.7504600000216</v>
      </c>
    </row>
    <row r="228" spans="1:2" x14ac:dyDescent="0.2">
      <c r="A228" s="1">
        <v>597.5</v>
      </c>
      <c r="B228" s="1">
        <f t="shared" si="3"/>
        <v>1317.2620165546434</v>
      </c>
    </row>
    <row r="229" spans="1:2" x14ac:dyDescent="0.2">
      <c r="A229" s="1">
        <v>600</v>
      </c>
      <c r="B229" s="1">
        <f t="shared" si="3"/>
        <v>1322.7735731092655</v>
      </c>
    </row>
    <row r="230" spans="1:2" x14ac:dyDescent="0.2">
      <c r="A230" s="1">
        <v>602.5</v>
      </c>
      <c r="B230" s="1">
        <f t="shared" si="3"/>
        <v>1328.2851296638873</v>
      </c>
    </row>
    <row r="231" spans="1:2" x14ac:dyDescent="0.2">
      <c r="A231" s="1">
        <v>605</v>
      </c>
      <c r="B231" s="1">
        <f t="shared" si="3"/>
        <v>1333.7966862185094</v>
      </c>
    </row>
    <row r="232" spans="1:2" x14ac:dyDescent="0.2">
      <c r="A232" s="1">
        <v>607.5</v>
      </c>
      <c r="B232" s="1">
        <f t="shared" si="3"/>
        <v>1339.3082427731313</v>
      </c>
    </row>
    <row r="233" spans="1:2" x14ac:dyDescent="0.2">
      <c r="A233" s="1">
        <v>610</v>
      </c>
      <c r="B233" s="1">
        <f t="shared" si="3"/>
        <v>1344.8197993277531</v>
      </c>
    </row>
    <row r="234" spans="1:2" x14ac:dyDescent="0.2">
      <c r="A234" s="1">
        <v>612.5</v>
      </c>
      <c r="B234" s="1">
        <f t="shared" si="3"/>
        <v>1350.3313558823752</v>
      </c>
    </row>
    <row r="235" spans="1:2" x14ac:dyDescent="0.2">
      <c r="A235" s="1">
        <v>615</v>
      </c>
      <c r="B235" s="1">
        <f t="shared" si="3"/>
        <v>1355.842912436997</v>
      </c>
    </row>
    <row r="236" spans="1:2" x14ac:dyDescent="0.2">
      <c r="A236" s="1">
        <v>617.5</v>
      </c>
      <c r="B236" s="1">
        <f t="shared" si="3"/>
        <v>1361.3544689916191</v>
      </c>
    </row>
    <row r="237" spans="1:2" x14ac:dyDescent="0.2">
      <c r="A237" s="1">
        <v>620</v>
      </c>
      <c r="B237" s="1">
        <f t="shared" si="3"/>
        <v>1366.866025546241</v>
      </c>
    </row>
    <row r="238" spans="1:2" x14ac:dyDescent="0.2">
      <c r="A238" s="1">
        <v>622.5</v>
      </c>
      <c r="B238" s="1">
        <f t="shared" si="3"/>
        <v>1372.3775821008628</v>
      </c>
    </row>
    <row r="239" spans="1:2" x14ac:dyDescent="0.2">
      <c r="A239" s="1">
        <v>625</v>
      </c>
      <c r="B239" s="1">
        <f t="shared" si="3"/>
        <v>1377.8891386554849</v>
      </c>
    </row>
    <row r="240" spans="1:2" x14ac:dyDescent="0.2">
      <c r="A240" s="1">
        <v>627.5</v>
      </c>
      <c r="B240" s="1">
        <f t="shared" si="3"/>
        <v>1383.4006952101067</v>
      </c>
    </row>
    <row r="241" spans="1:2" x14ac:dyDescent="0.2">
      <c r="A241" s="1">
        <v>630</v>
      </c>
      <c r="B241" s="1">
        <f t="shared" si="3"/>
        <v>1388.9122517647288</v>
      </c>
    </row>
    <row r="242" spans="1:2" x14ac:dyDescent="0.2">
      <c r="A242">
        <v>0</v>
      </c>
    </row>
    <row r="243" spans="1:2" x14ac:dyDescent="0.2">
      <c r="A243">
        <v>0</v>
      </c>
    </row>
    <row r="244" spans="1:2" x14ac:dyDescent="0.2">
      <c r="A244">
        <v>0</v>
      </c>
    </row>
    <row r="245" spans="1:2" x14ac:dyDescent="0.2">
      <c r="A245">
        <v>0</v>
      </c>
    </row>
    <row r="246" spans="1:2" x14ac:dyDescent="0.2">
      <c r="A246">
        <v>0</v>
      </c>
    </row>
    <row r="247" spans="1:2" x14ac:dyDescent="0.2">
      <c r="A247">
        <v>0</v>
      </c>
    </row>
    <row r="248" spans="1:2" x14ac:dyDescent="0.2">
      <c r="A248">
        <v>0</v>
      </c>
    </row>
    <row r="249" spans="1:2" x14ac:dyDescent="0.2">
      <c r="A249">
        <v>0</v>
      </c>
    </row>
    <row r="250" spans="1:2" x14ac:dyDescent="0.2">
      <c r="A250">
        <v>0</v>
      </c>
    </row>
    <row r="251" spans="1:2" x14ac:dyDescent="0.2">
      <c r="A251">
        <v>0</v>
      </c>
    </row>
    <row r="252" spans="1:2" x14ac:dyDescent="0.2">
      <c r="A252">
        <v>0</v>
      </c>
    </row>
    <row r="253" spans="1:2" x14ac:dyDescent="0.2">
      <c r="A253">
        <v>0</v>
      </c>
    </row>
    <row r="254" spans="1:2" x14ac:dyDescent="0.2">
      <c r="A254">
        <v>0</v>
      </c>
    </row>
    <row r="255" spans="1:2" x14ac:dyDescent="0.2">
      <c r="A255">
        <v>0</v>
      </c>
    </row>
    <row r="256" spans="1:2" x14ac:dyDescent="0.2">
      <c r="A256">
        <v>0</v>
      </c>
    </row>
    <row r="257" spans="1:1" x14ac:dyDescent="0.2">
      <c r="A257">
        <v>0</v>
      </c>
    </row>
    <row r="258" spans="1:1" x14ac:dyDescent="0.2">
      <c r="A258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FT46"/>
  <sheetViews>
    <sheetView tabSelected="1" zoomScaleNormal="100" workbookViewId="0">
      <pane xSplit="9" ySplit="9" topLeftCell="U19" activePane="bottomRight" state="frozen"/>
      <selection activeCell="A2" sqref="A2"/>
      <selection pane="topRight" activeCell="J2" sqref="J2"/>
      <selection pane="bottomLeft" activeCell="A10" sqref="A10"/>
      <selection pane="bottomRight" activeCell="F27" sqref="F27"/>
    </sheetView>
  </sheetViews>
  <sheetFormatPr defaultColWidth="9.140625" defaultRowHeight="12.75" x14ac:dyDescent="0.2"/>
  <cols>
    <col min="1" max="1" width="5.85546875" style="33" hidden="1" customWidth="1"/>
    <col min="2" max="2" width="3.5703125" style="32" customWidth="1"/>
    <col min="3" max="3" width="18.5703125" style="32" customWidth="1"/>
    <col min="4" max="4" width="6" style="32" customWidth="1"/>
    <col min="5" max="5" width="15.140625" style="32" customWidth="1"/>
    <col min="6" max="6" width="6" style="32" customWidth="1"/>
    <col min="7" max="7" width="6.140625" style="32" customWidth="1"/>
    <col min="8" max="8" width="7.7109375" style="32" customWidth="1"/>
    <col min="9" max="9" width="4.42578125" style="32" customWidth="1"/>
    <col min="10" max="10" width="6.140625" style="40" customWidth="1"/>
    <col min="11" max="11" width="9" style="32" customWidth="1"/>
    <col min="12" max="12" width="7.140625" style="32" customWidth="1"/>
    <col min="13" max="13" width="7" style="32" customWidth="1"/>
    <col min="14" max="14" width="7.140625" style="32" hidden="1" customWidth="1"/>
    <col min="15" max="15" width="7.140625" style="32" customWidth="1"/>
    <col min="16" max="16" width="4.7109375" style="206" customWidth="1"/>
    <col min="17" max="19" width="7.140625" style="32" customWidth="1"/>
    <col min="20" max="20" width="7.140625" style="32" hidden="1" customWidth="1"/>
    <col min="21" max="25" width="7.140625" style="32" customWidth="1"/>
    <col min="26" max="26" width="7.140625" style="32" hidden="1" customWidth="1"/>
    <col min="27" max="27" width="7.140625" style="32" customWidth="1"/>
    <col min="28" max="28" width="8.7109375" style="32" customWidth="1"/>
    <col min="29" max="30" width="7.85546875" style="32" customWidth="1"/>
    <col min="31" max="31" width="5.140625" style="32" customWidth="1"/>
    <col min="32" max="32" width="11.140625" style="32" customWidth="1"/>
    <col min="33" max="33" width="4.85546875" style="33" customWidth="1"/>
    <col min="34" max="34" width="11.85546875" style="65" customWidth="1"/>
    <col min="35" max="35" width="10.7109375" style="1" customWidth="1"/>
    <col min="36" max="36" width="6.5703125" style="40" hidden="1" customWidth="1"/>
    <col min="37" max="38" width="9.140625" style="33" hidden="1" customWidth="1"/>
    <col min="39" max="39" width="8.28515625" style="32" hidden="1" customWidth="1"/>
    <col min="40" max="40" width="8" style="32" hidden="1" customWidth="1"/>
    <col min="41" max="42" width="7.140625" style="32" hidden="1" customWidth="1"/>
    <col min="43" max="43" width="7.5703125" style="32" hidden="1" customWidth="1"/>
    <col min="44" max="44" width="18.5703125" style="167" hidden="1" customWidth="1"/>
    <col min="45" max="45" width="7.140625" style="32" customWidth="1"/>
    <col min="46" max="46" width="8.140625" style="32" customWidth="1"/>
    <col min="47" max="47" width="4.28515625" style="32" customWidth="1"/>
    <col min="48" max="48" width="9.140625" style="33" customWidth="1"/>
    <col min="49" max="49" width="9.140625" style="163" customWidth="1"/>
    <col min="50" max="50" width="9.140625" style="33" customWidth="1"/>
    <col min="51" max="51" width="18.5703125" style="167" customWidth="1"/>
    <col min="52" max="52" width="9.140625" style="29" customWidth="1"/>
    <col min="53" max="53" width="12.85546875" style="29" customWidth="1"/>
    <col min="54" max="65" width="9.140625" style="29" customWidth="1"/>
    <col min="66" max="66" width="9.140625" style="41" customWidth="1"/>
    <col min="67" max="105" width="9.140625" style="33" customWidth="1"/>
    <col min="106" max="16384" width="9.140625" style="33"/>
  </cols>
  <sheetData>
    <row r="1" spans="1:176" s="20" customFormat="1" ht="24.75" hidden="1" customHeight="1" thickBot="1" x14ac:dyDescent="0.25">
      <c r="A1" s="18">
        <f ca="1">COUNTIF(INDIRECT(AG1),RIGHT(B8,1))</f>
        <v>37</v>
      </c>
      <c r="B1" s="390" t="s">
        <v>167</v>
      </c>
      <c r="C1" s="395"/>
      <c r="D1" s="395"/>
      <c r="E1" s="391"/>
      <c r="F1" s="390" t="s">
        <v>29</v>
      </c>
      <c r="G1" s="391"/>
      <c r="H1" s="390" t="s">
        <v>41</v>
      </c>
      <c r="I1" s="391"/>
      <c r="J1" s="42">
        <f ca="1">IF(ISERROR(A2),1,0)</f>
        <v>0</v>
      </c>
      <c r="K1" s="19">
        <v>0</v>
      </c>
      <c r="L1" s="19"/>
      <c r="M1" s="19"/>
      <c r="N1" s="19"/>
      <c r="O1" s="19"/>
      <c r="P1" s="201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00" t="str">
        <f>CONCATENATE("$b$9:$b$",$AF$7)</f>
        <v>$b$9:$b$46</v>
      </c>
      <c r="AH1" s="19"/>
      <c r="AI1" s="107" t="str">
        <f>CONCATENATE("Setup!O7:O",COUNTA(Setup!O:O)+4)</f>
        <v>Setup!O7:O8</v>
      </c>
      <c r="AJ1" s="19"/>
      <c r="AM1" s="19"/>
      <c r="AN1" s="19"/>
      <c r="AQ1" s="19"/>
      <c r="AR1" s="164"/>
      <c r="AS1" s="19"/>
      <c r="AT1" s="19"/>
      <c r="AU1" s="19"/>
      <c r="AW1" s="159"/>
      <c r="AY1" s="164"/>
      <c r="AZ1" s="108" t="s">
        <v>68</v>
      </c>
      <c r="BA1" s="107" t="str">
        <f>VLOOKUP($AZ$1,$AZ$2:$BM$6,2,FALSE)</f>
        <v>$BB$1:$BM$1</v>
      </c>
      <c r="BB1" s="107" t="str">
        <f>VLOOKUP($AZ$1,$AZ$2:$BM$6,3,FALSE)</f>
        <v xml:space="preserve"> Squat  1</v>
      </c>
      <c r="BC1" s="107" t="str">
        <f>VLOOKUP($AZ$1,$AZ$2:$BM$6,4,FALSE)</f>
        <v xml:space="preserve"> Squat  2</v>
      </c>
      <c r="BD1" s="107" t="str">
        <f>VLOOKUP($AZ$1,$AZ$2:$BM$6,5,FALSE)</f>
        <v xml:space="preserve"> Squat  3</v>
      </c>
      <c r="BE1" s="107" t="str">
        <f>VLOOKUP($AZ$1,$AZ$2:$BM$6,6,FALSE)</f>
        <v xml:space="preserve"> Squat  4</v>
      </c>
      <c r="BF1" s="107" t="str">
        <f>VLOOKUP($AZ$1,$AZ$2:$BM$6,7,FALSE)</f>
        <v>Bench 1</v>
      </c>
      <c r="BG1" s="107" t="str">
        <f>VLOOKUP($AZ$1,$AZ$2:$BM$6,8,FALSE)</f>
        <v>Bench 2</v>
      </c>
      <c r="BH1" s="107" t="str">
        <f>VLOOKUP($AZ$1,$AZ$2:$BM$6,9,FALSE)</f>
        <v>Bench 3</v>
      </c>
      <c r="BI1" s="107" t="str">
        <f>VLOOKUP($AZ$1,$AZ$2:$BM$6,10,FALSE)</f>
        <v>Bench 4</v>
      </c>
      <c r="BJ1" s="107" t="str">
        <f>VLOOKUP($AZ$1,$AZ$2:$BM$6,11,FALSE)</f>
        <v>Deadlift 1</v>
      </c>
      <c r="BK1" s="107" t="str">
        <f>VLOOKUP($AZ$1,$AZ$2:$BM$6,12,FALSE)</f>
        <v>Deadlift 2</v>
      </c>
      <c r="BL1" s="107" t="str">
        <f>VLOOKUP($AZ$1,$AZ$2:$BM$6,13,FALSE)</f>
        <v>Deadlift 3</v>
      </c>
      <c r="BM1" s="107" t="str">
        <f>VLOOKUP($AZ$1,$AZ$2:$BM$6,14,FALSE)</f>
        <v>Deadlift 4</v>
      </c>
      <c r="BN1" s="21"/>
      <c r="BP1" s="24" t="s">
        <v>32</v>
      </c>
      <c r="BQ1" s="24">
        <f>IF(BP1=RIGHT($B$8,1),0,BQ8+1)</f>
        <v>0</v>
      </c>
    </row>
    <row r="2" spans="1:176" s="28" customFormat="1" ht="40.5" customHeight="1" thickBot="1" x14ac:dyDescent="0.25">
      <c r="A2" s="22" t="str">
        <f ca="1">CONCATENATE(CHOOSE(MATCH(B3,K8:Z8,0),"K","L","M","N","O","P","Q","R","S","T","U","V","W","X","Y","Z"),MATCH(B2,INDIRECT(A7),0)+9,)</f>
        <v>Y28</v>
      </c>
      <c r="B2" s="386" t="s">
        <v>207</v>
      </c>
      <c r="C2" s="387"/>
      <c r="D2" s="387"/>
      <c r="E2" s="388"/>
      <c r="F2" s="392" t="str">
        <f ca="1">INDIRECT(CONCATENATE("E",A4))</f>
        <v>M_OR_JUN</v>
      </c>
      <c r="G2" s="393"/>
      <c r="H2" s="217">
        <f ca="1">IF(INDIRECT(CONCATENATE("G",A4))="SHW","SHW",ROUND(INDIRECT(CONCATENATE("G",A4)),1))</f>
        <v>105</v>
      </c>
      <c r="I2" s="81" t="str">
        <f ca="1">IF(H2="SHW","",IF(G8="WtCls (Kg)","Kg","Lb"))</f>
        <v>Kg</v>
      </c>
      <c r="J2" s="229">
        <v>52304.37109375</v>
      </c>
      <c r="K2" s="23"/>
      <c r="L2" s="23"/>
      <c r="M2" s="23"/>
      <c r="N2" s="24"/>
      <c r="O2" s="25"/>
      <c r="P2" s="202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378"/>
      <c r="AF2" s="98"/>
      <c r="AG2" s="98"/>
      <c r="AH2" s="99"/>
      <c r="AI2" s="27"/>
      <c r="AJ2" s="24"/>
      <c r="AK2" s="27"/>
      <c r="AL2" s="27"/>
      <c r="AM2" s="24"/>
      <c r="AN2" s="24"/>
      <c r="AQ2" s="24"/>
      <c r="AR2" s="165"/>
      <c r="AS2" s="24"/>
      <c r="AT2" s="24"/>
      <c r="AU2" s="24"/>
      <c r="AV2" s="27"/>
      <c r="AW2" s="160"/>
      <c r="AX2" s="27"/>
      <c r="AY2" s="165"/>
      <c r="AZ2" s="111" t="s">
        <v>15</v>
      </c>
      <c r="BA2" s="111" t="s">
        <v>69</v>
      </c>
      <c r="BB2" s="104" t="s">
        <v>12</v>
      </c>
      <c r="BC2" s="104" t="s">
        <v>13</v>
      </c>
      <c r="BD2" s="104" t="s">
        <v>14</v>
      </c>
      <c r="BE2" s="104" t="s">
        <v>113</v>
      </c>
      <c r="BF2" s="112"/>
      <c r="BG2" s="104"/>
      <c r="BH2" s="104"/>
      <c r="BI2" s="104"/>
      <c r="BJ2" s="104"/>
      <c r="BK2" s="104"/>
      <c r="BL2" s="104"/>
      <c r="BM2" s="104"/>
      <c r="BN2" s="27"/>
      <c r="BO2" s="27"/>
      <c r="BP2" s="24" t="s">
        <v>33</v>
      </c>
      <c r="BQ2" s="24">
        <f>IF(BP2=RIGHT($B$8,1),0,BQ1+1)</f>
        <v>1</v>
      </c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</row>
    <row r="3" spans="1:176" ht="25.5" customHeight="1" thickBot="1" x14ac:dyDescent="0.25">
      <c r="A3" s="31">
        <f>MATCH(B3,K8:Z8,0)+10</f>
        <v>25</v>
      </c>
      <c r="B3" s="382" t="s">
        <v>19</v>
      </c>
      <c r="C3" s="383"/>
      <c r="D3" s="380">
        <f ca="1">INDIRECT(A2)</f>
        <v>0</v>
      </c>
      <c r="E3" s="381"/>
      <c r="F3" s="381"/>
      <c r="G3" s="96" t="str">
        <f>Setup!H4</f>
        <v>Kg</v>
      </c>
      <c r="H3" s="82">
        <f ca="1">ABS(D3)</f>
        <v>0</v>
      </c>
      <c r="I3" s="215">
        <f ca="1">-1*H3</f>
        <v>0</v>
      </c>
      <c r="J3" s="229">
        <v>176</v>
      </c>
      <c r="K3" s="24"/>
      <c r="L3" s="24"/>
      <c r="M3" s="24"/>
      <c r="N3" s="24"/>
      <c r="O3" s="25"/>
      <c r="P3" s="203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379"/>
      <c r="AF3" s="99"/>
      <c r="AG3" s="98"/>
      <c r="AH3" s="99"/>
      <c r="AI3" s="64"/>
      <c r="AJ3" s="24"/>
      <c r="AK3" s="27"/>
      <c r="AL3" s="27"/>
      <c r="AM3" s="24"/>
      <c r="AN3" s="24"/>
      <c r="AQ3" s="24"/>
      <c r="AR3" s="165"/>
      <c r="AS3" s="24"/>
      <c r="AT3" s="24"/>
      <c r="AU3" s="24"/>
      <c r="AV3" s="27"/>
      <c r="AW3" s="160"/>
      <c r="AX3" s="27"/>
      <c r="AY3" s="165"/>
      <c r="AZ3" s="111" t="s">
        <v>21</v>
      </c>
      <c r="BA3" s="111" t="s">
        <v>69</v>
      </c>
      <c r="BB3" s="104" t="s">
        <v>17</v>
      </c>
      <c r="BC3" s="104" t="s">
        <v>18</v>
      </c>
      <c r="BD3" s="104" t="s">
        <v>19</v>
      </c>
      <c r="BE3" s="104" t="s">
        <v>20</v>
      </c>
      <c r="BF3" s="104"/>
      <c r="BG3" s="104"/>
      <c r="BH3" s="104"/>
      <c r="BI3" s="104"/>
      <c r="BJ3" s="104"/>
      <c r="BK3" s="104"/>
      <c r="BL3" s="104"/>
      <c r="BM3" s="104"/>
      <c r="BN3" s="104"/>
      <c r="BO3" s="27"/>
      <c r="BP3" s="24" t="s">
        <v>34</v>
      </c>
      <c r="BQ3" s="24">
        <f t="shared" ref="BQ3:BQ8" si="0">IF(BP3=RIGHT($B$8,1),0,BQ2+1)</f>
        <v>2</v>
      </c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</row>
    <row r="4" spans="1:176" s="35" customFormat="1" ht="25.5" customHeight="1" thickBot="1" x14ac:dyDescent="0.25">
      <c r="A4" s="34">
        <f ca="1">MATCH(B2,INDIRECT(A7),0)+9</f>
        <v>28</v>
      </c>
      <c r="B4" s="384" t="str">
        <f ca="1">IF(LEFT(B3,1)="D","",CONCATENATE("Rack - ",IF(LEFT(B3,2)=" S",INDIRECT(CONCATENATE("J",A4)),INDIRECT(CONCATENATE("P",A4)))))</f>
        <v/>
      </c>
      <c r="C4" s="385"/>
      <c r="D4" s="394">
        <f ca="1">IF(G4="Lb",2.2046*D3,D3/2.2046)</f>
        <v>0</v>
      </c>
      <c r="E4" s="394"/>
      <c r="F4" s="394"/>
      <c r="G4" s="212" t="str">
        <f>IF(G3="Kg","Lb","Kg")</f>
        <v>Lb</v>
      </c>
      <c r="H4" s="213" t="s">
        <v>212</v>
      </c>
      <c r="I4" s="216"/>
      <c r="J4" s="229">
        <v>16094.879999999996</v>
      </c>
      <c r="K4" s="24"/>
      <c r="L4" s="24"/>
      <c r="M4" s="24"/>
      <c r="N4" s="24"/>
      <c r="O4" s="24"/>
      <c r="P4" s="203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379"/>
      <c r="AF4" s="98"/>
      <c r="AG4" s="98"/>
      <c r="AH4" s="99"/>
      <c r="AI4" s="27"/>
      <c r="AJ4" s="24"/>
      <c r="AK4" s="27"/>
      <c r="AL4" s="27"/>
      <c r="AM4" s="24"/>
      <c r="AN4" s="24"/>
      <c r="AQ4" s="24"/>
      <c r="AR4" s="165"/>
      <c r="AS4" s="24"/>
      <c r="AT4" s="24"/>
      <c r="AU4" s="24"/>
      <c r="AV4" s="27"/>
      <c r="AW4" s="160"/>
      <c r="AX4" s="27"/>
      <c r="AY4" s="165"/>
      <c r="AZ4" s="111" t="s">
        <v>11</v>
      </c>
      <c r="BA4" s="111" t="s">
        <v>69</v>
      </c>
      <c r="BB4" s="104" t="s">
        <v>22</v>
      </c>
      <c r="BC4" s="104" t="s">
        <v>23</v>
      </c>
      <c r="BD4" s="104" t="s">
        <v>24</v>
      </c>
      <c r="BE4" s="104" t="s">
        <v>25</v>
      </c>
      <c r="BF4" s="104"/>
      <c r="BG4" s="104"/>
      <c r="BH4" s="104"/>
      <c r="BI4" s="104"/>
      <c r="BJ4" s="104"/>
      <c r="BK4" s="104"/>
      <c r="BL4" s="104"/>
      <c r="BM4" s="104"/>
      <c r="BN4" s="27"/>
      <c r="BO4" s="27"/>
      <c r="BP4" s="113" t="s">
        <v>35</v>
      </c>
      <c r="BQ4" s="24">
        <f t="shared" si="0"/>
        <v>3</v>
      </c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</row>
    <row r="5" spans="1:176" s="27" customFormat="1" ht="21" customHeight="1" thickBot="1" x14ac:dyDescent="0.25">
      <c r="A5" s="36" t="str">
        <f ca="1">CONCATENATE(IF(AND($A$3&gt;10,$A$3&lt;15),"O",IF(AND($A$3&gt;16,$A$3&lt;21),"U","AA")),$A$4)</f>
        <v>AA28</v>
      </c>
      <c r="B5" s="218"/>
      <c r="C5" s="219"/>
      <c r="D5" s="219"/>
      <c r="E5" s="219"/>
      <c r="F5" s="389" t="s">
        <v>159</v>
      </c>
      <c r="G5" s="389"/>
      <c r="H5" s="219"/>
      <c r="I5" s="220"/>
      <c r="J5" s="231">
        <v>2.011574074074074E-2</v>
      </c>
      <c r="K5" s="24"/>
      <c r="L5" s="24"/>
      <c r="M5" s="24"/>
      <c r="N5" s="24"/>
      <c r="O5" s="24"/>
      <c r="P5" s="203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379"/>
      <c r="AF5" s="98"/>
      <c r="AG5" s="98"/>
      <c r="AH5" s="99"/>
      <c r="AJ5" s="24"/>
      <c r="AM5" s="24"/>
      <c r="AN5" s="24"/>
      <c r="AQ5" s="24"/>
      <c r="AR5" s="165"/>
      <c r="AS5" s="24"/>
      <c r="AT5" s="24"/>
      <c r="AU5" s="24"/>
      <c r="AW5" s="160"/>
      <c r="AY5" s="165"/>
      <c r="AZ5" s="111" t="s">
        <v>68</v>
      </c>
      <c r="BA5" s="111" t="s">
        <v>70</v>
      </c>
      <c r="BB5" s="104" t="s">
        <v>22</v>
      </c>
      <c r="BC5" s="104" t="s">
        <v>23</v>
      </c>
      <c r="BD5" s="104" t="s">
        <v>24</v>
      </c>
      <c r="BE5" s="104" t="s">
        <v>25</v>
      </c>
      <c r="BF5" s="104" t="s">
        <v>12</v>
      </c>
      <c r="BG5" s="104" t="s">
        <v>13</v>
      </c>
      <c r="BH5" s="104" t="s">
        <v>14</v>
      </c>
      <c r="BI5" s="104" t="s">
        <v>113</v>
      </c>
      <c r="BJ5" s="104" t="s">
        <v>17</v>
      </c>
      <c r="BK5" s="104" t="s">
        <v>18</v>
      </c>
      <c r="BL5" s="104" t="s">
        <v>19</v>
      </c>
      <c r="BM5" s="104" t="s">
        <v>20</v>
      </c>
      <c r="BP5" s="24" t="s">
        <v>121</v>
      </c>
      <c r="BQ5" s="24">
        <f t="shared" si="0"/>
        <v>4</v>
      </c>
    </row>
    <row r="6" spans="1:176" s="27" customFormat="1" ht="21" customHeight="1" thickBot="1" x14ac:dyDescent="0.25">
      <c r="A6" s="36" t="str">
        <f>CONCATENATE(IF(AND($A$3&gt;10,$A$3&lt;15),"O",IF(AND($A$3&gt;16,$A$3&lt;21),"U","AA")),1)</f>
        <v>AA1</v>
      </c>
      <c r="B6" s="214"/>
      <c r="C6" s="214"/>
      <c r="D6" s="214"/>
      <c r="E6" s="214"/>
      <c r="F6" s="214"/>
      <c r="G6" s="214"/>
      <c r="J6" s="25"/>
      <c r="K6" s="24"/>
      <c r="L6" s="24"/>
      <c r="M6" s="24"/>
      <c r="N6" s="24"/>
      <c r="O6" s="24"/>
      <c r="P6" s="203"/>
      <c r="Q6" s="24"/>
      <c r="V6" s="24"/>
      <c r="W6" s="24"/>
      <c r="X6" s="24"/>
      <c r="Y6" s="24"/>
      <c r="Z6" s="24"/>
      <c r="AA6" s="24"/>
      <c r="AB6" s="24"/>
      <c r="AC6" s="24"/>
      <c r="AD6" s="24"/>
      <c r="AE6" s="379"/>
      <c r="AF6" s="99">
        <f ca="1">A1+10</f>
        <v>47</v>
      </c>
      <c r="AG6" s="104"/>
      <c r="AH6" s="99"/>
      <c r="AJ6" s="24"/>
      <c r="AM6" s="24"/>
      <c r="AN6" s="24"/>
      <c r="AO6" s="24"/>
      <c r="AP6" s="24"/>
      <c r="AQ6" s="24"/>
      <c r="AR6" s="165"/>
      <c r="AS6" s="24"/>
      <c r="AT6" s="24"/>
      <c r="AU6" s="24"/>
      <c r="AW6" s="160"/>
      <c r="AY6" s="165"/>
      <c r="AZ6" s="111" t="s">
        <v>67</v>
      </c>
      <c r="BA6" s="111" t="s">
        <v>71</v>
      </c>
      <c r="BB6" s="104" t="s">
        <v>12</v>
      </c>
      <c r="BC6" s="104" t="s">
        <v>13</v>
      </c>
      <c r="BD6" s="104" t="s">
        <v>14</v>
      </c>
      <c r="BE6" s="104" t="s">
        <v>113</v>
      </c>
      <c r="BF6" s="104" t="s">
        <v>17</v>
      </c>
      <c r="BG6" s="104" t="s">
        <v>18</v>
      </c>
      <c r="BH6" s="104" t="s">
        <v>19</v>
      </c>
      <c r="BI6" s="104" t="s">
        <v>20</v>
      </c>
      <c r="BJ6" s="112"/>
      <c r="BK6" s="104"/>
      <c r="BL6" s="104"/>
      <c r="BM6" s="104"/>
      <c r="BP6" s="24" t="s">
        <v>122</v>
      </c>
      <c r="BQ6" s="24">
        <f t="shared" si="0"/>
        <v>5</v>
      </c>
    </row>
    <row r="7" spans="1:176" s="27" customFormat="1" ht="21" hidden="1" customHeight="1" thickBot="1" x14ac:dyDescent="0.25">
      <c r="A7" s="37" t="str">
        <f ca="1">CONCATENATE("$C$10:$C$",A1+9)</f>
        <v>$C$10:$C$46</v>
      </c>
      <c r="B7" s="83"/>
      <c r="C7" s="83"/>
      <c r="D7" s="83"/>
      <c r="E7" s="83"/>
      <c r="F7" s="83"/>
      <c r="G7" s="83"/>
      <c r="H7" s="83"/>
      <c r="I7" s="83"/>
      <c r="J7" s="230"/>
      <c r="K7" s="24"/>
      <c r="L7" s="24"/>
      <c r="M7" s="24"/>
      <c r="N7" s="24"/>
      <c r="O7" s="24"/>
      <c r="P7" s="203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99">
        <v>46</v>
      </c>
      <c r="AG7" s="100" t="str">
        <f>CONCATENATE("$AG$9:$AG$",$AF$7)</f>
        <v>$AG$9:$AG$46</v>
      </c>
      <c r="AH7" s="99"/>
      <c r="AI7" s="28"/>
      <c r="AJ7" s="24" t="str">
        <f>IF($AB$8="PL Total","PL",IF($AB$8="Push Pull Total","PP",IF($AB$8="Best Squat","SQ",IF($AB$8="Best Bench","BP","DL"))))</f>
        <v>PL</v>
      </c>
      <c r="AM7" s="24"/>
      <c r="AN7" s="24"/>
      <c r="AO7" s="24"/>
      <c r="AP7" s="24"/>
      <c r="AQ7" s="24"/>
      <c r="AR7" s="165"/>
      <c r="AS7" s="24" t="str">
        <f>CONCATENATE("AR10:AR",AF7)</f>
        <v>AR10:AR46</v>
      </c>
      <c r="AT7" s="24"/>
      <c r="AU7" s="24" t="str">
        <f>CONCATENATE("AT10:AT",AF7)</f>
        <v>AT10:AT46</v>
      </c>
      <c r="AW7" s="160"/>
      <c r="AY7" s="165"/>
      <c r="AZ7" s="109"/>
      <c r="BA7" s="109"/>
      <c r="BB7" s="110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P7" s="24" t="s">
        <v>123</v>
      </c>
      <c r="BQ7" s="24">
        <f t="shared" si="0"/>
        <v>6</v>
      </c>
    </row>
    <row r="8" spans="1:176" s="91" customFormat="1" ht="28.5" customHeight="1" thickBot="1" x14ac:dyDescent="0.25">
      <c r="A8" s="85" t="s">
        <v>31</v>
      </c>
      <c r="B8" s="86" t="s">
        <v>169</v>
      </c>
      <c r="C8" s="87" t="s">
        <v>0</v>
      </c>
      <c r="D8" s="88" t="s">
        <v>1</v>
      </c>
      <c r="E8" s="89" t="s">
        <v>29</v>
      </c>
      <c r="F8" s="89" t="str">
        <f>Setup!K6</f>
        <v>BWt (Kg)</v>
      </c>
      <c r="G8" s="89" t="str">
        <f>IF(F8="BWt (Kg)","WtCls (Kg)","WtCls (Lb)")</f>
        <v>WtCls (Kg)</v>
      </c>
      <c r="H8" s="95" t="str">
        <f>Setup!K30</f>
        <v>Glossbrenner</v>
      </c>
      <c r="I8" s="89" t="s">
        <v>2</v>
      </c>
      <c r="J8" s="88" t="s">
        <v>26</v>
      </c>
      <c r="K8" s="90" t="s">
        <v>22</v>
      </c>
      <c r="L8" s="90" t="s">
        <v>23</v>
      </c>
      <c r="M8" s="90" t="s">
        <v>24</v>
      </c>
      <c r="N8" s="90" t="s">
        <v>25</v>
      </c>
      <c r="O8" s="89" t="s">
        <v>11</v>
      </c>
      <c r="P8" s="204" t="s">
        <v>27</v>
      </c>
      <c r="Q8" s="90" t="s">
        <v>12</v>
      </c>
      <c r="R8" s="90" t="s">
        <v>13</v>
      </c>
      <c r="S8" s="90" t="s">
        <v>14</v>
      </c>
      <c r="T8" s="90" t="s">
        <v>113</v>
      </c>
      <c r="U8" s="89" t="s">
        <v>15</v>
      </c>
      <c r="V8" s="89" t="s">
        <v>16</v>
      </c>
      <c r="W8" s="90" t="s">
        <v>17</v>
      </c>
      <c r="X8" s="90" t="s">
        <v>18</v>
      </c>
      <c r="Y8" s="90" t="s">
        <v>19</v>
      </c>
      <c r="Z8" s="90" t="s">
        <v>20</v>
      </c>
      <c r="AA8" s="90" t="s">
        <v>21</v>
      </c>
      <c r="AB8" s="101" t="s">
        <v>68</v>
      </c>
      <c r="AC8" s="89" t="s">
        <v>90</v>
      </c>
      <c r="AD8" s="89" t="s">
        <v>95</v>
      </c>
      <c r="AE8" s="89" t="s">
        <v>134</v>
      </c>
      <c r="AF8" s="89" t="s">
        <v>30</v>
      </c>
      <c r="AG8" s="89" t="s">
        <v>135</v>
      </c>
      <c r="AH8" s="105" t="s">
        <v>44</v>
      </c>
      <c r="AI8" s="105" t="s">
        <v>101</v>
      </c>
      <c r="AJ8" s="105" t="s">
        <v>102</v>
      </c>
      <c r="AK8" s="105" t="s">
        <v>36</v>
      </c>
      <c r="AL8" s="105" t="s">
        <v>38</v>
      </c>
      <c r="AM8" s="105" t="s">
        <v>68</v>
      </c>
      <c r="AN8" s="120" t="s">
        <v>67</v>
      </c>
      <c r="AO8" s="105" t="s">
        <v>112</v>
      </c>
      <c r="AP8" s="105"/>
      <c r="AQ8" s="105" t="s">
        <v>111</v>
      </c>
      <c r="AR8" s="166" t="s">
        <v>98</v>
      </c>
      <c r="AS8" s="105" t="s">
        <v>99</v>
      </c>
      <c r="AT8" s="105" t="s">
        <v>136</v>
      </c>
      <c r="AU8" s="105" t="s">
        <v>137</v>
      </c>
      <c r="AV8" s="105" t="s">
        <v>138</v>
      </c>
      <c r="AW8" s="161" t="s">
        <v>144</v>
      </c>
      <c r="AX8" s="91" t="s">
        <v>145</v>
      </c>
      <c r="AY8" s="166" t="s">
        <v>147</v>
      </c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13" t="s">
        <v>124</v>
      </c>
      <c r="BQ8" s="24">
        <f t="shared" si="0"/>
        <v>7</v>
      </c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 t="s">
        <v>80</v>
      </c>
      <c r="CK8" s="105" t="s">
        <v>22</v>
      </c>
      <c r="CL8" s="105" t="s">
        <v>23</v>
      </c>
      <c r="CM8" s="105" t="s">
        <v>24</v>
      </c>
      <c r="CN8" s="105" t="s">
        <v>25</v>
      </c>
      <c r="CO8" s="105" t="s">
        <v>11</v>
      </c>
      <c r="CP8" s="105" t="s">
        <v>27</v>
      </c>
      <c r="CQ8" s="105" t="s">
        <v>12</v>
      </c>
      <c r="CR8" s="105" t="s">
        <v>13</v>
      </c>
      <c r="CS8" s="105" t="s">
        <v>14</v>
      </c>
      <c r="CT8" s="105" t="s">
        <v>28</v>
      </c>
      <c r="CU8" s="105" t="s">
        <v>15</v>
      </c>
      <c r="CV8" s="105" t="s">
        <v>16</v>
      </c>
      <c r="CW8" s="105" t="s">
        <v>17</v>
      </c>
      <c r="CX8" s="105" t="s">
        <v>18</v>
      </c>
      <c r="CY8" s="105" t="s">
        <v>19</v>
      </c>
      <c r="CZ8" s="105" t="s">
        <v>20</v>
      </c>
      <c r="DA8" s="105" t="s">
        <v>21</v>
      </c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</row>
    <row r="9" spans="1:176" s="28" customFormat="1" hidden="1" x14ac:dyDescent="0.2">
      <c r="A9" s="33" t="str">
        <f t="shared" ref="A9" si="1">IF(L9,ABS(L9+0.0001*I9),"")</f>
        <v/>
      </c>
      <c r="B9" s="17"/>
      <c r="C9" s="200"/>
      <c r="D9" s="17"/>
      <c r="E9" s="17"/>
      <c r="F9" s="17"/>
      <c r="G9" s="39" t="str">
        <f>IF(OR(E9="",F9=""),"",IF(LEFT(E9,1)="M",VLOOKUP(F9,Setup!$J$9:$K$23,2,TRUE),VLOOKUP(F9,Setup!$L$9:$M$23,2,TRUE)))</f>
        <v/>
      </c>
      <c r="H9" s="39">
        <f>IF(F9="",0,VLOOKUP(AL9,DATA!$L$2:$N$1910,IF(LEFT(E9,1)="F",3,2)))</f>
        <v>0</v>
      </c>
      <c r="I9" s="17"/>
      <c r="J9" s="17"/>
      <c r="K9" s="115"/>
      <c r="L9" s="115"/>
      <c r="M9" s="115"/>
      <c r="N9" s="115"/>
      <c r="O9" s="116">
        <f t="shared" ref="O9" si="2">IF(MAX(CK9:CM9)&gt;0,MAX(ABS(K9)*CK9,ABS(L9)*CL9,CM9*ABS(M9)),0)</f>
        <v>0</v>
      </c>
      <c r="P9" s="205"/>
      <c r="Q9" s="115"/>
      <c r="R9" s="115"/>
      <c r="S9" s="115"/>
      <c r="T9" s="115"/>
      <c r="U9" s="116">
        <f t="shared" ref="U9" si="3">IF(MAX(CQ9:CS9)&gt;0,MAX(ABS(Q9)*CQ9,ABS(R9)*CR9,CS9*ABS(S9)),0)</f>
        <v>0</v>
      </c>
      <c r="V9" s="117">
        <f t="shared" ref="V9" si="4">IF(OR(O9=0,U9=0),0,O9+U9)</f>
        <v>0</v>
      </c>
      <c r="W9" s="115"/>
      <c r="X9" s="115"/>
      <c r="Y9" s="115"/>
      <c r="Z9" s="115"/>
      <c r="AA9" s="116">
        <f t="shared" ref="AA9" si="5">IF(MAX(CW9:CY9)&gt;0,MAX(ABS(W9)*CW9,ABS(X9)*CX9,CY9*ABS(Y9)),0)</f>
        <v>0</v>
      </c>
      <c r="AB9" s="117">
        <f t="shared" ref="AB9" si="6">AJ9*IF($AB$8="PL Total",AM9,IF($AB$8="Push Pull Total",AN9,IF($AB$8="Best Squat",O9,IF($AB$8="Best Bench",U9,AA9))))</f>
        <v>0</v>
      </c>
      <c r="AC9" s="118">
        <f t="shared" ref="AC9" si="7">IF(OR(F9="",AB9=0),0,H9*IF(AND($G$3="Lb",$H$8="Wilks"),AB9/2.2046,AB9))</f>
        <v>0</v>
      </c>
      <c r="AD9" s="118">
        <f>IF(OR(AB9=0,D9="",D9&lt;40),0,VLOOKUP($D9,DATA!$A$2:$B$53,2,TRUE)*AC9)</f>
        <v>0</v>
      </c>
      <c r="AE9" s="178" t="str">
        <f ca="1">IF(E9="","",OFFSET(Setup!$Q$1,MATCH(E9,Setup!O:O,0)-1,0))</f>
        <v/>
      </c>
      <c r="AF9" s="116">
        <f t="shared" ref="AF9" ca="1" si="8">IF(OR(AB9=0,AR9=0),0,CONCATENATE(AV9,"-",E9,IF(AE9=1,"-",""),IF(AE9=1,IF(G9="SHW",G9,ROUND(G9,1)),"")))</f>
        <v>0</v>
      </c>
      <c r="AG9" s="39">
        <f>IF(OR(AB9=0),0,VLOOKUP(AV9,Setup!$S$6:$T$15,2,TRUE))</f>
        <v>0</v>
      </c>
      <c r="AH9" s="119"/>
      <c r="AI9" s="114"/>
      <c r="AJ9" s="106">
        <f t="shared" ref="AJ9" si="9">IF(ISERROR(FIND($AJ$7,AI9)),0,1)</f>
        <v>0</v>
      </c>
      <c r="AK9" s="39" t="str">
        <f t="shared" ref="AK9" si="10">IF(B9="","",VLOOKUP(B9,$BP$1:$BQ$8,2,FALSE))</f>
        <v/>
      </c>
      <c r="AL9" s="26">
        <f t="shared" ref="AL9" si="11">ROUND(IF($F$8="BWt (Kg)",F9,F9/2.2046),1)</f>
        <v>0</v>
      </c>
      <c r="AM9" s="26">
        <f t="shared" ref="AM9" si="12">IF(OR(O9=0,U9=0,AA9=0),0,O9+U9+AA9)</f>
        <v>0</v>
      </c>
      <c r="AN9" s="26">
        <f t="shared" ref="AN9" si="13">IF(OR(U9=0,AA9=0),0,U9+AA9)</f>
        <v>0</v>
      </c>
      <c r="AO9" s="38" t="str">
        <f t="shared" ref="AO9" si="14">IF(E9="","",LEFT(E9,1))</f>
        <v/>
      </c>
      <c r="AP9" s="38"/>
      <c r="AQ9" s="28">
        <f t="shared" ref="AQ9" si="15">IF(OR(ISERROR(E9),F9="",ISERROR(G9),AB9=0),0,1)</f>
        <v>0</v>
      </c>
      <c r="AR9" s="198">
        <f t="shared" ref="AR9" ca="1" si="16">IF(OR(ISERROR(AY9),ISERROR(AX9)),0,AY9)</f>
        <v>0</v>
      </c>
      <c r="AS9" s="38">
        <f t="shared" ref="AS9" ca="1" si="17">RANK(AR9,INDIRECT($AS$7))</f>
        <v>21</v>
      </c>
      <c r="AT9" s="158">
        <f t="shared" ref="AT9" ca="1" si="18">INT(AR9/1000000)</f>
        <v>0</v>
      </c>
      <c r="AU9" s="97">
        <f t="shared" ref="AU9" ca="1" si="19">RANK(AT9,INDIRECT($AU$7))</f>
        <v>21</v>
      </c>
      <c r="AV9" s="179">
        <f t="shared" ref="AV9" ca="1" si="20">AS9-AU9+1</f>
        <v>1</v>
      </c>
      <c r="AW9" s="162">
        <f t="shared" ref="AW9" si="21">F9</f>
        <v>0</v>
      </c>
      <c r="AX9" s="26">
        <f t="shared" ref="AX9" si="22">RANK(AW9,AW:AW)</f>
        <v>21</v>
      </c>
      <c r="AY9" s="198">
        <f ca="1">IF(OR(E9="",F9="",ISERROR(AE9)),0,(100000000*MATCH(E9,INDIRECT($AI$1),0)+IF(AE9=1,(16-IF(AO9="M",MATCH(G9,Setup!$K$9:$K$23,0),MATCH(G9,Setup!$M$9:$M$23)))*1000000,0)+IF(AB9&gt;0,IF(AE9=1,RANK(AB9,AB:AB,-1)*1000+AX9,IF(AE9=2,AC9,AD9)),0)))</f>
        <v>0</v>
      </c>
      <c r="AZ9" s="39"/>
      <c r="BA9" s="39"/>
      <c r="BB9" s="39"/>
      <c r="BC9" s="39"/>
      <c r="BD9" s="39"/>
      <c r="BE9" s="39"/>
      <c r="BF9" s="39"/>
      <c r="BG9" s="39"/>
      <c r="BH9" s="84"/>
      <c r="BI9" s="84"/>
      <c r="BJ9" s="84"/>
      <c r="BK9" s="84"/>
      <c r="BL9" s="84"/>
      <c r="BM9" s="84"/>
      <c r="BN9" s="30"/>
      <c r="CJ9" s="28">
        <v>0</v>
      </c>
      <c r="CK9" s="28">
        <v>0</v>
      </c>
      <c r="CL9" s="28">
        <v>0</v>
      </c>
      <c r="CM9" s="28">
        <v>0</v>
      </c>
      <c r="CN9" s="28">
        <v>0</v>
      </c>
      <c r="CO9" s="28">
        <v>0</v>
      </c>
      <c r="CP9" s="28">
        <v>0</v>
      </c>
      <c r="CQ9" s="28">
        <v>0</v>
      </c>
      <c r="CR9" s="28">
        <v>0</v>
      </c>
      <c r="CS9" s="28">
        <v>0</v>
      </c>
      <c r="CT9" s="28">
        <v>0</v>
      </c>
      <c r="CU9" s="28">
        <v>0</v>
      </c>
      <c r="CV9" s="28">
        <v>0</v>
      </c>
      <c r="CW9" s="28">
        <v>0</v>
      </c>
      <c r="CX9" s="28">
        <v>0</v>
      </c>
      <c r="CY9" s="28">
        <v>0</v>
      </c>
      <c r="CZ9" s="28">
        <v>0</v>
      </c>
    </row>
    <row r="10" spans="1:176" s="28" customFormat="1" x14ac:dyDescent="0.2">
      <c r="A10" s="33">
        <f t="shared" ref="A10:A46" si="23">IF(Y10,ABS(Y10+0.0001*I10),"")</f>
        <v>130</v>
      </c>
      <c r="B10" s="17" t="s">
        <v>32</v>
      </c>
      <c r="C10" s="200" t="s">
        <v>208</v>
      </c>
      <c r="D10" s="17">
        <v>16</v>
      </c>
      <c r="E10" s="17" t="s">
        <v>187</v>
      </c>
      <c r="F10" s="17">
        <v>92.1</v>
      </c>
      <c r="G10" s="39">
        <f>IF(OR(E10="",F10=""),"",IF(LEFT(E10,1)="M",VLOOKUP(F10,Setup!$J$9:$K$23,2,TRUE),VLOOKUP(F10,Setup!$L$9:$M$23,2,TRUE)))</f>
        <v>93</v>
      </c>
      <c r="H10" s="39">
        <f>IF(F10="",0,VLOOKUP(AL10,DATA!$L$2:$N$1910,IF(LEFT(E10,1)="F",3,2)))</f>
        <v>0.60430000000000006</v>
      </c>
      <c r="I10" s="17"/>
      <c r="J10" s="17"/>
      <c r="K10" s="293">
        <v>80</v>
      </c>
      <c r="L10" s="293">
        <v>100</v>
      </c>
      <c r="M10" s="293">
        <v>115</v>
      </c>
      <c r="N10" s="115"/>
      <c r="O10" s="116">
        <f t="shared" ref="O10:O46" si="24">IF(MAX(CK10:CM10)&gt;0,MAX(ABS(K10)*CK10,ABS(L10)*CL10,CM10*ABS(M10)),0)</f>
        <v>115</v>
      </c>
      <c r="P10" s="205"/>
      <c r="Q10" s="115">
        <v>-80</v>
      </c>
      <c r="R10" s="293">
        <v>85</v>
      </c>
      <c r="S10" s="293">
        <v>90</v>
      </c>
      <c r="T10" s="115"/>
      <c r="U10" s="116">
        <f t="shared" ref="U10:U46" si="25">IF(MAX(CQ10:CS10)&gt;0,MAX(ABS(Q10)*CQ10,ABS(R10)*CR10,CS10*ABS(S10)),0)</f>
        <v>90</v>
      </c>
      <c r="V10" s="117">
        <f t="shared" ref="V10:V46" si="26">IF(OR(O10=0,U10=0),0,O10+U10)</f>
        <v>205</v>
      </c>
      <c r="W10" s="293">
        <v>80</v>
      </c>
      <c r="X10" s="293">
        <v>110</v>
      </c>
      <c r="Y10" s="293">
        <v>130</v>
      </c>
      <c r="Z10" s="115"/>
      <c r="AA10" s="116">
        <f t="shared" ref="AA10:AA46" si="27">IF(MAX(CW10:CY10)&gt;0,MAX(ABS(W10)*CW10,ABS(X10)*CX10,CY10*ABS(Y10)),0)</f>
        <v>130</v>
      </c>
      <c r="AB10" s="117">
        <f t="shared" ref="AB10:AB46" si="28">AJ10*IF($AB$8="PL Total",AM10,IF($AB$8="Push Pull Total",AN10,IF($AB$8="Best Squat",O10,IF($AB$8="Best Bench",U10,AA10))))</f>
        <v>335</v>
      </c>
      <c r="AC10" s="118">
        <f t="shared" ref="AC10:AC46" si="29">IF(OR(F10="",AB10=0),0,H10*IF(AND($G$3="Lb",$H$8="Wilks"),AB10/2.2046,AB10))</f>
        <v>202.44050000000001</v>
      </c>
      <c r="AD10" s="118">
        <f>IF(OR(AB10=0,D10="",D10&lt;40),0,VLOOKUP($D10,DATA!$A$2:$B$53,2,TRUE)*AC10)</f>
        <v>0</v>
      </c>
      <c r="AE10" s="178">
        <f ca="1">IF(E10="","",OFFSET(Setup!$Q$1,MATCH(E10,Setup!O:O,0)-1,0))</f>
        <v>1</v>
      </c>
      <c r="AF10" s="116" t="str">
        <f t="shared" ref="AF10:AF46" ca="1" si="30">IF(OR(AB10=0,AR10=0),0,CONCATENATE(AV10,"-",E10,IF(AE10=1,"-",""),IF(AE10=1,IF(G10="SHW",G10,ROUND(G10,1)),"")))</f>
        <v>10-M_OR_JUN-93</v>
      </c>
      <c r="AG10" s="39">
        <f ca="1">IF(OR(AB10=0),0,VLOOKUP(AV10,Setup!$S$6:$T$15,2,TRUE))</f>
        <v>3</v>
      </c>
      <c r="AH10" s="119"/>
      <c r="AI10" s="114" t="s">
        <v>186</v>
      </c>
      <c r="AJ10" s="106">
        <f t="shared" ref="AJ10:AJ46" si="31">IF(ISERROR(FIND($AJ$7,AI10)),0,1)</f>
        <v>1</v>
      </c>
      <c r="AK10" s="39">
        <f t="shared" ref="AK10:AK46" si="32">IF(B10="","",VLOOKUP(B10,$BP$1:$BQ$8,2,FALSE))</f>
        <v>0</v>
      </c>
      <c r="AL10" s="26">
        <f t="shared" ref="AL10:AL46" si="33">ROUND(IF($F$8="BWt (Kg)",F10,F10/2.2046),1)</f>
        <v>92.1</v>
      </c>
      <c r="AM10" s="26">
        <f t="shared" ref="AM10:AM46" si="34">IF(OR(O10=0,U10=0,AA10=0),0,O10+U10+AA10)</f>
        <v>335</v>
      </c>
      <c r="AN10" s="26">
        <f t="shared" ref="AN10:AN46" si="35">IF(OR(U10=0,AA10=0),0,U10+AA10)</f>
        <v>220</v>
      </c>
      <c r="AO10" s="38" t="str">
        <f t="shared" ref="AO10:AO46" si="36">IF(E10="","",LEFT(E10,1))</f>
        <v>M</v>
      </c>
      <c r="AP10" s="38"/>
      <c r="AQ10" s="28">
        <f t="shared" ref="AQ10:AQ46" si="37">IF(OR(ISERROR(E10),F10="",ISERROR(G10),AB10=0),0,1)</f>
        <v>1</v>
      </c>
      <c r="AR10" s="198">
        <f t="shared" ref="AR10:AR46" ca="1" si="38">IF(OR(ISERROR(AY10),ISERROR(AX10)),0,AY10)</f>
        <v>111021008</v>
      </c>
      <c r="AS10" s="38">
        <f t="shared" ref="AS10:AS46" ca="1" si="39">RANK(AR10,INDIRECT($AS$7))</f>
        <v>14</v>
      </c>
      <c r="AT10" s="158">
        <f t="shared" ref="AT10:AT46" ca="1" si="40">INT(AR10/1000000)</f>
        <v>111</v>
      </c>
      <c r="AU10" s="97">
        <f t="shared" ref="AU10:AU46" ca="1" si="41">RANK(AT10,INDIRECT($AU$7))</f>
        <v>5</v>
      </c>
      <c r="AV10" s="179">
        <f t="shared" ref="AV10:AV46" ca="1" si="42">AS10-AU10+1</f>
        <v>10</v>
      </c>
      <c r="AW10" s="162">
        <f t="shared" ref="AW10:AW46" si="43">F10</f>
        <v>92.1</v>
      </c>
      <c r="AX10" s="26">
        <f t="shared" ref="AX10:AX46" si="44">RANK(AW10,AW:AW)</f>
        <v>8</v>
      </c>
      <c r="AY10" s="198">
        <f ca="1">IF(OR(E10="",F10="",ISERROR(AE10)),0,(100000000*MATCH(E10,INDIRECT($AI$1),0)+IF(AE10=1,(16-IF(AO10="M",MATCH(G10,Setup!$K$9:$K$23,0),MATCH(G10,Setup!$M$9:$M$23)))*1000000,0)+IF(AB10&gt;0,IF(AE10=1,RANK(AB10,AB:AB,-1)*1000+AX10,IF(AE10=2,AC10,AD10)),0)))</f>
        <v>111021008</v>
      </c>
      <c r="AZ10" s="39"/>
      <c r="BA10" s="39"/>
      <c r="BB10" s="39"/>
      <c r="BC10" s="39"/>
      <c r="BD10" s="39"/>
      <c r="BE10" s="39"/>
      <c r="BF10" s="39"/>
      <c r="BG10" s="39"/>
      <c r="BH10" s="84"/>
      <c r="BI10" s="84"/>
      <c r="BJ10" s="84"/>
      <c r="BK10" s="84"/>
      <c r="BL10" s="84"/>
      <c r="BM10" s="84"/>
      <c r="BN10" s="30"/>
      <c r="CJ10" s="28">
        <v>0</v>
      </c>
      <c r="CK10" s="28">
        <v>1</v>
      </c>
      <c r="CL10" s="28">
        <v>1</v>
      </c>
      <c r="CM10" s="28">
        <v>1</v>
      </c>
      <c r="CN10" s="28">
        <v>0</v>
      </c>
      <c r="CO10" s="28">
        <v>0</v>
      </c>
      <c r="CP10" s="28">
        <v>0</v>
      </c>
      <c r="CQ10" s="28">
        <v>-1</v>
      </c>
      <c r="CR10" s="28">
        <v>1</v>
      </c>
      <c r="CS10" s="28">
        <v>1</v>
      </c>
      <c r="CT10" s="28">
        <v>0</v>
      </c>
      <c r="CU10" s="28">
        <v>0</v>
      </c>
      <c r="CV10" s="28">
        <v>0</v>
      </c>
      <c r="CW10" s="28">
        <v>1</v>
      </c>
      <c r="CX10" s="28">
        <v>1</v>
      </c>
      <c r="CY10" s="28">
        <v>1</v>
      </c>
      <c r="CZ10" s="28">
        <v>0</v>
      </c>
    </row>
    <row r="11" spans="1:176" s="28" customFormat="1" x14ac:dyDescent="0.2">
      <c r="A11" s="33">
        <f t="shared" si="23"/>
        <v>142.5</v>
      </c>
      <c r="B11" s="17" t="s">
        <v>32</v>
      </c>
      <c r="C11" s="200" t="s">
        <v>199</v>
      </c>
      <c r="D11" s="17">
        <v>16</v>
      </c>
      <c r="E11" s="17" t="s">
        <v>187</v>
      </c>
      <c r="F11" s="17">
        <v>114</v>
      </c>
      <c r="G11" s="39">
        <f>IF(OR(E11="",F11=""),"",IF(LEFT(E11,1)="M",VLOOKUP(F11,Setup!$J$9:$K$23,2,TRUE),VLOOKUP(F11,Setup!$L$9:$M$23,2,TRUE)))</f>
        <v>120</v>
      </c>
      <c r="H11" s="39">
        <f>IF(F11="",0,VLOOKUP(AL11,DATA!$L$2:$N$1910,IF(LEFT(E11,1)="F",3,2)))</f>
        <v>0.55735000000000001</v>
      </c>
      <c r="I11" s="17"/>
      <c r="J11" s="17"/>
      <c r="K11" s="115">
        <v>-135</v>
      </c>
      <c r="L11" s="293">
        <v>145</v>
      </c>
      <c r="M11" s="115">
        <v>-150</v>
      </c>
      <c r="N11" s="115"/>
      <c r="O11" s="116">
        <f t="shared" si="24"/>
        <v>145</v>
      </c>
      <c r="P11" s="205"/>
      <c r="Q11" s="293">
        <v>65</v>
      </c>
      <c r="R11" s="293">
        <v>70</v>
      </c>
      <c r="S11" s="115">
        <v>-75</v>
      </c>
      <c r="T11" s="115"/>
      <c r="U11" s="116">
        <f t="shared" si="25"/>
        <v>70</v>
      </c>
      <c r="V11" s="117">
        <f t="shared" si="26"/>
        <v>215</v>
      </c>
      <c r="W11" s="293">
        <v>125</v>
      </c>
      <c r="X11" s="293">
        <v>135</v>
      </c>
      <c r="Y11" s="293">
        <v>142.5</v>
      </c>
      <c r="Z11" s="115"/>
      <c r="AA11" s="116">
        <f t="shared" si="27"/>
        <v>142.5</v>
      </c>
      <c r="AB11" s="117">
        <f t="shared" si="28"/>
        <v>357.5</v>
      </c>
      <c r="AC11" s="118">
        <f t="shared" si="29"/>
        <v>199.25262499999999</v>
      </c>
      <c r="AD11" s="118">
        <f>IF(OR(AB11=0,D11="",D11&lt;40),0,VLOOKUP($D11,DATA!$A$2:$B$53,2,TRUE)*AC11)</f>
        <v>0</v>
      </c>
      <c r="AE11" s="178">
        <f ca="1">IF(E11="","",OFFSET(Setup!$Q$1,MATCH(E11,Setup!O:O,0)-1,0))</f>
        <v>1</v>
      </c>
      <c r="AF11" s="116" t="str">
        <f t="shared" ca="1" si="30"/>
        <v>2-M_OR_JUN-120</v>
      </c>
      <c r="AG11" s="39">
        <f ca="1">IF(OR(AB11=0),0,VLOOKUP(AV11,Setup!$S$6:$T$15,2,TRUE))</f>
        <v>3</v>
      </c>
      <c r="AH11" s="119"/>
      <c r="AI11" s="114" t="s">
        <v>186</v>
      </c>
      <c r="AJ11" s="106">
        <f t="shared" si="31"/>
        <v>1</v>
      </c>
      <c r="AK11" s="39">
        <f t="shared" si="32"/>
        <v>0</v>
      </c>
      <c r="AL11" s="26">
        <f t="shared" si="33"/>
        <v>114</v>
      </c>
      <c r="AM11" s="26">
        <f t="shared" si="34"/>
        <v>357.5</v>
      </c>
      <c r="AN11" s="26">
        <f t="shared" si="35"/>
        <v>212.5</v>
      </c>
      <c r="AO11" s="38" t="str">
        <f t="shared" si="36"/>
        <v>M</v>
      </c>
      <c r="AP11" s="38"/>
      <c r="AQ11" s="28">
        <f t="shared" si="37"/>
        <v>1</v>
      </c>
      <c r="AR11" s="198">
        <f t="shared" ca="1" si="38"/>
        <v>109022002</v>
      </c>
      <c r="AS11" s="38">
        <f t="shared" ca="1" si="39"/>
        <v>20</v>
      </c>
      <c r="AT11" s="158">
        <f t="shared" ca="1" si="40"/>
        <v>109</v>
      </c>
      <c r="AU11" s="97">
        <f t="shared" ca="1" si="41"/>
        <v>19</v>
      </c>
      <c r="AV11" s="179">
        <f t="shared" ca="1" si="42"/>
        <v>2</v>
      </c>
      <c r="AW11" s="162">
        <f t="shared" si="43"/>
        <v>114</v>
      </c>
      <c r="AX11" s="26">
        <f t="shared" si="44"/>
        <v>2</v>
      </c>
      <c r="AY11" s="198">
        <f ca="1">IF(OR(E11="",F11="",ISERROR(AE11)),0,(100000000*MATCH(E11,INDIRECT($AI$1),0)+IF(AE11=1,(16-IF(AO11="M",MATCH(G11,Setup!$K$9:$K$23,0),MATCH(G11,Setup!$M$9:$M$23)))*1000000,0)+IF(AB11&gt;0,IF(AE11=1,RANK(AB11,AB:AB,-1)*1000+AX11,IF(AE11=2,AC11,AD11)),0)))</f>
        <v>109022002</v>
      </c>
      <c r="AZ11" s="39"/>
      <c r="BA11" s="39"/>
      <c r="BB11" s="39"/>
      <c r="BC11" s="39"/>
      <c r="BD11" s="39"/>
      <c r="BE11" s="39"/>
      <c r="BF11" s="39"/>
      <c r="BG11" s="39"/>
      <c r="BH11" s="84"/>
      <c r="BI11" s="84"/>
      <c r="BJ11" s="84"/>
      <c r="BK11" s="84"/>
      <c r="BL11" s="84"/>
      <c r="BM11" s="84"/>
      <c r="BN11" s="30"/>
      <c r="CJ11" s="28">
        <v>0</v>
      </c>
      <c r="CK11" s="28">
        <v>-1</v>
      </c>
      <c r="CL11" s="28">
        <v>1</v>
      </c>
      <c r="CM11" s="28">
        <v>-1</v>
      </c>
      <c r="CN11" s="28">
        <v>0</v>
      </c>
      <c r="CO11" s="28">
        <v>0</v>
      </c>
      <c r="CP11" s="28">
        <v>0</v>
      </c>
      <c r="CQ11" s="28">
        <v>1</v>
      </c>
      <c r="CR11" s="28">
        <v>1</v>
      </c>
      <c r="CS11" s="28">
        <v>-1</v>
      </c>
      <c r="CT11" s="28">
        <v>0</v>
      </c>
      <c r="CU11" s="28">
        <v>0</v>
      </c>
      <c r="CV11" s="28">
        <v>0</v>
      </c>
      <c r="CW11" s="28">
        <v>1</v>
      </c>
      <c r="CX11" s="28">
        <v>1</v>
      </c>
      <c r="CY11" s="28">
        <v>1</v>
      </c>
      <c r="CZ11" s="28">
        <v>0</v>
      </c>
    </row>
    <row r="12" spans="1:176" s="28" customFormat="1" x14ac:dyDescent="0.2">
      <c r="A12" s="33">
        <f t="shared" si="23"/>
        <v>160</v>
      </c>
      <c r="B12" s="17" t="s">
        <v>32</v>
      </c>
      <c r="C12" s="200" t="s">
        <v>194</v>
      </c>
      <c r="D12" s="17">
        <v>16</v>
      </c>
      <c r="E12" s="17" t="s">
        <v>187</v>
      </c>
      <c r="F12" s="17">
        <v>103.9</v>
      </c>
      <c r="G12" s="39">
        <f>IF(OR(E12="",F12=""),"",IF(LEFT(E12,1)="M",VLOOKUP(F12,Setup!$J$9:$K$23,2,TRUE),VLOOKUP(F12,Setup!$L$9:$M$23,2,TRUE)))</f>
        <v>105</v>
      </c>
      <c r="H12" s="39">
        <f>IF(F12="",0,VLOOKUP(AL12,DATA!$L$2:$N$1910,IF(LEFT(E12,1)="F",3,2)))</f>
        <v>0.57374999999999998</v>
      </c>
      <c r="I12" s="17"/>
      <c r="J12" s="17"/>
      <c r="K12" s="293">
        <v>120</v>
      </c>
      <c r="L12" s="293">
        <v>140</v>
      </c>
      <c r="M12" s="293">
        <v>150</v>
      </c>
      <c r="N12" s="115"/>
      <c r="O12" s="116">
        <f t="shared" si="24"/>
        <v>150</v>
      </c>
      <c r="P12" s="205"/>
      <c r="Q12" s="293">
        <v>95</v>
      </c>
      <c r="R12" s="293">
        <v>105</v>
      </c>
      <c r="S12" s="293">
        <v>110</v>
      </c>
      <c r="T12" s="115"/>
      <c r="U12" s="116">
        <f t="shared" si="25"/>
        <v>110</v>
      </c>
      <c r="V12" s="117">
        <f t="shared" si="26"/>
        <v>260</v>
      </c>
      <c r="W12" s="293">
        <v>120</v>
      </c>
      <c r="X12" s="293">
        <v>140</v>
      </c>
      <c r="Y12" s="293">
        <v>160</v>
      </c>
      <c r="Z12" s="115"/>
      <c r="AA12" s="116">
        <f t="shared" si="27"/>
        <v>160</v>
      </c>
      <c r="AB12" s="117">
        <f t="shared" si="28"/>
        <v>420</v>
      </c>
      <c r="AC12" s="118">
        <f t="shared" si="29"/>
        <v>240.97499999999999</v>
      </c>
      <c r="AD12" s="118">
        <f>IF(OR(AB12=0,D12="",D12&lt;40),0,VLOOKUP($D12,DATA!$A$2:$B$53,2,TRUE)*AC12)</f>
        <v>0</v>
      </c>
      <c r="AE12" s="178">
        <f ca="1">IF(E12="","",OFFSET(Setup!$Q$1,MATCH(E12,Setup!O:O,0)-1,0))</f>
        <v>1</v>
      </c>
      <c r="AF12" s="116" t="str">
        <f t="shared" ca="1" si="30"/>
        <v>3-M_OR_JUN-105</v>
      </c>
      <c r="AG12" s="39">
        <f ca="1">IF(OR(AB12=0),0,VLOOKUP(AV12,Setup!$S$6:$T$15,2,TRUE))</f>
        <v>3</v>
      </c>
      <c r="AH12" s="119"/>
      <c r="AI12" s="114" t="s">
        <v>186</v>
      </c>
      <c r="AJ12" s="106">
        <f t="shared" si="31"/>
        <v>1</v>
      </c>
      <c r="AK12" s="39">
        <f t="shared" si="32"/>
        <v>0</v>
      </c>
      <c r="AL12" s="26">
        <f t="shared" si="33"/>
        <v>103.9</v>
      </c>
      <c r="AM12" s="26">
        <f t="shared" si="34"/>
        <v>420</v>
      </c>
      <c r="AN12" s="26">
        <f t="shared" si="35"/>
        <v>270</v>
      </c>
      <c r="AO12" s="38" t="str">
        <f t="shared" si="36"/>
        <v>M</v>
      </c>
      <c r="AP12" s="38"/>
      <c r="AQ12" s="28">
        <f t="shared" si="37"/>
        <v>1</v>
      </c>
      <c r="AR12" s="198">
        <f t="shared" ca="1" si="38"/>
        <v>110026004</v>
      </c>
      <c r="AS12" s="38">
        <f t="shared" ca="1" si="39"/>
        <v>17</v>
      </c>
      <c r="AT12" s="158">
        <f t="shared" ca="1" si="40"/>
        <v>110</v>
      </c>
      <c r="AU12" s="97">
        <f t="shared" ca="1" si="41"/>
        <v>15</v>
      </c>
      <c r="AV12" s="179">
        <f t="shared" ca="1" si="42"/>
        <v>3</v>
      </c>
      <c r="AW12" s="162">
        <f t="shared" si="43"/>
        <v>103.9</v>
      </c>
      <c r="AX12" s="26">
        <f t="shared" si="44"/>
        <v>4</v>
      </c>
      <c r="AY12" s="198">
        <f ca="1">IF(OR(E12="",F12="",ISERROR(AE12)),0,(100000000*MATCH(E12,INDIRECT($AI$1),0)+IF(AE12=1,(16-IF(AO12="M",MATCH(G12,Setup!$K$9:$K$23,0),MATCH(G12,Setup!$M$9:$M$23)))*1000000,0)+IF(AB12&gt;0,IF(AE12=1,RANK(AB12,AB:AB,-1)*1000+AX12,IF(AE12=2,AC12,AD12)),0)))</f>
        <v>110026004</v>
      </c>
      <c r="AZ12" s="39"/>
      <c r="BA12" s="39"/>
      <c r="BB12" s="39"/>
      <c r="BC12" s="39"/>
      <c r="BD12" s="39"/>
      <c r="BE12" s="39"/>
      <c r="BF12" s="39"/>
      <c r="BG12" s="39"/>
      <c r="BH12" s="84"/>
      <c r="BI12" s="84"/>
      <c r="BJ12" s="84"/>
      <c r="BK12" s="84"/>
      <c r="BL12" s="84"/>
      <c r="BM12" s="84"/>
      <c r="BN12" s="30"/>
      <c r="CJ12" s="28">
        <v>0</v>
      </c>
      <c r="CK12" s="28">
        <v>1</v>
      </c>
      <c r="CL12" s="28">
        <v>1</v>
      </c>
      <c r="CM12" s="28">
        <v>1</v>
      </c>
      <c r="CN12" s="28">
        <v>0</v>
      </c>
      <c r="CO12" s="28">
        <v>0</v>
      </c>
      <c r="CP12" s="28">
        <v>0</v>
      </c>
      <c r="CQ12" s="28">
        <v>1</v>
      </c>
      <c r="CR12" s="28">
        <v>1</v>
      </c>
      <c r="CS12" s="28">
        <v>1</v>
      </c>
      <c r="CT12" s="28">
        <v>0</v>
      </c>
      <c r="CU12" s="28">
        <v>0</v>
      </c>
      <c r="CV12" s="28">
        <v>0</v>
      </c>
      <c r="CW12" s="28">
        <v>1</v>
      </c>
      <c r="CX12" s="28">
        <v>1</v>
      </c>
      <c r="CY12" s="28">
        <v>1</v>
      </c>
      <c r="CZ12" s="28">
        <v>0</v>
      </c>
    </row>
    <row r="13" spans="1:176" s="28" customFormat="1" x14ac:dyDescent="0.2">
      <c r="A13" s="33">
        <f t="shared" si="23"/>
        <v>160</v>
      </c>
      <c r="B13" s="17" t="s">
        <v>32</v>
      </c>
      <c r="C13" s="200" t="s">
        <v>203</v>
      </c>
      <c r="D13" s="17">
        <v>18</v>
      </c>
      <c r="E13" s="17" t="s">
        <v>187</v>
      </c>
      <c r="F13" s="17">
        <v>77</v>
      </c>
      <c r="G13" s="39">
        <f>IF(OR(E13="",F13=""),"",IF(LEFT(E13,1)="M",VLOOKUP(F13,Setup!$J$9:$K$23,2,TRUE),VLOOKUP(F13,Setup!$L$9:$M$23,2,TRUE)))</f>
        <v>83</v>
      </c>
      <c r="H13" s="39">
        <f>IF(F13="",0,VLOOKUP(AL13,DATA!$L$2:$N$1910,IF(LEFT(E13,1)="F",3,2)))</f>
        <v>0.67549999999999999</v>
      </c>
      <c r="I13" s="17"/>
      <c r="J13" s="17"/>
      <c r="K13" s="293">
        <v>135</v>
      </c>
      <c r="L13" s="293">
        <v>150</v>
      </c>
      <c r="M13" s="115">
        <v>-155</v>
      </c>
      <c r="N13" s="115"/>
      <c r="O13" s="116">
        <f t="shared" si="24"/>
        <v>150</v>
      </c>
      <c r="P13" s="205"/>
      <c r="Q13" s="293">
        <v>95</v>
      </c>
      <c r="R13" s="293">
        <v>100</v>
      </c>
      <c r="S13" s="293">
        <v>105</v>
      </c>
      <c r="T13" s="115"/>
      <c r="U13" s="116">
        <f t="shared" si="25"/>
        <v>105</v>
      </c>
      <c r="V13" s="117">
        <f t="shared" si="26"/>
        <v>255</v>
      </c>
      <c r="W13" s="293">
        <v>135</v>
      </c>
      <c r="X13" s="293">
        <v>150</v>
      </c>
      <c r="Y13" s="115">
        <v>-160</v>
      </c>
      <c r="Z13" s="115"/>
      <c r="AA13" s="116">
        <f t="shared" si="27"/>
        <v>150</v>
      </c>
      <c r="AB13" s="117">
        <f t="shared" si="28"/>
        <v>405</v>
      </c>
      <c r="AC13" s="118">
        <f t="shared" si="29"/>
        <v>273.57749999999999</v>
      </c>
      <c r="AD13" s="118">
        <f>IF(OR(AB13=0,D13="",D13&lt;40),0,VLOOKUP($D13,DATA!$A$2:$B$53,2,TRUE)*AC13)</f>
        <v>0</v>
      </c>
      <c r="AE13" s="178">
        <f ca="1">IF(E13="","",OFFSET(Setup!$Q$1,MATCH(E13,Setup!O:O,0)-1,0))</f>
        <v>1</v>
      </c>
      <c r="AF13" s="116" t="str">
        <f t="shared" ca="1" si="30"/>
        <v>3-M_OR_JUN-83</v>
      </c>
      <c r="AG13" s="39">
        <f ca="1">IF(OR(AB13=0),0,VLOOKUP(AV13,Setup!$S$6:$T$15,2,TRUE))</f>
        <v>3</v>
      </c>
      <c r="AH13" s="119"/>
      <c r="AI13" s="114" t="s">
        <v>186</v>
      </c>
      <c r="AJ13" s="106">
        <f t="shared" si="31"/>
        <v>1</v>
      </c>
      <c r="AK13" s="39">
        <f t="shared" si="32"/>
        <v>0</v>
      </c>
      <c r="AL13" s="26">
        <f t="shared" si="33"/>
        <v>77</v>
      </c>
      <c r="AM13" s="26">
        <f t="shared" si="34"/>
        <v>405</v>
      </c>
      <c r="AN13" s="26">
        <f t="shared" si="35"/>
        <v>255</v>
      </c>
      <c r="AO13" s="38" t="str">
        <f t="shared" si="36"/>
        <v>M</v>
      </c>
      <c r="AP13" s="38"/>
      <c r="AQ13" s="28">
        <f t="shared" si="37"/>
        <v>1</v>
      </c>
      <c r="AR13" s="198">
        <f t="shared" ca="1" si="38"/>
        <v>112024019</v>
      </c>
      <c r="AS13" s="38">
        <f t="shared" ca="1" si="39"/>
        <v>3</v>
      </c>
      <c r="AT13" s="158">
        <f t="shared" ca="1" si="40"/>
        <v>112</v>
      </c>
      <c r="AU13" s="97">
        <f t="shared" ca="1" si="41"/>
        <v>1</v>
      </c>
      <c r="AV13" s="179">
        <f t="shared" ca="1" si="42"/>
        <v>3</v>
      </c>
      <c r="AW13" s="162">
        <f t="shared" si="43"/>
        <v>77</v>
      </c>
      <c r="AX13" s="26">
        <f t="shared" si="44"/>
        <v>19</v>
      </c>
      <c r="AY13" s="198">
        <f ca="1">IF(OR(E13="",F13="",ISERROR(AE13)),0,(100000000*MATCH(E13,INDIRECT($AI$1),0)+IF(AE13=1,(16-IF(AO13="M",MATCH(G13,Setup!$K$9:$K$23,0),MATCH(G13,Setup!$M$9:$M$23)))*1000000,0)+IF(AB13&gt;0,IF(AE13=1,RANK(AB13,AB:AB,-1)*1000+AX13,IF(AE13=2,AC13,AD13)),0)))</f>
        <v>112024019</v>
      </c>
      <c r="AZ13" s="39"/>
      <c r="BA13" s="39"/>
      <c r="BB13" s="39"/>
      <c r="BC13" s="39"/>
      <c r="BD13" s="39"/>
      <c r="BE13" s="39"/>
      <c r="BF13" s="39"/>
      <c r="BG13" s="39"/>
      <c r="BH13" s="84"/>
      <c r="BI13" s="84"/>
      <c r="BJ13" s="84"/>
      <c r="BK13" s="84"/>
      <c r="BL13" s="84"/>
      <c r="BM13" s="84"/>
      <c r="BN13" s="30"/>
      <c r="CJ13" s="28">
        <v>0</v>
      </c>
      <c r="CK13" s="28">
        <v>1</v>
      </c>
      <c r="CL13" s="28">
        <v>1</v>
      </c>
      <c r="CM13" s="28">
        <v>-1</v>
      </c>
      <c r="CN13" s="28">
        <v>0</v>
      </c>
      <c r="CO13" s="28">
        <v>0</v>
      </c>
      <c r="CP13" s="28">
        <v>0</v>
      </c>
      <c r="CQ13" s="28">
        <v>1</v>
      </c>
      <c r="CR13" s="28">
        <v>1</v>
      </c>
      <c r="CS13" s="28">
        <v>1</v>
      </c>
      <c r="CT13" s="28">
        <v>0</v>
      </c>
      <c r="CU13" s="28">
        <v>0</v>
      </c>
      <c r="CV13" s="28">
        <v>0</v>
      </c>
      <c r="CW13" s="28">
        <v>1</v>
      </c>
      <c r="CX13" s="28">
        <v>1</v>
      </c>
      <c r="CY13" s="28">
        <v>-1</v>
      </c>
      <c r="CZ13" s="28">
        <v>0</v>
      </c>
    </row>
    <row r="14" spans="1:176" s="28" customFormat="1" x14ac:dyDescent="0.2">
      <c r="A14" s="33">
        <f t="shared" si="23"/>
        <v>160</v>
      </c>
      <c r="B14" s="17" t="s">
        <v>32</v>
      </c>
      <c r="C14" s="200" t="s">
        <v>193</v>
      </c>
      <c r="D14" s="17">
        <v>17</v>
      </c>
      <c r="E14" s="17" t="s">
        <v>187</v>
      </c>
      <c r="F14" s="17">
        <v>83.9</v>
      </c>
      <c r="G14" s="39">
        <f>IF(OR(E14="",F14=""),"",IF(LEFT(E14,1)="M",VLOOKUP(F14,Setup!$J$9:$K$23,2,TRUE),VLOOKUP(F14,Setup!$L$9:$M$23,2,TRUE)))</f>
        <v>93</v>
      </c>
      <c r="H14" s="39">
        <f>IF(F14="",0,VLOOKUP(AL14,DATA!$L$2:$N$1910,IF(LEFT(E14,1)="F",3,2)))</f>
        <v>0.64024999999999999</v>
      </c>
      <c r="I14" s="17"/>
      <c r="J14" s="17"/>
      <c r="K14" s="293">
        <v>125</v>
      </c>
      <c r="L14" s="293">
        <v>140</v>
      </c>
      <c r="M14" s="115">
        <v>-155</v>
      </c>
      <c r="N14" s="115"/>
      <c r="O14" s="116">
        <f t="shared" si="24"/>
        <v>140</v>
      </c>
      <c r="P14" s="205"/>
      <c r="Q14" s="293">
        <v>75</v>
      </c>
      <c r="R14" s="293">
        <v>90</v>
      </c>
      <c r="S14" s="115">
        <v>-100</v>
      </c>
      <c r="T14" s="115"/>
      <c r="U14" s="116">
        <f t="shared" si="25"/>
        <v>90</v>
      </c>
      <c r="V14" s="117">
        <f t="shared" si="26"/>
        <v>230</v>
      </c>
      <c r="W14" s="293">
        <v>145</v>
      </c>
      <c r="X14" s="115">
        <v>-160</v>
      </c>
      <c r="Y14" s="115">
        <v>-160</v>
      </c>
      <c r="Z14" s="115"/>
      <c r="AA14" s="116">
        <f t="shared" si="27"/>
        <v>145</v>
      </c>
      <c r="AB14" s="117">
        <f t="shared" si="28"/>
        <v>375</v>
      </c>
      <c r="AC14" s="118">
        <f t="shared" si="29"/>
        <v>240.09375</v>
      </c>
      <c r="AD14" s="118">
        <f>IF(OR(AB14=0,D14="",D14&lt;40),0,VLOOKUP($D14,DATA!$A$2:$B$53,2,TRUE)*AC14)</f>
        <v>0</v>
      </c>
      <c r="AE14" s="178">
        <f ca="1">IF(E14="","",OFFSET(Setup!$Q$1,MATCH(E14,Setup!O:O,0)-1,0))</f>
        <v>1</v>
      </c>
      <c r="AF14" s="116" t="str">
        <f t="shared" ca="1" si="30"/>
        <v>9-M_OR_JUN-93</v>
      </c>
      <c r="AG14" s="39">
        <f ca="1">IF(OR(AB14=0),0,VLOOKUP(AV14,Setup!$S$6:$T$15,2,TRUE))</f>
        <v>3</v>
      </c>
      <c r="AH14" s="119"/>
      <c r="AI14" s="114" t="s">
        <v>186</v>
      </c>
      <c r="AJ14" s="106">
        <f t="shared" si="31"/>
        <v>1</v>
      </c>
      <c r="AK14" s="39">
        <f t="shared" si="32"/>
        <v>0</v>
      </c>
      <c r="AL14" s="26">
        <f t="shared" si="33"/>
        <v>83.9</v>
      </c>
      <c r="AM14" s="26">
        <f t="shared" si="34"/>
        <v>375</v>
      </c>
      <c r="AN14" s="26">
        <f t="shared" si="35"/>
        <v>235</v>
      </c>
      <c r="AO14" s="38" t="str">
        <f t="shared" si="36"/>
        <v>M</v>
      </c>
      <c r="AP14" s="38"/>
      <c r="AQ14" s="28">
        <f t="shared" si="37"/>
        <v>1</v>
      </c>
      <c r="AR14" s="198">
        <f t="shared" ca="1" si="38"/>
        <v>111023016</v>
      </c>
      <c r="AS14" s="38">
        <f t="shared" ca="1" si="39"/>
        <v>13</v>
      </c>
      <c r="AT14" s="158">
        <f t="shared" ca="1" si="40"/>
        <v>111</v>
      </c>
      <c r="AU14" s="97">
        <f t="shared" ca="1" si="41"/>
        <v>5</v>
      </c>
      <c r="AV14" s="179">
        <f t="shared" ca="1" si="42"/>
        <v>9</v>
      </c>
      <c r="AW14" s="162">
        <f t="shared" si="43"/>
        <v>83.9</v>
      </c>
      <c r="AX14" s="26">
        <f t="shared" si="44"/>
        <v>16</v>
      </c>
      <c r="AY14" s="198">
        <f ca="1">IF(OR(E14="",F14="",ISERROR(AE14)),0,(100000000*MATCH(E14,INDIRECT($AI$1),0)+IF(AE14=1,(16-IF(AO14="M",MATCH(G14,Setup!$K$9:$K$23,0),MATCH(G14,Setup!$M$9:$M$23)))*1000000,0)+IF(AB14&gt;0,IF(AE14=1,RANK(AB14,AB:AB,-1)*1000+AX14,IF(AE14=2,AC14,AD14)),0)))</f>
        <v>111023016</v>
      </c>
      <c r="AZ14" s="39"/>
      <c r="BA14" s="39"/>
      <c r="BB14" s="39"/>
      <c r="BC14" s="39"/>
      <c r="BD14" s="39"/>
      <c r="BE14" s="39"/>
      <c r="BF14" s="39"/>
      <c r="BG14" s="39"/>
      <c r="BH14" s="84"/>
      <c r="BI14" s="84"/>
      <c r="BJ14" s="84"/>
      <c r="BK14" s="84"/>
      <c r="BL14" s="84"/>
      <c r="BM14" s="84"/>
      <c r="BN14" s="30"/>
      <c r="CJ14" s="28">
        <v>0</v>
      </c>
      <c r="CK14" s="28">
        <v>1</v>
      </c>
      <c r="CL14" s="28">
        <v>1</v>
      </c>
      <c r="CM14" s="28">
        <v>-1</v>
      </c>
      <c r="CN14" s="28">
        <v>0</v>
      </c>
      <c r="CO14" s="28">
        <v>0</v>
      </c>
      <c r="CP14" s="28">
        <v>0</v>
      </c>
      <c r="CQ14" s="28">
        <v>1</v>
      </c>
      <c r="CR14" s="28">
        <v>1</v>
      </c>
      <c r="CS14" s="28">
        <v>-1</v>
      </c>
      <c r="CT14" s="28">
        <v>0</v>
      </c>
      <c r="CU14" s="28">
        <v>0</v>
      </c>
      <c r="CV14" s="28">
        <v>0</v>
      </c>
      <c r="CW14" s="28">
        <v>1</v>
      </c>
      <c r="CX14" s="28">
        <v>-1</v>
      </c>
      <c r="CY14" s="28">
        <v>-1</v>
      </c>
      <c r="CZ14" s="28">
        <v>0</v>
      </c>
    </row>
    <row r="15" spans="1:176" s="28" customFormat="1" x14ac:dyDescent="0.2">
      <c r="A15" s="33">
        <f t="shared" si="23"/>
        <v>172.5</v>
      </c>
      <c r="B15" s="17" t="s">
        <v>32</v>
      </c>
      <c r="C15" s="200" t="s">
        <v>197</v>
      </c>
      <c r="D15" s="17">
        <v>16</v>
      </c>
      <c r="E15" s="17" t="s">
        <v>187</v>
      </c>
      <c r="F15" s="17">
        <v>92.7</v>
      </c>
      <c r="G15" s="39">
        <f>IF(OR(E15="",F15=""),"",IF(LEFT(E15,1)="M",VLOOKUP(F15,Setup!$J$9:$K$23,2,TRUE),VLOOKUP(F15,Setup!$L$9:$M$23,2,TRUE)))</f>
        <v>93</v>
      </c>
      <c r="H15" s="39">
        <f>IF(F15="",0,VLOOKUP(AL15,DATA!$L$2:$N$1910,IF(LEFT(E15,1)="F",3,2)))</f>
        <v>0.60230000000000006</v>
      </c>
      <c r="I15" s="17"/>
      <c r="J15" s="17"/>
      <c r="K15" s="115">
        <v>-150</v>
      </c>
      <c r="L15" s="293">
        <v>150</v>
      </c>
      <c r="M15" s="115">
        <v>-160</v>
      </c>
      <c r="N15" s="115"/>
      <c r="O15" s="116">
        <f t="shared" si="24"/>
        <v>150</v>
      </c>
      <c r="P15" s="205"/>
      <c r="Q15" s="293">
        <v>85</v>
      </c>
      <c r="R15" s="115">
        <v>-90</v>
      </c>
      <c r="S15" s="115">
        <v>-90</v>
      </c>
      <c r="T15" s="115"/>
      <c r="U15" s="116">
        <f t="shared" si="25"/>
        <v>85</v>
      </c>
      <c r="V15" s="117">
        <f t="shared" si="26"/>
        <v>235</v>
      </c>
      <c r="W15" s="293">
        <v>160</v>
      </c>
      <c r="X15" s="293">
        <v>165</v>
      </c>
      <c r="Y15" s="293">
        <v>172.5</v>
      </c>
      <c r="Z15" s="115"/>
      <c r="AA15" s="116">
        <f t="shared" si="27"/>
        <v>172.5</v>
      </c>
      <c r="AB15" s="117">
        <f t="shared" si="28"/>
        <v>407.5</v>
      </c>
      <c r="AC15" s="118">
        <f t="shared" si="29"/>
        <v>245.43725000000003</v>
      </c>
      <c r="AD15" s="118">
        <f>IF(OR(AB15=0,D15="",D15&lt;40),0,VLOOKUP($D15,DATA!$A$2:$B$53,2,TRUE)*AC15)</f>
        <v>0</v>
      </c>
      <c r="AE15" s="178">
        <f ca="1">IF(E15="","",OFFSET(Setup!$Q$1,MATCH(E15,Setup!O:O,0)-1,0))</f>
        <v>1</v>
      </c>
      <c r="AF15" s="116" t="str">
        <f t="shared" ca="1" si="30"/>
        <v>8-M_OR_JUN-93</v>
      </c>
      <c r="AG15" s="39">
        <f ca="1">IF(OR(AB15=0),0,VLOOKUP(AV15,Setup!$S$6:$T$15,2,TRUE))</f>
        <v>3</v>
      </c>
      <c r="AH15" s="119"/>
      <c r="AI15" s="114" t="s">
        <v>186</v>
      </c>
      <c r="AJ15" s="106">
        <f t="shared" si="31"/>
        <v>1</v>
      </c>
      <c r="AK15" s="39">
        <f t="shared" si="32"/>
        <v>0</v>
      </c>
      <c r="AL15" s="26">
        <f t="shared" si="33"/>
        <v>92.7</v>
      </c>
      <c r="AM15" s="26">
        <f t="shared" si="34"/>
        <v>407.5</v>
      </c>
      <c r="AN15" s="26">
        <f t="shared" si="35"/>
        <v>257.5</v>
      </c>
      <c r="AO15" s="38" t="str">
        <f t="shared" si="36"/>
        <v>M</v>
      </c>
      <c r="AP15" s="38"/>
      <c r="AQ15" s="28">
        <f t="shared" si="37"/>
        <v>1</v>
      </c>
      <c r="AR15" s="198">
        <f t="shared" ca="1" si="38"/>
        <v>111025007</v>
      </c>
      <c r="AS15" s="38">
        <f t="shared" ca="1" si="39"/>
        <v>12</v>
      </c>
      <c r="AT15" s="158">
        <f t="shared" ca="1" si="40"/>
        <v>111</v>
      </c>
      <c r="AU15" s="97">
        <f t="shared" ca="1" si="41"/>
        <v>5</v>
      </c>
      <c r="AV15" s="179">
        <f t="shared" ca="1" si="42"/>
        <v>8</v>
      </c>
      <c r="AW15" s="162">
        <f t="shared" si="43"/>
        <v>92.7</v>
      </c>
      <c r="AX15" s="26">
        <f t="shared" si="44"/>
        <v>7</v>
      </c>
      <c r="AY15" s="198">
        <f ca="1">IF(OR(E15="",F15="",ISERROR(AE15)),0,(100000000*MATCH(E15,INDIRECT($AI$1),0)+IF(AE15=1,(16-IF(AO15="M",MATCH(G15,Setup!$K$9:$K$23,0),MATCH(G15,Setup!$M$9:$M$23)))*1000000,0)+IF(AB15&gt;0,IF(AE15=1,RANK(AB15,AB:AB,-1)*1000+AX15,IF(AE15=2,AC15,AD15)),0)))</f>
        <v>111025007</v>
      </c>
      <c r="AZ15" s="39"/>
      <c r="BA15" s="39"/>
      <c r="BB15" s="39"/>
      <c r="BC15" s="39"/>
      <c r="BD15" s="39"/>
      <c r="BE15" s="39"/>
      <c r="BF15" s="39"/>
      <c r="BG15" s="39"/>
      <c r="BH15" s="84"/>
      <c r="BI15" s="84"/>
      <c r="BJ15" s="84"/>
      <c r="BK15" s="84"/>
      <c r="BL15" s="84"/>
      <c r="BM15" s="84"/>
      <c r="BN15" s="30"/>
      <c r="CJ15" s="28">
        <v>0</v>
      </c>
      <c r="CK15" s="28">
        <v>-1</v>
      </c>
      <c r="CL15" s="28">
        <v>1</v>
      </c>
      <c r="CM15" s="28">
        <v>-1</v>
      </c>
      <c r="CN15" s="28">
        <v>0</v>
      </c>
      <c r="CO15" s="28">
        <v>0</v>
      </c>
      <c r="CP15" s="28">
        <v>0</v>
      </c>
      <c r="CQ15" s="28">
        <v>1</v>
      </c>
      <c r="CR15" s="28">
        <v>-1</v>
      </c>
      <c r="CS15" s="28">
        <v>-1</v>
      </c>
      <c r="CT15" s="28">
        <v>0</v>
      </c>
      <c r="CU15" s="28">
        <v>0</v>
      </c>
      <c r="CV15" s="28">
        <v>0</v>
      </c>
      <c r="CW15" s="28">
        <v>1</v>
      </c>
      <c r="CX15" s="28">
        <v>1</v>
      </c>
      <c r="CY15" s="28">
        <v>1</v>
      </c>
      <c r="CZ15" s="28">
        <v>0</v>
      </c>
    </row>
    <row r="16" spans="1:176" s="28" customFormat="1" x14ac:dyDescent="0.2">
      <c r="A16" s="33">
        <f t="shared" si="23"/>
        <v>180</v>
      </c>
      <c r="B16" s="17" t="s">
        <v>32</v>
      </c>
      <c r="C16" s="200" t="s">
        <v>205</v>
      </c>
      <c r="D16" s="17">
        <v>18</v>
      </c>
      <c r="E16" s="17" t="s">
        <v>187</v>
      </c>
      <c r="F16" s="17">
        <v>88</v>
      </c>
      <c r="G16" s="39">
        <f>IF(OR(E16="",F16=""),"",IF(LEFT(E16,1)="M",VLOOKUP(F16,Setup!$J$9:$K$23,2,TRUE),VLOOKUP(F16,Setup!$L$9:$M$23,2,TRUE)))</f>
        <v>93</v>
      </c>
      <c r="H16" s="39">
        <f>IF(F16="",0,VLOOKUP(AL16,DATA!$L$2:$N$1910,IF(LEFT(E16,1)="F",3,2)))</f>
        <v>0.61970000000000003</v>
      </c>
      <c r="I16" s="17"/>
      <c r="J16" s="17"/>
      <c r="K16" s="293">
        <v>145</v>
      </c>
      <c r="L16" s="293">
        <v>155</v>
      </c>
      <c r="M16" s="293">
        <v>162.5</v>
      </c>
      <c r="N16" s="115"/>
      <c r="O16" s="116">
        <f t="shared" si="24"/>
        <v>162.5</v>
      </c>
      <c r="P16" s="205"/>
      <c r="Q16" s="293">
        <v>90</v>
      </c>
      <c r="R16" s="293">
        <v>102.5</v>
      </c>
      <c r="S16" s="293">
        <v>107.5</v>
      </c>
      <c r="T16" s="115"/>
      <c r="U16" s="116">
        <f t="shared" si="25"/>
        <v>107.5</v>
      </c>
      <c r="V16" s="117">
        <f t="shared" si="26"/>
        <v>270</v>
      </c>
      <c r="W16" s="293">
        <v>160</v>
      </c>
      <c r="X16" s="293">
        <v>170</v>
      </c>
      <c r="Y16" s="293">
        <v>180</v>
      </c>
      <c r="Z16" s="115"/>
      <c r="AA16" s="116">
        <f t="shared" si="27"/>
        <v>180</v>
      </c>
      <c r="AB16" s="117">
        <f t="shared" si="28"/>
        <v>450</v>
      </c>
      <c r="AC16" s="118">
        <f t="shared" si="29"/>
        <v>278.86500000000001</v>
      </c>
      <c r="AD16" s="118">
        <f>IF(OR(AB16=0,D16="",D16&lt;40),0,VLOOKUP($D16,DATA!$A$2:$B$53,2,TRUE)*AC16)</f>
        <v>0</v>
      </c>
      <c r="AE16" s="178">
        <f ca="1">IF(E16="","",OFFSET(Setup!$Q$1,MATCH(E16,Setup!O:O,0)-1,0))</f>
        <v>1</v>
      </c>
      <c r="AF16" s="116" t="str">
        <f t="shared" ca="1" si="30"/>
        <v>7-M_OR_JUN-93</v>
      </c>
      <c r="AG16" s="39">
        <f ca="1">IF(OR(AB16=0),0,VLOOKUP(AV16,Setup!$S$6:$T$15,2,TRUE))</f>
        <v>3</v>
      </c>
      <c r="AH16" s="119"/>
      <c r="AI16" s="114" t="s">
        <v>186</v>
      </c>
      <c r="AJ16" s="106">
        <f t="shared" si="31"/>
        <v>1</v>
      </c>
      <c r="AK16" s="39">
        <f t="shared" si="32"/>
        <v>0</v>
      </c>
      <c r="AL16" s="26">
        <f t="shared" si="33"/>
        <v>88</v>
      </c>
      <c r="AM16" s="26">
        <f t="shared" si="34"/>
        <v>450</v>
      </c>
      <c r="AN16" s="26">
        <f t="shared" si="35"/>
        <v>287.5</v>
      </c>
      <c r="AO16" s="38" t="str">
        <f t="shared" si="36"/>
        <v>M</v>
      </c>
      <c r="AP16" s="38"/>
      <c r="AQ16" s="28">
        <f t="shared" si="37"/>
        <v>1</v>
      </c>
      <c r="AR16" s="198">
        <f t="shared" ca="1" si="38"/>
        <v>111029015</v>
      </c>
      <c r="AS16" s="38">
        <f t="shared" ca="1" si="39"/>
        <v>11</v>
      </c>
      <c r="AT16" s="158">
        <f t="shared" ca="1" si="40"/>
        <v>111</v>
      </c>
      <c r="AU16" s="97">
        <f t="shared" ca="1" si="41"/>
        <v>5</v>
      </c>
      <c r="AV16" s="179">
        <f t="shared" ca="1" si="42"/>
        <v>7</v>
      </c>
      <c r="AW16" s="162">
        <f t="shared" si="43"/>
        <v>88</v>
      </c>
      <c r="AX16" s="26">
        <f t="shared" si="44"/>
        <v>15</v>
      </c>
      <c r="AY16" s="198">
        <f ca="1">IF(OR(E16="",F16="",ISERROR(AE16)),0,(100000000*MATCH(E16,INDIRECT($AI$1),0)+IF(AE16=1,(16-IF(AO16="M",MATCH(G16,Setup!$K$9:$K$23,0),MATCH(G16,Setup!$M$9:$M$23)))*1000000,0)+IF(AB16&gt;0,IF(AE16=1,RANK(AB16,AB:AB,-1)*1000+AX16,IF(AE16=2,AC16,AD16)),0)))</f>
        <v>111029015</v>
      </c>
      <c r="AZ16" s="39"/>
      <c r="BA16" s="39"/>
      <c r="BB16" s="39"/>
      <c r="BC16" s="39"/>
      <c r="BD16" s="39"/>
      <c r="BE16" s="39"/>
      <c r="BF16" s="39"/>
      <c r="BG16" s="39"/>
      <c r="BH16" s="84"/>
      <c r="BI16" s="84"/>
      <c r="BJ16" s="84"/>
      <c r="BK16" s="84"/>
      <c r="BL16" s="84"/>
      <c r="BM16" s="84"/>
      <c r="BN16" s="30"/>
      <c r="CJ16" s="28">
        <v>0</v>
      </c>
      <c r="CK16" s="28">
        <v>1</v>
      </c>
      <c r="CL16" s="28">
        <v>1</v>
      </c>
      <c r="CM16" s="28">
        <v>1</v>
      </c>
      <c r="CN16" s="28">
        <v>0</v>
      </c>
      <c r="CO16" s="28">
        <v>0</v>
      </c>
      <c r="CP16" s="28">
        <v>0</v>
      </c>
      <c r="CQ16" s="28">
        <v>1</v>
      </c>
      <c r="CR16" s="28">
        <v>1</v>
      </c>
      <c r="CS16" s="28">
        <v>1</v>
      </c>
      <c r="CT16" s="28">
        <v>0</v>
      </c>
      <c r="CU16" s="28">
        <v>0</v>
      </c>
      <c r="CV16" s="28">
        <v>0</v>
      </c>
      <c r="CW16" s="28">
        <v>1</v>
      </c>
      <c r="CX16" s="28">
        <v>1</v>
      </c>
      <c r="CY16" s="28">
        <v>1</v>
      </c>
      <c r="CZ16" s="28">
        <v>0</v>
      </c>
    </row>
    <row r="17" spans="1:104" s="28" customFormat="1" x14ac:dyDescent="0.2">
      <c r="A17" s="33">
        <f t="shared" si="23"/>
        <v>195</v>
      </c>
      <c r="B17" s="17" t="s">
        <v>32</v>
      </c>
      <c r="C17" s="200" t="s">
        <v>211</v>
      </c>
      <c r="D17" s="17">
        <v>18</v>
      </c>
      <c r="E17" s="17" t="s">
        <v>187</v>
      </c>
      <c r="F17" s="17">
        <v>75.7</v>
      </c>
      <c r="G17" s="39">
        <f>IF(OR(E17="",F17=""),"",IF(LEFT(E17,1)="M",VLOOKUP(F17,Setup!$J$9:$K$23,2,TRUE),VLOOKUP(F17,Setup!$L$9:$M$23,2,TRUE)))</f>
        <v>83</v>
      </c>
      <c r="H17" s="39">
        <f>IF(F17="",0,VLOOKUP(AL17,DATA!$L$2:$N$1910,IF(LEFT(E17,1)="F",3,2)))</f>
        <v>0.68384999999999996</v>
      </c>
      <c r="I17" s="17"/>
      <c r="J17" s="17"/>
      <c r="K17" s="293">
        <v>120</v>
      </c>
      <c r="L17" s="115">
        <v>-140</v>
      </c>
      <c r="M17" s="293">
        <v>150</v>
      </c>
      <c r="N17" s="115"/>
      <c r="O17" s="116">
        <f t="shared" si="24"/>
        <v>150</v>
      </c>
      <c r="P17" s="205"/>
      <c r="Q17" s="115">
        <v>-90</v>
      </c>
      <c r="R17" s="293">
        <v>100</v>
      </c>
      <c r="S17" s="115">
        <v>-110</v>
      </c>
      <c r="T17" s="115"/>
      <c r="U17" s="116">
        <f t="shared" si="25"/>
        <v>100</v>
      </c>
      <c r="V17" s="117">
        <f t="shared" si="26"/>
        <v>250</v>
      </c>
      <c r="W17" s="293">
        <v>160</v>
      </c>
      <c r="X17" s="293">
        <v>180</v>
      </c>
      <c r="Y17" s="293">
        <v>195</v>
      </c>
      <c r="Z17" s="115"/>
      <c r="AA17" s="116">
        <f t="shared" si="27"/>
        <v>195</v>
      </c>
      <c r="AB17" s="117">
        <f t="shared" si="28"/>
        <v>445</v>
      </c>
      <c r="AC17" s="118">
        <f t="shared" si="29"/>
        <v>304.31324999999998</v>
      </c>
      <c r="AD17" s="118">
        <f>IF(OR(AB17=0,D17="",D17&lt;40),0,VLOOKUP($D17,DATA!$A$2:$B$53,2,TRUE)*AC17)</f>
        <v>0</v>
      </c>
      <c r="AE17" s="178">
        <f ca="1">IF(E17="","",OFFSET(Setup!$Q$1,MATCH(E17,Setup!O:O,0)-1,0))</f>
        <v>1</v>
      </c>
      <c r="AF17" s="116" t="str">
        <f t="shared" ca="1" si="30"/>
        <v>1-M_OR_JUN-83</v>
      </c>
      <c r="AG17" s="39">
        <f ca="1">IF(OR(AB17=0),0,VLOOKUP(AV17,Setup!$S$6:$T$15,2,TRUE))</f>
        <v>3</v>
      </c>
      <c r="AH17" s="119"/>
      <c r="AI17" s="114" t="s">
        <v>186</v>
      </c>
      <c r="AJ17" s="106">
        <f t="shared" si="31"/>
        <v>1</v>
      </c>
      <c r="AK17" s="39">
        <f t="shared" si="32"/>
        <v>0</v>
      </c>
      <c r="AL17" s="26">
        <f t="shared" si="33"/>
        <v>75.7</v>
      </c>
      <c r="AM17" s="26">
        <f t="shared" si="34"/>
        <v>445</v>
      </c>
      <c r="AN17" s="26">
        <f t="shared" si="35"/>
        <v>295</v>
      </c>
      <c r="AO17" s="38" t="str">
        <f t="shared" si="36"/>
        <v>M</v>
      </c>
      <c r="AP17" s="38"/>
      <c r="AQ17" s="28">
        <f t="shared" si="37"/>
        <v>1</v>
      </c>
      <c r="AR17" s="198">
        <f t="shared" ca="1" si="38"/>
        <v>112028020</v>
      </c>
      <c r="AS17" s="38">
        <f t="shared" ca="1" si="39"/>
        <v>1</v>
      </c>
      <c r="AT17" s="158">
        <f t="shared" ca="1" si="40"/>
        <v>112</v>
      </c>
      <c r="AU17" s="97">
        <f t="shared" ca="1" si="41"/>
        <v>1</v>
      </c>
      <c r="AV17" s="179">
        <f t="shared" ca="1" si="42"/>
        <v>1</v>
      </c>
      <c r="AW17" s="162">
        <f t="shared" si="43"/>
        <v>75.7</v>
      </c>
      <c r="AX17" s="26">
        <f t="shared" si="44"/>
        <v>20</v>
      </c>
      <c r="AY17" s="198">
        <f ca="1">IF(OR(E17="",F17="",ISERROR(AE17)),0,(100000000*MATCH(E17,INDIRECT($AI$1),0)+IF(AE17=1,(16-IF(AO17="M",MATCH(G17,Setup!$K$9:$K$23,0),MATCH(G17,Setup!$M$9:$M$23)))*1000000,0)+IF(AB17&gt;0,IF(AE17=1,RANK(AB17,AB:AB,-1)*1000+AX17,IF(AE17=2,AC17,AD17)),0)))</f>
        <v>112028020</v>
      </c>
      <c r="AZ17" s="39"/>
      <c r="BA17" s="39"/>
      <c r="BB17" s="39"/>
      <c r="BC17" s="39"/>
      <c r="BD17" s="39"/>
      <c r="BE17" s="39"/>
      <c r="BF17" s="39"/>
      <c r="BG17" s="39"/>
      <c r="BH17" s="84"/>
      <c r="BI17" s="84"/>
      <c r="BJ17" s="84"/>
      <c r="BK17" s="84"/>
      <c r="BL17" s="84"/>
      <c r="BM17" s="84"/>
      <c r="BN17" s="30"/>
      <c r="CJ17" s="28">
        <v>0</v>
      </c>
      <c r="CK17" s="28">
        <v>1</v>
      </c>
      <c r="CL17" s="28">
        <v>-1</v>
      </c>
      <c r="CM17" s="28">
        <v>1</v>
      </c>
      <c r="CN17" s="28">
        <v>0</v>
      </c>
      <c r="CO17" s="28">
        <v>0</v>
      </c>
      <c r="CP17" s="28">
        <v>0</v>
      </c>
      <c r="CQ17" s="28">
        <v>-1</v>
      </c>
      <c r="CR17" s="28">
        <v>1</v>
      </c>
      <c r="CS17" s="28">
        <v>-1</v>
      </c>
      <c r="CT17" s="28">
        <v>0</v>
      </c>
      <c r="CU17" s="28">
        <v>0</v>
      </c>
      <c r="CV17" s="28">
        <v>0</v>
      </c>
      <c r="CW17" s="28">
        <v>1</v>
      </c>
      <c r="CX17" s="28">
        <v>1</v>
      </c>
      <c r="CY17" s="28">
        <v>1</v>
      </c>
      <c r="CZ17" s="28">
        <v>0</v>
      </c>
    </row>
    <row r="18" spans="1:104" s="28" customFormat="1" x14ac:dyDescent="0.2">
      <c r="A18" s="33">
        <f t="shared" si="23"/>
        <v>215</v>
      </c>
      <c r="B18" s="17" t="s">
        <v>32</v>
      </c>
      <c r="C18" s="200" t="s">
        <v>196</v>
      </c>
      <c r="D18" s="17">
        <v>18</v>
      </c>
      <c r="E18" s="17" t="s">
        <v>187</v>
      </c>
      <c r="F18" s="17">
        <v>92</v>
      </c>
      <c r="G18" s="39">
        <f>IF(OR(E18="",F18=""),"",IF(LEFT(E18,1)="M",VLOOKUP(F18,Setup!$J$9:$K$23,2,TRUE),VLOOKUP(F18,Setup!$L$9:$M$23,2,TRUE)))</f>
        <v>93</v>
      </c>
      <c r="H18" s="39">
        <f>IF(F18="",0,VLOOKUP(AL18,DATA!$L$2:$N$1910,IF(LEFT(E18,1)="F",3,2)))</f>
        <v>0.60470000000000002</v>
      </c>
      <c r="I18" s="17"/>
      <c r="J18" s="17"/>
      <c r="K18" s="293">
        <v>170</v>
      </c>
      <c r="L18" s="115">
        <v>-180</v>
      </c>
      <c r="M18" s="115">
        <v>-180</v>
      </c>
      <c r="N18" s="115"/>
      <c r="O18" s="116">
        <f t="shared" si="24"/>
        <v>170</v>
      </c>
      <c r="P18" s="205"/>
      <c r="Q18" s="115">
        <v>-105</v>
      </c>
      <c r="R18" s="293">
        <v>110</v>
      </c>
      <c r="S18" s="115">
        <v>-120</v>
      </c>
      <c r="T18" s="115"/>
      <c r="U18" s="116">
        <f t="shared" si="25"/>
        <v>110</v>
      </c>
      <c r="V18" s="117">
        <f t="shared" si="26"/>
        <v>280</v>
      </c>
      <c r="W18" s="293">
        <v>195</v>
      </c>
      <c r="X18" s="115">
        <v>-205</v>
      </c>
      <c r="Y18" s="115">
        <v>-215</v>
      </c>
      <c r="Z18" s="115"/>
      <c r="AA18" s="116">
        <f t="shared" si="27"/>
        <v>195</v>
      </c>
      <c r="AB18" s="117">
        <f t="shared" si="28"/>
        <v>475</v>
      </c>
      <c r="AC18" s="118">
        <f t="shared" si="29"/>
        <v>287.23250000000002</v>
      </c>
      <c r="AD18" s="118">
        <f>IF(OR(AB18=0,D18="",D18&lt;40),0,VLOOKUP($D18,DATA!$A$2:$B$53,2,TRUE)*AC18)</f>
        <v>0</v>
      </c>
      <c r="AE18" s="178">
        <f ca="1">IF(E18="","",OFFSET(Setup!$Q$1,MATCH(E18,Setup!O:O,0)-1,0))</f>
        <v>1</v>
      </c>
      <c r="AF18" s="116" t="str">
        <f t="shared" ca="1" si="30"/>
        <v>6-M_OR_JUN-93</v>
      </c>
      <c r="AG18" s="39">
        <f ca="1">IF(OR(AB18=0),0,VLOOKUP(AV18,Setup!$S$6:$T$15,2,TRUE))</f>
        <v>3</v>
      </c>
      <c r="AH18" s="119"/>
      <c r="AI18" s="114" t="s">
        <v>186</v>
      </c>
      <c r="AJ18" s="106">
        <f t="shared" si="31"/>
        <v>1</v>
      </c>
      <c r="AK18" s="39">
        <f t="shared" si="32"/>
        <v>0</v>
      </c>
      <c r="AL18" s="26">
        <f t="shared" si="33"/>
        <v>92</v>
      </c>
      <c r="AM18" s="26">
        <f t="shared" si="34"/>
        <v>475</v>
      </c>
      <c r="AN18" s="26">
        <f t="shared" si="35"/>
        <v>305</v>
      </c>
      <c r="AO18" s="38" t="str">
        <f t="shared" si="36"/>
        <v>M</v>
      </c>
      <c r="AP18" s="38"/>
      <c r="AQ18" s="28">
        <f t="shared" si="37"/>
        <v>1</v>
      </c>
      <c r="AR18" s="198">
        <f t="shared" ca="1" si="38"/>
        <v>111030009</v>
      </c>
      <c r="AS18" s="38">
        <f t="shared" ca="1" si="39"/>
        <v>10</v>
      </c>
      <c r="AT18" s="158">
        <f t="shared" ca="1" si="40"/>
        <v>111</v>
      </c>
      <c r="AU18" s="97">
        <f t="shared" ca="1" si="41"/>
        <v>5</v>
      </c>
      <c r="AV18" s="179">
        <f t="shared" ca="1" si="42"/>
        <v>6</v>
      </c>
      <c r="AW18" s="162">
        <f t="shared" si="43"/>
        <v>92</v>
      </c>
      <c r="AX18" s="26">
        <f t="shared" si="44"/>
        <v>9</v>
      </c>
      <c r="AY18" s="198">
        <f ca="1">IF(OR(E18="",F18="",ISERROR(AE18)),0,(100000000*MATCH(E18,INDIRECT($AI$1),0)+IF(AE18=1,(16-IF(AO18="M",MATCH(G18,Setup!$K$9:$K$23,0),MATCH(G18,Setup!$M$9:$M$23)))*1000000,0)+IF(AB18&gt;0,IF(AE18=1,RANK(AB18,AB:AB,-1)*1000+AX18,IF(AE18=2,AC18,AD18)),0)))</f>
        <v>111030009</v>
      </c>
      <c r="AZ18" s="39"/>
      <c r="BA18" s="39"/>
      <c r="BB18" s="39"/>
      <c r="BC18" s="39"/>
      <c r="BD18" s="39"/>
      <c r="BE18" s="39"/>
      <c r="BF18" s="39"/>
      <c r="BG18" s="39"/>
      <c r="BH18" s="84"/>
      <c r="BI18" s="84"/>
      <c r="BJ18" s="84"/>
      <c r="BK18" s="84"/>
      <c r="BL18" s="84"/>
      <c r="BM18" s="84"/>
      <c r="BN18" s="30"/>
      <c r="CJ18" s="28">
        <v>0</v>
      </c>
      <c r="CK18" s="28">
        <v>1</v>
      </c>
      <c r="CL18" s="28">
        <v>-1</v>
      </c>
      <c r="CM18" s="28">
        <v>-1</v>
      </c>
      <c r="CN18" s="28">
        <v>0</v>
      </c>
      <c r="CO18" s="28">
        <v>0</v>
      </c>
      <c r="CP18" s="28">
        <v>0</v>
      </c>
      <c r="CQ18" s="28">
        <v>-1</v>
      </c>
      <c r="CR18" s="28">
        <v>1</v>
      </c>
      <c r="CS18" s="28">
        <v>-1</v>
      </c>
      <c r="CT18" s="28">
        <v>0</v>
      </c>
      <c r="CU18" s="28">
        <v>0</v>
      </c>
      <c r="CV18" s="28">
        <v>0</v>
      </c>
      <c r="CW18" s="28">
        <v>1</v>
      </c>
      <c r="CX18" s="28">
        <v>-1</v>
      </c>
      <c r="CY18" s="28">
        <v>-1</v>
      </c>
      <c r="CZ18" s="28">
        <v>0</v>
      </c>
    </row>
    <row r="19" spans="1:104" s="28" customFormat="1" x14ac:dyDescent="0.2">
      <c r="A19" s="33">
        <f t="shared" si="23"/>
        <v>215</v>
      </c>
      <c r="B19" s="17" t="s">
        <v>32</v>
      </c>
      <c r="C19" s="200" t="s">
        <v>209</v>
      </c>
      <c r="D19" s="17">
        <v>17</v>
      </c>
      <c r="E19" s="17" t="s">
        <v>187</v>
      </c>
      <c r="F19" s="17">
        <v>91.6</v>
      </c>
      <c r="G19" s="39">
        <f>IF(OR(E19="",F19=""),"",IF(LEFT(E19,1)="M",VLOOKUP(F19,Setup!$J$9:$K$23,2,TRUE),VLOOKUP(F19,Setup!$L$9:$M$23,2,TRUE)))</f>
        <v>93</v>
      </c>
      <c r="H19" s="39">
        <f>IF(F19="",0,VLOOKUP(AL19,DATA!$L$2:$N$1910,IF(LEFT(E19,1)="F",3,2)))</f>
        <v>0.60604999999999998</v>
      </c>
      <c r="I19" s="17"/>
      <c r="J19" s="17"/>
      <c r="K19" s="293">
        <v>170</v>
      </c>
      <c r="L19" s="293">
        <v>180</v>
      </c>
      <c r="M19" s="115">
        <v>-190</v>
      </c>
      <c r="N19" s="115"/>
      <c r="O19" s="116">
        <f t="shared" si="24"/>
        <v>180</v>
      </c>
      <c r="P19" s="205"/>
      <c r="Q19" s="293">
        <v>95</v>
      </c>
      <c r="R19" s="293">
        <v>102.5</v>
      </c>
      <c r="S19" s="115">
        <v>-105</v>
      </c>
      <c r="T19" s="115"/>
      <c r="U19" s="116">
        <f t="shared" si="25"/>
        <v>102.5</v>
      </c>
      <c r="V19" s="117">
        <f t="shared" si="26"/>
        <v>282.5</v>
      </c>
      <c r="W19" s="293">
        <v>180</v>
      </c>
      <c r="X19" s="293">
        <v>195</v>
      </c>
      <c r="Y19" s="293">
        <v>215</v>
      </c>
      <c r="Z19" s="115"/>
      <c r="AA19" s="116">
        <f t="shared" si="27"/>
        <v>215</v>
      </c>
      <c r="AB19" s="117">
        <f t="shared" si="28"/>
        <v>497.5</v>
      </c>
      <c r="AC19" s="118">
        <f t="shared" si="29"/>
        <v>301.50987499999997</v>
      </c>
      <c r="AD19" s="118">
        <f>IF(OR(AB19=0,D19="",D19&lt;40),0,VLOOKUP($D19,DATA!$A$2:$B$53,2,TRUE)*AC19)</f>
        <v>0</v>
      </c>
      <c r="AE19" s="178">
        <f ca="1">IF(E19="","",OFFSET(Setup!$Q$1,MATCH(E19,Setup!O:O,0)-1,0))</f>
        <v>1</v>
      </c>
      <c r="AF19" s="116" t="str">
        <f t="shared" ca="1" si="30"/>
        <v>3-M_OR_JUN-93</v>
      </c>
      <c r="AG19" s="39">
        <f ca="1">IF(OR(AB19=0),0,VLOOKUP(AV19,Setup!$S$6:$T$15,2,TRUE))</f>
        <v>3</v>
      </c>
      <c r="AH19" s="119"/>
      <c r="AI19" s="114" t="s">
        <v>186</v>
      </c>
      <c r="AJ19" s="106">
        <f t="shared" si="31"/>
        <v>1</v>
      </c>
      <c r="AK19" s="39">
        <f t="shared" si="32"/>
        <v>0</v>
      </c>
      <c r="AL19" s="26">
        <f t="shared" si="33"/>
        <v>91.6</v>
      </c>
      <c r="AM19" s="26">
        <f t="shared" si="34"/>
        <v>497.5</v>
      </c>
      <c r="AN19" s="26">
        <f t="shared" si="35"/>
        <v>317.5</v>
      </c>
      <c r="AO19" s="38" t="str">
        <f t="shared" si="36"/>
        <v>M</v>
      </c>
      <c r="AP19" s="38"/>
      <c r="AQ19" s="28">
        <f t="shared" si="37"/>
        <v>1</v>
      </c>
      <c r="AR19" s="198">
        <f t="shared" ca="1" si="38"/>
        <v>111033011</v>
      </c>
      <c r="AS19" s="38">
        <f t="shared" ca="1" si="39"/>
        <v>7</v>
      </c>
      <c r="AT19" s="158">
        <f t="shared" ca="1" si="40"/>
        <v>111</v>
      </c>
      <c r="AU19" s="97">
        <f t="shared" ca="1" si="41"/>
        <v>5</v>
      </c>
      <c r="AV19" s="179">
        <f t="shared" ca="1" si="42"/>
        <v>3</v>
      </c>
      <c r="AW19" s="162">
        <f t="shared" si="43"/>
        <v>91.6</v>
      </c>
      <c r="AX19" s="26">
        <f t="shared" si="44"/>
        <v>11</v>
      </c>
      <c r="AY19" s="198">
        <f ca="1">IF(OR(E19="",F19="",ISERROR(AE19)),0,(100000000*MATCH(E19,INDIRECT($AI$1),0)+IF(AE19=1,(16-IF(AO19="M",MATCH(G19,Setup!$K$9:$K$23,0),MATCH(G19,Setup!$M$9:$M$23)))*1000000,0)+IF(AB19&gt;0,IF(AE19=1,RANK(AB19,AB:AB,-1)*1000+AX19,IF(AE19=2,AC19,AD19)),0)))</f>
        <v>111033011</v>
      </c>
      <c r="AZ19" s="39"/>
      <c r="BA19" s="39"/>
      <c r="BB19" s="39"/>
      <c r="BC19" s="39"/>
      <c r="BD19" s="39"/>
      <c r="BE19" s="39"/>
      <c r="BF19" s="39"/>
      <c r="BG19" s="39"/>
      <c r="BH19" s="84"/>
      <c r="BI19" s="84"/>
      <c r="BJ19" s="84"/>
      <c r="BK19" s="84"/>
      <c r="BL19" s="84"/>
      <c r="BM19" s="84"/>
      <c r="BN19" s="30"/>
      <c r="CJ19" s="28">
        <v>0</v>
      </c>
      <c r="CK19" s="28">
        <v>1</v>
      </c>
      <c r="CL19" s="28">
        <v>1</v>
      </c>
      <c r="CM19" s="28">
        <v>-1</v>
      </c>
      <c r="CN19" s="28">
        <v>0</v>
      </c>
      <c r="CO19" s="28">
        <v>0</v>
      </c>
      <c r="CP19" s="28">
        <v>0</v>
      </c>
      <c r="CQ19" s="28">
        <v>1</v>
      </c>
      <c r="CR19" s="28">
        <v>1</v>
      </c>
      <c r="CS19" s="28">
        <v>-1</v>
      </c>
      <c r="CT19" s="28">
        <v>0</v>
      </c>
      <c r="CU19" s="28">
        <v>0</v>
      </c>
      <c r="CV19" s="28">
        <v>0</v>
      </c>
      <c r="CW19" s="28">
        <v>1</v>
      </c>
      <c r="CX19" s="28">
        <v>1</v>
      </c>
      <c r="CY19" s="28">
        <v>1</v>
      </c>
      <c r="CZ19" s="28">
        <v>0</v>
      </c>
    </row>
    <row r="20" spans="1:104" s="28" customFormat="1" x14ac:dyDescent="0.2">
      <c r="A20" s="33">
        <f t="shared" si="23"/>
        <v>215</v>
      </c>
      <c r="B20" s="17" t="s">
        <v>32</v>
      </c>
      <c r="C20" s="200" t="s">
        <v>201</v>
      </c>
      <c r="D20" s="17">
        <v>18</v>
      </c>
      <c r="E20" s="17" t="s">
        <v>187</v>
      </c>
      <c r="F20" s="17">
        <v>91</v>
      </c>
      <c r="G20" s="39">
        <f>IF(OR(E20="",F20=""),"",IF(LEFT(E20,1)="M",VLOOKUP(F20,Setup!$J$9:$K$23,2,TRUE),VLOOKUP(F20,Setup!$L$9:$M$23,2,TRUE)))</f>
        <v>93</v>
      </c>
      <c r="H20" s="39">
        <f>IF(F20="",0,VLOOKUP(AL20,DATA!$L$2:$N$1910,IF(LEFT(E20,1)="F",3,2)))</f>
        <v>0.60820000000000007</v>
      </c>
      <c r="I20" s="17"/>
      <c r="J20" s="17"/>
      <c r="K20" s="115">
        <v>-160</v>
      </c>
      <c r="L20" s="293">
        <v>160</v>
      </c>
      <c r="M20" s="115">
        <v>-180</v>
      </c>
      <c r="N20" s="115"/>
      <c r="O20" s="116">
        <f t="shared" si="24"/>
        <v>160</v>
      </c>
      <c r="P20" s="205"/>
      <c r="Q20" s="115">
        <v>-110</v>
      </c>
      <c r="R20" s="293">
        <v>115</v>
      </c>
      <c r="S20" s="115">
        <v>-125</v>
      </c>
      <c r="T20" s="115"/>
      <c r="U20" s="116">
        <f t="shared" si="25"/>
        <v>115</v>
      </c>
      <c r="V20" s="117">
        <f t="shared" si="26"/>
        <v>275</v>
      </c>
      <c r="W20" s="293">
        <v>190</v>
      </c>
      <c r="X20" s="293">
        <v>200</v>
      </c>
      <c r="Y20" s="293">
        <v>215</v>
      </c>
      <c r="Z20" s="115"/>
      <c r="AA20" s="116">
        <f t="shared" si="27"/>
        <v>215</v>
      </c>
      <c r="AB20" s="117">
        <f t="shared" si="28"/>
        <v>490</v>
      </c>
      <c r="AC20" s="118">
        <f t="shared" si="29"/>
        <v>298.01800000000003</v>
      </c>
      <c r="AD20" s="118">
        <f>IF(OR(AB20=0,D20="",D20&lt;40),0,VLOOKUP($D20,DATA!$A$2:$B$53,2,TRUE)*AC20)</f>
        <v>0</v>
      </c>
      <c r="AE20" s="178">
        <f ca="1">IF(E20="","",OFFSET(Setup!$Q$1,MATCH(E20,Setup!O:O,0)-1,0))</f>
        <v>1</v>
      </c>
      <c r="AF20" s="116" t="str">
        <f t="shared" ca="1" si="30"/>
        <v>5-M_OR_JUN-93</v>
      </c>
      <c r="AG20" s="39">
        <f ca="1">IF(OR(AB20=0),0,VLOOKUP(AV20,Setup!$S$6:$T$15,2,TRUE))</f>
        <v>3</v>
      </c>
      <c r="AH20" s="119"/>
      <c r="AI20" s="114" t="s">
        <v>186</v>
      </c>
      <c r="AJ20" s="106">
        <f t="shared" si="31"/>
        <v>1</v>
      </c>
      <c r="AK20" s="39">
        <f t="shared" si="32"/>
        <v>0</v>
      </c>
      <c r="AL20" s="26">
        <f t="shared" si="33"/>
        <v>91</v>
      </c>
      <c r="AM20" s="26">
        <f t="shared" si="34"/>
        <v>490</v>
      </c>
      <c r="AN20" s="26">
        <f t="shared" si="35"/>
        <v>330</v>
      </c>
      <c r="AO20" s="38" t="str">
        <f t="shared" si="36"/>
        <v>M</v>
      </c>
      <c r="AP20" s="38"/>
      <c r="AQ20" s="28">
        <f t="shared" si="37"/>
        <v>1</v>
      </c>
      <c r="AR20" s="198">
        <f t="shared" ca="1" si="38"/>
        <v>111031012</v>
      </c>
      <c r="AS20" s="38">
        <f t="shared" ca="1" si="39"/>
        <v>9</v>
      </c>
      <c r="AT20" s="158">
        <f t="shared" ca="1" si="40"/>
        <v>111</v>
      </c>
      <c r="AU20" s="97">
        <f t="shared" ca="1" si="41"/>
        <v>5</v>
      </c>
      <c r="AV20" s="179">
        <f t="shared" ca="1" si="42"/>
        <v>5</v>
      </c>
      <c r="AW20" s="162">
        <f t="shared" si="43"/>
        <v>91</v>
      </c>
      <c r="AX20" s="26">
        <f t="shared" si="44"/>
        <v>12</v>
      </c>
      <c r="AY20" s="198">
        <f ca="1">IF(OR(E20="",F20="",ISERROR(AE20)),0,(100000000*MATCH(E20,INDIRECT($AI$1),0)+IF(AE20=1,(16-IF(AO20="M",MATCH(G20,Setup!$K$9:$K$23,0),MATCH(G20,Setup!$M$9:$M$23)))*1000000,0)+IF(AB20&gt;0,IF(AE20=1,RANK(AB20,AB:AB,-1)*1000+AX20,IF(AE20=2,AC20,AD20)),0)))</f>
        <v>111031012</v>
      </c>
      <c r="AZ20" s="39"/>
      <c r="BA20" s="39"/>
      <c r="BB20" s="39"/>
      <c r="BC20" s="39"/>
      <c r="BD20" s="39"/>
      <c r="BE20" s="39"/>
      <c r="BF20" s="39"/>
      <c r="BG20" s="39"/>
      <c r="BH20" s="84"/>
      <c r="BI20" s="84"/>
      <c r="BJ20" s="84"/>
      <c r="BK20" s="84"/>
      <c r="BL20" s="84"/>
      <c r="BM20" s="84"/>
      <c r="BN20" s="30"/>
      <c r="CJ20" s="28">
        <v>0</v>
      </c>
      <c r="CK20" s="28">
        <v>-1</v>
      </c>
      <c r="CL20" s="28">
        <v>1</v>
      </c>
      <c r="CM20" s="28">
        <v>-1</v>
      </c>
      <c r="CN20" s="28">
        <v>0</v>
      </c>
      <c r="CO20" s="28">
        <v>0</v>
      </c>
      <c r="CP20" s="28">
        <v>0</v>
      </c>
      <c r="CQ20" s="28">
        <v>-1</v>
      </c>
      <c r="CR20" s="28">
        <v>1</v>
      </c>
      <c r="CS20" s="28">
        <v>-1</v>
      </c>
      <c r="CT20" s="28">
        <v>0</v>
      </c>
      <c r="CU20" s="28">
        <v>0</v>
      </c>
      <c r="CV20" s="28">
        <v>0</v>
      </c>
      <c r="CW20" s="28">
        <v>1</v>
      </c>
      <c r="CX20" s="28">
        <v>1</v>
      </c>
      <c r="CY20" s="28">
        <v>1</v>
      </c>
      <c r="CZ20" s="28">
        <v>0</v>
      </c>
    </row>
    <row r="21" spans="1:104" s="28" customFormat="1" x14ac:dyDescent="0.2">
      <c r="A21" s="33">
        <f t="shared" si="23"/>
        <v>222.5</v>
      </c>
      <c r="B21" s="17" t="s">
        <v>32</v>
      </c>
      <c r="C21" s="200" t="s">
        <v>195</v>
      </c>
      <c r="D21" s="17">
        <v>18</v>
      </c>
      <c r="E21" s="17" t="s">
        <v>187</v>
      </c>
      <c r="F21" s="17">
        <v>82</v>
      </c>
      <c r="G21" s="39">
        <f>IF(OR(E21="",F21=""),"",IF(LEFT(E21,1)="M",VLOOKUP(F21,Setup!$J$9:$K$23,2,TRUE),VLOOKUP(F21,Setup!$L$9:$M$23,2,TRUE)))</f>
        <v>83</v>
      </c>
      <c r="H21" s="39">
        <f>IF(F21="",0,VLOOKUP(AL21,DATA!$L$2:$N$1910,IF(LEFT(E21,1)="F",3,2)))</f>
        <v>0.64715</v>
      </c>
      <c r="I21" s="17"/>
      <c r="J21" s="17"/>
      <c r="K21" s="293">
        <v>120</v>
      </c>
      <c r="L21" s="293">
        <v>130</v>
      </c>
      <c r="M21" s="115">
        <v>-140</v>
      </c>
      <c r="N21" s="115"/>
      <c r="O21" s="116">
        <f t="shared" si="24"/>
        <v>130</v>
      </c>
      <c r="P21" s="205"/>
      <c r="Q21" s="293">
        <v>80</v>
      </c>
      <c r="R21" s="293">
        <v>90</v>
      </c>
      <c r="S21" s="293">
        <v>95</v>
      </c>
      <c r="T21" s="115"/>
      <c r="U21" s="116">
        <f t="shared" si="25"/>
        <v>95</v>
      </c>
      <c r="V21" s="117">
        <f t="shared" si="26"/>
        <v>225</v>
      </c>
      <c r="W21" s="293">
        <v>180</v>
      </c>
      <c r="X21" s="293">
        <v>200</v>
      </c>
      <c r="Y21" s="115">
        <v>-222.5</v>
      </c>
      <c r="Z21" s="115"/>
      <c r="AA21" s="116">
        <f t="shared" si="27"/>
        <v>200</v>
      </c>
      <c r="AB21" s="117">
        <f t="shared" si="28"/>
        <v>425</v>
      </c>
      <c r="AC21" s="118">
        <f t="shared" si="29"/>
        <v>275.03874999999999</v>
      </c>
      <c r="AD21" s="118">
        <f>IF(OR(AB21=0,D21="",D21&lt;40),0,VLOOKUP($D21,DATA!$A$2:$B$53,2,TRUE)*AC21)</f>
        <v>0</v>
      </c>
      <c r="AE21" s="178">
        <f ca="1">IF(E21="","",OFFSET(Setup!$Q$1,MATCH(E21,Setup!O:O,0)-1,0))</f>
        <v>1</v>
      </c>
      <c r="AF21" s="116" t="str">
        <f t="shared" ca="1" si="30"/>
        <v>2-M_OR_JUN-83</v>
      </c>
      <c r="AG21" s="39">
        <f ca="1">IF(OR(AB21=0),0,VLOOKUP(AV21,Setup!$S$6:$T$15,2,TRUE))</f>
        <v>3</v>
      </c>
      <c r="AH21" s="119"/>
      <c r="AI21" s="114" t="s">
        <v>186</v>
      </c>
      <c r="AJ21" s="106">
        <f t="shared" si="31"/>
        <v>1</v>
      </c>
      <c r="AK21" s="39">
        <f t="shared" si="32"/>
        <v>0</v>
      </c>
      <c r="AL21" s="26">
        <f t="shared" si="33"/>
        <v>82</v>
      </c>
      <c r="AM21" s="26">
        <f t="shared" si="34"/>
        <v>425</v>
      </c>
      <c r="AN21" s="26">
        <f t="shared" si="35"/>
        <v>295</v>
      </c>
      <c r="AO21" s="38" t="str">
        <f t="shared" si="36"/>
        <v>M</v>
      </c>
      <c r="AP21" s="38"/>
      <c r="AQ21" s="28">
        <f t="shared" si="37"/>
        <v>1</v>
      </c>
      <c r="AR21" s="198">
        <f t="shared" ca="1" si="38"/>
        <v>112027017</v>
      </c>
      <c r="AS21" s="38">
        <f t="shared" ca="1" si="39"/>
        <v>2</v>
      </c>
      <c r="AT21" s="158">
        <f t="shared" ca="1" si="40"/>
        <v>112</v>
      </c>
      <c r="AU21" s="97">
        <f t="shared" ca="1" si="41"/>
        <v>1</v>
      </c>
      <c r="AV21" s="179">
        <f t="shared" ca="1" si="42"/>
        <v>2</v>
      </c>
      <c r="AW21" s="162">
        <f t="shared" si="43"/>
        <v>82</v>
      </c>
      <c r="AX21" s="26">
        <f t="shared" si="44"/>
        <v>17</v>
      </c>
      <c r="AY21" s="198">
        <f ca="1">IF(OR(E21="",F21="",ISERROR(AE21)),0,(100000000*MATCH(E21,INDIRECT($AI$1),0)+IF(AE21=1,(16-IF(AO21="M",MATCH(G21,Setup!$K$9:$K$23,0),MATCH(G21,Setup!$M$9:$M$23)))*1000000,0)+IF(AB21&gt;0,IF(AE21=1,RANK(AB21,AB:AB,-1)*1000+AX21,IF(AE21=2,AC21,AD21)),0)))</f>
        <v>112027017</v>
      </c>
      <c r="AZ21" s="39"/>
      <c r="BA21" s="39"/>
      <c r="BB21" s="39"/>
      <c r="BC21" s="39"/>
      <c r="BD21" s="39"/>
      <c r="BE21" s="39"/>
      <c r="BF21" s="39"/>
      <c r="BG21" s="39"/>
      <c r="BH21" s="84"/>
      <c r="BI21" s="84"/>
      <c r="BJ21" s="84"/>
      <c r="BK21" s="84"/>
      <c r="BL21" s="84"/>
      <c r="BM21" s="84"/>
      <c r="BN21" s="30"/>
      <c r="CJ21" s="28">
        <v>0</v>
      </c>
      <c r="CK21" s="28">
        <v>1</v>
      </c>
      <c r="CL21" s="28">
        <v>1</v>
      </c>
      <c r="CM21" s="28">
        <v>-1</v>
      </c>
      <c r="CN21" s="28">
        <v>0</v>
      </c>
      <c r="CO21" s="28">
        <v>0</v>
      </c>
      <c r="CP21" s="28">
        <v>0</v>
      </c>
      <c r="CQ21" s="28">
        <v>1</v>
      </c>
      <c r="CR21" s="28">
        <v>1</v>
      </c>
      <c r="CS21" s="28">
        <v>1</v>
      </c>
      <c r="CT21" s="28">
        <v>0</v>
      </c>
      <c r="CU21" s="28">
        <v>0</v>
      </c>
      <c r="CV21" s="28">
        <v>0</v>
      </c>
      <c r="CW21" s="28">
        <v>1</v>
      </c>
      <c r="CX21" s="28">
        <v>1</v>
      </c>
      <c r="CY21" s="28">
        <v>-1</v>
      </c>
      <c r="CZ21" s="28">
        <v>0</v>
      </c>
    </row>
    <row r="22" spans="1:104" s="28" customFormat="1" x14ac:dyDescent="0.2">
      <c r="A22" s="33">
        <f t="shared" si="23"/>
        <v>230</v>
      </c>
      <c r="B22" s="17" t="s">
        <v>32</v>
      </c>
      <c r="C22" s="200" t="s">
        <v>200</v>
      </c>
      <c r="D22" s="17">
        <v>17</v>
      </c>
      <c r="E22" s="17" t="s">
        <v>187</v>
      </c>
      <c r="F22" s="17">
        <v>101</v>
      </c>
      <c r="G22" s="39">
        <f>IF(OR(E22="",F22=""),"",IF(LEFT(E22,1)="M",VLOOKUP(F22,Setup!$J$9:$K$23,2,TRUE),VLOOKUP(F22,Setup!$L$9:$M$23,2,TRUE)))</f>
        <v>105</v>
      </c>
      <c r="H22" s="39">
        <f>IF(F22="",0,VLOOKUP(AL22,DATA!$L$2:$N$1910,IF(LEFT(E22,1)="F",3,2)))</f>
        <v>0.57894999999999996</v>
      </c>
      <c r="I22" s="17"/>
      <c r="J22" s="17"/>
      <c r="K22" s="293">
        <v>195</v>
      </c>
      <c r="L22" s="115">
        <v>-210</v>
      </c>
      <c r="M22" s="115">
        <v>-230</v>
      </c>
      <c r="N22" s="115"/>
      <c r="O22" s="116">
        <f t="shared" si="24"/>
        <v>195</v>
      </c>
      <c r="P22" s="205"/>
      <c r="Q22" s="115">
        <v>-115</v>
      </c>
      <c r="R22" s="115">
        <v>-120</v>
      </c>
      <c r="S22" s="293">
        <v>120</v>
      </c>
      <c r="T22" s="115"/>
      <c r="U22" s="116">
        <f t="shared" si="25"/>
        <v>120</v>
      </c>
      <c r="V22" s="117">
        <f t="shared" si="26"/>
        <v>315</v>
      </c>
      <c r="W22" s="115">
        <v>-195</v>
      </c>
      <c r="X22" s="293">
        <v>210</v>
      </c>
      <c r="Y22" s="115">
        <v>-230</v>
      </c>
      <c r="Z22" s="115"/>
      <c r="AA22" s="116">
        <f t="shared" si="27"/>
        <v>210</v>
      </c>
      <c r="AB22" s="117">
        <f t="shared" si="28"/>
        <v>525</v>
      </c>
      <c r="AC22" s="118">
        <f t="shared" si="29"/>
        <v>303.94874999999996</v>
      </c>
      <c r="AD22" s="118">
        <f>IF(OR(AB22=0,D22="",D22&lt;40),0,VLOOKUP($D22,DATA!$A$2:$B$53,2,TRUE)*AC22)</f>
        <v>0</v>
      </c>
      <c r="AE22" s="178">
        <f ca="1">IF(E22="","",OFFSET(Setup!$Q$1,MATCH(E22,Setup!O:O,0)-1,0))</f>
        <v>1</v>
      </c>
      <c r="AF22" s="116" t="str">
        <f t="shared" ca="1" si="30"/>
        <v>2-M_OR_JUN-105</v>
      </c>
      <c r="AG22" s="39">
        <f ca="1">IF(OR(AB22=0),0,VLOOKUP(AV22,Setup!$S$6:$T$15,2,TRUE))</f>
        <v>3</v>
      </c>
      <c r="AH22" s="119"/>
      <c r="AI22" s="114" t="s">
        <v>186</v>
      </c>
      <c r="AJ22" s="106">
        <f t="shared" si="31"/>
        <v>1</v>
      </c>
      <c r="AK22" s="39">
        <f t="shared" si="32"/>
        <v>0</v>
      </c>
      <c r="AL22" s="26">
        <f t="shared" si="33"/>
        <v>101</v>
      </c>
      <c r="AM22" s="26">
        <f t="shared" si="34"/>
        <v>525</v>
      </c>
      <c r="AN22" s="26">
        <f t="shared" si="35"/>
        <v>330</v>
      </c>
      <c r="AO22" s="38" t="str">
        <f t="shared" si="36"/>
        <v>M</v>
      </c>
      <c r="AP22" s="38"/>
      <c r="AQ22" s="28">
        <f t="shared" si="37"/>
        <v>1</v>
      </c>
      <c r="AR22" s="198">
        <f t="shared" ca="1" si="38"/>
        <v>110034005</v>
      </c>
      <c r="AS22" s="38">
        <f t="shared" ca="1" si="39"/>
        <v>16</v>
      </c>
      <c r="AT22" s="158">
        <f t="shared" ca="1" si="40"/>
        <v>110</v>
      </c>
      <c r="AU22" s="97">
        <f t="shared" ca="1" si="41"/>
        <v>15</v>
      </c>
      <c r="AV22" s="179">
        <f t="shared" ca="1" si="42"/>
        <v>2</v>
      </c>
      <c r="AW22" s="162">
        <f t="shared" si="43"/>
        <v>101</v>
      </c>
      <c r="AX22" s="26">
        <f t="shared" si="44"/>
        <v>5</v>
      </c>
      <c r="AY22" s="198">
        <f ca="1">IF(OR(E22="",F22="",ISERROR(AE22)),0,(100000000*MATCH(E22,INDIRECT($AI$1),0)+IF(AE22=1,(16-IF(AO22="M",MATCH(G22,Setup!$K$9:$K$23,0),MATCH(G22,Setup!$M$9:$M$23)))*1000000,0)+IF(AB22&gt;0,IF(AE22=1,RANK(AB22,AB:AB,-1)*1000+AX22,IF(AE22=2,AC22,AD22)),0)))</f>
        <v>110034005</v>
      </c>
      <c r="AZ22" s="39"/>
      <c r="BA22" s="39"/>
      <c r="BB22" s="39"/>
      <c r="BC22" s="39"/>
      <c r="BD22" s="39"/>
      <c r="BE22" s="39"/>
      <c r="BF22" s="39"/>
      <c r="BG22" s="39"/>
      <c r="BH22" s="84"/>
      <c r="BI22" s="84"/>
      <c r="BJ22" s="84"/>
      <c r="BK22" s="84"/>
      <c r="BL22" s="84"/>
      <c r="BM22" s="84"/>
      <c r="BN22" s="30"/>
      <c r="CJ22" s="28">
        <v>0</v>
      </c>
      <c r="CK22" s="28">
        <v>1</v>
      </c>
      <c r="CL22" s="28">
        <v>-1</v>
      </c>
      <c r="CM22" s="28">
        <v>-1</v>
      </c>
      <c r="CN22" s="28">
        <v>0</v>
      </c>
      <c r="CO22" s="28">
        <v>0</v>
      </c>
      <c r="CP22" s="28">
        <v>0</v>
      </c>
      <c r="CQ22" s="28">
        <v>-1</v>
      </c>
      <c r="CR22" s="28">
        <v>-1</v>
      </c>
      <c r="CS22" s="28">
        <v>1</v>
      </c>
      <c r="CT22" s="28">
        <v>0</v>
      </c>
      <c r="CU22" s="28">
        <v>0</v>
      </c>
      <c r="CV22" s="28">
        <v>0</v>
      </c>
      <c r="CW22" s="28">
        <v>-1</v>
      </c>
      <c r="CX22" s="28">
        <v>1</v>
      </c>
      <c r="CY22" s="28">
        <v>-1</v>
      </c>
      <c r="CZ22" s="28">
        <v>0</v>
      </c>
    </row>
    <row r="23" spans="1:104" s="28" customFormat="1" x14ac:dyDescent="0.2">
      <c r="A23" s="33">
        <f t="shared" si="23"/>
        <v>230</v>
      </c>
      <c r="B23" s="17" t="s">
        <v>32</v>
      </c>
      <c r="C23" s="200" t="s">
        <v>204</v>
      </c>
      <c r="D23" s="17">
        <v>17</v>
      </c>
      <c r="E23" s="17" t="s">
        <v>187</v>
      </c>
      <c r="F23" s="17">
        <v>91.7</v>
      </c>
      <c r="G23" s="39">
        <f>IF(OR(E23="",F23=""),"",IF(LEFT(E23,1)="M",VLOOKUP(F23,Setup!$J$9:$K$23,2,TRUE),VLOOKUP(F23,Setup!$L$9:$M$23,2,TRUE)))</f>
        <v>93</v>
      </c>
      <c r="H23" s="39">
        <f>IF(F23="",0,VLOOKUP(AL23,DATA!$L$2:$N$1910,IF(LEFT(E23,1)="F",3,2)))</f>
        <v>0.60575000000000001</v>
      </c>
      <c r="I23" s="17"/>
      <c r="J23" s="17"/>
      <c r="K23" s="115">
        <v>-170</v>
      </c>
      <c r="L23" s="293">
        <v>180</v>
      </c>
      <c r="M23" s="115">
        <v>-210</v>
      </c>
      <c r="N23" s="115"/>
      <c r="O23" s="116">
        <f t="shared" si="24"/>
        <v>180</v>
      </c>
      <c r="P23" s="205"/>
      <c r="Q23" s="293">
        <v>135</v>
      </c>
      <c r="R23" s="115">
        <v>-145</v>
      </c>
      <c r="S23" s="293">
        <v>150</v>
      </c>
      <c r="T23" s="115"/>
      <c r="U23" s="116">
        <f t="shared" si="25"/>
        <v>150</v>
      </c>
      <c r="V23" s="117">
        <f t="shared" si="26"/>
        <v>330</v>
      </c>
      <c r="W23" s="293">
        <v>200</v>
      </c>
      <c r="X23" s="293">
        <v>215</v>
      </c>
      <c r="Y23" s="115">
        <v>-230</v>
      </c>
      <c r="Z23" s="115"/>
      <c r="AA23" s="116">
        <f t="shared" si="27"/>
        <v>215</v>
      </c>
      <c r="AB23" s="117">
        <f t="shared" si="28"/>
        <v>545</v>
      </c>
      <c r="AC23" s="118">
        <f t="shared" si="29"/>
        <v>330.13375000000002</v>
      </c>
      <c r="AD23" s="118">
        <f>IF(OR(AB23=0,D23="",D23&lt;40),0,VLOOKUP($D23,DATA!$A$2:$B$53,2,TRUE)*AC23)</f>
        <v>0</v>
      </c>
      <c r="AE23" s="178">
        <f ca="1">IF(E23="","",OFFSET(Setup!$Q$1,MATCH(E23,Setup!O:O,0)-1,0))</f>
        <v>1</v>
      </c>
      <c r="AF23" s="116" t="str">
        <f t="shared" ca="1" si="30"/>
        <v>2-M_OR_JUN-93</v>
      </c>
      <c r="AG23" s="39">
        <f ca="1">IF(OR(AB23=0),0,VLOOKUP(AV23,Setup!$S$6:$T$15,2,TRUE))</f>
        <v>3</v>
      </c>
      <c r="AH23" s="119"/>
      <c r="AI23" s="114" t="s">
        <v>186</v>
      </c>
      <c r="AJ23" s="106">
        <f t="shared" si="31"/>
        <v>1</v>
      </c>
      <c r="AK23" s="39">
        <f t="shared" si="32"/>
        <v>0</v>
      </c>
      <c r="AL23" s="26">
        <f t="shared" si="33"/>
        <v>91.7</v>
      </c>
      <c r="AM23" s="26">
        <f t="shared" si="34"/>
        <v>545</v>
      </c>
      <c r="AN23" s="26">
        <f t="shared" si="35"/>
        <v>365</v>
      </c>
      <c r="AO23" s="38" t="str">
        <f t="shared" si="36"/>
        <v>M</v>
      </c>
      <c r="AP23" s="38"/>
      <c r="AQ23" s="28">
        <f t="shared" si="37"/>
        <v>1</v>
      </c>
      <c r="AR23" s="198">
        <f t="shared" ca="1" si="38"/>
        <v>111036010</v>
      </c>
      <c r="AS23" s="38">
        <f t="shared" ca="1" si="39"/>
        <v>6</v>
      </c>
      <c r="AT23" s="158">
        <f t="shared" ca="1" si="40"/>
        <v>111</v>
      </c>
      <c r="AU23" s="97">
        <f t="shared" ca="1" si="41"/>
        <v>5</v>
      </c>
      <c r="AV23" s="179">
        <f t="shared" ca="1" si="42"/>
        <v>2</v>
      </c>
      <c r="AW23" s="162">
        <f t="shared" si="43"/>
        <v>91.7</v>
      </c>
      <c r="AX23" s="26">
        <f t="shared" si="44"/>
        <v>10</v>
      </c>
      <c r="AY23" s="198">
        <f ca="1">IF(OR(E23="",F23="",ISERROR(AE23)),0,(100000000*MATCH(E23,INDIRECT($AI$1),0)+IF(AE23=1,(16-IF(AO23="M",MATCH(G23,Setup!$K$9:$K$23,0),MATCH(G23,Setup!$M$9:$M$23)))*1000000,0)+IF(AB23&gt;0,IF(AE23=1,RANK(AB23,AB:AB,-1)*1000+AX23,IF(AE23=2,AC23,AD23)),0)))</f>
        <v>111036010</v>
      </c>
      <c r="AZ23" s="39"/>
      <c r="BA23" s="39"/>
      <c r="BB23" s="39"/>
      <c r="BC23" s="39"/>
      <c r="BD23" s="39"/>
      <c r="BE23" s="39"/>
      <c r="BF23" s="39"/>
      <c r="BG23" s="39"/>
      <c r="BH23" s="84"/>
      <c r="BI23" s="84"/>
      <c r="BJ23" s="84"/>
      <c r="BK23" s="84"/>
      <c r="BL23" s="84"/>
      <c r="BM23" s="84"/>
      <c r="BN23" s="30"/>
      <c r="CJ23" s="28">
        <v>0</v>
      </c>
      <c r="CK23" s="28">
        <v>-1</v>
      </c>
      <c r="CL23" s="28">
        <v>1</v>
      </c>
      <c r="CM23" s="28">
        <v>-1</v>
      </c>
      <c r="CN23" s="28">
        <v>0</v>
      </c>
      <c r="CO23" s="28">
        <v>0</v>
      </c>
      <c r="CP23" s="28">
        <v>0</v>
      </c>
      <c r="CQ23" s="28">
        <v>1</v>
      </c>
      <c r="CR23" s="28">
        <v>-1</v>
      </c>
      <c r="CS23" s="28">
        <v>1</v>
      </c>
      <c r="CT23" s="28">
        <v>0</v>
      </c>
      <c r="CU23" s="28">
        <v>0</v>
      </c>
      <c r="CV23" s="28">
        <v>0</v>
      </c>
      <c r="CW23" s="28">
        <v>1</v>
      </c>
      <c r="CX23" s="28">
        <v>1</v>
      </c>
      <c r="CY23" s="28">
        <v>-1</v>
      </c>
      <c r="CZ23" s="28">
        <v>0</v>
      </c>
    </row>
    <row r="24" spans="1:104" s="28" customFormat="1" x14ac:dyDescent="0.2">
      <c r="A24" s="33">
        <f t="shared" si="23"/>
        <v>230</v>
      </c>
      <c r="B24" s="17" t="s">
        <v>32</v>
      </c>
      <c r="C24" s="200" t="s">
        <v>198</v>
      </c>
      <c r="D24" s="17">
        <v>17</v>
      </c>
      <c r="E24" s="17" t="s">
        <v>187</v>
      </c>
      <c r="F24" s="17">
        <v>90.2</v>
      </c>
      <c r="G24" s="39">
        <f>IF(OR(E24="",F24=""),"",IF(LEFT(E24,1)="M",VLOOKUP(F24,Setup!$J$9:$K$23,2,TRUE),VLOOKUP(F24,Setup!$L$9:$M$23,2,TRUE)))</f>
        <v>93</v>
      </c>
      <c r="H24" s="39">
        <f>IF(F24="",0,VLOOKUP(AL24,DATA!$L$2:$N$1910,IF(LEFT(E24,1)="F",3,2)))</f>
        <v>0.61115000000000008</v>
      </c>
      <c r="I24" s="17"/>
      <c r="J24" s="17"/>
      <c r="K24" s="293">
        <v>185</v>
      </c>
      <c r="L24" s="293">
        <v>200</v>
      </c>
      <c r="M24" s="293">
        <v>210</v>
      </c>
      <c r="N24" s="115"/>
      <c r="O24" s="116">
        <f t="shared" si="24"/>
        <v>210</v>
      </c>
      <c r="P24" s="205"/>
      <c r="Q24" s="293">
        <v>125</v>
      </c>
      <c r="R24" s="293">
        <v>135</v>
      </c>
      <c r="S24" s="115">
        <v>-142.5</v>
      </c>
      <c r="T24" s="115"/>
      <c r="U24" s="116">
        <f t="shared" si="25"/>
        <v>135</v>
      </c>
      <c r="V24" s="117">
        <f t="shared" si="26"/>
        <v>345</v>
      </c>
      <c r="W24" s="293">
        <v>207.5</v>
      </c>
      <c r="X24" s="293">
        <v>220</v>
      </c>
      <c r="Y24" s="293">
        <v>230</v>
      </c>
      <c r="Z24" s="115"/>
      <c r="AA24" s="116">
        <f t="shared" si="27"/>
        <v>230</v>
      </c>
      <c r="AB24" s="117">
        <f t="shared" si="28"/>
        <v>575</v>
      </c>
      <c r="AC24" s="118">
        <f t="shared" si="29"/>
        <v>351.41125000000005</v>
      </c>
      <c r="AD24" s="118">
        <f>IF(OR(AB24=0,D24="",D24&lt;40),0,VLOOKUP($D24,DATA!$A$2:$B$53,2,TRUE)*AC24)</f>
        <v>0</v>
      </c>
      <c r="AE24" s="178">
        <f ca="1">IF(E24="","",OFFSET(Setup!$Q$1,MATCH(E24,Setup!O:O,0)-1,0))</f>
        <v>1</v>
      </c>
      <c r="AF24" s="116" t="str">
        <f t="shared" ca="1" si="30"/>
        <v>1-M_OR_JUN-93</v>
      </c>
      <c r="AG24" s="39">
        <f ca="1">IF(OR(AB24=0),0,VLOOKUP(AV24,Setup!$S$6:$T$15,2,TRUE))</f>
        <v>3</v>
      </c>
      <c r="AH24" s="119"/>
      <c r="AI24" s="114" t="s">
        <v>186</v>
      </c>
      <c r="AJ24" s="106">
        <f t="shared" si="31"/>
        <v>1</v>
      </c>
      <c r="AK24" s="39">
        <f t="shared" si="32"/>
        <v>0</v>
      </c>
      <c r="AL24" s="26">
        <f t="shared" si="33"/>
        <v>90.2</v>
      </c>
      <c r="AM24" s="26">
        <f t="shared" si="34"/>
        <v>575</v>
      </c>
      <c r="AN24" s="26">
        <f t="shared" si="35"/>
        <v>365</v>
      </c>
      <c r="AO24" s="38" t="str">
        <f t="shared" si="36"/>
        <v>M</v>
      </c>
      <c r="AP24" s="38"/>
      <c r="AQ24" s="28">
        <f t="shared" si="37"/>
        <v>1</v>
      </c>
      <c r="AR24" s="198">
        <f t="shared" ca="1" si="38"/>
        <v>111037014</v>
      </c>
      <c r="AS24" s="38">
        <f t="shared" ca="1" si="39"/>
        <v>5</v>
      </c>
      <c r="AT24" s="158">
        <f t="shared" ca="1" si="40"/>
        <v>111</v>
      </c>
      <c r="AU24" s="97">
        <f t="shared" ca="1" si="41"/>
        <v>5</v>
      </c>
      <c r="AV24" s="179">
        <f t="shared" ca="1" si="42"/>
        <v>1</v>
      </c>
      <c r="AW24" s="162">
        <f t="shared" si="43"/>
        <v>90.2</v>
      </c>
      <c r="AX24" s="26">
        <f t="shared" si="44"/>
        <v>14</v>
      </c>
      <c r="AY24" s="198">
        <f ca="1">IF(OR(E24="",F24="",ISERROR(AE24)),0,(100000000*MATCH(E24,INDIRECT($AI$1),0)+IF(AE24=1,(16-IF(AO24="M",MATCH(G24,Setup!$K$9:$K$23,0),MATCH(G24,Setup!$M$9:$M$23)))*1000000,0)+IF(AB24&gt;0,IF(AE24=1,RANK(AB24,AB:AB,-1)*1000+AX24,IF(AE24=2,AC24,AD24)),0)))</f>
        <v>111037014</v>
      </c>
      <c r="AZ24" s="39"/>
      <c r="BA24" s="39"/>
      <c r="BB24" s="39"/>
      <c r="BC24" s="39"/>
      <c r="BD24" s="39"/>
      <c r="BE24" s="39"/>
      <c r="BF24" s="39"/>
      <c r="BG24" s="39"/>
      <c r="BH24" s="84"/>
      <c r="BI24" s="84"/>
      <c r="BJ24" s="84"/>
      <c r="BK24" s="84"/>
      <c r="BL24" s="84"/>
      <c r="BM24" s="84"/>
      <c r="BN24" s="30"/>
      <c r="CJ24" s="28">
        <v>0</v>
      </c>
      <c r="CK24" s="28">
        <v>1</v>
      </c>
      <c r="CL24" s="28">
        <v>1</v>
      </c>
      <c r="CM24" s="28">
        <v>1</v>
      </c>
      <c r="CN24" s="28">
        <v>0</v>
      </c>
      <c r="CO24" s="28">
        <v>0</v>
      </c>
      <c r="CP24" s="28">
        <v>0</v>
      </c>
      <c r="CQ24" s="28">
        <v>1</v>
      </c>
      <c r="CR24" s="28">
        <v>1</v>
      </c>
      <c r="CS24" s="28">
        <v>-1</v>
      </c>
      <c r="CT24" s="28">
        <v>0</v>
      </c>
      <c r="CU24" s="28">
        <v>0</v>
      </c>
      <c r="CV24" s="28">
        <v>0</v>
      </c>
      <c r="CW24" s="28">
        <v>1</v>
      </c>
      <c r="CX24" s="28">
        <v>1</v>
      </c>
      <c r="CY24" s="28">
        <v>1</v>
      </c>
      <c r="CZ24" s="28">
        <v>0</v>
      </c>
    </row>
    <row r="25" spans="1:104" s="28" customFormat="1" x14ac:dyDescent="0.2">
      <c r="A25" s="33">
        <f t="shared" si="23"/>
        <v>235</v>
      </c>
      <c r="B25" s="17" t="s">
        <v>32</v>
      </c>
      <c r="C25" s="200" t="s">
        <v>202</v>
      </c>
      <c r="D25" s="17">
        <v>18</v>
      </c>
      <c r="E25" s="17" t="s">
        <v>187</v>
      </c>
      <c r="F25" s="17">
        <v>91</v>
      </c>
      <c r="G25" s="39">
        <f>IF(OR(E25="",F25=""),"",IF(LEFT(E25,1)="M",VLOOKUP(F25,Setup!$J$9:$K$23,2,TRUE),VLOOKUP(F25,Setup!$L$9:$M$23,2,TRUE)))</f>
        <v>93</v>
      </c>
      <c r="H25" s="39">
        <f>IF(F25="",0,VLOOKUP(AL25,DATA!$L$2:$N$1910,IF(LEFT(E25,1)="F",3,2)))</f>
        <v>0.60820000000000007</v>
      </c>
      <c r="I25" s="17"/>
      <c r="J25" s="17"/>
      <c r="K25" s="293">
        <v>150</v>
      </c>
      <c r="L25" s="115">
        <v>-160</v>
      </c>
      <c r="M25" s="293">
        <v>160</v>
      </c>
      <c r="N25" s="115"/>
      <c r="O25" s="116">
        <f t="shared" si="24"/>
        <v>160</v>
      </c>
      <c r="P25" s="205"/>
      <c r="Q25" s="293">
        <v>107.5</v>
      </c>
      <c r="R25" s="115">
        <v>-115</v>
      </c>
      <c r="S25" s="115">
        <v>-115</v>
      </c>
      <c r="T25" s="115"/>
      <c r="U25" s="116">
        <f t="shared" si="25"/>
        <v>107.5</v>
      </c>
      <c r="V25" s="117">
        <f t="shared" si="26"/>
        <v>267.5</v>
      </c>
      <c r="W25" s="293">
        <v>215</v>
      </c>
      <c r="X25" s="293">
        <v>225</v>
      </c>
      <c r="Y25" s="115">
        <v>-235</v>
      </c>
      <c r="Z25" s="115"/>
      <c r="AA25" s="116">
        <f t="shared" si="27"/>
        <v>225</v>
      </c>
      <c r="AB25" s="117">
        <f t="shared" si="28"/>
        <v>492.5</v>
      </c>
      <c r="AC25" s="118">
        <f t="shared" si="29"/>
        <v>299.53850000000006</v>
      </c>
      <c r="AD25" s="118">
        <f>IF(OR(AB25=0,D25="",D25&lt;40),0,VLOOKUP($D25,DATA!$A$2:$B$53,2,TRUE)*AC25)</f>
        <v>0</v>
      </c>
      <c r="AE25" s="178">
        <f ca="1">IF(E25="","",OFFSET(Setup!$Q$1,MATCH(E25,Setup!O:O,0)-1,0))</f>
        <v>1</v>
      </c>
      <c r="AF25" s="116" t="str">
        <f t="shared" ca="1" si="30"/>
        <v>4-M_OR_JUN-93</v>
      </c>
      <c r="AG25" s="39">
        <f ca="1">IF(OR(AB25=0),0,VLOOKUP(AV25,Setup!$S$6:$T$15,2,TRUE))</f>
        <v>3</v>
      </c>
      <c r="AH25" s="119"/>
      <c r="AI25" s="114" t="s">
        <v>186</v>
      </c>
      <c r="AJ25" s="106">
        <f t="shared" si="31"/>
        <v>1</v>
      </c>
      <c r="AK25" s="39">
        <f t="shared" si="32"/>
        <v>0</v>
      </c>
      <c r="AL25" s="26">
        <f t="shared" si="33"/>
        <v>91</v>
      </c>
      <c r="AM25" s="26">
        <f t="shared" si="34"/>
        <v>492.5</v>
      </c>
      <c r="AN25" s="26">
        <f t="shared" si="35"/>
        <v>332.5</v>
      </c>
      <c r="AO25" s="38" t="str">
        <f t="shared" si="36"/>
        <v>M</v>
      </c>
      <c r="AP25" s="38"/>
      <c r="AQ25" s="28">
        <f t="shared" si="37"/>
        <v>1</v>
      </c>
      <c r="AR25" s="198">
        <f t="shared" ca="1" si="38"/>
        <v>111032012</v>
      </c>
      <c r="AS25" s="38">
        <f t="shared" ca="1" si="39"/>
        <v>8</v>
      </c>
      <c r="AT25" s="158">
        <f t="shared" ca="1" si="40"/>
        <v>111</v>
      </c>
      <c r="AU25" s="97">
        <f t="shared" ca="1" si="41"/>
        <v>5</v>
      </c>
      <c r="AV25" s="179">
        <f t="shared" ca="1" si="42"/>
        <v>4</v>
      </c>
      <c r="AW25" s="162">
        <f t="shared" si="43"/>
        <v>91</v>
      </c>
      <c r="AX25" s="26">
        <f t="shared" si="44"/>
        <v>12</v>
      </c>
      <c r="AY25" s="198">
        <f ca="1">IF(OR(E25="",F25="",ISERROR(AE25)),0,(100000000*MATCH(E25,INDIRECT($AI$1),0)+IF(AE25=1,(16-IF(AO25="M",MATCH(G25,Setup!$K$9:$K$23,0),MATCH(G25,Setup!$M$9:$M$23)))*1000000,0)+IF(AB25&gt;0,IF(AE25=1,RANK(AB25,AB:AB,-1)*1000+AX25,IF(AE25=2,AC25,AD25)),0)))</f>
        <v>111032012</v>
      </c>
      <c r="AZ25" s="39"/>
      <c r="BA25" s="39"/>
      <c r="BB25" s="39"/>
      <c r="BC25" s="39"/>
      <c r="BD25" s="39"/>
      <c r="BE25" s="39"/>
      <c r="BF25" s="39"/>
      <c r="BG25" s="39"/>
      <c r="BH25" s="84"/>
      <c r="BI25" s="84"/>
      <c r="BJ25" s="84"/>
      <c r="BK25" s="84"/>
      <c r="BL25" s="84"/>
      <c r="BM25" s="84"/>
      <c r="BN25" s="30"/>
      <c r="CJ25" s="28">
        <v>0</v>
      </c>
      <c r="CK25" s="28">
        <v>1</v>
      </c>
      <c r="CL25" s="28">
        <v>-1</v>
      </c>
      <c r="CM25" s="28">
        <v>1</v>
      </c>
      <c r="CN25" s="28">
        <v>0</v>
      </c>
      <c r="CO25" s="28">
        <v>0</v>
      </c>
      <c r="CP25" s="28">
        <v>0</v>
      </c>
      <c r="CQ25" s="28">
        <v>1</v>
      </c>
      <c r="CR25" s="28">
        <v>-1</v>
      </c>
      <c r="CS25" s="28">
        <v>-1</v>
      </c>
      <c r="CT25" s="28">
        <v>0</v>
      </c>
      <c r="CU25" s="28">
        <v>0</v>
      </c>
      <c r="CV25" s="28">
        <v>0</v>
      </c>
      <c r="CW25" s="28">
        <v>1</v>
      </c>
      <c r="CX25" s="28">
        <v>1</v>
      </c>
      <c r="CY25" s="28">
        <v>-1</v>
      </c>
      <c r="CZ25" s="28">
        <v>0</v>
      </c>
    </row>
    <row r="26" spans="1:104" s="28" customFormat="1" x14ac:dyDescent="0.2">
      <c r="A26" s="33">
        <f t="shared" si="23"/>
        <v>240</v>
      </c>
      <c r="B26" s="17" t="s">
        <v>32</v>
      </c>
      <c r="C26" s="200" t="s">
        <v>210</v>
      </c>
      <c r="D26" s="17">
        <v>18</v>
      </c>
      <c r="E26" s="17" t="s">
        <v>187</v>
      </c>
      <c r="F26" s="17">
        <v>120</v>
      </c>
      <c r="G26" s="39">
        <f>IF(OR(E26="",F26=""),"",IF(LEFT(E26,1)="M",VLOOKUP(F26,Setup!$J$9:$K$23,2,TRUE),VLOOKUP(F26,Setup!$L$9:$M$23,2,TRUE)))</f>
        <v>120</v>
      </c>
      <c r="H26" s="39">
        <f>IF(F26="",0,VLOOKUP(AL26,DATA!$L$2:$N$1910,IF(LEFT(E26,1)="F",3,2)))</f>
        <v>0.55095000000000005</v>
      </c>
      <c r="I26" s="17"/>
      <c r="J26" s="17"/>
      <c r="K26" s="293">
        <v>170</v>
      </c>
      <c r="L26" s="293">
        <v>185</v>
      </c>
      <c r="M26" s="115">
        <v>-200</v>
      </c>
      <c r="N26" s="115"/>
      <c r="O26" s="116">
        <f t="shared" si="24"/>
        <v>185</v>
      </c>
      <c r="P26" s="205"/>
      <c r="Q26" s="115">
        <v>-110</v>
      </c>
      <c r="R26" s="293">
        <v>120</v>
      </c>
      <c r="S26" s="115">
        <v>-130</v>
      </c>
      <c r="T26" s="115"/>
      <c r="U26" s="116">
        <f t="shared" si="25"/>
        <v>120</v>
      </c>
      <c r="V26" s="117">
        <f t="shared" si="26"/>
        <v>305</v>
      </c>
      <c r="W26" s="293">
        <v>200</v>
      </c>
      <c r="X26" s="293">
        <v>220</v>
      </c>
      <c r="Y26" s="115">
        <v>-240</v>
      </c>
      <c r="Z26" s="115"/>
      <c r="AA26" s="116">
        <f t="shared" si="27"/>
        <v>220</v>
      </c>
      <c r="AB26" s="117">
        <f t="shared" si="28"/>
        <v>525</v>
      </c>
      <c r="AC26" s="118">
        <f t="shared" si="29"/>
        <v>289.24875000000003</v>
      </c>
      <c r="AD26" s="118">
        <f>IF(OR(AB26=0,D26="",D26&lt;40),0,VLOOKUP($D26,DATA!$A$2:$B$53,2,TRUE)*AC26)</f>
        <v>0</v>
      </c>
      <c r="AE26" s="178">
        <f ca="1">IF(E26="","",OFFSET(Setup!$Q$1,MATCH(E26,Setup!O:O,0)-1,0))</f>
        <v>1</v>
      </c>
      <c r="AF26" s="116" t="str">
        <f t="shared" ca="1" si="30"/>
        <v>1-M_OR_JUN-120</v>
      </c>
      <c r="AG26" s="39">
        <f ca="1">IF(OR(AB26=0),0,VLOOKUP(AV26,Setup!$S$6:$T$15,2,TRUE))</f>
        <v>3</v>
      </c>
      <c r="AH26" s="119"/>
      <c r="AI26" s="114" t="s">
        <v>186</v>
      </c>
      <c r="AJ26" s="106">
        <f t="shared" si="31"/>
        <v>1</v>
      </c>
      <c r="AK26" s="39">
        <f t="shared" si="32"/>
        <v>0</v>
      </c>
      <c r="AL26" s="26">
        <f t="shared" si="33"/>
        <v>120</v>
      </c>
      <c r="AM26" s="26">
        <f t="shared" si="34"/>
        <v>525</v>
      </c>
      <c r="AN26" s="26">
        <f t="shared" si="35"/>
        <v>340</v>
      </c>
      <c r="AO26" s="38" t="str">
        <f t="shared" si="36"/>
        <v>M</v>
      </c>
      <c r="AP26" s="38"/>
      <c r="AQ26" s="28">
        <f t="shared" si="37"/>
        <v>1</v>
      </c>
      <c r="AR26" s="198">
        <f t="shared" ca="1" si="38"/>
        <v>109034001</v>
      </c>
      <c r="AS26" s="38">
        <f t="shared" ca="1" si="39"/>
        <v>19</v>
      </c>
      <c r="AT26" s="158">
        <f t="shared" ca="1" si="40"/>
        <v>109</v>
      </c>
      <c r="AU26" s="97">
        <f t="shared" ca="1" si="41"/>
        <v>19</v>
      </c>
      <c r="AV26" s="179">
        <f t="shared" ca="1" si="42"/>
        <v>1</v>
      </c>
      <c r="AW26" s="162">
        <f t="shared" si="43"/>
        <v>120</v>
      </c>
      <c r="AX26" s="26">
        <f t="shared" si="44"/>
        <v>1</v>
      </c>
      <c r="AY26" s="198">
        <f ca="1">IF(OR(E26="",F26="",ISERROR(AE26)),0,(100000000*MATCH(E26,INDIRECT($AI$1),0)+IF(AE26=1,(16-IF(AO26="M",MATCH(G26,Setup!$K$9:$K$23,0),MATCH(G26,Setup!$M$9:$M$23)))*1000000,0)+IF(AB26&gt;0,IF(AE26=1,RANK(AB26,AB:AB,-1)*1000+AX26,IF(AE26=2,AC26,AD26)),0)))</f>
        <v>109034001</v>
      </c>
      <c r="AZ26" s="39"/>
      <c r="BA26" s="39"/>
      <c r="BB26" s="39"/>
      <c r="BC26" s="39"/>
      <c r="BD26" s="39"/>
      <c r="BE26" s="39"/>
      <c r="BF26" s="39"/>
      <c r="BG26" s="39"/>
      <c r="BH26" s="84"/>
      <c r="BI26" s="84"/>
      <c r="BJ26" s="84"/>
      <c r="BK26" s="84"/>
      <c r="BL26" s="84"/>
      <c r="BM26" s="84"/>
      <c r="BN26" s="30"/>
      <c r="CJ26" s="28">
        <v>0</v>
      </c>
      <c r="CK26" s="28">
        <v>1</v>
      </c>
      <c r="CL26" s="28">
        <v>1</v>
      </c>
      <c r="CM26" s="28">
        <v>-1</v>
      </c>
      <c r="CN26" s="28">
        <v>0</v>
      </c>
      <c r="CO26" s="28">
        <v>0</v>
      </c>
      <c r="CP26" s="28">
        <v>0</v>
      </c>
      <c r="CQ26" s="28">
        <v>-1</v>
      </c>
      <c r="CR26" s="28">
        <v>1</v>
      </c>
      <c r="CS26" s="28">
        <v>-1</v>
      </c>
      <c r="CT26" s="28">
        <v>0</v>
      </c>
      <c r="CU26" s="28">
        <v>0</v>
      </c>
      <c r="CV26" s="28">
        <v>0</v>
      </c>
      <c r="CW26" s="28">
        <v>1</v>
      </c>
      <c r="CX26" s="28">
        <v>1</v>
      </c>
      <c r="CY26" s="28">
        <v>-1</v>
      </c>
      <c r="CZ26" s="28">
        <v>0</v>
      </c>
    </row>
    <row r="27" spans="1:104" s="28" customFormat="1" x14ac:dyDescent="0.2">
      <c r="A27" s="33">
        <f t="shared" si="23"/>
        <v>280</v>
      </c>
      <c r="B27" s="17" t="s">
        <v>32</v>
      </c>
      <c r="C27" s="200" t="s">
        <v>206</v>
      </c>
      <c r="D27" s="17">
        <v>18</v>
      </c>
      <c r="E27" s="17" t="s">
        <v>187</v>
      </c>
      <c r="F27" s="17">
        <v>104.4</v>
      </c>
      <c r="G27" s="39">
        <f>IF(OR(E27="",F27=""),"",IF(LEFT(E27,1)="M",VLOOKUP(F27,Setup!$J$9:$K$23,2,TRUE),VLOOKUP(F27,Setup!$L$9:$M$23,2,TRUE)))</f>
        <v>105</v>
      </c>
      <c r="H27" s="39">
        <f>IF(F27="",0,VLOOKUP(AL27,DATA!$L$2:$N$1910,IF(LEFT(E27,1)="F",3,2)))</f>
        <v>0.57179999999999997</v>
      </c>
      <c r="I27" s="17"/>
      <c r="J27" s="17"/>
      <c r="K27" s="293">
        <v>260</v>
      </c>
      <c r="L27" s="293">
        <v>276</v>
      </c>
      <c r="M27" s="115">
        <v>-280</v>
      </c>
      <c r="N27" s="115"/>
      <c r="O27" s="116">
        <f t="shared" si="24"/>
        <v>276</v>
      </c>
      <c r="P27" s="205"/>
      <c r="Q27" s="293">
        <v>150</v>
      </c>
      <c r="R27" s="293">
        <v>160</v>
      </c>
      <c r="S27" s="115">
        <v>-170</v>
      </c>
      <c r="T27" s="115"/>
      <c r="U27" s="116">
        <f t="shared" si="25"/>
        <v>160</v>
      </c>
      <c r="V27" s="117">
        <f t="shared" si="26"/>
        <v>436</v>
      </c>
      <c r="W27" s="293">
        <v>250</v>
      </c>
      <c r="X27" s="293">
        <v>265</v>
      </c>
      <c r="Y27" s="293">
        <v>280</v>
      </c>
      <c r="Z27" s="115"/>
      <c r="AA27" s="116">
        <f t="shared" si="27"/>
        <v>280</v>
      </c>
      <c r="AB27" s="117">
        <f t="shared" si="28"/>
        <v>716</v>
      </c>
      <c r="AC27" s="118">
        <f t="shared" si="29"/>
        <v>409.40879999999999</v>
      </c>
      <c r="AD27" s="118">
        <f>IF(OR(AB27=0,D27="",D27&lt;40),0,VLOOKUP($D27,DATA!$A$2:$B$53,2,TRUE)*AC27)</f>
        <v>0</v>
      </c>
      <c r="AE27" s="178">
        <f ca="1">IF(E27="","",OFFSET(Setup!$Q$1,MATCH(E27,Setup!O:O,0)-1,0))</f>
        <v>1</v>
      </c>
      <c r="AF27" s="116" t="str">
        <f t="shared" ca="1" si="30"/>
        <v>1-M_OR_JUN-105</v>
      </c>
      <c r="AG27" s="39">
        <f ca="1">IF(OR(AB27=0),0,VLOOKUP(AV27,Setup!$S$6:$T$15,2,TRUE))</f>
        <v>3</v>
      </c>
      <c r="AH27" s="119"/>
      <c r="AI27" s="114" t="s">
        <v>186</v>
      </c>
      <c r="AJ27" s="106">
        <f t="shared" si="31"/>
        <v>1</v>
      </c>
      <c r="AK27" s="39">
        <f t="shared" si="32"/>
        <v>0</v>
      </c>
      <c r="AL27" s="26">
        <f t="shared" si="33"/>
        <v>104.4</v>
      </c>
      <c r="AM27" s="26">
        <f t="shared" si="34"/>
        <v>716</v>
      </c>
      <c r="AN27" s="26">
        <f t="shared" si="35"/>
        <v>440</v>
      </c>
      <c r="AO27" s="38" t="str">
        <f t="shared" si="36"/>
        <v>M</v>
      </c>
      <c r="AP27" s="38"/>
      <c r="AQ27" s="28">
        <f t="shared" si="37"/>
        <v>1</v>
      </c>
      <c r="AR27" s="198">
        <f t="shared" ca="1" si="38"/>
        <v>110038003</v>
      </c>
      <c r="AS27" s="38">
        <f t="shared" ca="1" si="39"/>
        <v>15</v>
      </c>
      <c r="AT27" s="158">
        <f t="shared" ca="1" si="40"/>
        <v>110</v>
      </c>
      <c r="AU27" s="97">
        <f t="shared" ca="1" si="41"/>
        <v>15</v>
      </c>
      <c r="AV27" s="179">
        <f t="shared" ca="1" si="42"/>
        <v>1</v>
      </c>
      <c r="AW27" s="162">
        <f t="shared" si="43"/>
        <v>104.4</v>
      </c>
      <c r="AX27" s="26">
        <f t="shared" si="44"/>
        <v>3</v>
      </c>
      <c r="AY27" s="198">
        <f ca="1">IF(OR(E27="",F27="",ISERROR(AE27)),0,(100000000*MATCH(E27,INDIRECT($AI$1),0)+IF(AE27=1,(16-IF(AO27="M",MATCH(G27,Setup!$K$9:$K$23,0),MATCH(G27,Setup!$M$9:$M$23)))*1000000,0)+IF(AB27&gt;0,IF(AE27=1,RANK(AB27,AB:AB,-1)*1000+AX27,IF(AE27=2,AC27,AD27)),0)))</f>
        <v>110038003</v>
      </c>
      <c r="AZ27" s="39"/>
      <c r="BA27" s="39"/>
      <c r="BB27" s="39"/>
      <c r="BC27" s="39"/>
      <c r="BD27" s="39"/>
      <c r="BE27" s="39"/>
      <c r="BF27" s="39"/>
      <c r="BG27" s="39"/>
      <c r="BH27" s="84"/>
      <c r="BI27" s="84"/>
      <c r="BJ27" s="84"/>
      <c r="BK27" s="84"/>
      <c r="BL27" s="84"/>
      <c r="BM27" s="84"/>
      <c r="BN27" s="30"/>
      <c r="CJ27" s="28">
        <v>0</v>
      </c>
      <c r="CK27" s="28">
        <v>1</v>
      </c>
      <c r="CL27" s="28">
        <v>1</v>
      </c>
      <c r="CM27" s="28">
        <v>-1</v>
      </c>
      <c r="CN27" s="28">
        <v>0</v>
      </c>
      <c r="CO27" s="28">
        <v>0</v>
      </c>
      <c r="CP27" s="28">
        <v>0</v>
      </c>
      <c r="CQ27" s="28">
        <v>1</v>
      </c>
      <c r="CR27" s="28">
        <v>1</v>
      </c>
      <c r="CS27" s="28">
        <v>-1</v>
      </c>
      <c r="CT27" s="28">
        <v>0</v>
      </c>
      <c r="CU27" s="28">
        <v>0</v>
      </c>
      <c r="CV27" s="28">
        <v>0</v>
      </c>
      <c r="CW27" s="28">
        <v>1</v>
      </c>
      <c r="CX27" s="28">
        <v>1</v>
      </c>
      <c r="CY27" s="28">
        <v>1</v>
      </c>
      <c r="CZ27" s="28">
        <v>0</v>
      </c>
    </row>
    <row r="28" spans="1:104" s="28" customFormat="1" x14ac:dyDescent="0.2">
      <c r="A28" s="33" t="str">
        <f t="shared" si="23"/>
        <v/>
      </c>
      <c r="B28" s="17" t="s">
        <v>32</v>
      </c>
      <c r="C28" s="200" t="s">
        <v>207</v>
      </c>
      <c r="D28" s="17">
        <v>17</v>
      </c>
      <c r="E28" s="17" t="s">
        <v>187</v>
      </c>
      <c r="F28" s="17">
        <v>97.7</v>
      </c>
      <c r="G28" s="39">
        <f>IF(OR(E28="",F28=""),"",IF(LEFT(E28,1)="M",VLOOKUP(F28,Setup!$J$9:$K$23,2,TRUE),VLOOKUP(F28,Setup!$L$9:$M$23,2,TRUE)))</f>
        <v>105</v>
      </c>
      <c r="H28" s="39">
        <f>IF(F28="",0,VLOOKUP(AL28,DATA!$L$2:$N$1910,IF(LEFT(E28,1)="F",3,2)))</f>
        <v>0.58714999999999995</v>
      </c>
      <c r="I28" s="17"/>
      <c r="J28" s="17"/>
      <c r="K28" s="115">
        <v>-100</v>
      </c>
      <c r="L28" s="115">
        <v>-100</v>
      </c>
      <c r="M28" s="115">
        <v>-100</v>
      </c>
      <c r="N28" s="115"/>
      <c r="O28" s="116">
        <f t="shared" si="24"/>
        <v>0</v>
      </c>
      <c r="P28" s="205"/>
      <c r="Q28" s="115">
        <v>-70</v>
      </c>
      <c r="R28" s="115"/>
      <c r="S28" s="115"/>
      <c r="T28" s="115"/>
      <c r="U28" s="116">
        <f t="shared" si="25"/>
        <v>0</v>
      </c>
      <c r="V28" s="117">
        <f t="shared" si="26"/>
        <v>0</v>
      </c>
      <c r="W28" s="115">
        <v>-160</v>
      </c>
      <c r="X28" s="115"/>
      <c r="Y28" s="115"/>
      <c r="Z28" s="115"/>
      <c r="AA28" s="116">
        <f t="shared" si="27"/>
        <v>0</v>
      </c>
      <c r="AB28" s="117">
        <f t="shared" si="28"/>
        <v>0</v>
      </c>
      <c r="AC28" s="118">
        <f t="shared" si="29"/>
        <v>0</v>
      </c>
      <c r="AD28" s="118">
        <f>IF(OR(AB28=0,D28="",D28&lt;40),0,VLOOKUP($D28,DATA!$A$2:$B$53,2,TRUE)*AC28)</f>
        <v>0</v>
      </c>
      <c r="AE28" s="178">
        <f ca="1">IF(E28="","",OFFSET(Setup!$Q$1,MATCH(E28,Setup!O:O,0)-1,0))</f>
        <v>1</v>
      </c>
      <c r="AF28" s="116">
        <f t="shared" ca="1" si="30"/>
        <v>0</v>
      </c>
      <c r="AG28" s="39">
        <f>IF(OR(AB28=0),0,VLOOKUP(AV28,Setup!$S$6:$T$15,2,TRUE))</f>
        <v>0</v>
      </c>
      <c r="AH28" s="119"/>
      <c r="AI28" s="114" t="s">
        <v>186</v>
      </c>
      <c r="AJ28" s="106">
        <f t="shared" si="31"/>
        <v>1</v>
      </c>
      <c r="AK28" s="39">
        <f t="shared" si="32"/>
        <v>0</v>
      </c>
      <c r="AL28" s="26">
        <f t="shared" si="33"/>
        <v>97.7</v>
      </c>
      <c r="AM28" s="26">
        <f t="shared" si="34"/>
        <v>0</v>
      </c>
      <c r="AN28" s="26">
        <f t="shared" si="35"/>
        <v>0</v>
      </c>
      <c r="AO28" s="38" t="str">
        <f t="shared" si="36"/>
        <v>M</v>
      </c>
      <c r="AP28" s="38"/>
      <c r="AQ28" s="28">
        <f t="shared" si="37"/>
        <v>0</v>
      </c>
      <c r="AR28" s="198">
        <f t="shared" ca="1" si="38"/>
        <v>110000000</v>
      </c>
      <c r="AS28" s="38">
        <f t="shared" ca="1" si="39"/>
        <v>18</v>
      </c>
      <c r="AT28" s="158">
        <f t="shared" ca="1" si="40"/>
        <v>110</v>
      </c>
      <c r="AU28" s="97">
        <f t="shared" ca="1" si="41"/>
        <v>15</v>
      </c>
      <c r="AV28" s="179">
        <f t="shared" ca="1" si="42"/>
        <v>4</v>
      </c>
      <c r="AW28" s="162">
        <f t="shared" si="43"/>
        <v>97.7</v>
      </c>
      <c r="AX28" s="26">
        <f t="shared" si="44"/>
        <v>6</v>
      </c>
      <c r="AY28" s="198">
        <f ca="1">IF(OR(E28="",F28="",ISERROR(AE28)),0,(100000000*MATCH(E28,INDIRECT($AI$1),0)+IF(AE28=1,(16-IF(AO28="M",MATCH(G28,Setup!$K$9:$K$23,0),MATCH(G28,Setup!$M$9:$M$23)))*1000000,0)+IF(AB28&gt;0,IF(AE28=1,RANK(AB28,AB:AB,-1)*1000+AX28,IF(AE28=2,AC28,AD28)),0)))</f>
        <v>110000000</v>
      </c>
      <c r="AZ28" s="39"/>
      <c r="BA28" s="39"/>
      <c r="BB28" s="39"/>
      <c r="BC28" s="39"/>
      <c r="BD28" s="39"/>
      <c r="BE28" s="39"/>
      <c r="BF28" s="39"/>
      <c r="BG28" s="39"/>
      <c r="BH28" s="84"/>
      <c r="BI28" s="84"/>
      <c r="BJ28" s="84"/>
      <c r="BK28" s="84"/>
      <c r="BL28" s="84"/>
      <c r="BM28" s="84"/>
      <c r="BN28" s="30"/>
      <c r="CJ28" s="28">
        <v>0</v>
      </c>
      <c r="CK28" s="28">
        <v>-1</v>
      </c>
      <c r="CL28" s="28">
        <v>-1</v>
      </c>
      <c r="CM28" s="28">
        <v>-1</v>
      </c>
      <c r="CN28" s="28">
        <v>0</v>
      </c>
      <c r="CO28" s="28">
        <v>0</v>
      </c>
      <c r="CP28" s="28">
        <v>0</v>
      </c>
      <c r="CQ28" s="28">
        <v>-1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-1</v>
      </c>
      <c r="CX28" s="28">
        <v>0</v>
      </c>
      <c r="CY28" s="28">
        <v>0</v>
      </c>
      <c r="CZ28" s="28">
        <v>0</v>
      </c>
    </row>
    <row r="29" spans="1:104" s="28" customFormat="1" x14ac:dyDescent="0.2">
      <c r="A29" s="33" t="str">
        <f t="shared" si="23"/>
        <v/>
      </c>
      <c r="B29" s="17" t="s">
        <v>32</v>
      </c>
      <c r="C29" s="200" t="s">
        <v>192</v>
      </c>
      <c r="D29" s="17">
        <v>18</v>
      </c>
      <c r="E29" s="17" t="s">
        <v>187</v>
      </c>
      <c r="F29" s="17">
        <v>80.400000000000006</v>
      </c>
      <c r="G29" s="39">
        <f>IF(OR(E29="",F29=""),"",IF(LEFT(E29,1)="M",VLOOKUP(F29,Setup!$J$9:$K$23,2,TRUE),VLOOKUP(F29,Setup!$L$9:$M$23,2,TRUE)))</f>
        <v>83</v>
      </c>
      <c r="H29" s="39">
        <f>IF(F29="",0,VLOOKUP(AL29,DATA!$L$2:$N$1910,IF(LEFT(E29,1)="F",3,2)))</f>
        <v>0.65565000000000007</v>
      </c>
      <c r="I29" s="17"/>
      <c r="J29" s="17"/>
      <c r="K29" s="115">
        <v>-167.5</v>
      </c>
      <c r="L29" s="115">
        <v>-167.5</v>
      </c>
      <c r="M29" s="293">
        <v>167.5</v>
      </c>
      <c r="N29" s="115"/>
      <c r="O29" s="116">
        <f t="shared" si="24"/>
        <v>167.5</v>
      </c>
      <c r="P29" s="205"/>
      <c r="Q29" s="115">
        <v>-105</v>
      </c>
      <c r="R29" s="115">
        <v>-105</v>
      </c>
      <c r="S29" s="115">
        <v>-105</v>
      </c>
      <c r="T29" s="115"/>
      <c r="U29" s="116">
        <f t="shared" si="25"/>
        <v>0</v>
      </c>
      <c r="V29" s="117">
        <f t="shared" si="26"/>
        <v>0</v>
      </c>
      <c r="W29" s="115">
        <v>-190</v>
      </c>
      <c r="X29" s="115"/>
      <c r="Y29" s="115"/>
      <c r="Z29" s="115"/>
      <c r="AA29" s="116">
        <f t="shared" si="27"/>
        <v>0</v>
      </c>
      <c r="AB29" s="117">
        <f t="shared" si="28"/>
        <v>0</v>
      </c>
      <c r="AC29" s="118">
        <f t="shared" si="29"/>
        <v>0</v>
      </c>
      <c r="AD29" s="118">
        <f>IF(OR(AB29=0,D29="",D29&lt;40),0,VLOOKUP($D29,DATA!$A$2:$B$53,2,TRUE)*AC29)</f>
        <v>0</v>
      </c>
      <c r="AE29" s="178">
        <f ca="1">IF(E29="","",OFFSET(Setup!$Q$1,MATCH(E29,Setup!O:O,0)-1,0))</f>
        <v>1</v>
      </c>
      <c r="AF29" s="116">
        <f t="shared" ca="1" si="30"/>
        <v>0</v>
      </c>
      <c r="AG29" s="39">
        <f>IF(OR(AB29=0),0,VLOOKUP(AV29,Setup!$S$6:$T$15,2,TRUE))</f>
        <v>0</v>
      </c>
      <c r="AH29" s="119"/>
      <c r="AI29" s="114" t="s">
        <v>186</v>
      </c>
      <c r="AJ29" s="106">
        <f t="shared" si="31"/>
        <v>1</v>
      </c>
      <c r="AK29" s="39">
        <f t="shared" si="32"/>
        <v>0</v>
      </c>
      <c r="AL29" s="26">
        <f t="shared" si="33"/>
        <v>80.400000000000006</v>
      </c>
      <c r="AM29" s="26">
        <f t="shared" si="34"/>
        <v>0</v>
      </c>
      <c r="AN29" s="26">
        <f t="shared" si="35"/>
        <v>0</v>
      </c>
      <c r="AO29" s="38" t="str">
        <f t="shared" si="36"/>
        <v>M</v>
      </c>
      <c r="AP29" s="38"/>
      <c r="AQ29" s="28">
        <f t="shared" si="37"/>
        <v>0</v>
      </c>
      <c r="AR29" s="198">
        <f t="shared" ca="1" si="38"/>
        <v>112000000</v>
      </c>
      <c r="AS29" s="38">
        <f t="shared" ca="1" si="39"/>
        <v>4</v>
      </c>
      <c r="AT29" s="158">
        <f t="shared" ca="1" si="40"/>
        <v>112</v>
      </c>
      <c r="AU29" s="97">
        <f t="shared" ca="1" si="41"/>
        <v>1</v>
      </c>
      <c r="AV29" s="179">
        <f t="shared" ca="1" si="42"/>
        <v>4</v>
      </c>
      <c r="AW29" s="162">
        <f t="shared" si="43"/>
        <v>80.400000000000006</v>
      </c>
      <c r="AX29" s="26">
        <f t="shared" si="44"/>
        <v>18</v>
      </c>
      <c r="AY29" s="198">
        <f ca="1">IF(OR(E29="",F29="",ISERROR(AE29)),0,(100000000*MATCH(E29,INDIRECT($AI$1),0)+IF(AE29=1,(16-IF(AO29="M",MATCH(G29,Setup!$K$9:$K$23,0),MATCH(G29,Setup!$M$9:$M$23)))*1000000,0)+IF(AB29&gt;0,IF(AE29=1,RANK(AB29,AB:AB,-1)*1000+AX29,IF(AE29=2,AC29,AD29)),0)))</f>
        <v>112000000</v>
      </c>
      <c r="AZ29" s="39"/>
      <c r="BA29" s="39"/>
      <c r="BB29" s="39"/>
      <c r="BC29" s="39"/>
      <c r="BD29" s="39"/>
      <c r="BE29" s="39"/>
      <c r="BF29" s="39"/>
      <c r="BG29" s="39"/>
      <c r="BH29" s="84"/>
      <c r="BI29" s="84"/>
      <c r="BJ29" s="84"/>
      <c r="BK29" s="84"/>
      <c r="BL29" s="84"/>
      <c r="BM29" s="84"/>
      <c r="BN29" s="30"/>
      <c r="CJ29" s="28">
        <v>0</v>
      </c>
      <c r="CK29" s="28">
        <v>-1</v>
      </c>
      <c r="CL29" s="28">
        <v>-1</v>
      </c>
      <c r="CM29" s="28">
        <v>1</v>
      </c>
      <c r="CN29" s="28">
        <v>0</v>
      </c>
      <c r="CO29" s="28">
        <v>0</v>
      </c>
      <c r="CP29" s="28">
        <v>0</v>
      </c>
      <c r="CQ29" s="28">
        <v>-1</v>
      </c>
      <c r="CR29" s="28">
        <v>-1</v>
      </c>
      <c r="CS29" s="28">
        <v>-1</v>
      </c>
      <c r="CT29" s="28">
        <v>0</v>
      </c>
      <c r="CU29" s="28">
        <v>0</v>
      </c>
      <c r="CV29" s="28">
        <v>0</v>
      </c>
      <c r="CW29" s="28">
        <v>-1</v>
      </c>
      <c r="CX29" s="28">
        <v>0</v>
      </c>
      <c r="CY29" s="28">
        <v>0</v>
      </c>
      <c r="CZ29" s="28">
        <v>0</v>
      </c>
    </row>
    <row r="30" spans="1:104" s="28" customFormat="1" x14ac:dyDescent="0.2">
      <c r="A30" s="33" t="str">
        <f t="shared" si="23"/>
        <v/>
      </c>
      <c r="B30" s="17" t="s">
        <v>32</v>
      </c>
      <c r="C30" s="200"/>
      <c r="D30" s="17"/>
      <c r="E30" s="17"/>
      <c r="F30" s="17"/>
      <c r="G30" s="39" t="str">
        <f>IF(OR(E30="",F30=""),"",IF(LEFT(E30,1)="M",VLOOKUP(F30,Setup!$J$9:$K$23,2,TRUE),VLOOKUP(F30,Setup!$L$9:$M$23,2,TRUE)))</f>
        <v/>
      </c>
      <c r="H30" s="39">
        <f>IF(F30="",0,VLOOKUP(AL30,DATA!$L$2:$N$1910,IF(LEFT(E30,1)="F",3,2)))</f>
        <v>0</v>
      </c>
      <c r="I30" s="17"/>
      <c r="J30" s="17"/>
      <c r="K30" s="115"/>
      <c r="L30" s="115"/>
      <c r="M30" s="115"/>
      <c r="N30" s="115"/>
      <c r="O30" s="116">
        <f t="shared" si="24"/>
        <v>0</v>
      </c>
      <c r="P30" s="205"/>
      <c r="Q30" s="115"/>
      <c r="R30" s="115"/>
      <c r="S30" s="115"/>
      <c r="T30" s="115"/>
      <c r="U30" s="116">
        <f t="shared" si="25"/>
        <v>0</v>
      </c>
      <c r="V30" s="117">
        <f t="shared" si="26"/>
        <v>0</v>
      </c>
      <c r="W30" s="115"/>
      <c r="X30" s="115"/>
      <c r="Y30" s="115"/>
      <c r="Z30" s="115"/>
      <c r="AA30" s="116">
        <f t="shared" si="27"/>
        <v>0</v>
      </c>
      <c r="AB30" s="117">
        <f t="shared" si="28"/>
        <v>0</v>
      </c>
      <c r="AC30" s="118">
        <f t="shared" si="29"/>
        <v>0</v>
      </c>
      <c r="AD30" s="118">
        <f>IF(OR(AB30=0,D30="",D30&lt;40),0,VLOOKUP($D30,DATA!$A$2:$B$53,2,TRUE)*AC30)</f>
        <v>0</v>
      </c>
      <c r="AE30" s="178" t="str">
        <f ca="1">IF(E30="","",OFFSET(Setup!$Q$1,MATCH(E30,Setup!O:O,0)-1,0))</f>
        <v/>
      </c>
      <c r="AF30" s="116">
        <f t="shared" ca="1" si="30"/>
        <v>0</v>
      </c>
      <c r="AG30" s="39">
        <f>IF(OR(AB30=0),0,VLOOKUP(AV30,Setup!$S$6:$T$15,2,TRUE))</f>
        <v>0</v>
      </c>
      <c r="AH30" s="119"/>
      <c r="AI30" s="114" t="s">
        <v>186</v>
      </c>
      <c r="AJ30" s="106">
        <f t="shared" si="31"/>
        <v>1</v>
      </c>
      <c r="AK30" s="39">
        <f t="shared" si="32"/>
        <v>0</v>
      </c>
      <c r="AL30" s="26">
        <f t="shared" si="33"/>
        <v>0</v>
      </c>
      <c r="AM30" s="26">
        <f t="shared" si="34"/>
        <v>0</v>
      </c>
      <c r="AN30" s="26">
        <f t="shared" si="35"/>
        <v>0</v>
      </c>
      <c r="AO30" s="38" t="str">
        <f t="shared" si="36"/>
        <v/>
      </c>
      <c r="AP30" s="38"/>
      <c r="AQ30" s="28">
        <f t="shared" si="37"/>
        <v>0</v>
      </c>
      <c r="AR30" s="198">
        <f t="shared" ca="1" si="38"/>
        <v>0</v>
      </c>
      <c r="AS30" s="38">
        <f t="shared" ca="1" si="39"/>
        <v>21</v>
      </c>
      <c r="AT30" s="158">
        <f t="shared" ca="1" si="40"/>
        <v>0</v>
      </c>
      <c r="AU30" s="97">
        <f t="shared" ca="1" si="41"/>
        <v>21</v>
      </c>
      <c r="AV30" s="179">
        <f t="shared" ca="1" si="42"/>
        <v>1</v>
      </c>
      <c r="AW30" s="162">
        <f t="shared" si="43"/>
        <v>0</v>
      </c>
      <c r="AX30" s="26">
        <f t="shared" si="44"/>
        <v>21</v>
      </c>
      <c r="AY30" s="198">
        <f ca="1">IF(OR(E30="",F30="",ISERROR(AE30)),0,(100000000*MATCH(E30,INDIRECT($AI$1),0)+IF(AE30=1,(16-IF(AO30="M",MATCH(G30,Setup!$K$9:$K$23,0),MATCH(G30,Setup!$M$9:$M$23)))*1000000,0)+IF(AB30&gt;0,IF(AE30=1,RANK(AB30,AB:AB,-1)*1000+AX30,IF(AE30=2,AC30,AD30)),0)))</f>
        <v>0</v>
      </c>
      <c r="AZ30" s="39"/>
      <c r="BA30" s="39"/>
      <c r="BB30" s="39"/>
      <c r="BC30" s="39"/>
      <c r="BD30" s="39"/>
      <c r="BE30" s="39"/>
      <c r="BF30" s="39"/>
      <c r="BG30" s="39"/>
      <c r="BH30" s="84"/>
      <c r="BI30" s="84"/>
      <c r="BJ30" s="84"/>
      <c r="BK30" s="84"/>
      <c r="BL30" s="84"/>
      <c r="BM30" s="84"/>
      <c r="BN30" s="30"/>
      <c r="CJ30" s="28">
        <v>0</v>
      </c>
      <c r="CK30" s="28">
        <v>0</v>
      </c>
      <c r="CL30" s="28">
        <v>0</v>
      </c>
      <c r="CM30" s="28">
        <v>0</v>
      </c>
      <c r="CN30" s="28">
        <v>0</v>
      </c>
      <c r="CO30" s="28">
        <v>0</v>
      </c>
      <c r="CP30" s="28">
        <v>0</v>
      </c>
      <c r="CQ30" s="28">
        <v>0</v>
      </c>
      <c r="CR30" s="28">
        <v>0</v>
      </c>
      <c r="CS30" s="28">
        <v>0</v>
      </c>
      <c r="CT30" s="28">
        <v>0</v>
      </c>
      <c r="CU30" s="28">
        <v>0</v>
      </c>
      <c r="CV30" s="28">
        <v>0</v>
      </c>
      <c r="CW30" s="28">
        <v>0</v>
      </c>
      <c r="CX30" s="28">
        <v>0</v>
      </c>
      <c r="CY30" s="28">
        <v>0</v>
      </c>
      <c r="CZ30" s="28">
        <v>0</v>
      </c>
    </row>
    <row r="31" spans="1:104" s="28" customFormat="1" x14ac:dyDescent="0.2">
      <c r="A31" s="33" t="str">
        <f t="shared" si="23"/>
        <v/>
      </c>
      <c r="B31" s="17" t="s">
        <v>32</v>
      </c>
      <c r="C31" s="200"/>
      <c r="D31" s="17"/>
      <c r="E31" s="17"/>
      <c r="F31" s="17"/>
      <c r="G31" s="39" t="str">
        <f>IF(OR(E31="",F31=""),"",IF(LEFT(E31,1)="M",VLOOKUP(F31,Setup!$J$9:$K$23,2,TRUE),VLOOKUP(F31,Setup!$L$9:$M$23,2,TRUE)))</f>
        <v/>
      </c>
      <c r="H31" s="39">
        <f>IF(F31="",0,VLOOKUP(AL31,DATA!$L$2:$N$1910,IF(LEFT(E31,1)="F",3,2)))</f>
        <v>0</v>
      </c>
      <c r="I31" s="17"/>
      <c r="J31" s="17"/>
      <c r="K31" s="115"/>
      <c r="L31" s="115"/>
      <c r="M31" s="115"/>
      <c r="N31" s="115"/>
      <c r="O31" s="116">
        <f t="shared" si="24"/>
        <v>0</v>
      </c>
      <c r="P31" s="205"/>
      <c r="Q31" s="115"/>
      <c r="R31" s="115"/>
      <c r="S31" s="115"/>
      <c r="T31" s="115"/>
      <c r="U31" s="116">
        <f t="shared" si="25"/>
        <v>0</v>
      </c>
      <c r="V31" s="117">
        <f t="shared" si="26"/>
        <v>0</v>
      </c>
      <c r="W31" s="115"/>
      <c r="X31" s="115"/>
      <c r="Y31" s="115"/>
      <c r="Z31" s="115"/>
      <c r="AA31" s="116">
        <f t="shared" si="27"/>
        <v>0</v>
      </c>
      <c r="AB31" s="117">
        <f t="shared" si="28"/>
        <v>0</v>
      </c>
      <c r="AC31" s="118">
        <f t="shared" si="29"/>
        <v>0</v>
      </c>
      <c r="AD31" s="118">
        <f>IF(OR(AB31=0,D31="",D31&lt;40),0,VLOOKUP($D31,DATA!$A$2:$B$53,2,TRUE)*AC31)</f>
        <v>0</v>
      </c>
      <c r="AE31" s="178" t="str">
        <f ca="1">IF(E31="","",OFFSET(Setup!$Q$1,MATCH(E31,Setup!O:O,0)-1,0))</f>
        <v/>
      </c>
      <c r="AF31" s="116">
        <f t="shared" ca="1" si="30"/>
        <v>0</v>
      </c>
      <c r="AG31" s="39">
        <f>IF(OR(AB31=0),0,VLOOKUP(AV31,Setup!$S$6:$T$15,2,TRUE))</f>
        <v>0</v>
      </c>
      <c r="AH31" s="119"/>
      <c r="AI31" s="114" t="s">
        <v>186</v>
      </c>
      <c r="AJ31" s="106">
        <f t="shared" si="31"/>
        <v>1</v>
      </c>
      <c r="AK31" s="39">
        <f t="shared" si="32"/>
        <v>0</v>
      </c>
      <c r="AL31" s="26">
        <f t="shared" si="33"/>
        <v>0</v>
      </c>
      <c r="AM31" s="26">
        <f t="shared" si="34"/>
        <v>0</v>
      </c>
      <c r="AN31" s="26">
        <f t="shared" si="35"/>
        <v>0</v>
      </c>
      <c r="AO31" s="38" t="str">
        <f t="shared" si="36"/>
        <v/>
      </c>
      <c r="AP31" s="38"/>
      <c r="AQ31" s="28">
        <f t="shared" si="37"/>
        <v>0</v>
      </c>
      <c r="AR31" s="198">
        <f t="shared" ca="1" si="38"/>
        <v>0</v>
      </c>
      <c r="AS31" s="38">
        <f t="shared" ca="1" si="39"/>
        <v>21</v>
      </c>
      <c r="AT31" s="158">
        <f t="shared" ca="1" si="40"/>
        <v>0</v>
      </c>
      <c r="AU31" s="97">
        <f t="shared" ca="1" si="41"/>
        <v>21</v>
      </c>
      <c r="AV31" s="179">
        <f t="shared" ca="1" si="42"/>
        <v>1</v>
      </c>
      <c r="AW31" s="162">
        <f t="shared" si="43"/>
        <v>0</v>
      </c>
      <c r="AX31" s="26">
        <f t="shared" si="44"/>
        <v>21</v>
      </c>
      <c r="AY31" s="198">
        <f ca="1">IF(OR(E31="",F31="",ISERROR(AE31)),0,(100000000*MATCH(E31,INDIRECT($AI$1),0)+IF(AE31=1,(16-IF(AO31="M",MATCH(G31,Setup!$K$9:$K$23,0),MATCH(G31,Setup!$M$9:$M$23)))*1000000,0)+IF(AB31&gt;0,IF(AE31=1,RANK(AB31,AB:AB,-1)*1000+AX31,IF(AE31=2,AC31,AD31)),0)))</f>
        <v>0</v>
      </c>
      <c r="AZ31" s="39"/>
      <c r="BA31" s="39"/>
      <c r="BB31" s="39"/>
      <c r="BC31" s="39"/>
      <c r="BD31" s="39"/>
      <c r="BE31" s="39"/>
      <c r="BF31" s="39"/>
      <c r="BG31" s="39"/>
      <c r="BH31" s="84"/>
      <c r="BI31" s="84"/>
      <c r="BJ31" s="84"/>
      <c r="BK31" s="84"/>
      <c r="BL31" s="84"/>
      <c r="BM31" s="84"/>
      <c r="BN31" s="30"/>
      <c r="CJ31" s="28">
        <v>0</v>
      </c>
      <c r="CK31" s="28">
        <v>0</v>
      </c>
      <c r="CL31" s="28">
        <v>0</v>
      </c>
      <c r="CM31" s="28">
        <v>0</v>
      </c>
      <c r="CN31" s="28">
        <v>0</v>
      </c>
      <c r="CO31" s="28">
        <v>0</v>
      </c>
      <c r="CP31" s="28">
        <v>0</v>
      </c>
      <c r="CQ31" s="28">
        <v>0</v>
      </c>
      <c r="CR31" s="28">
        <v>0</v>
      </c>
      <c r="CS31" s="28">
        <v>0</v>
      </c>
      <c r="CT31" s="28">
        <v>0</v>
      </c>
      <c r="CU31" s="28">
        <v>0</v>
      </c>
      <c r="CV31" s="28">
        <v>0</v>
      </c>
      <c r="CW31" s="28">
        <v>0</v>
      </c>
      <c r="CX31" s="28">
        <v>0</v>
      </c>
      <c r="CY31" s="28">
        <v>0</v>
      </c>
      <c r="CZ31" s="28">
        <v>0</v>
      </c>
    </row>
    <row r="32" spans="1:104" s="28" customFormat="1" x14ac:dyDescent="0.2">
      <c r="A32" s="33" t="str">
        <f t="shared" si="23"/>
        <v/>
      </c>
      <c r="B32" s="17" t="s">
        <v>32</v>
      </c>
      <c r="C32" s="200"/>
      <c r="D32" s="17"/>
      <c r="E32" s="17"/>
      <c r="F32" s="17"/>
      <c r="G32" s="39" t="str">
        <f>IF(OR(E32="",F32=""),"",IF(LEFT(E32,1)="M",VLOOKUP(F32,Setup!$J$9:$K$23,2,TRUE),VLOOKUP(F32,Setup!$L$9:$M$23,2,TRUE)))</f>
        <v/>
      </c>
      <c r="H32" s="39">
        <f>IF(F32="",0,VLOOKUP(AL32,DATA!$L$2:$N$1910,IF(LEFT(E32,1)="F",3,2)))</f>
        <v>0</v>
      </c>
      <c r="I32" s="17"/>
      <c r="J32" s="17"/>
      <c r="K32" s="115"/>
      <c r="L32" s="115"/>
      <c r="M32" s="115"/>
      <c r="N32" s="115"/>
      <c r="O32" s="116">
        <f t="shared" si="24"/>
        <v>0</v>
      </c>
      <c r="P32" s="205"/>
      <c r="Q32" s="115"/>
      <c r="R32" s="115"/>
      <c r="S32" s="115"/>
      <c r="T32" s="115"/>
      <c r="U32" s="116">
        <f t="shared" si="25"/>
        <v>0</v>
      </c>
      <c r="V32" s="117">
        <f t="shared" si="26"/>
        <v>0</v>
      </c>
      <c r="W32" s="115"/>
      <c r="X32" s="115"/>
      <c r="Y32" s="115"/>
      <c r="Z32" s="115"/>
      <c r="AA32" s="116">
        <f t="shared" si="27"/>
        <v>0</v>
      </c>
      <c r="AB32" s="117">
        <f t="shared" si="28"/>
        <v>0</v>
      </c>
      <c r="AC32" s="118">
        <f t="shared" si="29"/>
        <v>0</v>
      </c>
      <c r="AD32" s="118">
        <f>IF(OR(AB32=0,D32="",D32&lt;40),0,VLOOKUP($D32,DATA!$A$2:$B$53,2,TRUE)*AC32)</f>
        <v>0</v>
      </c>
      <c r="AE32" s="178" t="str">
        <f ca="1">IF(E32="","",OFFSET(Setup!$Q$1,MATCH(E32,Setup!O:O,0)-1,0))</f>
        <v/>
      </c>
      <c r="AF32" s="116">
        <f t="shared" ca="1" si="30"/>
        <v>0</v>
      </c>
      <c r="AG32" s="39">
        <f>IF(OR(AB32=0),0,VLOOKUP(AV32,Setup!$S$6:$T$15,2,TRUE))</f>
        <v>0</v>
      </c>
      <c r="AH32" s="119"/>
      <c r="AI32" s="114" t="s">
        <v>186</v>
      </c>
      <c r="AJ32" s="106">
        <f t="shared" si="31"/>
        <v>1</v>
      </c>
      <c r="AK32" s="39">
        <f t="shared" si="32"/>
        <v>0</v>
      </c>
      <c r="AL32" s="26">
        <f t="shared" si="33"/>
        <v>0</v>
      </c>
      <c r="AM32" s="26">
        <f t="shared" si="34"/>
        <v>0</v>
      </c>
      <c r="AN32" s="26">
        <f t="shared" si="35"/>
        <v>0</v>
      </c>
      <c r="AO32" s="38" t="str">
        <f t="shared" si="36"/>
        <v/>
      </c>
      <c r="AP32" s="38"/>
      <c r="AQ32" s="28">
        <f t="shared" si="37"/>
        <v>0</v>
      </c>
      <c r="AR32" s="198">
        <f t="shared" ca="1" si="38"/>
        <v>0</v>
      </c>
      <c r="AS32" s="38">
        <f t="shared" ca="1" si="39"/>
        <v>21</v>
      </c>
      <c r="AT32" s="158">
        <f t="shared" ca="1" si="40"/>
        <v>0</v>
      </c>
      <c r="AU32" s="97">
        <f t="shared" ca="1" si="41"/>
        <v>21</v>
      </c>
      <c r="AV32" s="179">
        <f t="shared" ca="1" si="42"/>
        <v>1</v>
      </c>
      <c r="AW32" s="162">
        <f t="shared" si="43"/>
        <v>0</v>
      </c>
      <c r="AX32" s="26">
        <f t="shared" si="44"/>
        <v>21</v>
      </c>
      <c r="AY32" s="198">
        <f ca="1">IF(OR(E32="",F32="",ISERROR(AE32)),0,(100000000*MATCH(E32,INDIRECT($AI$1),0)+IF(AE32=1,(16-IF(AO32="M",MATCH(G32,Setup!$K$9:$K$23,0),MATCH(G32,Setup!$M$9:$M$23)))*1000000,0)+IF(AB32&gt;0,IF(AE32=1,RANK(AB32,AB:AB,-1)*1000+AX32,IF(AE32=2,AC32,AD32)),0)))</f>
        <v>0</v>
      </c>
      <c r="AZ32" s="39"/>
      <c r="BA32" s="39"/>
      <c r="BB32" s="39"/>
      <c r="BC32" s="39"/>
      <c r="BD32" s="39"/>
      <c r="BE32" s="39"/>
      <c r="BF32" s="39"/>
      <c r="BG32" s="39"/>
      <c r="BH32" s="84"/>
      <c r="BI32" s="84"/>
      <c r="BJ32" s="84"/>
      <c r="BK32" s="84"/>
      <c r="BL32" s="84"/>
      <c r="BM32" s="84"/>
      <c r="BN32" s="30"/>
      <c r="CJ32" s="28">
        <v>0</v>
      </c>
      <c r="CK32" s="28">
        <v>0</v>
      </c>
      <c r="CL32" s="28">
        <v>0</v>
      </c>
      <c r="CM32" s="28">
        <v>0</v>
      </c>
      <c r="CN32" s="28">
        <v>0</v>
      </c>
      <c r="CO32" s="28">
        <v>0</v>
      </c>
      <c r="CP32" s="28">
        <v>0</v>
      </c>
      <c r="CQ32" s="28">
        <v>0</v>
      </c>
      <c r="CR32" s="28">
        <v>0</v>
      </c>
      <c r="CS32" s="28">
        <v>0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  <c r="CY32" s="28">
        <v>0</v>
      </c>
      <c r="CZ32" s="28">
        <v>0</v>
      </c>
    </row>
    <row r="33" spans="1:104" s="28" customFormat="1" x14ac:dyDescent="0.2">
      <c r="A33" s="33" t="str">
        <f t="shared" si="23"/>
        <v/>
      </c>
      <c r="B33" s="17" t="s">
        <v>32</v>
      </c>
      <c r="C33" s="200"/>
      <c r="D33" s="17"/>
      <c r="E33" s="17"/>
      <c r="F33" s="17"/>
      <c r="G33" s="39" t="str">
        <f>IF(OR(E33="",F33=""),"",IF(LEFT(E33,1)="M",VLOOKUP(F33,Setup!$J$9:$K$23,2,TRUE),VLOOKUP(F33,Setup!$L$9:$M$23,2,TRUE)))</f>
        <v/>
      </c>
      <c r="H33" s="39">
        <f>IF(F33="",0,VLOOKUP(AL33,DATA!$L$2:$N$1910,IF(LEFT(E33,1)="F",3,2)))</f>
        <v>0</v>
      </c>
      <c r="I33" s="17"/>
      <c r="J33" s="17"/>
      <c r="K33" s="115"/>
      <c r="L33" s="115"/>
      <c r="M33" s="115"/>
      <c r="N33" s="115"/>
      <c r="O33" s="116">
        <f t="shared" si="24"/>
        <v>0</v>
      </c>
      <c r="P33" s="205"/>
      <c r="Q33" s="115"/>
      <c r="R33" s="115"/>
      <c r="S33" s="115"/>
      <c r="T33" s="115"/>
      <c r="U33" s="116">
        <f t="shared" si="25"/>
        <v>0</v>
      </c>
      <c r="V33" s="117">
        <f t="shared" si="26"/>
        <v>0</v>
      </c>
      <c r="W33" s="115"/>
      <c r="X33" s="115"/>
      <c r="Y33" s="115"/>
      <c r="Z33" s="115"/>
      <c r="AA33" s="116">
        <f t="shared" si="27"/>
        <v>0</v>
      </c>
      <c r="AB33" s="117">
        <f t="shared" si="28"/>
        <v>0</v>
      </c>
      <c r="AC33" s="118">
        <f t="shared" si="29"/>
        <v>0</v>
      </c>
      <c r="AD33" s="118">
        <f>IF(OR(AB33=0,D33="",D33&lt;40),0,VLOOKUP($D33,DATA!$A$2:$B$53,2,TRUE)*AC33)</f>
        <v>0</v>
      </c>
      <c r="AE33" s="178" t="str">
        <f ca="1">IF(E33="","",OFFSET(Setup!$Q$1,MATCH(E33,Setup!O:O,0)-1,0))</f>
        <v/>
      </c>
      <c r="AF33" s="116">
        <f t="shared" ca="1" si="30"/>
        <v>0</v>
      </c>
      <c r="AG33" s="39">
        <f>IF(OR(AB33=0),0,VLOOKUP(AV33,Setup!$S$6:$T$15,2,TRUE))</f>
        <v>0</v>
      </c>
      <c r="AH33" s="119"/>
      <c r="AI33" s="114" t="s">
        <v>186</v>
      </c>
      <c r="AJ33" s="106">
        <f t="shared" si="31"/>
        <v>1</v>
      </c>
      <c r="AK33" s="39">
        <f t="shared" si="32"/>
        <v>0</v>
      </c>
      <c r="AL33" s="26">
        <f t="shared" si="33"/>
        <v>0</v>
      </c>
      <c r="AM33" s="26">
        <f t="shared" si="34"/>
        <v>0</v>
      </c>
      <c r="AN33" s="26">
        <f t="shared" si="35"/>
        <v>0</v>
      </c>
      <c r="AO33" s="38" t="str">
        <f t="shared" si="36"/>
        <v/>
      </c>
      <c r="AP33" s="38"/>
      <c r="AQ33" s="28">
        <f t="shared" si="37"/>
        <v>0</v>
      </c>
      <c r="AR33" s="198">
        <f t="shared" ca="1" si="38"/>
        <v>0</v>
      </c>
      <c r="AS33" s="38">
        <f t="shared" ca="1" si="39"/>
        <v>21</v>
      </c>
      <c r="AT33" s="158">
        <f t="shared" ca="1" si="40"/>
        <v>0</v>
      </c>
      <c r="AU33" s="97">
        <f t="shared" ca="1" si="41"/>
        <v>21</v>
      </c>
      <c r="AV33" s="179">
        <f t="shared" ca="1" si="42"/>
        <v>1</v>
      </c>
      <c r="AW33" s="162">
        <f t="shared" si="43"/>
        <v>0</v>
      </c>
      <c r="AX33" s="26">
        <f t="shared" si="44"/>
        <v>21</v>
      </c>
      <c r="AY33" s="198">
        <f ca="1">IF(OR(E33="",F33="",ISERROR(AE33)),0,(100000000*MATCH(E33,INDIRECT($AI$1),0)+IF(AE33=1,(16-IF(AO33="M",MATCH(G33,Setup!$K$9:$K$23,0),MATCH(G33,Setup!$M$9:$M$23)))*1000000,0)+IF(AB33&gt;0,IF(AE33=1,RANK(AB33,AB:AB,-1)*1000+AX33,IF(AE33=2,AC33,AD33)),0)))</f>
        <v>0</v>
      </c>
      <c r="AZ33" s="39"/>
      <c r="BA33" s="39"/>
      <c r="BB33" s="39"/>
      <c r="BC33" s="39"/>
      <c r="BD33" s="39"/>
      <c r="BE33" s="39"/>
      <c r="BF33" s="39"/>
      <c r="BG33" s="39"/>
      <c r="BH33" s="84"/>
      <c r="BI33" s="84"/>
      <c r="BJ33" s="84"/>
      <c r="BK33" s="84"/>
      <c r="BL33" s="84"/>
      <c r="BM33" s="84"/>
      <c r="BN33" s="30"/>
      <c r="CJ33" s="28">
        <v>0</v>
      </c>
      <c r="CK33" s="28">
        <v>0</v>
      </c>
      <c r="CL33" s="28">
        <v>0</v>
      </c>
      <c r="CM33" s="28">
        <v>0</v>
      </c>
      <c r="CN33" s="28">
        <v>0</v>
      </c>
      <c r="CO33" s="28">
        <v>0</v>
      </c>
      <c r="CP33" s="28">
        <v>0</v>
      </c>
      <c r="CQ33" s="28">
        <v>0</v>
      </c>
      <c r="CR33" s="28">
        <v>0</v>
      </c>
      <c r="CS33" s="28">
        <v>0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  <c r="CZ33" s="28">
        <v>0</v>
      </c>
    </row>
    <row r="34" spans="1:104" s="28" customFormat="1" x14ac:dyDescent="0.2">
      <c r="A34" s="33" t="str">
        <f t="shared" si="23"/>
        <v/>
      </c>
      <c r="B34" s="17" t="s">
        <v>32</v>
      </c>
      <c r="C34" s="200"/>
      <c r="D34" s="17"/>
      <c r="E34" s="17"/>
      <c r="F34" s="17"/>
      <c r="G34" s="39" t="str">
        <f>IF(OR(E34="",F34=""),"",IF(LEFT(E34,1)="M",VLOOKUP(F34,Setup!$J$9:$K$23,2,TRUE),VLOOKUP(F34,Setup!$L$9:$M$23,2,TRUE)))</f>
        <v/>
      </c>
      <c r="H34" s="39">
        <f>IF(F34="",0,VLOOKUP(AL34,DATA!$L$2:$N$1910,IF(LEFT(E34,1)="F",3,2)))</f>
        <v>0</v>
      </c>
      <c r="I34" s="17"/>
      <c r="J34" s="17"/>
      <c r="K34" s="115"/>
      <c r="L34" s="115"/>
      <c r="M34" s="115"/>
      <c r="N34" s="115"/>
      <c r="O34" s="116">
        <f t="shared" si="24"/>
        <v>0</v>
      </c>
      <c r="P34" s="205"/>
      <c r="Q34" s="115"/>
      <c r="R34" s="115"/>
      <c r="S34" s="115"/>
      <c r="T34" s="115"/>
      <c r="U34" s="116">
        <f t="shared" si="25"/>
        <v>0</v>
      </c>
      <c r="V34" s="117">
        <f t="shared" si="26"/>
        <v>0</v>
      </c>
      <c r="W34" s="115"/>
      <c r="X34" s="115"/>
      <c r="Y34" s="115"/>
      <c r="Z34" s="115"/>
      <c r="AA34" s="116">
        <f t="shared" si="27"/>
        <v>0</v>
      </c>
      <c r="AB34" s="117">
        <f t="shared" si="28"/>
        <v>0</v>
      </c>
      <c r="AC34" s="118">
        <f t="shared" si="29"/>
        <v>0</v>
      </c>
      <c r="AD34" s="118">
        <f>IF(OR(AB34=0,D34="",D34&lt;40),0,VLOOKUP($D34,DATA!$A$2:$B$53,2,TRUE)*AC34)</f>
        <v>0</v>
      </c>
      <c r="AE34" s="178" t="str">
        <f ca="1">IF(E34="","",OFFSET(Setup!$Q$1,MATCH(E34,Setup!O:O,0)-1,0))</f>
        <v/>
      </c>
      <c r="AF34" s="116">
        <f t="shared" ca="1" si="30"/>
        <v>0</v>
      </c>
      <c r="AG34" s="39">
        <f>IF(OR(AB34=0),0,VLOOKUP(AV34,Setup!$S$6:$T$15,2,TRUE))</f>
        <v>0</v>
      </c>
      <c r="AH34" s="119"/>
      <c r="AI34" s="114" t="s">
        <v>186</v>
      </c>
      <c r="AJ34" s="106">
        <f t="shared" si="31"/>
        <v>1</v>
      </c>
      <c r="AK34" s="39">
        <f t="shared" si="32"/>
        <v>0</v>
      </c>
      <c r="AL34" s="26">
        <f t="shared" si="33"/>
        <v>0</v>
      </c>
      <c r="AM34" s="26">
        <f t="shared" si="34"/>
        <v>0</v>
      </c>
      <c r="AN34" s="26">
        <f t="shared" si="35"/>
        <v>0</v>
      </c>
      <c r="AO34" s="38" t="str">
        <f t="shared" si="36"/>
        <v/>
      </c>
      <c r="AP34" s="38"/>
      <c r="AQ34" s="28">
        <f t="shared" si="37"/>
        <v>0</v>
      </c>
      <c r="AR34" s="198">
        <f t="shared" ca="1" si="38"/>
        <v>0</v>
      </c>
      <c r="AS34" s="38">
        <f t="shared" ca="1" si="39"/>
        <v>21</v>
      </c>
      <c r="AT34" s="158">
        <f t="shared" ca="1" si="40"/>
        <v>0</v>
      </c>
      <c r="AU34" s="97">
        <f t="shared" ca="1" si="41"/>
        <v>21</v>
      </c>
      <c r="AV34" s="179">
        <f t="shared" ca="1" si="42"/>
        <v>1</v>
      </c>
      <c r="AW34" s="162">
        <f t="shared" si="43"/>
        <v>0</v>
      </c>
      <c r="AX34" s="26">
        <f t="shared" si="44"/>
        <v>21</v>
      </c>
      <c r="AY34" s="198">
        <f ca="1">IF(OR(E34="",F34="",ISERROR(AE34)),0,(100000000*MATCH(E34,INDIRECT($AI$1),0)+IF(AE34=1,(16-IF(AO34="M",MATCH(G34,Setup!$K$9:$K$23,0),MATCH(G34,Setup!$M$9:$M$23)))*1000000,0)+IF(AB34&gt;0,IF(AE34=1,RANK(AB34,AB:AB,-1)*1000+AX34,IF(AE34=2,AC34,AD34)),0)))</f>
        <v>0</v>
      </c>
      <c r="AZ34" s="39"/>
      <c r="BA34" s="39"/>
      <c r="BB34" s="39"/>
      <c r="BC34" s="39"/>
      <c r="BD34" s="39"/>
      <c r="BE34" s="39"/>
      <c r="BF34" s="39"/>
      <c r="BG34" s="39"/>
      <c r="BH34" s="84"/>
      <c r="BI34" s="84"/>
      <c r="BJ34" s="84"/>
      <c r="BK34" s="84"/>
      <c r="BL34" s="84"/>
      <c r="BM34" s="84"/>
      <c r="BN34" s="30"/>
      <c r="CJ34" s="28">
        <v>0</v>
      </c>
      <c r="CK34" s="28">
        <v>0</v>
      </c>
      <c r="CL34" s="28">
        <v>0</v>
      </c>
      <c r="CM34" s="28">
        <v>0</v>
      </c>
      <c r="CN34" s="28">
        <v>0</v>
      </c>
      <c r="CO34" s="28">
        <v>0</v>
      </c>
      <c r="CP34" s="28">
        <v>0</v>
      </c>
      <c r="CQ34" s="28">
        <v>0</v>
      </c>
      <c r="CR34" s="28">
        <v>0</v>
      </c>
      <c r="CS34" s="28">
        <v>0</v>
      </c>
      <c r="CT34" s="28">
        <v>0</v>
      </c>
      <c r="CU34" s="28">
        <v>0</v>
      </c>
      <c r="CV34" s="28">
        <v>0</v>
      </c>
      <c r="CW34" s="28">
        <v>0</v>
      </c>
      <c r="CX34" s="28">
        <v>0</v>
      </c>
      <c r="CY34" s="28">
        <v>0</v>
      </c>
      <c r="CZ34" s="28">
        <v>0</v>
      </c>
    </row>
    <row r="35" spans="1:104" s="28" customFormat="1" x14ac:dyDescent="0.2">
      <c r="A35" s="33" t="str">
        <f t="shared" si="23"/>
        <v/>
      </c>
      <c r="B35" s="17" t="s">
        <v>32</v>
      </c>
      <c r="C35" s="200"/>
      <c r="D35" s="17"/>
      <c r="E35" s="17"/>
      <c r="F35" s="17"/>
      <c r="G35" s="39" t="str">
        <f>IF(OR(E35="",F35=""),"",IF(LEFT(E35,1)="M",VLOOKUP(F35,Setup!$J$9:$K$23,2,TRUE),VLOOKUP(F35,Setup!$L$9:$M$23,2,TRUE)))</f>
        <v/>
      </c>
      <c r="H35" s="39">
        <f>IF(F35="",0,VLOOKUP(AL35,DATA!$L$2:$N$1910,IF(LEFT(E35,1)="F",3,2)))</f>
        <v>0</v>
      </c>
      <c r="I35" s="17"/>
      <c r="J35" s="17"/>
      <c r="K35" s="115"/>
      <c r="L35" s="115"/>
      <c r="M35" s="115"/>
      <c r="N35" s="115"/>
      <c r="O35" s="116">
        <f t="shared" si="24"/>
        <v>0</v>
      </c>
      <c r="P35" s="205"/>
      <c r="Q35" s="115"/>
      <c r="R35" s="115"/>
      <c r="S35" s="115"/>
      <c r="T35" s="115"/>
      <c r="U35" s="116">
        <f t="shared" si="25"/>
        <v>0</v>
      </c>
      <c r="V35" s="117">
        <f t="shared" si="26"/>
        <v>0</v>
      </c>
      <c r="W35" s="115"/>
      <c r="X35" s="115"/>
      <c r="Y35" s="115"/>
      <c r="Z35" s="115"/>
      <c r="AA35" s="116">
        <f t="shared" si="27"/>
        <v>0</v>
      </c>
      <c r="AB35" s="117">
        <f t="shared" si="28"/>
        <v>0</v>
      </c>
      <c r="AC35" s="118">
        <f t="shared" si="29"/>
        <v>0</v>
      </c>
      <c r="AD35" s="118">
        <f>IF(OR(AB35=0,D35="",D35&lt;40),0,VLOOKUP($D35,DATA!$A$2:$B$53,2,TRUE)*AC35)</f>
        <v>0</v>
      </c>
      <c r="AE35" s="178" t="str">
        <f ca="1">IF(E35="","",OFFSET(Setup!$Q$1,MATCH(E35,Setup!O:O,0)-1,0))</f>
        <v/>
      </c>
      <c r="AF35" s="116">
        <f t="shared" ca="1" si="30"/>
        <v>0</v>
      </c>
      <c r="AG35" s="39">
        <f>IF(OR(AB35=0),0,VLOOKUP(AV35,Setup!$S$6:$T$15,2,TRUE))</f>
        <v>0</v>
      </c>
      <c r="AH35" s="119"/>
      <c r="AI35" s="114" t="s">
        <v>186</v>
      </c>
      <c r="AJ35" s="106">
        <f t="shared" si="31"/>
        <v>1</v>
      </c>
      <c r="AK35" s="39">
        <f t="shared" si="32"/>
        <v>0</v>
      </c>
      <c r="AL35" s="26">
        <f t="shared" si="33"/>
        <v>0</v>
      </c>
      <c r="AM35" s="26">
        <f t="shared" si="34"/>
        <v>0</v>
      </c>
      <c r="AN35" s="26">
        <f t="shared" si="35"/>
        <v>0</v>
      </c>
      <c r="AO35" s="38" t="str">
        <f t="shared" si="36"/>
        <v/>
      </c>
      <c r="AP35" s="38"/>
      <c r="AQ35" s="28">
        <f t="shared" si="37"/>
        <v>0</v>
      </c>
      <c r="AR35" s="198">
        <f t="shared" ca="1" si="38"/>
        <v>0</v>
      </c>
      <c r="AS35" s="38">
        <f t="shared" ca="1" si="39"/>
        <v>21</v>
      </c>
      <c r="AT35" s="158">
        <f t="shared" ca="1" si="40"/>
        <v>0</v>
      </c>
      <c r="AU35" s="97">
        <f t="shared" ca="1" si="41"/>
        <v>21</v>
      </c>
      <c r="AV35" s="179">
        <f t="shared" ca="1" si="42"/>
        <v>1</v>
      </c>
      <c r="AW35" s="162">
        <f t="shared" si="43"/>
        <v>0</v>
      </c>
      <c r="AX35" s="26">
        <f t="shared" si="44"/>
        <v>21</v>
      </c>
      <c r="AY35" s="198">
        <f ca="1">IF(OR(E35="",F35="",ISERROR(AE35)),0,(100000000*MATCH(E35,INDIRECT($AI$1),0)+IF(AE35=1,(16-IF(AO35="M",MATCH(G35,Setup!$K$9:$K$23,0),MATCH(G35,Setup!$M$9:$M$23)))*1000000,0)+IF(AB35&gt;0,IF(AE35=1,RANK(AB35,AB:AB,-1)*1000+AX35,IF(AE35=2,AC35,AD35)),0)))</f>
        <v>0</v>
      </c>
      <c r="AZ35" s="39"/>
      <c r="BA35" s="39"/>
      <c r="BB35" s="39"/>
      <c r="BC35" s="39"/>
      <c r="BD35" s="39"/>
      <c r="BE35" s="39"/>
      <c r="BF35" s="39"/>
      <c r="BG35" s="39"/>
      <c r="BH35" s="84"/>
      <c r="BI35" s="84"/>
      <c r="BJ35" s="84"/>
      <c r="BK35" s="84"/>
      <c r="BL35" s="84"/>
      <c r="BM35" s="84"/>
      <c r="BN35" s="30"/>
      <c r="CJ35" s="28">
        <v>0</v>
      </c>
      <c r="CK35" s="28">
        <v>0</v>
      </c>
      <c r="CL35" s="28">
        <v>0</v>
      </c>
      <c r="CM35" s="28">
        <v>0</v>
      </c>
      <c r="CN35" s="28">
        <v>0</v>
      </c>
      <c r="CO35" s="28">
        <v>0</v>
      </c>
      <c r="CP35" s="28">
        <v>0</v>
      </c>
      <c r="CQ35" s="28">
        <v>0</v>
      </c>
      <c r="CR35" s="28">
        <v>0</v>
      </c>
      <c r="CS35" s="28">
        <v>0</v>
      </c>
      <c r="CT35" s="28">
        <v>0</v>
      </c>
      <c r="CU35" s="28">
        <v>0</v>
      </c>
      <c r="CV35" s="28">
        <v>0</v>
      </c>
      <c r="CW35" s="28">
        <v>0</v>
      </c>
      <c r="CX35" s="28">
        <v>0</v>
      </c>
      <c r="CY35" s="28">
        <v>0</v>
      </c>
      <c r="CZ35" s="28">
        <v>0</v>
      </c>
    </row>
    <row r="36" spans="1:104" s="28" customFormat="1" x14ac:dyDescent="0.2">
      <c r="A36" s="33" t="str">
        <f t="shared" si="23"/>
        <v/>
      </c>
      <c r="B36" s="17" t="s">
        <v>32</v>
      </c>
      <c r="C36" s="200"/>
      <c r="D36" s="17"/>
      <c r="E36" s="17"/>
      <c r="F36" s="17"/>
      <c r="G36" s="39" t="str">
        <f>IF(OR(E36="",F36=""),"",IF(LEFT(E36,1)="M",VLOOKUP(F36,Setup!$J$9:$K$23,2,TRUE),VLOOKUP(F36,Setup!$L$9:$M$23,2,TRUE)))</f>
        <v/>
      </c>
      <c r="H36" s="39">
        <f>IF(F36="",0,VLOOKUP(AL36,DATA!$L$2:$N$1910,IF(LEFT(E36,1)="F",3,2)))</f>
        <v>0</v>
      </c>
      <c r="I36" s="17"/>
      <c r="J36" s="17"/>
      <c r="K36" s="115"/>
      <c r="L36" s="115"/>
      <c r="M36" s="115"/>
      <c r="N36" s="115"/>
      <c r="O36" s="116">
        <f t="shared" si="24"/>
        <v>0</v>
      </c>
      <c r="P36" s="205"/>
      <c r="Q36" s="115"/>
      <c r="R36" s="115"/>
      <c r="S36" s="115"/>
      <c r="T36" s="115"/>
      <c r="U36" s="116">
        <f t="shared" si="25"/>
        <v>0</v>
      </c>
      <c r="V36" s="117">
        <f t="shared" si="26"/>
        <v>0</v>
      </c>
      <c r="W36" s="115"/>
      <c r="X36" s="115"/>
      <c r="Y36" s="115"/>
      <c r="Z36" s="115"/>
      <c r="AA36" s="116">
        <f t="shared" si="27"/>
        <v>0</v>
      </c>
      <c r="AB36" s="117">
        <f t="shared" si="28"/>
        <v>0</v>
      </c>
      <c r="AC36" s="118">
        <f t="shared" si="29"/>
        <v>0</v>
      </c>
      <c r="AD36" s="118">
        <f>IF(OR(AB36=0,D36="",D36&lt;40),0,VLOOKUP($D36,DATA!$A$2:$B$53,2,TRUE)*AC36)</f>
        <v>0</v>
      </c>
      <c r="AE36" s="178" t="str">
        <f ca="1">IF(E36="","",OFFSET(Setup!$Q$1,MATCH(E36,Setup!O:O,0)-1,0))</f>
        <v/>
      </c>
      <c r="AF36" s="116">
        <f t="shared" ca="1" si="30"/>
        <v>0</v>
      </c>
      <c r="AG36" s="39">
        <f>IF(OR(AB36=0),0,VLOOKUP(AV36,Setup!$S$6:$T$15,2,TRUE))</f>
        <v>0</v>
      </c>
      <c r="AH36" s="119"/>
      <c r="AI36" s="114"/>
      <c r="AJ36" s="106">
        <f t="shared" si="31"/>
        <v>0</v>
      </c>
      <c r="AK36" s="39">
        <f t="shared" si="32"/>
        <v>0</v>
      </c>
      <c r="AL36" s="26">
        <f t="shared" si="33"/>
        <v>0</v>
      </c>
      <c r="AM36" s="26">
        <f t="shared" si="34"/>
        <v>0</v>
      </c>
      <c r="AN36" s="26">
        <f t="shared" si="35"/>
        <v>0</v>
      </c>
      <c r="AO36" s="38" t="str">
        <f t="shared" si="36"/>
        <v/>
      </c>
      <c r="AP36" s="38"/>
      <c r="AQ36" s="28">
        <f t="shared" si="37"/>
        <v>0</v>
      </c>
      <c r="AR36" s="198">
        <f t="shared" ca="1" si="38"/>
        <v>0</v>
      </c>
      <c r="AS36" s="38">
        <f t="shared" ca="1" si="39"/>
        <v>21</v>
      </c>
      <c r="AT36" s="158">
        <f t="shared" ca="1" si="40"/>
        <v>0</v>
      </c>
      <c r="AU36" s="97">
        <f t="shared" ca="1" si="41"/>
        <v>21</v>
      </c>
      <c r="AV36" s="179">
        <f t="shared" ca="1" si="42"/>
        <v>1</v>
      </c>
      <c r="AW36" s="162">
        <f t="shared" si="43"/>
        <v>0</v>
      </c>
      <c r="AX36" s="26">
        <f t="shared" si="44"/>
        <v>21</v>
      </c>
      <c r="AY36" s="198">
        <f ca="1">IF(OR(E36="",F36="",ISERROR(AE36)),0,(100000000*MATCH(E36,INDIRECT($AI$1),0)+IF(AE36=1,(16-IF(AO36="M",MATCH(G36,Setup!$K$9:$K$23,0),MATCH(G36,Setup!$M$9:$M$23)))*1000000,0)+IF(AB36&gt;0,IF(AE36=1,RANK(AB36,AB:AB,-1)*1000+AX36,IF(AE36=2,AC36,AD36)),0)))</f>
        <v>0</v>
      </c>
      <c r="AZ36" s="39"/>
      <c r="BA36" s="39"/>
      <c r="BB36" s="39"/>
      <c r="BC36" s="39"/>
      <c r="BD36" s="39"/>
      <c r="BE36" s="39"/>
      <c r="BF36" s="39"/>
      <c r="BG36" s="39"/>
      <c r="BH36" s="84"/>
      <c r="BI36" s="84"/>
      <c r="BJ36" s="84"/>
      <c r="BK36" s="84"/>
      <c r="BL36" s="84"/>
      <c r="BM36" s="84"/>
      <c r="BN36" s="30"/>
      <c r="CJ36" s="28">
        <v>0</v>
      </c>
      <c r="CK36" s="28">
        <v>0</v>
      </c>
      <c r="CL36" s="28">
        <v>0</v>
      </c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  <c r="CY36" s="28">
        <v>0</v>
      </c>
      <c r="CZ36" s="28">
        <v>0</v>
      </c>
    </row>
    <row r="37" spans="1:104" s="28" customFormat="1" x14ac:dyDescent="0.2">
      <c r="A37" s="33" t="str">
        <f t="shared" si="23"/>
        <v/>
      </c>
      <c r="B37" s="17" t="s">
        <v>32</v>
      </c>
      <c r="C37" s="200"/>
      <c r="D37" s="17"/>
      <c r="E37" s="17"/>
      <c r="F37" s="17"/>
      <c r="G37" s="39" t="str">
        <f>IF(OR(E37="",F37=""),"",IF(LEFT(E37,1)="M",VLOOKUP(F37,Setup!$J$9:$K$23,2,TRUE),VLOOKUP(F37,Setup!$L$9:$M$23,2,TRUE)))</f>
        <v/>
      </c>
      <c r="H37" s="39">
        <f>IF(F37="",0,VLOOKUP(AL37,DATA!$L$2:$N$1910,IF(LEFT(E37,1)="F",3,2)))</f>
        <v>0</v>
      </c>
      <c r="I37" s="17"/>
      <c r="J37" s="17"/>
      <c r="K37" s="115"/>
      <c r="L37" s="115"/>
      <c r="M37" s="115"/>
      <c r="N37" s="115"/>
      <c r="O37" s="116">
        <f t="shared" si="24"/>
        <v>0</v>
      </c>
      <c r="P37" s="205"/>
      <c r="Q37" s="115"/>
      <c r="R37" s="115"/>
      <c r="S37" s="115"/>
      <c r="T37" s="115"/>
      <c r="U37" s="116">
        <f t="shared" si="25"/>
        <v>0</v>
      </c>
      <c r="V37" s="117">
        <f t="shared" si="26"/>
        <v>0</v>
      </c>
      <c r="W37" s="115"/>
      <c r="X37" s="115"/>
      <c r="Y37" s="115"/>
      <c r="Z37" s="115"/>
      <c r="AA37" s="116">
        <f t="shared" si="27"/>
        <v>0</v>
      </c>
      <c r="AB37" s="117">
        <f t="shared" si="28"/>
        <v>0</v>
      </c>
      <c r="AC37" s="118">
        <f t="shared" si="29"/>
        <v>0</v>
      </c>
      <c r="AD37" s="118">
        <f>IF(OR(AB37=0,D37="",D37&lt;40),0,VLOOKUP($D37,DATA!$A$2:$B$53,2,TRUE)*AC37)</f>
        <v>0</v>
      </c>
      <c r="AE37" s="178" t="str">
        <f ca="1">IF(E37="","",OFFSET(Setup!$Q$1,MATCH(E37,Setup!O:O,0)-1,0))</f>
        <v/>
      </c>
      <c r="AF37" s="116">
        <f t="shared" ca="1" si="30"/>
        <v>0</v>
      </c>
      <c r="AG37" s="39">
        <f>IF(OR(AB37=0),0,VLOOKUP(AV37,Setup!$S$6:$T$15,2,TRUE))</f>
        <v>0</v>
      </c>
      <c r="AH37" s="119"/>
      <c r="AI37" s="114"/>
      <c r="AJ37" s="106">
        <f t="shared" si="31"/>
        <v>0</v>
      </c>
      <c r="AK37" s="39">
        <f t="shared" si="32"/>
        <v>0</v>
      </c>
      <c r="AL37" s="26">
        <f t="shared" si="33"/>
        <v>0</v>
      </c>
      <c r="AM37" s="26">
        <f t="shared" si="34"/>
        <v>0</v>
      </c>
      <c r="AN37" s="26">
        <f t="shared" si="35"/>
        <v>0</v>
      </c>
      <c r="AO37" s="38" t="str">
        <f t="shared" si="36"/>
        <v/>
      </c>
      <c r="AP37" s="38"/>
      <c r="AQ37" s="28">
        <f t="shared" si="37"/>
        <v>0</v>
      </c>
      <c r="AR37" s="198">
        <f t="shared" ca="1" si="38"/>
        <v>0</v>
      </c>
      <c r="AS37" s="38">
        <f t="shared" ca="1" si="39"/>
        <v>21</v>
      </c>
      <c r="AT37" s="158">
        <f t="shared" ca="1" si="40"/>
        <v>0</v>
      </c>
      <c r="AU37" s="97">
        <f t="shared" ca="1" si="41"/>
        <v>21</v>
      </c>
      <c r="AV37" s="179">
        <f t="shared" ca="1" si="42"/>
        <v>1</v>
      </c>
      <c r="AW37" s="162">
        <f t="shared" si="43"/>
        <v>0</v>
      </c>
      <c r="AX37" s="26">
        <f t="shared" si="44"/>
        <v>21</v>
      </c>
      <c r="AY37" s="198">
        <f ca="1">IF(OR(E37="",F37="",ISERROR(AE37)),0,(100000000*MATCH(E37,INDIRECT($AI$1),0)+IF(AE37=1,(16-IF(AO37="M",MATCH(G37,Setup!$K$9:$K$23,0),MATCH(G37,Setup!$M$9:$M$23)))*1000000,0)+IF(AB37&gt;0,IF(AE37=1,RANK(AB37,AB:AB,-1)*1000+AX37,IF(AE37=2,AC37,AD37)),0)))</f>
        <v>0</v>
      </c>
      <c r="AZ37" s="39"/>
      <c r="BA37" s="39"/>
      <c r="BB37" s="39"/>
      <c r="BC37" s="39"/>
      <c r="BD37" s="39"/>
      <c r="BE37" s="39"/>
      <c r="BF37" s="39"/>
      <c r="BG37" s="39"/>
      <c r="BH37" s="84"/>
      <c r="BI37" s="84"/>
      <c r="BJ37" s="84"/>
      <c r="BK37" s="84"/>
      <c r="BL37" s="84"/>
      <c r="BM37" s="84"/>
      <c r="BN37" s="30"/>
      <c r="CJ37" s="28">
        <v>0</v>
      </c>
      <c r="CK37" s="28">
        <v>0</v>
      </c>
      <c r="CL37" s="28">
        <v>0</v>
      </c>
      <c r="CM37" s="28">
        <v>0</v>
      </c>
      <c r="CN37" s="28">
        <v>0</v>
      </c>
      <c r="CO37" s="28">
        <v>0</v>
      </c>
      <c r="CP37" s="28">
        <v>0</v>
      </c>
      <c r="CQ37" s="28">
        <v>0</v>
      </c>
      <c r="CR37" s="28">
        <v>0</v>
      </c>
      <c r="CS37" s="28">
        <v>0</v>
      </c>
      <c r="CT37" s="28">
        <v>0</v>
      </c>
      <c r="CU37" s="28">
        <v>0</v>
      </c>
      <c r="CV37" s="28">
        <v>0</v>
      </c>
      <c r="CW37" s="28">
        <v>0</v>
      </c>
      <c r="CX37" s="28">
        <v>0</v>
      </c>
      <c r="CY37" s="28">
        <v>0</v>
      </c>
      <c r="CZ37" s="28">
        <v>0</v>
      </c>
    </row>
    <row r="38" spans="1:104" s="28" customFormat="1" x14ac:dyDescent="0.2">
      <c r="A38" s="33" t="str">
        <f t="shared" si="23"/>
        <v/>
      </c>
      <c r="B38" s="17" t="s">
        <v>32</v>
      </c>
      <c r="C38" s="200"/>
      <c r="D38" s="17"/>
      <c r="E38" s="17"/>
      <c r="F38" s="17"/>
      <c r="G38" s="39" t="str">
        <f>IF(OR(E38="",F38=""),"",IF(LEFT(E38,1)="M",VLOOKUP(F38,Setup!$J$9:$K$23,2,TRUE),VLOOKUP(F38,Setup!$L$9:$M$23,2,TRUE)))</f>
        <v/>
      </c>
      <c r="H38" s="39">
        <f>IF(F38="",0,VLOOKUP(AL38,DATA!$L$2:$N$1910,IF(LEFT(E38,1)="F",3,2)))</f>
        <v>0</v>
      </c>
      <c r="I38" s="17"/>
      <c r="J38" s="17"/>
      <c r="K38" s="115"/>
      <c r="L38" s="115"/>
      <c r="M38" s="115"/>
      <c r="N38" s="115"/>
      <c r="O38" s="116">
        <f t="shared" si="24"/>
        <v>0</v>
      </c>
      <c r="P38" s="205"/>
      <c r="Q38" s="115"/>
      <c r="R38" s="115"/>
      <c r="S38" s="115"/>
      <c r="T38" s="115"/>
      <c r="U38" s="116">
        <f t="shared" si="25"/>
        <v>0</v>
      </c>
      <c r="V38" s="117">
        <f t="shared" si="26"/>
        <v>0</v>
      </c>
      <c r="W38" s="115"/>
      <c r="X38" s="115"/>
      <c r="Y38" s="115"/>
      <c r="Z38" s="115"/>
      <c r="AA38" s="116">
        <f t="shared" si="27"/>
        <v>0</v>
      </c>
      <c r="AB38" s="117">
        <f t="shared" si="28"/>
        <v>0</v>
      </c>
      <c r="AC38" s="118">
        <f t="shared" si="29"/>
        <v>0</v>
      </c>
      <c r="AD38" s="118">
        <f>IF(OR(AB38=0,D38="",D38&lt;40),0,VLOOKUP($D38,DATA!$A$2:$B$53,2,TRUE)*AC38)</f>
        <v>0</v>
      </c>
      <c r="AE38" s="178" t="str">
        <f ca="1">IF(E38="","",OFFSET(Setup!$Q$1,MATCH(E38,Setup!O:O,0)-1,0))</f>
        <v/>
      </c>
      <c r="AF38" s="116">
        <f t="shared" ca="1" si="30"/>
        <v>0</v>
      </c>
      <c r="AG38" s="39">
        <f>IF(OR(AB38=0),0,VLOOKUP(AV38,Setup!$S$6:$T$15,2,TRUE))</f>
        <v>0</v>
      </c>
      <c r="AH38" s="119"/>
      <c r="AI38" s="114"/>
      <c r="AJ38" s="106">
        <f t="shared" si="31"/>
        <v>0</v>
      </c>
      <c r="AK38" s="39">
        <f t="shared" si="32"/>
        <v>0</v>
      </c>
      <c r="AL38" s="26">
        <f t="shared" si="33"/>
        <v>0</v>
      </c>
      <c r="AM38" s="26">
        <f t="shared" si="34"/>
        <v>0</v>
      </c>
      <c r="AN38" s="26">
        <f t="shared" si="35"/>
        <v>0</v>
      </c>
      <c r="AO38" s="38" t="str">
        <f t="shared" si="36"/>
        <v/>
      </c>
      <c r="AP38" s="38"/>
      <c r="AQ38" s="28">
        <f t="shared" si="37"/>
        <v>0</v>
      </c>
      <c r="AR38" s="198">
        <f t="shared" ca="1" si="38"/>
        <v>0</v>
      </c>
      <c r="AS38" s="38">
        <f t="shared" ca="1" si="39"/>
        <v>21</v>
      </c>
      <c r="AT38" s="158">
        <f t="shared" ca="1" si="40"/>
        <v>0</v>
      </c>
      <c r="AU38" s="97">
        <f t="shared" ca="1" si="41"/>
        <v>21</v>
      </c>
      <c r="AV38" s="179">
        <f t="shared" ca="1" si="42"/>
        <v>1</v>
      </c>
      <c r="AW38" s="162">
        <f t="shared" si="43"/>
        <v>0</v>
      </c>
      <c r="AX38" s="26">
        <f t="shared" si="44"/>
        <v>21</v>
      </c>
      <c r="AY38" s="198">
        <f ca="1">IF(OR(E38="",F38="",ISERROR(AE38)),0,(100000000*MATCH(E38,INDIRECT($AI$1),0)+IF(AE38=1,(16-IF(AO38="M",MATCH(G38,Setup!$K$9:$K$23,0),MATCH(G38,Setup!$M$9:$M$23)))*1000000,0)+IF(AB38&gt;0,IF(AE38=1,RANK(AB38,AB:AB,-1)*1000+AX38,IF(AE38=2,AC38,AD38)),0)))</f>
        <v>0</v>
      </c>
      <c r="AZ38" s="39"/>
      <c r="BA38" s="39"/>
      <c r="BB38" s="39"/>
      <c r="BC38" s="39"/>
      <c r="BD38" s="39"/>
      <c r="BE38" s="39"/>
      <c r="BF38" s="39"/>
      <c r="BG38" s="39"/>
      <c r="BH38" s="84"/>
      <c r="BI38" s="84"/>
      <c r="BJ38" s="84"/>
      <c r="BK38" s="84"/>
      <c r="BL38" s="84"/>
      <c r="BM38" s="84"/>
      <c r="BN38" s="30"/>
      <c r="CJ38" s="28">
        <v>0</v>
      </c>
      <c r="CK38" s="28">
        <v>0</v>
      </c>
      <c r="CL38" s="28">
        <v>0</v>
      </c>
      <c r="CM38" s="28">
        <v>0</v>
      </c>
      <c r="CN38" s="28">
        <v>0</v>
      </c>
      <c r="CO38" s="28">
        <v>0</v>
      </c>
      <c r="CP38" s="28">
        <v>0</v>
      </c>
      <c r="CQ38" s="28">
        <v>0</v>
      </c>
      <c r="CR38" s="28">
        <v>0</v>
      </c>
      <c r="CS38" s="28">
        <v>0</v>
      </c>
      <c r="CT38" s="28">
        <v>0</v>
      </c>
      <c r="CU38" s="28">
        <v>0</v>
      </c>
      <c r="CV38" s="28">
        <v>0</v>
      </c>
      <c r="CW38" s="28">
        <v>0</v>
      </c>
      <c r="CX38" s="28">
        <v>0</v>
      </c>
      <c r="CY38" s="28">
        <v>0</v>
      </c>
      <c r="CZ38" s="28">
        <v>0</v>
      </c>
    </row>
    <row r="39" spans="1:104" s="28" customFormat="1" x14ac:dyDescent="0.2">
      <c r="A39" s="33" t="str">
        <f t="shared" si="23"/>
        <v/>
      </c>
      <c r="B39" s="17" t="s">
        <v>32</v>
      </c>
      <c r="C39" s="200"/>
      <c r="D39" s="17"/>
      <c r="E39" s="17"/>
      <c r="F39" s="17"/>
      <c r="G39" s="39" t="str">
        <f>IF(OR(E39="",F39=""),"",IF(LEFT(E39,1)="M",VLOOKUP(F39,Setup!$J$9:$K$23,2,TRUE),VLOOKUP(F39,Setup!$L$9:$M$23,2,TRUE)))</f>
        <v/>
      </c>
      <c r="H39" s="39">
        <f>IF(F39="",0,VLOOKUP(AL39,DATA!$L$2:$N$1910,IF(LEFT(E39,1)="F",3,2)))</f>
        <v>0</v>
      </c>
      <c r="I39" s="17"/>
      <c r="J39" s="17"/>
      <c r="K39" s="115"/>
      <c r="L39" s="115"/>
      <c r="M39" s="115"/>
      <c r="N39" s="115"/>
      <c r="O39" s="116">
        <f t="shared" si="24"/>
        <v>0</v>
      </c>
      <c r="P39" s="205"/>
      <c r="Q39" s="115"/>
      <c r="R39" s="115"/>
      <c r="S39" s="115"/>
      <c r="T39" s="115"/>
      <c r="U39" s="116">
        <f t="shared" si="25"/>
        <v>0</v>
      </c>
      <c r="V39" s="117">
        <f t="shared" si="26"/>
        <v>0</v>
      </c>
      <c r="W39" s="115"/>
      <c r="X39" s="115"/>
      <c r="Y39" s="115"/>
      <c r="Z39" s="115"/>
      <c r="AA39" s="116">
        <f t="shared" si="27"/>
        <v>0</v>
      </c>
      <c r="AB39" s="117">
        <f t="shared" si="28"/>
        <v>0</v>
      </c>
      <c r="AC39" s="118">
        <f t="shared" si="29"/>
        <v>0</v>
      </c>
      <c r="AD39" s="118">
        <f>IF(OR(AB39=0,D39="",D39&lt;40),0,VLOOKUP($D39,DATA!$A$2:$B$53,2,TRUE)*AC39)</f>
        <v>0</v>
      </c>
      <c r="AE39" s="178" t="str">
        <f ca="1">IF(E39="","",OFFSET(Setup!$Q$1,MATCH(E39,Setup!O:O,0)-1,0))</f>
        <v/>
      </c>
      <c r="AF39" s="116">
        <f t="shared" ca="1" si="30"/>
        <v>0</v>
      </c>
      <c r="AG39" s="39">
        <f>IF(OR(AB39=0),0,VLOOKUP(AV39,Setup!$S$6:$T$15,2,TRUE))</f>
        <v>0</v>
      </c>
      <c r="AH39" s="119"/>
      <c r="AI39" s="114"/>
      <c r="AJ39" s="106">
        <f t="shared" si="31"/>
        <v>0</v>
      </c>
      <c r="AK39" s="39">
        <f t="shared" si="32"/>
        <v>0</v>
      </c>
      <c r="AL39" s="26">
        <f t="shared" si="33"/>
        <v>0</v>
      </c>
      <c r="AM39" s="26">
        <f t="shared" si="34"/>
        <v>0</v>
      </c>
      <c r="AN39" s="26">
        <f t="shared" si="35"/>
        <v>0</v>
      </c>
      <c r="AO39" s="38" t="str">
        <f t="shared" si="36"/>
        <v/>
      </c>
      <c r="AP39" s="38"/>
      <c r="AQ39" s="28">
        <f t="shared" si="37"/>
        <v>0</v>
      </c>
      <c r="AR39" s="198">
        <f t="shared" ca="1" si="38"/>
        <v>0</v>
      </c>
      <c r="AS39" s="38">
        <f t="shared" ca="1" si="39"/>
        <v>21</v>
      </c>
      <c r="AT39" s="158">
        <f t="shared" ca="1" si="40"/>
        <v>0</v>
      </c>
      <c r="AU39" s="97">
        <f t="shared" ca="1" si="41"/>
        <v>21</v>
      </c>
      <c r="AV39" s="179">
        <f t="shared" ca="1" si="42"/>
        <v>1</v>
      </c>
      <c r="AW39" s="162">
        <f t="shared" si="43"/>
        <v>0</v>
      </c>
      <c r="AX39" s="26">
        <f t="shared" si="44"/>
        <v>21</v>
      </c>
      <c r="AY39" s="198">
        <f ca="1">IF(OR(E39="",F39="",ISERROR(AE39)),0,(100000000*MATCH(E39,INDIRECT($AI$1),0)+IF(AE39=1,(16-IF(AO39="M",MATCH(G39,Setup!$K$9:$K$23,0),MATCH(G39,Setup!$M$9:$M$23)))*1000000,0)+IF(AB39&gt;0,IF(AE39=1,RANK(AB39,AB:AB,-1)*1000+AX39,IF(AE39=2,AC39,AD39)),0)))</f>
        <v>0</v>
      </c>
      <c r="AZ39" s="39"/>
      <c r="BA39" s="39"/>
      <c r="BB39" s="39"/>
      <c r="BC39" s="39"/>
      <c r="BD39" s="39"/>
      <c r="BE39" s="39"/>
      <c r="BF39" s="39"/>
      <c r="BG39" s="39"/>
      <c r="BH39" s="84"/>
      <c r="BI39" s="84"/>
      <c r="BJ39" s="84"/>
      <c r="BK39" s="84"/>
      <c r="BL39" s="84"/>
      <c r="BM39" s="84"/>
      <c r="BN39" s="30"/>
      <c r="CJ39" s="28">
        <v>0</v>
      </c>
      <c r="CK39" s="28">
        <v>0</v>
      </c>
      <c r="CL39" s="28">
        <v>0</v>
      </c>
      <c r="CM39" s="28">
        <v>0</v>
      </c>
      <c r="CN39" s="28">
        <v>0</v>
      </c>
      <c r="CO39" s="28">
        <v>0</v>
      </c>
      <c r="CP39" s="28">
        <v>0</v>
      </c>
      <c r="CQ39" s="28">
        <v>0</v>
      </c>
      <c r="CR39" s="28">
        <v>0</v>
      </c>
      <c r="CS39" s="28">
        <v>0</v>
      </c>
      <c r="CT39" s="28">
        <v>0</v>
      </c>
      <c r="CU39" s="28">
        <v>0</v>
      </c>
      <c r="CV39" s="28">
        <v>0</v>
      </c>
      <c r="CW39" s="28">
        <v>0</v>
      </c>
      <c r="CX39" s="28">
        <v>0</v>
      </c>
      <c r="CY39" s="28">
        <v>0</v>
      </c>
      <c r="CZ39" s="28">
        <v>0</v>
      </c>
    </row>
    <row r="40" spans="1:104" s="28" customFormat="1" x14ac:dyDescent="0.2">
      <c r="A40" s="33" t="str">
        <f t="shared" si="23"/>
        <v/>
      </c>
      <c r="B40" s="17" t="s">
        <v>32</v>
      </c>
      <c r="C40" s="200"/>
      <c r="D40" s="17"/>
      <c r="E40" s="17"/>
      <c r="F40" s="17"/>
      <c r="G40" s="39" t="str">
        <f>IF(OR(E40="",F40=""),"",IF(LEFT(E40,1)="M",VLOOKUP(F40,Setup!$J$9:$K$23,2,TRUE),VLOOKUP(F40,Setup!$L$9:$M$23,2,TRUE)))</f>
        <v/>
      </c>
      <c r="H40" s="39">
        <f>IF(F40="",0,VLOOKUP(AL40,DATA!$L$2:$N$1910,IF(LEFT(E40,1)="F",3,2)))</f>
        <v>0</v>
      </c>
      <c r="I40" s="17"/>
      <c r="J40" s="17"/>
      <c r="K40" s="115"/>
      <c r="L40" s="115"/>
      <c r="M40" s="115"/>
      <c r="N40" s="115"/>
      <c r="O40" s="116">
        <f t="shared" si="24"/>
        <v>0</v>
      </c>
      <c r="P40" s="205"/>
      <c r="Q40" s="115"/>
      <c r="R40" s="115"/>
      <c r="S40" s="115"/>
      <c r="T40" s="115"/>
      <c r="U40" s="116">
        <f t="shared" si="25"/>
        <v>0</v>
      </c>
      <c r="V40" s="117">
        <f t="shared" si="26"/>
        <v>0</v>
      </c>
      <c r="W40" s="115"/>
      <c r="X40" s="115"/>
      <c r="Y40" s="115"/>
      <c r="Z40" s="115"/>
      <c r="AA40" s="116">
        <f t="shared" si="27"/>
        <v>0</v>
      </c>
      <c r="AB40" s="117">
        <f t="shared" si="28"/>
        <v>0</v>
      </c>
      <c r="AC40" s="118">
        <f t="shared" si="29"/>
        <v>0</v>
      </c>
      <c r="AD40" s="118">
        <f>IF(OR(AB40=0,D40="",D40&lt;40),0,VLOOKUP($D40,DATA!$A$2:$B$53,2,TRUE)*AC40)</f>
        <v>0</v>
      </c>
      <c r="AE40" s="178" t="str">
        <f ca="1">IF(E40="","",OFFSET(Setup!$Q$1,MATCH(E40,Setup!O:O,0)-1,0))</f>
        <v/>
      </c>
      <c r="AF40" s="116">
        <f t="shared" ca="1" si="30"/>
        <v>0</v>
      </c>
      <c r="AG40" s="39">
        <f>IF(OR(AB40=0),0,VLOOKUP(AV40,Setup!$S$6:$T$15,2,TRUE))</f>
        <v>0</v>
      </c>
      <c r="AH40" s="119"/>
      <c r="AI40" s="114"/>
      <c r="AJ40" s="106">
        <f t="shared" si="31"/>
        <v>0</v>
      </c>
      <c r="AK40" s="39">
        <f t="shared" si="32"/>
        <v>0</v>
      </c>
      <c r="AL40" s="26">
        <f t="shared" si="33"/>
        <v>0</v>
      </c>
      <c r="AM40" s="26">
        <f t="shared" si="34"/>
        <v>0</v>
      </c>
      <c r="AN40" s="26">
        <f t="shared" si="35"/>
        <v>0</v>
      </c>
      <c r="AO40" s="38" t="str">
        <f t="shared" si="36"/>
        <v/>
      </c>
      <c r="AP40" s="38"/>
      <c r="AQ40" s="28">
        <f t="shared" si="37"/>
        <v>0</v>
      </c>
      <c r="AR40" s="198">
        <f t="shared" ca="1" si="38"/>
        <v>0</v>
      </c>
      <c r="AS40" s="38">
        <f t="shared" ca="1" si="39"/>
        <v>21</v>
      </c>
      <c r="AT40" s="158">
        <f t="shared" ca="1" si="40"/>
        <v>0</v>
      </c>
      <c r="AU40" s="97">
        <f t="shared" ca="1" si="41"/>
        <v>21</v>
      </c>
      <c r="AV40" s="179">
        <f t="shared" ca="1" si="42"/>
        <v>1</v>
      </c>
      <c r="AW40" s="162">
        <f t="shared" si="43"/>
        <v>0</v>
      </c>
      <c r="AX40" s="26">
        <f t="shared" si="44"/>
        <v>21</v>
      </c>
      <c r="AY40" s="198">
        <f ca="1">IF(OR(E40="",F40="",ISERROR(AE40)),0,(100000000*MATCH(E40,INDIRECT($AI$1),0)+IF(AE40=1,(16-IF(AO40="M",MATCH(G40,Setup!$K$9:$K$23,0),MATCH(G40,Setup!$M$9:$M$23)))*1000000,0)+IF(AB40&gt;0,IF(AE40=1,RANK(AB40,AB:AB,-1)*1000+AX40,IF(AE40=2,AC40,AD40)),0)))</f>
        <v>0</v>
      </c>
      <c r="AZ40" s="39"/>
      <c r="BA40" s="39"/>
      <c r="BB40" s="39"/>
      <c r="BC40" s="39"/>
      <c r="BD40" s="39"/>
      <c r="BE40" s="39"/>
      <c r="BF40" s="39"/>
      <c r="BG40" s="39"/>
      <c r="BH40" s="84"/>
      <c r="BI40" s="84"/>
      <c r="BJ40" s="84"/>
      <c r="BK40" s="84"/>
      <c r="BL40" s="84"/>
      <c r="BM40" s="84"/>
      <c r="BN40" s="30"/>
      <c r="CJ40" s="28">
        <v>0</v>
      </c>
      <c r="CK40" s="28">
        <v>0</v>
      </c>
      <c r="CL40" s="28">
        <v>0</v>
      </c>
      <c r="CM40" s="28">
        <v>0</v>
      </c>
      <c r="CN40" s="28">
        <v>0</v>
      </c>
      <c r="CO40" s="28">
        <v>0</v>
      </c>
      <c r="CP40" s="28">
        <v>0</v>
      </c>
      <c r="CQ40" s="28">
        <v>0</v>
      </c>
      <c r="CR40" s="28">
        <v>0</v>
      </c>
      <c r="CS40" s="28">
        <v>0</v>
      </c>
      <c r="CT40" s="28">
        <v>0</v>
      </c>
      <c r="CU40" s="28">
        <v>0</v>
      </c>
      <c r="CV40" s="28">
        <v>0</v>
      </c>
      <c r="CW40" s="28">
        <v>0</v>
      </c>
      <c r="CX40" s="28">
        <v>0</v>
      </c>
      <c r="CY40" s="28">
        <v>0</v>
      </c>
      <c r="CZ40" s="28">
        <v>0</v>
      </c>
    </row>
    <row r="41" spans="1:104" s="28" customFormat="1" x14ac:dyDescent="0.2">
      <c r="A41" s="33" t="str">
        <f t="shared" si="23"/>
        <v/>
      </c>
      <c r="B41" s="17" t="s">
        <v>32</v>
      </c>
      <c r="C41" s="200"/>
      <c r="D41" s="17"/>
      <c r="E41" s="17"/>
      <c r="F41" s="17"/>
      <c r="G41" s="39" t="str">
        <f>IF(OR(E41="",F41=""),"",IF(LEFT(E41,1)="M",VLOOKUP(F41,Setup!$J$9:$K$23,2,TRUE),VLOOKUP(F41,Setup!$L$9:$M$23,2,TRUE)))</f>
        <v/>
      </c>
      <c r="H41" s="39">
        <f>IF(F41="",0,VLOOKUP(AL41,DATA!$L$2:$N$1910,IF(LEFT(E41,1)="F",3,2)))</f>
        <v>0</v>
      </c>
      <c r="I41" s="17"/>
      <c r="J41" s="17"/>
      <c r="K41" s="115"/>
      <c r="L41" s="115"/>
      <c r="M41" s="115"/>
      <c r="N41" s="115"/>
      <c r="O41" s="116">
        <f t="shared" si="24"/>
        <v>0</v>
      </c>
      <c r="P41" s="205"/>
      <c r="Q41" s="115"/>
      <c r="R41" s="115"/>
      <c r="S41" s="115"/>
      <c r="T41" s="115"/>
      <c r="U41" s="116">
        <f t="shared" si="25"/>
        <v>0</v>
      </c>
      <c r="V41" s="117">
        <f t="shared" si="26"/>
        <v>0</v>
      </c>
      <c r="W41" s="115"/>
      <c r="X41" s="115"/>
      <c r="Y41" s="115"/>
      <c r="Z41" s="115"/>
      <c r="AA41" s="116">
        <f t="shared" si="27"/>
        <v>0</v>
      </c>
      <c r="AB41" s="117">
        <f t="shared" si="28"/>
        <v>0</v>
      </c>
      <c r="AC41" s="118">
        <f t="shared" si="29"/>
        <v>0</v>
      </c>
      <c r="AD41" s="118">
        <f>IF(OR(AB41=0,D41="",D41&lt;40),0,VLOOKUP($D41,DATA!$A$2:$B$53,2,TRUE)*AC41)</f>
        <v>0</v>
      </c>
      <c r="AE41" s="178" t="str">
        <f ca="1">IF(E41="","",OFFSET(Setup!$Q$1,MATCH(E41,Setup!O:O,0)-1,0))</f>
        <v/>
      </c>
      <c r="AF41" s="116">
        <f t="shared" ca="1" si="30"/>
        <v>0</v>
      </c>
      <c r="AG41" s="39">
        <f>IF(OR(AB41=0),0,VLOOKUP(AV41,Setup!$S$6:$T$15,2,TRUE))</f>
        <v>0</v>
      </c>
      <c r="AH41" s="119"/>
      <c r="AI41" s="114"/>
      <c r="AJ41" s="106">
        <f t="shared" si="31"/>
        <v>0</v>
      </c>
      <c r="AK41" s="39">
        <f t="shared" si="32"/>
        <v>0</v>
      </c>
      <c r="AL41" s="26">
        <f t="shared" si="33"/>
        <v>0</v>
      </c>
      <c r="AM41" s="26">
        <f t="shared" si="34"/>
        <v>0</v>
      </c>
      <c r="AN41" s="26">
        <f t="shared" si="35"/>
        <v>0</v>
      </c>
      <c r="AO41" s="38" t="str">
        <f t="shared" si="36"/>
        <v/>
      </c>
      <c r="AP41" s="38"/>
      <c r="AQ41" s="28">
        <f t="shared" si="37"/>
        <v>0</v>
      </c>
      <c r="AR41" s="198">
        <f t="shared" ca="1" si="38"/>
        <v>0</v>
      </c>
      <c r="AS41" s="38">
        <f t="shared" ca="1" si="39"/>
        <v>21</v>
      </c>
      <c r="AT41" s="158">
        <f t="shared" ca="1" si="40"/>
        <v>0</v>
      </c>
      <c r="AU41" s="97">
        <f t="shared" ca="1" si="41"/>
        <v>21</v>
      </c>
      <c r="AV41" s="179">
        <f t="shared" ca="1" si="42"/>
        <v>1</v>
      </c>
      <c r="AW41" s="162">
        <f t="shared" si="43"/>
        <v>0</v>
      </c>
      <c r="AX41" s="26">
        <f t="shared" si="44"/>
        <v>21</v>
      </c>
      <c r="AY41" s="198">
        <f ca="1">IF(OR(E41="",F41="",ISERROR(AE41)),0,(100000000*MATCH(E41,INDIRECT($AI$1),0)+IF(AE41=1,(16-IF(AO41="M",MATCH(G41,Setup!$K$9:$K$23,0),MATCH(G41,Setup!$M$9:$M$23)))*1000000,0)+IF(AB41&gt;0,IF(AE41=1,RANK(AB41,AB:AB,-1)*1000+AX41,IF(AE41=2,AC41,AD41)),0)))</f>
        <v>0</v>
      </c>
      <c r="AZ41" s="39"/>
      <c r="BA41" s="39"/>
      <c r="BB41" s="39"/>
      <c r="BC41" s="39"/>
      <c r="BD41" s="39"/>
      <c r="BE41" s="39"/>
      <c r="BF41" s="39"/>
      <c r="BG41" s="39"/>
      <c r="BH41" s="84"/>
      <c r="BI41" s="84"/>
      <c r="BJ41" s="84"/>
      <c r="BK41" s="84"/>
      <c r="BL41" s="84"/>
      <c r="BM41" s="84"/>
      <c r="BN41" s="30"/>
      <c r="CJ41" s="28">
        <v>0</v>
      </c>
      <c r="CK41" s="28">
        <v>0</v>
      </c>
      <c r="CL41" s="28">
        <v>0</v>
      </c>
      <c r="CM41" s="28">
        <v>0</v>
      </c>
      <c r="CN41" s="28">
        <v>0</v>
      </c>
      <c r="CO41" s="28">
        <v>0</v>
      </c>
      <c r="CP41" s="28">
        <v>0</v>
      </c>
      <c r="CQ41" s="28">
        <v>0</v>
      </c>
      <c r="CR41" s="28">
        <v>0</v>
      </c>
      <c r="CS41" s="28">
        <v>0</v>
      </c>
      <c r="CT41" s="28">
        <v>0</v>
      </c>
      <c r="CU41" s="28">
        <v>0</v>
      </c>
      <c r="CV41" s="28">
        <v>0</v>
      </c>
      <c r="CW41" s="28">
        <v>0</v>
      </c>
      <c r="CX41" s="28">
        <v>0</v>
      </c>
      <c r="CY41" s="28">
        <v>0</v>
      </c>
      <c r="CZ41" s="28">
        <v>0</v>
      </c>
    </row>
    <row r="42" spans="1:104" s="28" customFormat="1" x14ac:dyDescent="0.2">
      <c r="A42" s="33" t="str">
        <f t="shared" si="23"/>
        <v/>
      </c>
      <c r="B42" s="17" t="s">
        <v>32</v>
      </c>
      <c r="C42" s="200"/>
      <c r="D42" s="17"/>
      <c r="E42" s="17"/>
      <c r="F42" s="17"/>
      <c r="G42" s="39" t="str">
        <f>IF(OR(E42="",F42=""),"",IF(LEFT(E42,1)="M",VLOOKUP(F42,Setup!$J$9:$K$23,2,TRUE),VLOOKUP(F42,Setup!$L$9:$M$23,2,TRUE)))</f>
        <v/>
      </c>
      <c r="H42" s="39">
        <f>IF(F42="",0,VLOOKUP(AL42,DATA!$L$2:$N$1910,IF(LEFT(E42,1)="F",3,2)))</f>
        <v>0</v>
      </c>
      <c r="I42" s="17"/>
      <c r="J42" s="17"/>
      <c r="K42" s="115"/>
      <c r="L42" s="115"/>
      <c r="M42" s="115"/>
      <c r="N42" s="115"/>
      <c r="O42" s="116">
        <f t="shared" si="24"/>
        <v>0</v>
      </c>
      <c r="P42" s="205"/>
      <c r="Q42" s="115"/>
      <c r="R42" s="115"/>
      <c r="S42" s="115"/>
      <c r="T42" s="115"/>
      <c r="U42" s="116">
        <f t="shared" si="25"/>
        <v>0</v>
      </c>
      <c r="V42" s="117">
        <f t="shared" si="26"/>
        <v>0</v>
      </c>
      <c r="W42" s="115"/>
      <c r="X42" s="115"/>
      <c r="Y42" s="115"/>
      <c r="Z42" s="115"/>
      <c r="AA42" s="116">
        <f t="shared" si="27"/>
        <v>0</v>
      </c>
      <c r="AB42" s="117">
        <f t="shared" si="28"/>
        <v>0</v>
      </c>
      <c r="AC42" s="118">
        <f t="shared" si="29"/>
        <v>0</v>
      </c>
      <c r="AD42" s="118">
        <f>IF(OR(AB42=0,D42="",D42&lt;40),0,VLOOKUP($D42,DATA!$A$2:$B$53,2,TRUE)*AC42)</f>
        <v>0</v>
      </c>
      <c r="AE42" s="178" t="str">
        <f ca="1">IF(E42="","",OFFSET(Setup!$Q$1,MATCH(E42,Setup!O:O,0)-1,0))</f>
        <v/>
      </c>
      <c r="AF42" s="116">
        <f t="shared" ca="1" si="30"/>
        <v>0</v>
      </c>
      <c r="AG42" s="39">
        <f>IF(OR(AB42=0),0,VLOOKUP(AV42,Setup!$S$6:$T$15,2,TRUE))</f>
        <v>0</v>
      </c>
      <c r="AH42" s="119"/>
      <c r="AI42" s="114"/>
      <c r="AJ42" s="106">
        <f t="shared" si="31"/>
        <v>0</v>
      </c>
      <c r="AK42" s="39">
        <f t="shared" si="32"/>
        <v>0</v>
      </c>
      <c r="AL42" s="26">
        <f t="shared" si="33"/>
        <v>0</v>
      </c>
      <c r="AM42" s="26">
        <f t="shared" si="34"/>
        <v>0</v>
      </c>
      <c r="AN42" s="26">
        <f t="shared" si="35"/>
        <v>0</v>
      </c>
      <c r="AO42" s="38" t="str">
        <f t="shared" si="36"/>
        <v/>
      </c>
      <c r="AP42" s="38"/>
      <c r="AQ42" s="28">
        <f t="shared" si="37"/>
        <v>0</v>
      </c>
      <c r="AR42" s="198">
        <f t="shared" ca="1" si="38"/>
        <v>0</v>
      </c>
      <c r="AS42" s="38">
        <f t="shared" ca="1" si="39"/>
        <v>21</v>
      </c>
      <c r="AT42" s="158">
        <f t="shared" ca="1" si="40"/>
        <v>0</v>
      </c>
      <c r="AU42" s="97">
        <f t="shared" ca="1" si="41"/>
        <v>21</v>
      </c>
      <c r="AV42" s="179">
        <f t="shared" ca="1" si="42"/>
        <v>1</v>
      </c>
      <c r="AW42" s="162">
        <f t="shared" si="43"/>
        <v>0</v>
      </c>
      <c r="AX42" s="26">
        <f t="shared" si="44"/>
        <v>21</v>
      </c>
      <c r="AY42" s="198">
        <f ca="1">IF(OR(E42="",F42="",ISERROR(AE42)),0,(100000000*MATCH(E42,INDIRECT($AI$1),0)+IF(AE42=1,(16-IF(AO42="M",MATCH(G42,Setup!$K$9:$K$23,0),MATCH(G42,Setup!$M$9:$M$23)))*1000000,0)+IF(AB42&gt;0,IF(AE42=1,RANK(AB42,AB:AB,-1)*1000+AX42,IF(AE42=2,AC42,AD42)),0)))</f>
        <v>0</v>
      </c>
      <c r="AZ42" s="39"/>
      <c r="BA42" s="39"/>
      <c r="BB42" s="39"/>
      <c r="BC42" s="39"/>
      <c r="BD42" s="39"/>
      <c r="BE42" s="39"/>
      <c r="BF42" s="39"/>
      <c r="BG42" s="39"/>
      <c r="BH42" s="84"/>
      <c r="BI42" s="84"/>
      <c r="BJ42" s="84"/>
      <c r="BK42" s="84"/>
      <c r="BL42" s="84"/>
      <c r="BM42" s="84"/>
      <c r="BN42" s="30"/>
      <c r="CJ42" s="28">
        <v>0</v>
      </c>
      <c r="CK42" s="28">
        <v>0</v>
      </c>
      <c r="CL42" s="28">
        <v>0</v>
      </c>
      <c r="CM42" s="28">
        <v>0</v>
      </c>
      <c r="CN42" s="28">
        <v>0</v>
      </c>
      <c r="CO42" s="28">
        <v>0</v>
      </c>
      <c r="CP42" s="28">
        <v>0</v>
      </c>
      <c r="CQ42" s="28">
        <v>0</v>
      </c>
      <c r="CR42" s="28">
        <v>0</v>
      </c>
      <c r="CS42" s="28">
        <v>0</v>
      </c>
      <c r="CT42" s="28">
        <v>0</v>
      </c>
      <c r="CU42" s="28">
        <v>0</v>
      </c>
      <c r="CV42" s="28">
        <v>0</v>
      </c>
      <c r="CW42" s="28">
        <v>0</v>
      </c>
      <c r="CX42" s="28">
        <v>0</v>
      </c>
      <c r="CY42" s="28">
        <v>0</v>
      </c>
      <c r="CZ42" s="28">
        <v>0</v>
      </c>
    </row>
    <row r="43" spans="1:104" s="28" customFormat="1" x14ac:dyDescent="0.2">
      <c r="A43" s="33" t="str">
        <f t="shared" si="23"/>
        <v/>
      </c>
      <c r="B43" s="17" t="s">
        <v>32</v>
      </c>
      <c r="C43" s="200"/>
      <c r="D43" s="17"/>
      <c r="E43" s="17"/>
      <c r="F43" s="17"/>
      <c r="G43" s="39" t="str">
        <f>IF(OR(E43="",F43=""),"",IF(LEFT(E43,1)="M",VLOOKUP(F43,Setup!$J$9:$K$23,2,TRUE),VLOOKUP(F43,Setup!$L$9:$M$23,2,TRUE)))</f>
        <v/>
      </c>
      <c r="H43" s="39">
        <f>IF(F43="",0,VLOOKUP(AL43,DATA!$L$2:$N$1910,IF(LEFT(E43,1)="F",3,2)))</f>
        <v>0</v>
      </c>
      <c r="I43" s="17"/>
      <c r="J43" s="17"/>
      <c r="K43" s="115"/>
      <c r="L43" s="115"/>
      <c r="M43" s="115"/>
      <c r="N43" s="115"/>
      <c r="O43" s="116">
        <f t="shared" si="24"/>
        <v>0</v>
      </c>
      <c r="P43" s="205"/>
      <c r="Q43" s="115"/>
      <c r="R43" s="115"/>
      <c r="S43" s="115"/>
      <c r="T43" s="115"/>
      <c r="U43" s="116">
        <f t="shared" si="25"/>
        <v>0</v>
      </c>
      <c r="V43" s="117">
        <f t="shared" si="26"/>
        <v>0</v>
      </c>
      <c r="W43" s="115"/>
      <c r="X43" s="115"/>
      <c r="Y43" s="115"/>
      <c r="Z43" s="115"/>
      <c r="AA43" s="116">
        <f t="shared" si="27"/>
        <v>0</v>
      </c>
      <c r="AB43" s="117">
        <f t="shared" si="28"/>
        <v>0</v>
      </c>
      <c r="AC43" s="118">
        <f t="shared" si="29"/>
        <v>0</v>
      </c>
      <c r="AD43" s="118">
        <f>IF(OR(AB43=0,D43="",D43&lt;40),0,VLOOKUP($D43,DATA!$A$2:$B$53,2,TRUE)*AC43)</f>
        <v>0</v>
      </c>
      <c r="AE43" s="178" t="str">
        <f ca="1">IF(E43="","",OFFSET(Setup!$Q$1,MATCH(E43,Setup!O:O,0)-1,0))</f>
        <v/>
      </c>
      <c r="AF43" s="116">
        <f t="shared" ca="1" si="30"/>
        <v>0</v>
      </c>
      <c r="AG43" s="39">
        <f>IF(OR(AB43=0),0,VLOOKUP(AV43,Setup!$S$6:$T$15,2,TRUE))</f>
        <v>0</v>
      </c>
      <c r="AH43" s="119"/>
      <c r="AI43" s="114"/>
      <c r="AJ43" s="106">
        <f t="shared" si="31"/>
        <v>0</v>
      </c>
      <c r="AK43" s="39">
        <f t="shared" si="32"/>
        <v>0</v>
      </c>
      <c r="AL43" s="26">
        <f t="shared" si="33"/>
        <v>0</v>
      </c>
      <c r="AM43" s="26">
        <f t="shared" si="34"/>
        <v>0</v>
      </c>
      <c r="AN43" s="26">
        <f t="shared" si="35"/>
        <v>0</v>
      </c>
      <c r="AO43" s="38" t="str">
        <f t="shared" si="36"/>
        <v/>
      </c>
      <c r="AP43" s="38"/>
      <c r="AQ43" s="28">
        <f t="shared" si="37"/>
        <v>0</v>
      </c>
      <c r="AR43" s="198">
        <f t="shared" ca="1" si="38"/>
        <v>0</v>
      </c>
      <c r="AS43" s="38">
        <f t="shared" ca="1" si="39"/>
        <v>21</v>
      </c>
      <c r="AT43" s="158">
        <f t="shared" ca="1" si="40"/>
        <v>0</v>
      </c>
      <c r="AU43" s="97">
        <f t="shared" ca="1" si="41"/>
        <v>21</v>
      </c>
      <c r="AV43" s="179">
        <f t="shared" ca="1" si="42"/>
        <v>1</v>
      </c>
      <c r="AW43" s="162">
        <f t="shared" si="43"/>
        <v>0</v>
      </c>
      <c r="AX43" s="26">
        <f t="shared" si="44"/>
        <v>21</v>
      </c>
      <c r="AY43" s="198">
        <f ca="1">IF(OR(E43="",F43="",ISERROR(AE43)),0,(100000000*MATCH(E43,INDIRECT($AI$1),0)+IF(AE43=1,(16-IF(AO43="M",MATCH(G43,Setup!$K$9:$K$23,0),MATCH(G43,Setup!$M$9:$M$23)))*1000000,0)+IF(AB43&gt;0,IF(AE43=1,RANK(AB43,AB:AB,-1)*1000+AX43,IF(AE43=2,AC43,AD43)),0)))</f>
        <v>0</v>
      </c>
      <c r="AZ43" s="39"/>
      <c r="BA43" s="39"/>
      <c r="BB43" s="39"/>
      <c r="BC43" s="39"/>
      <c r="BD43" s="39"/>
      <c r="BE43" s="39"/>
      <c r="BF43" s="39"/>
      <c r="BG43" s="39"/>
      <c r="BH43" s="84"/>
      <c r="BI43" s="84"/>
      <c r="BJ43" s="84"/>
      <c r="BK43" s="84"/>
      <c r="BL43" s="84"/>
      <c r="BM43" s="84"/>
      <c r="BN43" s="30"/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0</v>
      </c>
      <c r="CR43" s="28">
        <v>0</v>
      </c>
      <c r="CS43" s="28">
        <v>0</v>
      </c>
      <c r="CT43" s="28">
        <v>0</v>
      </c>
      <c r="CU43" s="28">
        <v>0</v>
      </c>
      <c r="CV43" s="28">
        <v>0</v>
      </c>
      <c r="CW43" s="28">
        <v>0</v>
      </c>
      <c r="CX43" s="28">
        <v>0</v>
      </c>
      <c r="CY43" s="28">
        <v>0</v>
      </c>
      <c r="CZ43" s="28">
        <v>0</v>
      </c>
    </row>
    <row r="44" spans="1:104" s="28" customFormat="1" x14ac:dyDescent="0.2">
      <c r="A44" s="33" t="str">
        <f t="shared" si="23"/>
        <v/>
      </c>
      <c r="B44" s="17" t="s">
        <v>32</v>
      </c>
      <c r="C44" s="200"/>
      <c r="D44" s="17"/>
      <c r="E44" s="17"/>
      <c r="F44" s="17"/>
      <c r="G44" s="39" t="str">
        <f>IF(OR(E44="",F44=""),"",IF(LEFT(E44,1)="M",VLOOKUP(F44,Setup!$J$9:$K$23,2,TRUE),VLOOKUP(F44,Setup!$L$9:$M$23,2,TRUE)))</f>
        <v/>
      </c>
      <c r="H44" s="39">
        <f>IF(F44="",0,VLOOKUP(AL44,DATA!$L$2:$N$1910,IF(LEFT(E44,1)="F",3,2)))</f>
        <v>0</v>
      </c>
      <c r="I44" s="17"/>
      <c r="J44" s="17"/>
      <c r="K44" s="115"/>
      <c r="L44" s="115"/>
      <c r="M44" s="115"/>
      <c r="N44" s="115"/>
      <c r="O44" s="116">
        <f t="shared" si="24"/>
        <v>0</v>
      </c>
      <c r="P44" s="205"/>
      <c r="Q44" s="115"/>
      <c r="R44" s="115"/>
      <c r="S44" s="115"/>
      <c r="T44" s="115"/>
      <c r="U44" s="116">
        <f t="shared" si="25"/>
        <v>0</v>
      </c>
      <c r="V44" s="117">
        <f t="shared" si="26"/>
        <v>0</v>
      </c>
      <c r="W44" s="115"/>
      <c r="X44" s="115"/>
      <c r="Y44" s="115"/>
      <c r="Z44" s="115"/>
      <c r="AA44" s="116">
        <f t="shared" si="27"/>
        <v>0</v>
      </c>
      <c r="AB44" s="117">
        <f t="shared" si="28"/>
        <v>0</v>
      </c>
      <c r="AC44" s="118">
        <f t="shared" si="29"/>
        <v>0</v>
      </c>
      <c r="AD44" s="118">
        <f>IF(OR(AB44=0,D44="",D44&lt;40),0,VLOOKUP($D44,DATA!$A$2:$B$53,2,TRUE)*AC44)</f>
        <v>0</v>
      </c>
      <c r="AE44" s="178" t="str">
        <f ca="1">IF(E44="","",OFFSET(Setup!$Q$1,MATCH(E44,Setup!O:O,0)-1,0))</f>
        <v/>
      </c>
      <c r="AF44" s="116">
        <f t="shared" ca="1" si="30"/>
        <v>0</v>
      </c>
      <c r="AG44" s="39">
        <f>IF(OR(AB44=0),0,VLOOKUP(AV44,Setup!$S$6:$T$15,2,TRUE))</f>
        <v>0</v>
      </c>
      <c r="AH44" s="119"/>
      <c r="AI44" s="114"/>
      <c r="AJ44" s="106">
        <f t="shared" si="31"/>
        <v>0</v>
      </c>
      <c r="AK44" s="39">
        <f t="shared" si="32"/>
        <v>0</v>
      </c>
      <c r="AL44" s="26">
        <f t="shared" si="33"/>
        <v>0</v>
      </c>
      <c r="AM44" s="26">
        <f t="shared" si="34"/>
        <v>0</v>
      </c>
      <c r="AN44" s="26">
        <f t="shared" si="35"/>
        <v>0</v>
      </c>
      <c r="AO44" s="38" t="str">
        <f t="shared" si="36"/>
        <v/>
      </c>
      <c r="AP44" s="38"/>
      <c r="AQ44" s="28">
        <f t="shared" si="37"/>
        <v>0</v>
      </c>
      <c r="AR44" s="198">
        <f t="shared" ca="1" si="38"/>
        <v>0</v>
      </c>
      <c r="AS44" s="38">
        <f t="shared" ca="1" si="39"/>
        <v>21</v>
      </c>
      <c r="AT44" s="158">
        <f t="shared" ca="1" si="40"/>
        <v>0</v>
      </c>
      <c r="AU44" s="97">
        <f t="shared" ca="1" si="41"/>
        <v>21</v>
      </c>
      <c r="AV44" s="179">
        <f t="shared" ca="1" si="42"/>
        <v>1</v>
      </c>
      <c r="AW44" s="162">
        <f t="shared" si="43"/>
        <v>0</v>
      </c>
      <c r="AX44" s="26">
        <f t="shared" si="44"/>
        <v>21</v>
      </c>
      <c r="AY44" s="198">
        <f ca="1">IF(OR(E44="",F44="",ISERROR(AE44)),0,(100000000*MATCH(E44,INDIRECT($AI$1),0)+IF(AE44=1,(16-IF(AO44="M",MATCH(G44,Setup!$K$9:$K$23,0),MATCH(G44,Setup!$M$9:$M$23)))*1000000,0)+IF(AB44&gt;0,IF(AE44=1,RANK(AB44,AB:AB,-1)*1000+AX44,IF(AE44=2,AC44,AD44)),0)))</f>
        <v>0</v>
      </c>
      <c r="AZ44" s="39"/>
      <c r="BA44" s="39"/>
      <c r="BB44" s="39"/>
      <c r="BC44" s="39"/>
      <c r="BD44" s="39"/>
      <c r="BE44" s="39"/>
      <c r="BF44" s="39"/>
      <c r="BG44" s="39"/>
      <c r="BH44" s="84"/>
      <c r="BI44" s="84"/>
      <c r="BJ44" s="84"/>
      <c r="BK44" s="84"/>
      <c r="BL44" s="84"/>
      <c r="BM44" s="84"/>
      <c r="BN44" s="30"/>
      <c r="CJ44" s="28">
        <v>0</v>
      </c>
      <c r="CK44" s="28">
        <v>0</v>
      </c>
      <c r="CL44" s="28">
        <v>0</v>
      </c>
      <c r="CM44" s="28">
        <v>0</v>
      </c>
      <c r="CN44" s="28">
        <v>0</v>
      </c>
      <c r="CO44" s="28">
        <v>0</v>
      </c>
      <c r="CP44" s="28">
        <v>0</v>
      </c>
      <c r="CQ44" s="28">
        <v>0</v>
      </c>
      <c r="CR44" s="28">
        <v>0</v>
      </c>
      <c r="CS44" s="28">
        <v>0</v>
      </c>
      <c r="CT44" s="28">
        <v>0</v>
      </c>
      <c r="CU44" s="28">
        <v>0</v>
      </c>
      <c r="CV44" s="28">
        <v>0</v>
      </c>
      <c r="CW44" s="28">
        <v>0</v>
      </c>
      <c r="CX44" s="28">
        <v>0</v>
      </c>
      <c r="CY44" s="28">
        <v>0</v>
      </c>
      <c r="CZ44" s="28">
        <v>0</v>
      </c>
    </row>
    <row r="45" spans="1:104" s="28" customFormat="1" x14ac:dyDescent="0.2">
      <c r="A45" s="33" t="str">
        <f t="shared" si="23"/>
        <v/>
      </c>
      <c r="B45" s="17" t="s">
        <v>32</v>
      </c>
      <c r="C45" s="200"/>
      <c r="D45" s="17"/>
      <c r="E45" s="17"/>
      <c r="F45" s="17"/>
      <c r="G45" s="39" t="str">
        <f>IF(OR(E45="",F45=""),"",IF(LEFT(E45,1)="M",VLOOKUP(F45,Setup!$J$9:$K$23,2,TRUE),VLOOKUP(F45,Setup!$L$9:$M$23,2,TRUE)))</f>
        <v/>
      </c>
      <c r="H45" s="39">
        <f>IF(F45="",0,VLOOKUP(AL45,DATA!$L$2:$N$1910,IF(LEFT(E45,1)="F",3,2)))</f>
        <v>0</v>
      </c>
      <c r="I45" s="17"/>
      <c r="J45" s="17"/>
      <c r="K45" s="115"/>
      <c r="L45" s="115"/>
      <c r="M45" s="115"/>
      <c r="N45" s="115"/>
      <c r="O45" s="116">
        <f t="shared" si="24"/>
        <v>0</v>
      </c>
      <c r="P45" s="205"/>
      <c r="Q45" s="115"/>
      <c r="R45" s="115"/>
      <c r="S45" s="115"/>
      <c r="T45" s="115"/>
      <c r="U45" s="116">
        <f t="shared" si="25"/>
        <v>0</v>
      </c>
      <c r="V45" s="117">
        <f t="shared" si="26"/>
        <v>0</v>
      </c>
      <c r="W45" s="115"/>
      <c r="X45" s="115"/>
      <c r="Y45" s="115"/>
      <c r="Z45" s="115"/>
      <c r="AA45" s="116">
        <f t="shared" si="27"/>
        <v>0</v>
      </c>
      <c r="AB45" s="117">
        <f t="shared" si="28"/>
        <v>0</v>
      </c>
      <c r="AC45" s="118">
        <f t="shared" si="29"/>
        <v>0</v>
      </c>
      <c r="AD45" s="118">
        <f>IF(OR(AB45=0,D45="",D45&lt;40),0,VLOOKUP($D45,DATA!$A$2:$B$53,2,TRUE)*AC45)</f>
        <v>0</v>
      </c>
      <c r="AE45" s="178" t="str">
        <f ca="1">IF(E45="","",OFFSET(Setup!$Q$1,MATCH(E45,Setup!O:O,0)-1,0))</f>
        <v/>
      </c>
      <c r="AF45" s="116">
        <f t="shared" ca="1" si="30"/>
        <v>0</v>
      </c>
      <c r="AG45" s="39">
        <f>IF(OR(AB45=0),0,VLOOKUP(AV45,Setup!$S$6:$T$15,2,TRUE))</f>
        <v>0</v>
      </c>
      <c r="AH45" s="119"/>
      <c r="AI45" s="114"/>
      <c r="AJ45" s="106">
        <f t="shared" si="31"/>
        <v>0</v>
      </c>
      <c r="AK45" s="39">
        <f t="shared" si="32"/>
        <v>0</v>
      </c>
      <c r="AL45" s="26">
        <f t="shared" si="33"/>
        <v>0</v>
      </c>
      <c r="AM45" s="26">
        <f t="shared" si="34"/>
        <v>0</v>
      </c>
      <c r="AN45" s="26">
        <f t="shared" si="35"/>
        <v>0</v>
      </c>
      <c r="AO45" s="38" t="str">
        <f t="shared" si="36"/>
        <v/>
      </c>
      <c r="AP45" s="38"/>
      <c r="AQ45" s="28">
        <f t="shared" si="37"/>
        <v>0</v>
      </c>
      <c r="AR45" s="198">
        <f t="shared" ca="1" si="38"/>
        <v>0</v>
      </c>
      <c r="AS45" s="38">
        <f t="shared" ca="1" si="39"/>
        <v>21</v>
      </c>
      <c r="AT45" s="158">
        <f t="shared" ca="1" si="40"/>
        <v>0</v>
      </c>
      <c r="AU45" s="97">
        <f t="shared" ca="1" si="41"/>
        <v>21</v>
      </c>
      <c r="AV45" s="179">
        <f t="shared" ca="1" si="42"/>
        <v>1</v>
      </c>
      <c r="AW45" s="162">
        <f t="shared" si="43"/>
        <v>0</v>
      </c>
      <c r="AX45" s="26">
        <f t="shared" si="44"/>
        <v>21</v>
      </c>
      <c r="AY45" s="198">
        <f ca="1">IF(OR(E45="",F45="",ISERROR(AE45)),0,(100000000*MATCH(E45,INDIRECT($AI$1),0)+IF(AE45=1,(16-IF(AO45="M",MATCH(G45,Setup!$K$9:$K$23,0),MATCH(G45,Setup!$M$9:$M$23)))*1000000,0)+IF(AB45&gt;0,IF(AE45=1,RANK(AB45,AB:AB,-1)*1000+AX45,IF(AE45=2,AC45,AD45)),0)))</f>
        <v>0</v>
      </c>
      <c r="AZ45" s="39"/>
      <c r="BA45" s="39"/>
      <c r="BB45" s="39"/>
      <c r="BC45" s="39"/>
      <c r="BD45" s="39"/>
      <c r="BE45" s="39"/>
      <c r="BF45" s="39"/>
      <c r="BG45" s="39"/>
      <c r="BH45" s="84"/>
      <c r="BI45" s="84"/>
      <c r="BJ45" s="84"/>
      <c r="BK45" s="84"/>
      <c r="BL45" s="84"/>
      <c r="BM45" s="84"/>
      <c r="BN45" s="30"/>
      <c r="CJ45" s="28">
        <v>0</v>
      </c>
      <c r="CK45" s="28">
        <v>0</v>
      </c>
      <c r="CL45" s="28">
        <v>0</v>
      </c>
      <c r="CM45" s="28">
        <v>0</v>
      </c>
      <c r="CN45" s="28">
        <v>0</v>
      </c>
      <c r="CO45" s="28">
        <v>0</v>
      </c>
      <c r="CP45" s="28">
        <v>0</v>
      </c>
      <c r="CQ45" s="28">
        <v>0</v>
      </c>
      <c r="CR45" s="28">
        <v>0</v>
      </c>
      <c r="CS45" s="28">
        <v>0</v>
      </c>
      <c r="CT45" s="28">
        <v>0</v>
      </c>
      <c r="CU45" s="28">
        <v>0</v>
      </c>
      <c r="CV45" s="28">
        <v>0</v>
      </c>
      <c r="CW45" s="28">
        <v>0</v>
      </c>
      <c r="CX45" s="28">
        <v>0</v>
      </c>
      <c r="CY45" s="28">
        <v>0</v>
      </c>
      <c r="CZ45" s="28">
        <v>0</v>
      </c>
    </row>
    <row r="46" spans="1:104" s="28" customFormat="1" x14ac:dyDescent="0.2">
      <c r="A46" s="33" t="str">
        <f t="shared" si="23"/>
        <v/>
      </c>
      <c r="B46" s="17" t="s">
        <v>32</v>
      </c>
      <c r="C46" s="200"/>
      <c r="D46" s="17"/>
      <c r="E46" s="17"/>
      <c r="F46" s="17"/>
      <c r="G46" s="39" t="str">
        <f>IF(OR(E46="",F46=""),"",IF(LEFT(E46,1)="M",VLOOKUP(F46,Setup!$J$9:$K$23,2,TRUE),VLOOKUP(F46,Setup!$L$9:$M$23,2,TRUE)))</f>
        <v/>
      </c>
      <c r="H46" s="39">
        <f>IF(F46="",0,VLOOKUP(AL46,DATA!$L$2:$N$1910,IF(LEFT(E46,1)="F",3,2)))</f>
        <v>0</v>
      </c>
      <c r="I46" s="17"/>
      <c r="J46" s="17"/>
      <c r="K46" s="115"/>
      <c r="L46" s="115"/>
      <c r="M46" s="115"/>
      <c r="N46" s="115"/>
      <c r="O46" s="116">
        <f t="shared" si="24"/>
        <v>0</v>
      </c>
      <c r="P46" s="205"/>
      <c r="Q46" s="115"/>
      <c r="R46" s="115"/>
      <c r="S46" s="115"/>
      <c r="T46" s="115"/>
      <c r="U46" s="116">
        <f t="shared" si="25"/>
        <v>0</v>
      </c>
      <c r="V46" s="117">
        <f t="shared" si="26"/>
        <v>0</v>
      </c>
      <c r="W46" s="115"/>
      <c r="X46" s="115"/>
      <c r="Y46" s="115"/>
      <c r="Z46" s="115"/>
      <c r="AA46" s="116">
        <f t="shared" si="27"/>
        <v>0</v>
      </c>
      <c r="AB46" s="117">
        <f t="shared" si="28"/>
        <v>0</v>
      </c>
      <c r="AC46" s="118">
        <f t="shared" si="29"/>
        <v>0</v>
      </c>
      <c r="AD46" s="118">
        <f>IF(OR(AB46=0,D46="",D46&lt;40),0,VLOOKUP($D46,DATA!$A$2:$B$53,2,TRUE)*AC46)</f>
        <v>0</v>
      </c>
      <c r="AE46" s="178" t="str">
        <f ca="1">IF(E46="","",OFFSET(Setup!$Q$1,MATCH(E46,Setup!O:O,0)-1,0))</f>
        <v/>
      </c>
      <c r="AF46" s="116">
        <f t="shared" ca="1" si="30"/>
        <v>0</v>
      </c>
      <c r="AG46" s="39">
        <f>IF(OR(AB46=0),0,VLOOKUP(AV46,Setup!$S$6:$T$15,2,TRUE))</f>
        <v>0</v>
      </c>
      <c r="AH46" s="119"/>
      <c r="AI46" s="114"/>
      <c r="AJ46" s="106">
        <f t="shared" si="31"/>
        <v>0</v>
      </c>
      <c r="AK46" s="39">
        <f t="shared" si="32"/>
        <v>0</v>
      </c>
      <c r="AL46" s="26">
        <f t="shared" si="33"/>
        <v>0</v>
      </c>
      <c r="AM46" s="26">
        <f t="shared" si="34"/>
        <v>0</v>
      </c>
      <c r="AN46" s="26">
        <f t="shared" si="35"/>
        <v>0</v>
      </c>
      <c r="AO46" s="38" t="str">
        <f t="shared" si="36"/>
        <v/>
      </c>
      <c r="AP46" s="38"/>
      <c r="AQ46" s="28">
        <f t="shared" si="37"/>
        <v>0</v>
      </c>
      <c r="AR46" s="198">
        <f t="shared" ca="1" si="38"/>
        <v>0</v>
      </c>
      <c r="AS46" s="38">
        <f t="shared" ca="1" si="39"/>
        <v>21</v>
      </c>
      <c r="AT46" s="158">
        <f t="shared" ca="1" si="40"/>
        <v>0</v>
      </c>
      <c r="AU46" s="97">
        <f t="shared" ca="1" si="41"/>
        <v>21</v>
      </c>
      <c r="AV46" s="179">
        <f t="shared" ca="1" si="42"/>
        <v>1</v>
      </c>
      <c r="AW46" s="162">
        <f t="shared" si="43"/>
        <v>0</v>
      </c>
      <c r="AX46" s="26">
        <f t="shared" si="44"/>
        <v>21</v>
      </c>
      <c r="AY46" s="198">
        <f ca="1">IF(OR(E46="",F46="",ISERROR(AE46)),0,(100000000*MATCH(E46,INDIRECT($AI$1),0)+IF(AE46=1,(16-IF(AO46="M",MATCH(G46,Setup!$K$9:$K$23,0),MATCH(G46,Setup!$M$9:$M$23)))*1000000,0)+IF(AB46&gt;0,IF(AE46=1,RANK(AB46,AB:AB,-1)*1000+AX46,IF(AE46=2,AC46,AD46)),0)))</f>
        <v>0</v>
      </c>
      <c r="AZ46" s="39"/>
      <c r="BA46" s="39"/>
      <c r="BB46" s="39"/>
      <c r="BC46" s="39"/>
      <c r="BD46" s="39"/>
      <c r="BE46" s="39"/>
      <c r="BF46" s="39"/>
      <c r="BG46" s="39"/>
      <c r="BH46" s="84"/>
      <c r="BI46" s="84"/>
      <c r="BJ46" s="84"/>
      <c r="BK46" s="84"/>
      <c r="BL46" s="84"/>
      <c r="BM46" s="84"/>
      <c r="BN46" s="30"/>
      <c r="CJ46" s="28">
        <v>0</v>
      </c>
      <c r="CK46" s="28">
        <v>0</v>
      </c>
      <c r="CL46" s="28">
        <v>0</v>
      </c>
      <c r="CM46" s="28">
        <v>0</v>
      </c>
      <c r="CN46" s="28">
        <v>0</v>
      </c>
      <c r="CO46" s="28">
        <v>0</v>
      </c>
      <c r="CP46" s="28">
        <v>0</v>
      </c>
      <c r="CQ46" s="28">
        <v>0</v>
      </c>
      <c r="CR46" s="28">
        <v>0</v>
      </c>
      <c r="CS46" s="28">
        <v>0</v>
      </c>
      <c r="CT46" s="28">
        <v>0</v>
      </c>
      <c r="CU46" s="28">
        <v>0</v>
      </c>
      <c r="CV46" s="28">
        <v>0</v>
      </c>
      <c r="CW46" s="28">
        <v>0</v>
      </c>
      <c r="CX46" s="28">
        <v>0</v>
      </c>
      <c r="CY46" s="28">
        <v>0</v>
      </c>
      <c r="CZ46" s="28">
        <v>0</v>
      </c>
    </row>
  </sheetData>
  <sortState xmlns:xlrd2="http://schemas.microsoft.com/office/spreadsheetml/2017/richdata2" ref="A10:XFD46">
    <sortCondition ref="AK10"/>
    <sortCondition ref="A10"/>
  </sortState>
  <customSheetViews>
    <customSheetView guid="{07CDF5D6-CF56-477A-AAD4-2986DB622B49}" showRuler="0">
      <selection activeCell="N2" sqref="N2"/>
      <pageMargins left="0.75" right="0.75" top="1" bottom="1" header="0.5" footer="0.5"/>
      <pageSetup orientation="portrait" r:id="rId1"/>
      <headerFooter alignWithMargins="0"/>
    </customSheetView>
  </customSheetViews>
  <mergeCells count="11">
    <mergeCell ref="H1:I1"/>
    <mergeCell ref="F2:G2"/>
    <mergeCell ref="D4:F4"/>
    <mergeCell ref="B1:E1"/>
    <mergeCell ref="F1:G1"/>
    <mergeCell ref="AE2:AE6"/>
    <mergeCell ref="D3:F3"/>
    <mergeCell ref="B3:C3"/>
    <mergeCell ref="B4:C4"/>
    <mergeCell ref="B2:E2"/>
    <mergeCell ref="F5:G5"/>
  </mergeCells>
  <phoneticPr fontId="0" type="noConversion"/>
  <conditionalFormatting sqref="B9">
    <cfRule type="expression" dxfId="69" priority="881" stopIfTrue="1">
      <formula>AND($B9&lt;&gt;RIGHT($B$8,1))</formula>
    </cfRule>
  </conditionalFormatting>
  <conditionalFormatting sqref="K9:N9 Q9:T9 W9:Z9">
    <cfRule type="expression" dxfId="68" priority="884" stopIfTrue="1">
      <formula>AND(COLUMN(K9)=$A$3,ROW(K9)=$A$4)</formula>
    </cfRule>
    <cfRule type="cellIs" dxfId="67" priority="885" stopIfTrue="1" operator="lessThan">
      <formula>0</formula>
    </cfRule>
    <cfRule type="expression" dxfId="66" priority="886" stopIfTrue="1">
      <formula>OR(AND(ROW(K9)=$A$4,COLUMN(K9)&lt;$A$3,CK9=1),AND(ROW(K9)&lt;$A$4,COLUMN(K9)=$A$3,CK9=1))</formula>
    </cfRule>
  </conditionalFormatting>
  <conditionalFormatting sqref="I9:J9 D9:F9">
    <cfRule type="expression" dxfId="65" priority="887" stopIfTrue="1">
      <formula>AND(ROW(D9)=$A$4)</formula>
    </cfRule>
    <cfRule type="expression" dxfId="64" priority="888" stopIfTrue="1">
      <formula>AND($B9&lt;&gt;RIGHT($B$8,1))</formula>
    </cfRule>
  </conditionalFormatting>
  <conditionalFormatting sqref="O9:P9 U9">
    <cfRule type="expression" dxfId="63" priority="889" stopIfTrue="1">
      <formula>AND(ROW(K9)=$A$4,COLUMN(K9)&lt;$A$3)</formula>
    </cfRule>
  </conditionalFormatting>
  <conditionalFormatting sqref="V9">
    <cfRule type="expression" dxfId="62" priority="890" stopIfTrue="1">
      <formula>AND(ROW(R9)=$A$4,COLUMN(R9)&lt;$A$3)</formula>
    </cfRule>
  </conditionalFormatting>
  <conditionalFormatting sqref="AA9">
    <cfRule type="expression" dxfId="61" priority="891" stopIfTrue="1">
      <formula>AND(ROW(W9)=$A$4,$A$3&gt;21)</formula>
    </cfRule>
  </conditionalFormatting>
  <conditionalFormatting sqref="AB9">
    <cfRule type="expression" dxfId="60" priority="898" stopIfTrue="1">
      <formula>AND(ROW(X9)=$A$4)</formula>
    </cfRule>
    <cfRule type="expression" dxfId="59" priority="899" stopIfTrue="1">
      <formula>AND(AE9=1)</formula>
    </cfRule>
  </conditionalFormatting>
  <conditionalFormatting sqref="AC9">
    <cfRule type="expression" dxfId="58" priority="900" stopIfTrue="1">
      <formula>AND(AE9=2)</formula>
    </cfRule>
  </conditionalFormatting>
  <conditionalFormatting sqref="AD9">
    <cfRule type="expression" dxfId="57" priority="901" stopIfTrue="1">
      <formula>AND(AE9=3)</formula>
    </cfRule>
  </conditionalFormatting>
  <conditionalFormatting sqref="H3:I4">
    <cfRule type="expression" dxfId="56" priority="892" stopIfTrue="1">
      <formula>AND(COLUMN(H3)=$K$3,ROW(H3)=VALUE(RIGHT(#REF!,1)))</formula>
    </cfRule>
  </conditionalFormatting>
  <conditionalFormatting sqref="D3:F4">
    <cfRule type="expression" dxfId="55" priority="893" stopIfTrue="1">
      <formula>NOT($A$2=$H$4)</formula>
    </cfRule>
    <cfRule type="cellIs" dxfId="54" priority="894" stopIfTrue="1" operator="lessThan">
      <formula>0</formula>
    </cfRule>
    <cfRule type="expression" dxfId="53" priority="895" stopIfTrue="1">
      <formula>OR($A$2=$H$4)</formula>
    </cfRule>
  </conditionalFormatting>
  <conditionalFormatting sqref="K8:N8 Q8:T8 W8:Z8">
    <cfRule type="cellIs" dxfId="52" priority="896" stopIfTrue="1" operator="equal">
      <formula>$B$3</formula>
    </cfRule>
  </conditionalFormatting>
  <conditionalFormatting sqref="G9:H9">
    <cfRule type="expression" dxfId="51" priority="897" stopIfTrue="1">
      <formula>AND(ROW(G9)=$A$4)</formula>
    </cfRule>
  </conditionalFormatting>
  <conditionalFormatting sqref="C9">
    <cfRule type="cellIs" dxfId="50" priority="907" stopIfTrue="1" operator="equal">
      <formula>$B$2</formula>
    </cfRule>
    <cfRule type="expression" dxfId="49" priority="908" stopIfTrue="1">
      <formula>AND($B9&lt;&gt;RIGHT($B$8,1))</formula>
    </cfRule>
  </conditionalFormatting>
  <conditionalFormatting sqref="B46">
    <cfRule type="expression" dxfId="48" priority="17" stopIfTrue="1">
      <formula>AND($B46&lt;&gt;RIGHT($B$8,1))</formula>
    </cfRule>
  </conditionalFormatting>
  <conditionalFormatting sqref="K46:N46 Q46:T46 W46:Z46">
    <cfRule type="expression" dxfId="47" priority="18" stopIfTrue="1">
      <formula>AND(COLUMN(K46)=$A$3,ROW(K46)=$A$4)</formula>
    </cfRule>
    <cfRule type="cellIs" dxfId="46" priority="19" stopIfTrue="1" operator="lessThan">
      <formula>0</formula>
    </cfRule>
    <cfRule type="expression" dxfId="45" priority="20" stopIfTrue="1">
      <formula>OR(AND(ROW(K46)=$A$4,COLUMN(K46)&lt;$A$3,CK46=1),AND(ROW(K46)&lt;$A$4,COLUMN(K46)=$A$3,CK46=1))</formula>
    </cfRule>
  </conditionalFormatting>
  <conditionalFormatting sqref="I46:J46 D46:F46">
    <cfRule type="expression" dxfId="44" priority="21" stopIfTrue="1">
      <formula>AND(ROW(D46)=$A$4)</formula>
    </cfRule>
    <cfRule type="expression" dxfId="43" priority="22" stopIfTrue="1">
      <formula>AND($B46&lt;&gt;RIGHT($B$8,1))</formula>
    </cfRule>
  </conditionalFormatting>
  <conditionalFormatting sqref="O46:P46 U46">
    <cfRule type="expression" dxfId="42" priority="23" stopIfTrue="1">
      <formula>AND(ROW(K46)=$A$4,COLUMN(K46)&lt;$A$3)</formula>
    </cfRule>
  </conditionalFormatting>
  <conditionalFormatting sqref="V46">
    <cfRule type="expression" dxfId="41" priority="24" stopIfTrue="1">
      <formula>AND(ROW(R46)=$A$4,COLUMN(R46)&lt;$A$3)</formula>
    </cfRule>
  </conditionalFormatting>
  <conditionalFormatting sqref="AA46">
    <cfRule type="expression" dxfId="40" priority="25" stopIfTrue="1">
      <formula>AND(ROW(W46)=$A$4,$A$3&gt;21)</formula>
    </cfRule>
  </conditionalFormatting>
  <conditionalFormatting sqref="AB46">
    <cfRule type="expression" dxfId="39" priority="27" stopIfTrue="1">
      <formula>AND(ROW(X46)=$A$4)</formula>
    </cfRule>
    <cfRule type="expression" dxfId="38" priority="28" stopIfTrue="1">
      <formula>AND(AE46=1)</formula>
    </cfRule>
  </conditionalFormatting>
  <conditionalFormatting sqref="AC46">
    <cfRule type="expression" dxfId="37" priority="29" stopIfTrue="1">
      <formula>AND(AE46=2)</formula>
    </cfRule>
  </conditionalFormatting>
  <conditionalFormatting sqref="AD46">
    <cfRule type="expression" dxfId="36" priority="30" stopIfTrue="1">
      <formula>AND(AE46=3)</formula>
    </cfRule>
  </conditionalFormatting>
  <conditionalFormatting sqref="G46:H46">
    <cfRule type="expression" dxfId="35" priority="26" stopIfTrue="1">
      <formula>AND(ROW(G46)=$A$4)</formula>
    </cfRule>
  </conditionalFormatting>
  <conditionalFormatting sqref="C46">
    <cfRule type="cellIs" dxfId="34" priority="31" stopIfTrue="1" operator="equal">
      <formula>$B$2</formula>
    </cfRule>
    <cfRule type="expression" dxfId="33" priority="32" stopIfTrue="1">
      <formula>AND($B46&lt;&gt;RIGHT($B$8,1))</formula>
    </cfRule>
  </conditionalFormatting>
  <conditionalFormatting sqref="B10:B45">
    <cfRule type="expression" dxfId="32" priority="1" stopIfTrue="1">
      <formula>AND($B10&lt;&gt;RIGHT($B$8,1))</formula>
    </cfRule>
  </conditionalFormatting>
  <conditionalFormatting sqref="K10:N45 Q10:T45 W10:Z45">
    <cfRule type="expression" dxfId="31" priority="2" stopIfTrue="1">
      <formula>AND(COLUMN(K10)=$A$3,ROW(K10)=$A$4)</formula>
    </cfRule>
    <cfRule type="cellIs" dxfId="30" priority="3" stopIfTrue="1" operator="lessThan">
      <formula>0</formula>
    </cfRule>
    <cfRule type="expression" dxfId="29" priority="4" stopIfTrue="1">
      <formula>OR(AND(ROW(K10)=$A$4,COLUMN(K10)&lt;$A$3,CK10=1),AND(ROW(K10)&lt;$A$4,COLUMN(K10)=$A$3,CK10=1))</formula>
    </cfRule>
  </conditionalFormatting>
  <conditionalFormatting sqref="I10:J45 D10:F45">
    <cfRule type="expression" dxfId="28" priority="5" stopIfTrue="1">
      <formula>AND(ROW(D10)=$A$4)</formula>
    </cfRule>
    <cfRule type="expression" dxfId="27" priority="6" stopIfTrue="1">
      <formula>AND($B10&lt;&gt;RIGHT($B$8,1))</formula>
    </cfRule>
  </conditionalFormatting>
  <conditionalFormatting sqref="O10:P45 U10:U45">
    <cfRule type="expression" dxfId="26" priority="7" stopIfTrue="1">
      <formula>AND(ROW(K10)=$A$4,COLUMN(K10)&lt;$A$3)</formula>
    </cfRule>
  </conditionalFormatting>
  <conditionalFormatting sqref="V10:V45">
    <cfRule type="expression" dxfId="25" priority="8" stopIfTrue="1">
      <formula>AND(ROW(R10)=$A$4,COLUMN(R10)&lt;$A$3)</formula>
    </cfRule>
  </conditionalFormatting>
  <conditionalFormatting sqref="AA10:AA45">
    <cfRule type="expression" dxfId="24" priority="9" stopIfTrue="1">
      <formula>AND(ROW(W10)=$A$4,$A$3&gt;21)</formula>
    </cfRule>
  </conditionalFormatting>
  <conditionalFormatting sqref="AB10:AB45">
    <cfRule type="expression" dxfId="23" priority="11" stopIfTrue="1">
      <formula>AND(ROW(X10)=$A$4)</formula>
    </cfRule>
    <cfRule type="expression" dxfId="22" priority="12" stopIfTrue="1">
      <formula>AND(AE10=1)</formula>
    </cfRule>
  </conditionalFormatting>
  <conditionalFormatting sqref="AC10:AC45">
    <cfRule type="expression" dxfId="21" priority="13" stopIfTrue="1">
      <formula>AND(AE10=2)</formula>
    </cfRule>
  </conditionalFormatting>
  <conditionalFormatting sqref="AD10:AD45">
    <cfRule type="expression" dxfId="20" priority="14" stopIfTrue="1">
      <formula>AND(AE10=3)</formula>
    </cfRule>
  </conditionalFormatting>
  <conditionalFormatting sqref="G10:H45">
    <cfRule type="expression" dxfId="19" priority="10" stopIfTrue="1">
      <formula>AND(ROW(G10)=$A$4)</formula>
    </cfRule>
  </conditionalFormatting>
  <conditionalFormatting sqref="C10:C45">
    <cfRule type="cellIs" dxfId="18" priority="15" stopIfTrue="1" operator="equal">
      <formula>$B$2</formula>
    </cfRule>
    <cfRule type="expression" dxfId="17" priority="16" stopIfTrue="1">
      <formula>AND($B10&lt;&gt;RIGHT($B$8,1))</formula>
    </cfRule>
  </conditionalFormatting>
  <dataValidations count="12">
    <dataValidation type="list" allowBlank="1" showInputMessage="1" showErrorMessage="1" sqref="F5:G5" xr:uid="{00000000-0002-0000-0300-000000000000}">
      <formula1>"automatic, manual"</formula1>
    </dataValidation>
    <dataValidation type="list" allowBlank="1" showInputMessage="1" showErrorMessage="1" promptTitle="Changing Flights" prompt="Select the next flight from the dropdown list to move it to the top of the lifting order.  Then select Squat 1, Bench 1, or Deadlift 1 from the pulldown list in block C3 above." sqref="B8" xr:uid="{00000000-0002-0000-0300-000001000000}">
      <formula1>"Flt A,Flt B,Flt C,Flt D,Flt E,Flt F, Flt G,Flt H"</formula1>
    </dataValidation>
    <dataValidation type="list" allowBlank="1" showInputMessage="1" showErrorMessage="1" sqref="B2:E2" xr:uid="{00000000-0002-0000-0300-000002000000}">
      <formula1>INDIRECT($A$7)</formula1>
    </dataValidation>
    <dataValidation type="list" allowBlank="1" showInputMessage="1" showErrorMessage="1" sqref="AB8" xr:uid="{00000000-0002-0000-0300-000003000000}">
      <formula1>"PL Total, Best Squat, Best Bench, Best Deadlift, Push Pull Total"</formula1>
    </dataValidation>
    <dataValidation type="list" allowBlank="1" showInputMessage="1" showErrorMessage="1" promptTitle="Changing attempts" prompt="The flight at the top of the lifting order is sorted by the selected attempt and lot #.  The first lifter in the flight is selected in the name block." sqref="B3:C3" xr:uid="{00000000-0002-0000-0300-000004000000}">
      <formula1>INDIRECT($BA$1)</formula1>
    </dataValidation>
    <dataValidation allowBlank="1" showInputMessage="1" showErrorMessage="1" prompt="Don't enter anything here, these are calculated automatically." sqref="G9:H46 AB9:AD46 AU9:AU46 V9:V46 AG9:AG46" xr:uid="{00000000-0002-0000-0300-000005000000}"/>
    <dataValidation type="custom" errorStyle="warning" allowBlank="1" showInputMessage="1" showErrorMessage="1" error="Must be a multiple of 2.5 unless record attempt" sqref="Q9:Q46 K9:K46 W9:W46" xr:uid="{00000000-0002-0000-0300-000006000000}">
      <formula1>AND(MOD(K9,2.5)=0)</formula1>
    </dataValidation>
    <dataValidation type="list" allowBlank="1" showInputMessage="1" showErrorMessage="1" sqref="B9:B46" xr:uid="{00000000-0002-0000-0300-000007000000}">
      <formula1>"A,B,C,D,E,F,G,H"</formula1>
    </dataValidation>
    <dataValidation type="list" allowBlank="1" showInputMessage="1" showErrorMessage="1" prompt="1st Character must be M or F to designate male/female to compute Wilks Coef.  Examples:  M-O = open male, F-M1 = female master" sqref="E9:E46" xr:uid="{00000000-0002-0000-0300-000008000000}">
      <formula1>INDIRECT($AI$1)</formula1>
    </dataValidation>
    <dataValidation allowBlank="1" showInputMessage="1" showErrorMessage="1" promptTitle="Events entered" prompt="Enter the code for for each event entered_x000a_PL = 3-Lift total_x000a_PP = BP plus DL_x000a_SQ = Squat_x000a_BP = Bench press_x000a_DL = Deadlift" sqref="AI9:AI46" xr:uid="{00000000-0002-0000-0300-000009000000}"/>
    <dataValidation type="list" errorStyle="warning" allowBlank="1" showInputMessage="1" showErrorMessage="1" promptTitle="Determine place using" prompt="1 = Division, Wt Class &amp; total_x000a_2 = Division &amp; Total x Coef_x000a_3 = Division &amp; Total x Coef x Age Coef" sqref="AE9:AE46" xr:uid="{00000000-0002-0000-0300-00000A000000}">
      <formula1>"1,2,3"</formula1>
    </dataValidation>
    <dataValidation type="custom" errorStyle="warning" allowBlank="1" showInputMessage="1" showErrorMessage="1" error="- Must be a multiple of 2.5 except for record attempts_x000a_- Must be greater than previous good attempt_x000a_- Must be &gt; or = to previous missed attempt" sqref="R9:T46 X9:Z46 L9:N46" xr:uid="{00000000-0002-0000-0300-00000B000000}">
      <formula1>AND(MOD(L9,2.5)=0,L9&gt;=ABS(K9),L9&gt;K9)</formula1>
    </dataValidation>
  </dataValidations>
  <pageMargins left="0.75" right="0.75" top="1" bottom="1" header="0.5" footer="0.5"/>
  <pageSetup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68" r:id="rId5" name="Button 96">
              <controlPr defaultSize="0" print="0" autoFill="0" autoPict="0" macro="[0]!NextFlights">
                <anchor moveWithCells="1" sizeWithCells="1">
                  <from>
                    <xdr:col>2</xdr:col>
                    <xdr:colOff>76200</xdr:colOff>
                    <xdr:row>5</xdr:row>
                    <xdr:rowOff>38100</xdr:rowOff>
                  </from>
                  <to>
                    <xdr:col>2</xdr:col>
                    <xdr:colOff>1038225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6" name="Button 100">
              <controlPr defaultSize="0" print="0" autoFill="0" autoPict="0" macro="[0]!BarLoadUpLoad">
                <anchor moveWithCells="1" sizeWithCells="1">
                  <from>
                    <xdr:col>3</xdr:col>
                    <xdr:colOff>238125</xdr:colOff>
                    <xdr:row>5</xdr:row>
                    <xdr:rowOff>38100</xdr:rowOff>
                  </from>
                  <to>
                    <xdr:col>7</xdr:col>
                    <xdr:colOff>400050</xdr:colOff>
                    <xdr:row>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1:R17"/>
  <sheetViews>
    <sheetView zoomScale="70" zoomScaleNormal="70" workbookViewId="0">
      <selection activeCell="T15" sqref="T15"/>
    </sheetView>
  </sheetViews>
  <sheetFormatPr defaultColWidth="9.140625" defaultRowHeight="36" customHeight="1" x14ac:dyDescent="0.2"/>
  <cols>
    <col min="2" max="2" width="10" customWidth="1"/>
    <col min="3" max="3" width="9.140625" customWidth="1"/>
    <col min="8" max="8" width="9.5703125" customWidth="1"/>
  </cols>
  <sheetData>
    <row r="1" spans="1:18" ht="36" customHeight="1" x14ac:dyDescent="0.2">
      <c r="A1" s="404" t="str">
        <f>IF(RIGHT(Lifting!$B$2,1) = ")",MID(Lifting!$B$2,1,(SEARCH("(",Lifting!$B$2,1)-2)),Lifting!$B$2)</f>
        <v>ERDEM YAVUZ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6"/>
      <c r="Q1" s="221"/>
    </row>
    <row r="2" spans="1:18" ht="36" customHeight="1" x14ac:dyDescent="0.2">
      <c r="A2" s="407"/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9"/>
      <c r="Q2" s="221"/>
    </row>
    <row r="3" spans="1:18" ht="48.75" customHeight="1" x14ac:dyDescent="0.2">
      <c r="A3" s="416" t="str">
        <f ca="1">IF(ISBLANK(INDIRECT("Lifting!AH"&amp;Lifting!A4)),"",INDIRECT("Lifting!AH"&amp;Lifting!A4))</f>
        <v/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Q3" s="221"/>
    </row>
    <row r="4" spans="1:18" ht="33" customHeight="1" x14ac:dyDescent="0.2">
      <c r="A4" s="410" t="str">
        <f>Lifting!B8</f>
        <v>Flt A</v>
      </c>
      <c r="B4" s="411"/>
      <c r="C4" s="411" t="str">
        <f>Lifting!B3</f>
        <v>Deadlift 3</v>
      </c>
      <c r="D4" s="411"/>
      <c r="E4" s="411"/>
      <c r="F4" s="418" t="s">
        <v>168</v>
      </c>
      <c r="G4" s="418"/>
      <c r="H4" s="418">
        <f ca="1">Lifting!H2</f>
        <v>105</v>
      </c>
      <c r="I4" s="418"/>
      <c r="J4" s="259"/>
      <c r="K4" s="259"/>
      <c r="L4" s="412" t="str">
        <f ca="1">Lifting!B4</f>
        <v/>
      </c>
      <c r="M4" s="412"/>
      <c r="N4" s="412"/>
      <c r="O4" s="412"/>
      <c r="P4" s="413"/>
      <c r="Q4" s="221"/>
    </row>
    <row r="5" spans="1:18" ht="36" customHeight="1" x14ac:dyDescent="0.2">
      <c r="A5" s="266"/>
      <c r="B5" s="266"/>
      <c r="C5" s="266"/>
      <c r="D5" s="266"/>
      <c r="E5" s="266"/>
      <c r="F5" s="266"/>
      <c r="G5" s="266"/>
      <c r="H5" s="266"/>
      <c r="I5" s="266"/>
      <c r="J5" s="266"/>
      <c r="K5" s="267"/>
      <c r="L5" s="412" t="str">
        <f ca="1">CONCATENATE("#25 - ",Setup!H12)</f>
        <v>#25 - 0</v>
      </c>
      <c r="M5" s="412"/>
      <c r="N5" s="412"/>
      <c r="O5" s="412"/>
      <c r="P5" s="413"/>
      <c r="Q5" s="221"/>
    </row>
    <row r="6" spans="1:18" ht="36" customHeight="1" x14ac:dyDescent="0.2">
      <c r="A6" s="414">
        <f ca="1">Lifting!D3</f>
        <v>0</v>
      </c>
      <c r="B6" s="415"/>
      <c r="C6" s="415"/>
      <c r="D6" s="415"/>
      <c r="E6" s="415"/>
      <c r="F6" s="415"/>
      <c r="G6" s="415"/>
      <c r="H6" s="415"/>
      <c r="I6" s="226"/>
      <c r="J6" s="400" t="str">
        <f xml:space="preserve"> Lifting!G3</f>
        <v>Kg</v>
      </c>
      <c r="K6" s="400"/>
      <c r="L6" s="400"/>
      <c r="M6" s="400"/>
      <c r="N6" s="400"/>
      <c r="O6" s="400"/>
      <c r="P6" s="401"/>
      <c r="Q6" s="221"/>
    </row>
    <row r="7" spans="1:18" ht="50.25" customHeight="1" x14ac:dyDescent="0.2">
      <c r="A7" s="414"/>
      <c r="B7" s="415"/>
      <c r="C7" s="415"/>
      <c r="D7" s="415"/>
      <c r="E7" s="415"/>
      <c r="F7" s="415"/>
      <c r="G7" s="415"/>
      <c r="H7" s="415"/>
      <c r="I7" s="227"/>
      <c r="J7" s="400"/>
      <c r="K7" s="400"/>
      <c r="L7" s="400"/>
      <c r="M7" s="400"/>
      <c r="N7" s="400"/>
      <c r="O7" s="400"/>
      <c r="P7" s="401"/>
      <c r="Q7" s="221"/>
    </row>
    <row r="8" spans="1:18" ht="36" customHeight="1" x14ac:dyDescent="0.2">
      <c r="A8" s="221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240"/>
      <c r="Q8" s="221"/>
      <c r="R8" s="5"/>
    </row>
    <row r="9" spans="1:18" ht="36" customHeight="1" x14ac:dyDescent="0.2">
      <c r="A9" s="221"/>
      <c r="B9" s="64"/>
      <c r="C9" s="64"/>
      <c r="D9" s="64"/>
      <c r="E9" s="64"/>
      <c r="F9" s="64"/>
      <c r="G9" s="64"/>
      <c r="H9" s="64"/>
      <c r="I9" s="226"/>
      <c r="J9" s="64"/>
      <c r="K9" s="64"/>
      <c r="L9" s="64"/>
      <c r="M9" s="64"/>
      <c r="N9" s="64"/>
      <c r="O9" s="64"/>
      <c r="P9" s="240"/>
      <c r="Q9" s="221"/>
    </row>
    <row r="10" spans="1:18" ht="36" customHeight="1" x14ac:dyDescent="0.2">
      <c r="A10" s="221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240"/>
      <c r="Q10" s="221"/>
    </row>
    <row r="11" spans="1:18" ht="36" customHeight="1" x14ac:dyDescent="0.2">
      <c r="A11" s="221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240"/>
      <c r="Q11" s="221"/>
    </row>
    <row r="12" spans="1:18" ht="36" customHeight="1" x14ac:dyDescent="0.2">
      <c r="A12" s="221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240"/>
      <c r="Q12" s="221"/>
    </row>
    <row r="13" spans="1:18" ht="36" customHeight="1" x14ac:dyDescent="0.2">
      <c r="A13" s="221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240"/>
      <c r="Q13" s="221"/>
    </row>
    <row r="14" spans="1:18" ht="36" customHeight="1" x14ac:dyDescent="0.2">
      <c r="A14" s="221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240"/>
      <c r="Q14" s="221"/>
    </row>
    <row r="15" spans="1:18" ht="36" customHeight="1" x14ac:dyDescent="0.2">
      <c r="A15" s="221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240"/>
      <c r="Q15" s="221"/>
    </row>
    <row r="16" spans="1:18" ht="36" customHeight="1" x14ac:dyDescent="0.2">
      <c r="A16" s="396">
        <f ca="1">Lifting!D4</f>
        <v>0</v>
      </c>
      <c r="B16" s="397"/>
      <c r="C16" s="397"/>
      <c r="D16" s="397"/>
      <c r="E16" s="397"/>
      <c r="F16" s="397"/>
      <c r="G16" s="397"/>
      <c r="H16" s="397"/>
      <c r="I16" s="226"/>
      <c r="J16" s="400" t="str">
        <f>Lifting!G4</f>
        <v>Lb</v>
      </c>
      <c r="K16" s="400"/>
      <c r="L16" s="400"/>
      <c r="M16" s="400"/>
      <c r="N16" s="400"/>
      <c r="O16" s="400"/>
      <c r="P16" s="401"/>
      <c r="Q16" s="221"/>
    </row>
    <row r="17" spans="1:17" ht="36" customHeight="1" x14ac:dyDescent="0.2">
      <c r="A17" s="398"/>
      <c r="B17" s="399"/>
      <c r="C17" s="399"/>
      <c r="D17" s="399"/>
      <c r="E17" s="399"/>
      <c r="F17" s="399"/>
      <c r="G17" s="399"/>
      <c r="H17" s="399"/>
      <c r="I17" s="228"/>
      <c r="J17" s="402"/>
      <c r="K17" s="402"/>
      <c r="L17" s="402"/>
      <c r="M17" s="402"/>
      <c r="N17" s="402"/>
      <c r="O17" s="402"/>
      <c r="P17" s="403"/>
      <c r="Q17" s="221"/>
    </row>
  </sheetData>
  <mergeCells count="12">
    <mergeCell ref="A16:H17"/>
    <mergeCell ref="J6:P7"/>
    <mergeCell ref="J16:P17"/>
    <mergeCell ref="A1:P2"/>
    <mergeCell ref="A4:B4"/>
    <mergeCell ref="L4:P4"/>
    <mergeCell ref="A6:H7"/>
    <mergeCell ref="A3:K3"/>
    <mergeCell ref="L5:P5"/>
    <mergeCell ref="C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5"/>
  <dimension ref="A1:M199"/>
  <sheetViews>
    <sheetView zoomScale="90" zoomScaleNormal="90" workbookViewId="0">
      <selection activeCell="A4" sqref="A4:C5"/>
    </sheetView>
  </sheetViews>
  <sheetFormatPr defaultRowHeight="12.75" x14ac:dyDescent="0.2"/>
  <cols>
    <col min="1" max="1" width="4.42578125" style="7" customWidth="1"/>
    <col min="2" max="2" width="26.85546875" style="7" customWidth="1"/>
    <col min="3" max="3" width="9.140625" style="7" customWidth="1"/>
    <col min="4" max="4" width="6.5703125" style="7" customWidth="1"/>
    <col min="5" max="5" width="21" style="7" customWidth="1"/>
    <col min="6" max="6" width="9.7109375" style="7" customWidth="1"/>
    <col min="7" max="7" width="9.140625" style="7"/>
    <col min="8" max="8" width="5" style="7" customWidth="1"/>
    <col min="9" max="9" width="5.140625" style="7" customWidth="1"/>
    <col min="10" max="10" width="22.7109375" style="7" customWidth="1"/>
    <col min="11" max="11" width="5.140625" style="7" hidden="1" customWidth="1"/>
    <col min="12" max="12" width="13.85546875" style="7" customWidth="1"/>
    <col min="13" max="13" width="0.140625" style="7" hidden="1" customWidth="1"/>
    <col min="14" max="14" width="9.42578125" style="7" customWidth="1"/>
    <col min="15" max="15" width="9.5703125" style="7" customWidth="1"/>
    <col min="16" max="16384" width="9.140625" style="7"/>
  </cols>
  <sheetData>
    <row r="1" spans="1:4" ht="23.25" x14ac:dyDescent="0.35">
      <c r="A1" s="419" t="s">
        <v>190</v>
      </c>
      <c r="B1" s="419"/>
      <c r="C1" s="419"/>
      <c r="D1" s="419"/>
    </row>
    <row r="2" spans="1:4" ht="23.25" customHeight="1" x14ac:dyDescent="0.3">
      <c r="A2" s="420" t="s">
        <v>191</v>
      </c>
      <c r="B2" s="420"/>
      <c r="C2" s="421">
        <f>Lifting!J5</f>
        <v>2.011574074074074E-2</v>
      </c>
      <c r="D2" s="421"/>
    </row>
    <row r="4" spans="1:4" s="291" customFormat="1" x14ac:dyDescent="0.2">
      <c r="A4" s="292" t="s">
        <v>189</v>
      </c>
      <c r="B4" s="292" t="s">
        <v>0</v>
      </c>
      <c r="C4" s="292" t="s">
        <v>17</v>
      </c>
    </row>
    <row r="5" spans="1:4" s="290" customFormat="1" x14ac:dyDescent="0.2"/>
    <row r="6" spans="1:4" s="290" customFormat="1" x14ac:dyDescent="0.2"/>
    <row r="7" spans="1:4" s="290" customFormat="1" x14ac:dyDescent="0.2"/>
    <row r="8" spans="1:4" s="290" customFormat="1" x14ac:dyDescent="0.2"/>
    <row r="9" spans="1:4" s="290" customFormat="1" x14ac:dyDescent="0.2"/>
    <row r="10" spans="1:4" s="290" customFormat="1" x14ac:dyDescent="0.2"/>
    <row r="11" spans="1:4" s="290" customFormat="1" x14ac:dyDescent="0.2"/>
    <row r="12" spans="1:4" s="290" customFormat="1" x14ac:dyDescent="0.2"/>
    <row r="13" spans="1:4" s="290" customFormat="1" x14ac:dyDescent="0.2"/>
    <row r="14" spans="1:4" s="290" customFormat="1" x14ac:dyDescent="0.2"/>
    <row r="15" spans="1:4" s="290" customFormat="1" x14ac:dyDescent="0.2"/>
    <row r="16" spans="1:4" s="290" customFormat="1" x14ac:dyDescent="0.2"/>
    <row r="17" s="290" customFormat="1" x14ac:dyDescent="0.2"/>
    <row r="18" s="290" customFormat="1" x14ac:dyDescent="0.2"/>
    <row r="19" s="290" customFormat="1" x14ac:dyDescent="0.2"/>
    <row r="20" s="290" customFormat="1" x14ac:dyDescent="0.2"/>
    <row r="21" s="290" customFormat="1" x14ac:dyDescent="0.2"/>
    <row r="22" s="290" customFormat="1" x14ac:dyDescent="0.2"/>
    <row r="23" s="290" customFormat="1" x14ac:dyDescent="0.2"/>
    <row r="24" s="290" customFormat="1" x14ac:dyDescent="0.2"/>
    <row r="25" s="290" customFormat="1" x14ac:dyDescent="0.2"/>
    <row r="26" s="290" customFormat="1" x14ac:dyDescent="0.2"/>
    <row r="27" s="290" customFormat="1" x14ac:dyDescent="0.2"/>
    <row r="28" s="290" customFormat="1" x14ac:dyDescent="0.2"/>
    <row r="29" s="290" customFormat="1" x14ac:dyDescent="0.2"/>
    <row r="30" s="290" customFormat="1" x14ac:dyDescent="0.2"/>
    <row r="31" s="290" customFormat="1" x14ac:dyDescent="0.2"/>
    <row r="32" s="290" customFormat="1" x14ac:dyDescent="0.2"/>
    <row r="33" s="290" customFormat="1" x14ac:dyDescent="0.2"/>
    <row r="34" s="290" customFormat="1" x14ac:dyDescent="0.2"/>
    <row r="35" s="290" customFormat="1" x14ac:dyDescent="0.2"/>
    <row r="36" s="290" customFormat="1" x14ac:dyDescent="0.2"/>
    <row r="37" s="290" customFormat="1" x14ac:dyDescent="0.2"/>
    <row r="38" s="290" customFormat="1" x14ac:dyDescent="0.2"/>
    <row r="39" s="290" customFormat="1" x14ac:dyDescent="0.2"/>
    <row r="40" s="290" customFormat="1" x14ac:dyDescent="0.2"/>
    <row r="41" s="290" customFormat="1" x14ac:dyDescent="0.2"/>
    <row r="42" s="290" customFormat="1" x14ac:dyDescent="0.2"/>
    <row r="43" s="290" customFormat="1" x14ac:dyDescent="0.2"/>
    <row r="44" s="290" customFormat="1" x14ac:dyDescent="0.2"/>
    <row r="45" s="290" customFormat="1" x14ac:dyDescent="0.2"/>
    <row r="46" s="290" customFormat="1" x14ac:dyDescent="0.2"/>
    <row r="47" s="290" customFormat="1" x14ac:dyDescent="0.2"/>
    <row r="48" s="290" customFormat="1" x14ac:dyDescent="0.2"/>
    <row r="49" s="290" customFormat="1" x14ac:dyDescent="0.2"/>
    <row r="50" s="290" customFormat="1" x14ac:dyDescent="0.2"/>
    <row r="51" s="290" customFormat="1" x14ac:dyDescent="0.2"/>
    <row r="52" s="290" customFormat="1" x14ac:dyDescent="0.2"/>
    <row r="53" s="290" customFormat="1" x14ac:dyDescent="0.2"/>
    <row r="54" s="290" customFormat="1" x14ac:dyDescent="0.2"/>
    <row r="55" s="290" customFormat="1" x14ac:dyDescent="0.2"/>
    <row r="56" s="290" customFormat="1" x14ac:dyDescent="0.2"/>
    <row r="57" s="290" customFormat="1" x14ac:dyDescent="0.2"/>
    <row r="58" s="290" customFormat="1" x14ac:dyDescent="0.2"/>
    <row r="59" s="290" customFormat="1" x14ac:dyDescent="0.2"/>
    <row r="60" s="290" customFormat="1" x14ac:dyDescent="0.2"/>
    <row r="61" s="290" customFormat="1" x14ac:dyDescent="0.2"/>
    <row r="62" s="290" customFormat="1" x14ac:dyDescent="0.2"/>
    <row r="63" s="290" customFormat="1" x14ac:dyDescent="0.2"/>
    <row r="64" s="290" customFormat="1" x14ac:dyDescent="0.2"/>
    <row r="65" s="290" customFormat="1" x14ac:dyDescent="0.2"/>
    <row r="66" s="290" customFormat="1" x14ac:dyDescent="0.2"/>
    <row r="67" s="290" customFormat="1" x14ac:dyDescent="0.2"/>
    <row r="68" s="290" customFormat="1" x14ac:dyDescent="0.2"/>
    <row r="69" s="290" customFormat="1" x14ac:dyDescent="0.2"/>
    <row r="70" s="290" customFormat="1" x14ac:dyDescent="0.2"/>
    <row r="71" s="290" customFormat="1" x14ac:dyDescent="0.2"/>
    <row r="72" s="290" customFormat="1" x14ac:dyDescent="0.2"/>
    <row r="73" s="290" customFormat="1" x14ac:dyDescent="0.2"/>
    <row r="74" s="290" customFormat="1" x14ac:dyDescent="0.2"/>
    <row r="75" s="290" customFormat="1" x14ac:dyDescent="0.2"/>
    <row r="76" s="290" customFormat="1" x14ac:dyDescent="0.2"/>
    <row r="77" s="290" customFormat="1" x14ac:dyDescent="0.2"/>
    <row r="78" s="290" customFormat="1" x14ac:dyDescent="0.2"/>
    <row r="79" s="290" customFormat="1" x14ac:dyDescent="0.2"/>
    <row r="80" s="290" customFormat="1" x14ac:dyDescent="0.2"/>
    <row r="81" s="290" customFormat="1" x14ac:dyDescent="0.2"/>
    <row r="82" s="290" customFormat="1" x14ac:dyDescent="0.2"/>
    <row r="83" s="290" customFormat="1" x14ac:dyDescent="0.2"/>
    <row r="84" s="290" customFormat="1" x14ac:dyDescent="0.2"/>
    <row r="85" s="290" customFormat="1" x14ac:dyDescent="0.2"/>
    <row r="86" s="290" customFormat="1" x14ac:dyDescent="0.2"/>
    <row r="87" s="290" customFormat="1" x14ac:dyDescent="0.2"/>
    <row r="88" s="290" customFormat="1" x14ac:dyDescent="0.2"/>
    <row r="89" s="290" customFormat="1" x14ac:dyDescent="0.2"/>
    <row r="90" s="290" customFormat="1" x14ac:dyDescent="0.2"/>
    <row r="91" s="290" customFormat="1" x14ac:dyDescent="0.2"/>
    <row r="92" s="290" customFormat="1" x14ac:dyDescent="0.2"/>
    <row r="93" s="290" customFormat="1" x14ac:dyDescent="0.2"/>
    <row r="94" s="290" customFormat="1" x14ac:dyDescent="0.2"/>
    <row r="95" s="290" customFormat="1" x14ac:dyDescent="0.2"/>
    <row r="96" s="290" customFormat="1" x14ac:dyDescent="0.2"/>
    <row r="97" s="290" customFormat="1" x14ac:dyDescent="0.2"/>
    <row r="98" s="290" customFormat="1" x14ac:dyDescent="0.2"/>
    <row r="99" s="290" customFormat="1" x14ac:dyDescent="0.2"/>
    <row r="100" s="290" customFormat="1" x14ac:dyDescent="0.2"/>
    <row r="101" s="290" customFormat="1" x14ac:dyDescent="0.2"/>
    <row r="102" s="290" customFormat="1" x14ac:dyDescent="0.2"/>
    <row r="103" s="290" customFormat="1" x14ac:dyDescent="0.2"/>
    <row r="104" s="290" customFormat="1" x14ac:dyDescent="0.2"/>
    <row r="105" s="290" customFormat="1" x14ac:dyDescent="0.2"/>
    <row r="106" s="290" customFormat="1" x14ac:dyDescent="0.2"/>
    <row r="107" s="290" customFormat="1" x14ac:dyDescent="0.2"/>
    <row r="108" s="290" customFormat="1" x14ac:dyDescent="0.2"/>
    <row r="109" s="290" customFormat="1" x14ac:dyDescent="0.2"/>
    <row r="110" s="290" customFormat="1" x14ac:dyDescent="0.2"/>
    <row r="111" s="290" customFormat="1" x14ac:dyDescent="0.2"/>
    <row r="112" s="290" customFormat="1" x14ac:dyDescent="0.2"/>
    <row r="113" s="290" customFormat="1" x14ac:dyDescent="0.2"/>
    <row r="114" s="290" customFormat="1" x14ac:dyDescent="0.2"/>
    <row r="115" s="290" customFormat="1" x14ac:dyDescent="0.2"/>
    <row r="116" s="290" customFormat="1" x14ac:dyDescent="0.2"/>
    <row r="117" s="290" customFormat="1" x14ac:dyDescent="0.2"/>
    <row r="118" s="290" customFormat="1" x14ac:dyDescent="0.2"/>
    <row r="119" s="290" customFormat="1" x14ac:dyDescent="0.2"/>
    <row r="120" s="290" customFormat="1" x14ac:dyDescent="0.2"/>
    <row r="121" s="290" customFormat="1" x14ac:dyDescent="0.2"/>
    <row r="122" s="290" customFormat="1" x14ac:dyDescent="0.2"/>
    <row r="123" s="290" customFormat="1" x14ac:dyDescent="0.2"/>
    <row r="124" s="290" customFormat="1" x14ac:dyDescent="0.2"/>
    <row r="125" s="290" customFormat="1" x14ac:dyDescent="0.2"/>
    <row r="126" s="290" customFormat="1" x14ac:dyDescent="0.2"/>
    <row r="127" s="290" customFormat="1" x14ac:dyDescent="0.2"/>
    <row r="128" s="290" customFormat="1" x14ac:dyDescent="0.2"/>
    <row r="129" s="290" customFormat="1" x14ac:dyDescent="0.2"/>
    <row r="130" s="290" customFormat="1" x14ac:dyDescent="0.2"/>
    <row r="131" s="290" customFormat="1" x14ac:dyDescent="0.2"/>
    <row r="132" s="290" customFormat="1" x14ac:dyDescent="0.2"/>
    <row r="133" s="290" customFormat="1" x14ac:dyDescent="0.2"/>
    <row r="134" s="290" customFormat="1" x14ac:dyDescent="0.2"/>
    <row r="135" s="290" customFormat="1" x14ac:dyDescent="0.2"/>
    <row r="136" s="290" customFormat="1" x14ac:dyDescent="0.2"/>
    <row r="137" s="290" customFormat="1" x14ac:dyDescent="0.2"/>
    <row r="138" s="290" customFormat="1" x14ac:dyDescent="0.2"/>
    <row r="139" s="290" customFormat="1" x14ac:dyDescent="0.2"/>
    <row r="140" s="290" customFormat="1" x14ac:dyDescent="0.2"/>
    <row r="141" s="290" customFormat="1" x14ac:dyDescent="0.2"/>
    <row r="142" s="290" customFormat="1" x14ac:dyDescent="0.2"/>
    <row r="143" s="290" customFormat="1" x14ac:dyDescent="0.2"/>
    <row r="144" s="290" customFormat="1" x14ac:dyDescent="0.2"/>
    <row r="145" s="290" customFormat="1" x14ac:dyDescent="0.2"/>
    <row r="146" s="290" customFormat="1" x14ac:dyDescent="0.2"/>
    <row r="147" s="290" customFormat="1" x14ac:dyDescent="0.2"/>
    <row r="148" s="290" customFormat="1" x14ac:dyDescent="0.2"/>
    <row r="149" s="290" customFormat="1" x14ac:dyDescent="0.2"/>
    <row r="150" s="290" customFormat="1" x14ac:dyDescent="0.2"/>
    <row r="151" s="290" customFormat="1" x14ac:dyDescent="0.2"/>
    <row r="152" s="290" customFormat="1" x14ac:dyDescent="0.2"/>
    <row r="153" s="290" customFormat="1" x14ac:dyDescent="0.2"/>
    <row r="154" s="290" customFormat="1" x14ac:dyDescent="0.2"/>
    <row r="155" s="290" customFormat="1" x14ac:dyDescent="0.2"/>
    <row r="156" s="290" customFormat="1" x14ac:dyDescent="0.2"/>
    <row r="157" s="290" customFormat="1" x14ac:dyDescent="0.2"/>
    <row r="158" s="290" customFormat="1" x14ac:dyDescent="0.2"/>
    <row r="159" s="290" customFormat="1" x14ac:dyDescent="0.2"/>
    <row r="160" s="290" customFormat="1" x14ac:dyDescent="0.2"/>
    <row r="161" s="290" customFormat="1" x14ac:dyDescent="0.2"/>
    <row r="162" s="290" customFormat="1" x14ac:dyDescent="0.2"/>
    <row r="163" s="290" customFormat="1" x14ac:dyDescent="0.2"/>
    <row r="164" s="290" customFormat="1" x14ac:dyDescent="0.2"/>
    <row r="165" s="290" customFormat="1" x14ac:dyDescent="0.2"/>
    <row r="166" s="290" customFormat="1" x14ac:dyDescent="0.2"/>
    <row r="167" s="290" customFormat="1" x14ac:dyDescent="0.2"/>
    <row r="168" s="290" customFormat="1" x14ac:dyDescent="0.2"/>
    <row r="169" s="290" customFormat="1" x14ac:dyDescent="0.2"/>
    <row r="170" s="290" customFormat="1" x14ac:dyDescent="0.2"/>
    <row r="171" s="290" customFormat="1" x14ac:dyDescent="0.2"/>
    <row r="172" s="290" customFormat="1" x14ac:dyDescent="0.2"/>
    <row r="173" s="290" customFormat="1" x14ac:dyDescent="0.2"/>
    <row r="174" s="290" customFormat="1" x14ac:dyDescent="0.2"/>
    <row r="175" s="290" customFormat="1" x14ac:dyDescent="0.2"/>
    <row r="176" s="290" customFormat="1" x14ac:dyDescent="0.2"/>
    <row r="177" s="290" customFormat="1" x14ac:dyDescent="0.2"/>
    <row r="178" s="290" customFormat="1" x14ac:dyDescent="0.2"/>
    <row r="179" s="290" customFormat="1" x14ac:dyDescent="0.2"/>
    <row r="180" s="290" customFormat="1" x14ac:dyDescent="0.2"/>
    <row r="181" s="290" customFormat="1" x14ac:dyDescent="0.2"/>
    <row r="182" s="290" customFormat="1" x14ac:dyDescent="0.2"/>
    <row r="183" s="290" customFormat="1" x14ac:dyDescent="0.2"/>
    <row r="184" s="290" customFormat="1" x14ac:dyDescent="0.2"/>
    <row r="185" s="290" customFormat="1" x14ac:dyDescent="0.2"/>
    <row r="186" s="290" customFormat="1" x14ac:dyDescent="0.2"/>
    <row r="187" s="290" customFormat="1" x14ac:dyDescent="0.2"/>
    <row r="188" s="290" customFormat="1" x14ac:dyDescent="0.2"/>
    <row r="189" s="290" customFormat="1" x14ac:dyDescent="0.2"/>
    <row r="190" s="290" customFormat="1" x14ac:dyDescent="0.2"/>
    <row r="191" s="290" customFormat="1" x14ac:dyDescent="0.2"/>
    <row r="192" s="290" customFormat="1" x14ac:dyDescent="0.2"/>
    <row r="193" s="290" customFormat="1" x14ac:dyDescent="0.2"/>
    <row r="194" s="290" customFormat="1" x14ac:dyDescent="0.2"/>
    <row r="195" s="290" customFormat="1" x14ac:dyDescent="0.2"/>
    <row r="196" s="290" customFormat="1" x14ac:dyDescent="0.2"/>
    <row r="197" s="290" customFormat="1" x14ac:dyDescent="0.2"/>
    <row r="198" s="290" customFormat="1" x14ac:dyDescent="0.2"/>
    <row r="199" s="290" customFormat="1" x14ac:dyDescent="0.2"/>
  </sheetData>
  <mergeCells count="3">
    <mergeCell ref="A1:D1"/>
    <mergeCell ref="A2:B2"/>
    <mergeCell ref="C2:D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pageSetUpPr fitToPage="1"/>
  </sheetPr>
  <dimension ref="A1:AS48"/>
  <sheetViews>
    <sheetView zoomScale="85" zoomScaleNormal="85" workbookViewId="0">
      <pane ySplit="2" topLeftCell="A3" activePane="bottomLeft" state="frozen"/>
      <selection pane="bottomLeft" activeCell="A2" sqref="A2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22" width="7.5703125" style="5" customWidth="1"/>
    <col min="23" max="25" width="9.7109375" style="281" customWidth="1"/>
    <col min="26" max="27" width="11.7109375" style="277" customWidth="1"/>
    <col min="28" max="29" width="9.140625" style="5"/>
  </cols>
  <sheetData>
    <row r="1" spans="1:45" s="121" customFormat="1" ht="30" customHeight="1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8"/>
      <c r="X1" s="278"/>
      <c r="Y1" s="278"/>
      <c r="Z1" s="275"/>
      <c r="AA1" s="275"/>
      <c r="AB1" s="274"/>
      <c r="AC1" s="274"/>
    </row>
    <row r="2" spans="1:45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22</v>
      </c>
      <c r="H2" s="90" t="s">
        <v>23</v>
      </c>
      <c r="I2" s="90" t="s">
        <v>24</v>
      </c>
      <c r="J2" s="90" t="s">
        <v>25</v>
      </c>
      <c r="K2" s="89" t="s">
        <v>11</v>
      </c>
      <c r="L2" s="90" t="s">
        <v>12</v>
      </c>
      <c r="M2" s="90" t="s">
        <v>13</v>
      </c>
      <c r="N2" s="90" t="s">
        <v>14</v>
      </c>
      <c r="O2" s="90" t="s">
        <v>113</v>
      </c>
      <c r="P2" s="89" t="s">
        <v>15</v>
      </c>
      <c r="Q2" s="89" t="s">
        <v>16</v>
      </c>
      <c r="R2" s="90" t="s">
        <v>17</v>
      </c>
      <c r="S2" s="90" t="s">
        <v>18</v>
      </c>
      <c r="T2" s="90" t="s">
        <v>19</v>
      </c>
      <c r="U2" s="90" t="s">
        <v>20</v>
      </c>
      <c r="V2" s="90" t="s">
        <v>21</v>
      </c>
      <c r="W2" s="279" t="s">
        <v>68</v>
      </c>
      <c r="X2" s="280" t="s">
        <v>90</v>
      </c>
      <c r="Y2" s="280" t="s">
        <v>95</v>
      </c>
      <c r="Z2" s="276" t="s">
        <v>134</v>
      </c>
      <c r="AA2" s="276" t="s">
        <v>30</v>
      </c>
      <c r="AB2" s="89" t="s">
        <v>135</v>
      </c>
      <c r="AC2" s="105" t="s">
        <v>44</v>
      </c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</row>
    <row r="26" spans="2:29" s="121" customFormat="1" ht="30" customHeight="1" x14ac:dyDescent="0.2"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274"/>
      <c r="V26" s="274"/>
      <c r="W26" s="278"/>
      <c r="X26" s="278"/>
      <c r="Y26" s="278"/>
      <c r="Z26" s="275"/>
      <c r="AA26" s="275"/>
      <c r="AB26" s="274"/>
      <c r="AC26" s="274"/>
    </row>
    <row r="48" spans="2:29" s="121" customFormat="1" ht="12" customHeight="1" x14ac:dyDescent="0.2">
      <c r="B48" s="274"/>
      <c r="C48" s="274"/>
      <c r="D48" s="274"/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78"/>
      <c r="X48" s="278"/>
      <c r="Y48" s="278"/>
      <c r="Z48" s="275"/>
      <c r="AA48" s="275"/>
      <c r="AB48" s="274"/>
      <c r="AC48" s="274"/>
    </row>
  </sheetData>
  <phoneticPr fontId="0" type="noConversion"/>
  <conditionalFormatting sqref="G2:J2 L2:O2 R2:U2">
    <cfRule type="cellIs" dxfId="16" priority="1" stopIfTrue="1" operator="equal">
      <formula>#REF!</formula>
    </cfRule>
  </conditionalFormatting>
  <printOptions gridLines="1"/>
  <pageMargins left="0.5" right="0.5" top="0.75" bottom="0.75" header="0.5" footer="0.5"/>
  <pageSetup paperSize="5" scale="67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AG2"/>
  <sheetViews>
    <sheetView workbookViewId="0">
      <selection activeCell="A2" sqref="A2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10" width="7.5703125" style="5" customWidth="1"/>
    <col min="11" max="13" width="9.7109375" style="281" customWidth="1"/>
    <col min="14" max="15" width="11.7109375" style="277" customWidth="1"/>
    <col min="16" max="17" width="9.140625" style="5"/>
  </cols>
  <sheetData>
    <row r="1" spans="1:33" s="121" customFormat="1" ht="30" customHeight="1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8"/>
      <c r="L1" s="278"/>
      <c r="M1" s="278"/>
      <c r="N1" s="275"/>
      <c r="O1" s="275"/>
      <c r="P1" s="274"/>
      <c r="Q1" s="274"/>
    </row>
    <row r="2" spans="1:33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22</v>
      </c>
      <c r="H2" s="90" t="s">
        <v>23</v>
      </c>
      <c r="I2" s="90" t="s">
        <v>24</v>
      </c>
      <c r="J2" s="90" t="s">
        <v>25</v>
      </c>
      <c r="K2" s="279" t="s">
        <v>11</v>
      </c>
      <c r="L2" s="280" t="s">
        <v>90</v>
      </c>
      <c r="M2" s="280" t="s">
        <v>95</v>
      </c>
      <c r="N2" s="276" t="s">
        <v>134</v>
      </c>
      <c r="O2" s="276" t="s">
        <v>30</v>
      </c>
      <c r="P2" s="89" t="s">
        <v>135</v>
      </c>
      <c r="Q2" s="105" t="s">
        <v>44</v>
      </c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</row>
  </sheetData>
  <phoneticPr fontId="0" type="noConversion"/>
  <conditionalFormatting sqref="G2:J2">
    <cfRule type="cellIs" dxfId="15" priority="1" stopIfTrue="1" operator="equal">
      <formula>#REF!</formula>
    </cfRule>
  </conditionalFormatting>
  <printOptions gridLines="1"/>
  <pageMargins left="0.75" right="0.75" top="1" bottom="1" header="0.5" footer="0.5"/>
  <pageSetup paperSize="5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G93"/>
  <sheetViews>
    <sheetView zoomScaleNormal="100" workbookViewId="0">
      <selection activeCell="K27" sqref="K27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10" width="7.5703125" style="5" customWidth="1"/>
    <col min="11" max="13" width="9.7109375" style="281" customWidth="1"/>
    <col min="14" max="15" width="11.7109375" style="277" customWidth="1"/>
    <col min="16" max="17" width="9.140625" style="5"/>
  </cols>
  <sheetData>
    <row r="1" spans="1:33" s="121" customFormat="1" ht="30" customHeight="1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8"/>
      <c r="L1" s="278"/>
      <c r="M1" s="278"/>
      <c r="N1" s="275"/>
      <c r="O1" s="275"/>
      <c r="P1" s="274"/>
      <c r="Q1" s="274"/>
    </row>
    <row r="2" spans="1:33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12</v>
      </c>
      <c r="H2" s="90" t="s">
        <v>13</v>
      </c>
      <c r="I2" s="90" t="s">
        <v>14</v>
      </c>
      <c r="J2" s="90" t="s">
        <v>113</v>
      </c>
      <c r="K2" s="279" t="s">
        <v>15</v>
      </c>
      <c r="L2" s="280" t="s">
        <v>90</v>
      </c>
      <c r="M2" s="280" t="s">
        <v>95</v>
      </c>
      <c r="N2" s="276" t="s">
        <v>134</v>
      </c>
      <c r="O2" s="276" t="s">
        <v>30</v>
      </c>
      <c r="P2" s="89" t="s">
        <v>135</v>
      </c>
      <c r="Q2" s="105" t="s">
        <v>44</v>
      </c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</row>
    <row r="11" spans="1:33" ht="13.5" customHeight="1" x14ac:dyDescent="0.2"/>
    <row r="14" spans="1:33" s="121" customFormat="1" ht="30" customHeight="1" x14ac:dyDescent="0.2">
      <c r="B14" s="274"/>
      <c r="C14" s="274"/>
      <c r="D14" s="274"/>
      <c r="E14" s="274"/>
      <c r="F14" s="274"/>
      <c r="G14" s="274"/>
      <c r="H14" s="274"/>
      <c r="I14" s="274"/>
      <c r="J14" s="274"/>
      <c r="K14" s="278"/>
      <c r="L14" s="278"/>
      <c r="M14" s="278"/>
      <c r="N14" s="275"/>
      <c r="O14" s="275"/>
      <c r="P14" s="274"/>
      <c r="Q14" s="274"/>
    </row>
    <row r="20" spans="2:17" ht="13.5" customHeight="1" x14ac:dyDescent="0.2"/>
    <row r="23" spans="2:17" s="121" customFormat="1" ht="11.25" customHeight="1" x14ac:dyDescent="0.2">
      <c r="B23" s="274"/>
      <c r="C23" s="274"/>
      <c r="D23" s="274"/>
      <c r="E23" s="274"/>
      <c r="F23" s="274"/>
      <c r="G23" s="274"/>
      <c r="H23" s="274"/>
      <c r="I23" s="274"/>
      <c r="J23" s="274"/>
      <c r="K23" s="278"/>
      <c r="L23" s="278"/>
      <c r="M23" s="278"/>
      <c r="N23" s="275"/>
      <c r="O23" s="275"/>
      <c r="P23" s="274"/>
      <c r="Q23" s="274"/>
    </row>
    <row r="36" ht="11.25" customHeight="1" x14ac:dyDescent="0.2"/>
    <row r="46" ht="13.5" customHeight="1" x14ac:dyDescent="0.2"/>
    <row r="56" spans="2:17" ht="12" customHeight="1" x14ac:dyDescent="0.2"/>
    <row r="61" spans="2:17" s="121" customFormat="1" ht="14.25" customHeight="1" x14ac:dyDescent="0.2">
      <c r="B61" s="274"/>
      <c r="C61" s="274"/>
      <c r="D61" s="274"/>
      <c r="E61" s="274"/>
      <c r="F61" s="274"/>
      <c r="G61" s="274"/>
      <c r="H61" s="274"/>
      <c r="I61" s="274"/>
      <c r="J61" s="274"/>
      <c r="K61" s="278"/>
      <c r="L61" s="278"/>
      <c r="M61" s="278"/>
      <c r="N61" s="275"/>
      <c r="O61" s="275"/>
      <c r="P61" s="274"/>
      <c r="Q61" s="274"/>
    </row>
    <row r="82" spans="2:17" ht="12.75" customHeight="1" x14ac:dyDescent="0.2"/>
    <row r="93" spans="2:17" s="121" customFormat="1" ht="30" customHeight="1" x14ac:dyDescent="0.2">
      <c r="B93" s="274"/>
      <c r="C93" s="274"/>
      <c r="D93" s="274"/>
      <c r="E93" s="274"/>
      <c r="F93" s="274"/>
      <c r="G93" s="274"/>
      <c r="H93" s="274"/>
      <c r="I93" s="274"/>
      <c r="J93" s="274"/>
      <c r="K93" s="278"/>
      <c r="L93" s="278"/>
      <c r="M93" s="278"/>
      <c r="N93" s="275"/>
      <c r="O93" s="275"/>
      <c r="P93" s="274"/>
      <c r="Q93" s="274"/>
    </row>
  </sheetData>
  <phoneticPr fontId="0" type="noConversion"/>
  <conditionalFormatting sqref="G2:J2">
    <cfRule type="cellIs" dxfId="14" priority="1" stopIfTrue="1" operator="equal">
      <formula>#REF!</formula>
    </cfRule>
  </conditionalFormatting>
  <printOptions gridLines="1"/>
  <pageMargins left="0.75" right="0.75" top="1" bottom="1" header="0.5" footer="0.5"/>
  <pageSetup paperSize="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8</vt:i4>
      </vt:variant>
    </vt:vector>
  </HeadingPairs>
  <TitlesOfParts>
    <vt:vector size="24" baseType="lpstr">
      <vt:lpstr>Setup</vt:lpstr>
      <vt:lpstr>Weigh-in</vt:lpstr>
      <vt:lpstr>Loading Chart</vt:lpstr>
      <vt:lpstr>Lifting</vt:lpstr>
      <vt:lpstr>BarLoad</vt:lpstr>
      <vt:lpstr>Upcoming Flights</vt:lpstr>
      <vt:lpstr>3-Lift</vt:lpstr>
      <vt:lpstr>Squat</vt:lpstr>
      <vt:lpstr>Bench</vt:lpstr>
      <vt:lpstr>Deadlift</vt:lpstr>
      <vt:lpstr>DATA</vt:lpstr>
      <vt:lpstr>Push-Pull</vt:lpstr>
      <vt:lpstr>PrintSheet</vt:lpstr>
      <vt:lpstr>Awards</vt:lpstr>
      <vt:lpstr>Please read</vt:lpstr>
      <vt:lpstr>Black &amp; White load sheet</vt:lpstr>
      <vt:lpstr>'3-Lift'!Yazdırma_Alanı</vt:lpstr>
      <vt:lpstr>Bench!Yazdırma_Alanı</vt:lpstr>
      <vt:lpstr>Deadlift!Yazdırma_Alanı</vt:lpstr>
      <vt:lpstr>PrintSheet!Yazdırma_Alanı</vt:lpstr>
      <vt:lpstr>'Push-Pull'!Yazdırma_Alanı</vt:lpstr>
      <vt:lpstr>Squat!Yazdırma_Alanı</vt:lpstr>
      <vt:lpstr>'Black &amp; White load sheet'!Yazdırma_Başlıkları</vt:lpstr>
      <vt:lpstr>PrintSheet!Yazdırma_Başlıkları</vt:lpstr>
    </vt:vector>
  </TitlesOfParts>
  <Company>GE Aircraft Engines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ae8736t</dc:creator>
  <cp:lastModifiedBy>ZEKİ ÖZER 10</cp:lastModifiedBy>
  <cp:lastPrinted>2019-02-14T11:46:04Z</cp:lastPrinted>
  <dcterms:created xsi:type="dcterms:W3CDTF">2004-08-23T15:45:10Z</dcterms:created>
  <dcterms:modified xsi:type="dcterms:W3CDTF">2021-03-07T16:25:13Z</dcterms:modified>
</cp:coreProperties>
</file>