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orse Profile" sheetId="1" state="visible" r:id="rId1"/>
    <sheet xmlns:r="http://schemas.openxmlformats.org/officeDocument/2006/relationships" name="Jan" sheetId="2" state="visible" r:id="rId2"/>
    <sheet xmlns:r="http://schemas.openxmlformats.org/officeDocument/2006/relationships" name="Feb" sheetId="3" state="visible" r:id="rId3"/>
    <sheet xmlns:r="http://schemas.openxmlformats.org/officeDocument/2006/relationships" name="Mar" sheetId="4" state="visible" r:id="rId4"/>
    <sheet xmlns:r="http://schemas.openxmlformats.org/officeDocument/2006/relationships" name="Apr" sheetId="5" state="visible" r:id="rId5"/>
    <sheet xmlns:r="http://schemas.openxmlformats.org/officeDocument/2006/relationships" name="May" sheetId="6" state="visible" r:id="rId6"/>
    <sheet xmlns:r="http://schemas.openxmlformats.org/officeDocument/2006/relationships" name="Jun" sheetId="7" state="visible" r:id="rId7"/>
    <sheet xmlns:r="http://schemas.openxmlformats.org/officeDocument/2006/relationships" name="Jul" sheetId="8" state="visible" r:id="rId8"/>
    <sheet xmlns:r="http://schemas.openxmlformats.org/officeDocument/2006/relationships" name="Aug" sheetId="9" state="visible" r:id="rId9"/>
    <sheet xmlns:r="http://schemas.openxmlformats.org/officeDocument/2006/relationships" name="Sep" sheetId="10" state="visible" r:id="rId10"/>
    <sheet xmlns:r="http://schemas.openxmlformats.org/officeDocument/2006/relationships" name="Oct" sheetId="11" state="visible" r:id="rId11"/>
    <sheet xmlns:r="http://schemas.openxmlformats.org/officeDocument/2006/relationships" name="Nov" sheetId="12" state="visible" r:id="rId12"/>
    <sheet xmlns:r="http://schemas.openxmlformats.org/officeDocument/2006/relationships" name="Dec" sheetId="13" state="visible" r:id="rId13"/>
  </sheets>
  <definedNames>
    <definedName name="_xlnm.Print_Titles" localSheetId="1">'Jan'!$1:$4</definedName>
    <definedName name="_xlnm.Print_Titles" localSheetId="2">'Feb'!$1:$4</definedName>
    <definedName name="_xlnm.Print_Titles" localSheetId="3">'Mar'!$1:$4</definedName>
    <definedName name="_xlnm.Print_Titles" localSheetId="4">'Apr'!$1:$4</definedName>
    <definedName name="_xlnm.Print_Titles" localSheetId="5">'May'!$1:$4</definedName>
    <definedName name="_xlnm.Print_Titles" localSheetId="6">'Jun'!$1:$4</definedName>
    <definedName name="_xlnm.Print_Titles" localSheetId="7">'Jul'!$1:$4</definedName>
    <definedName name="_xlnm.Print_Titles" localSheetId="8">'Aug'!$1:$4</definedName>
    <definedName name="_xlnm.Print_Titles" localSheetId="9">'Sep'!$1:$4</definedName>
    <definedName name="_xlnm.Print_Titles" localSheetId="10">'Oct'!$1:$4</definedName>
    <definedName name="_xlnm.Print_Titles" localSheetId="11">'Nov'!$1:$4</definedName>
    <definedName name="_xlnm.Print_Titles" localSheetId="12">'Dec'!$1:$4</definedName>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b val="1"/>
      <color rgb="00FFFFFF"/>
      <sz val="16"/>
    </font>
    <font>
      <b val="1"/>
      <color rgb="00111827"/>
      <sz val="10"/>
    </font>
    <font>
      <color rgb="006B7280"/>
      <sz val="9"/>
    </font>
    <font>
      <b val="1"/>
      <color rgb="00111827"/>
      <sz val="12"/>
    </font>
    <font>
      <b val="1"/>
      <color rgb="00FFFFFF"/>
      <sz val="11"/>
    </font>
    <font>
      <color rgb="00111827"/>
      <sz val="9"/>
    </font>
  </fonts>
  <fills count="7">
    <fill>
      <patternFill/>
    </fill>
    <fill>
      <patternFill patternType="gray125"/>
    </fill>
    <fill>
      <patternFill patternType="solid">
        <fgColor rgb="00111827"/>
      </patternFill>
    </fill>
    <fill>
      <patternFill patternType="solid">
        <fgColor rgb="00F8FAFC"/>
      </patternFill>
    </fill>
    <fill>
      <patternFill patternType="solid">
        <fgColor rgb="004B7055"/>
      </patternFill>
    </fill>
    <fill>
      <patternFill patternType="solid">
        <fgColor rgb="00FFFFFF"/>
      </patternFill>
    </fill>
    <fill>
      <patternFill patternType="solid">
        <fgColor rgb="00F3F4F6"/>
      </patternFill>
    </fill>
  </fills>
  <borders count="18">
    <border>
      <left/>
      <right/>
      <top/>
      <bottom/>
      <diagonal/>
    </border>
    <border>
      <left style="thin">
        <color rgb="00D1D5DB"/>
      </left>
      <right style="thin">
        <color rgb="00D1D5DB"/>
      </right>
      <top style="thin">
        <color rgb="00D1D5DB"/>
      </top>
      <bottom style="thin">
        <color rgb="00D1D5DB"/>
      </bottom>
    </border>
    <border>
      <left style="medium">
        <color rgb="00111827"/>
      </left>
      <right style="thin">
        <color rgb="00D1D5DB"/>
      </right>
      <top style="medium">
        <color rgb="00111827"/>
      </top>
      <bottom style="thin">
        <color rgb="00D1D5DB"/>
      </bottom>
    </border>
    <border>
      <left style="thin">
        <color rgb="00D1D5DB"/>
      </left>
      <right style="thin">
        <color rgb="00D1D5DB"/>
      </right>
      <top style="medium">
        <color rgb="00111827"/>
      </top>
      <bottom style="thin">
        <color rgb="00D1D5DB"/>
      </bottom>
    </border>
    <border>
      <left style="thin">
        <color rgb="00D1D5DB"/>
      </left>
      <right style="medium">
        <color rgb="00111827"/>
      </right>
      <top style="medium">
        <color rgb="00111827"/>
      </top>
      <bottom style="thin">
        <color rgb="00D1D5DB"/>
      </bottom>
    </border>
    <border>
      <left style="medium">
        <color rgb="00111827"/>
      </left>
      <right style="thin">
        <color rgb="00D1D5DB"/>
      </right>
      <top style="thin">
        <color rgb="00D1D5DB"/>
      </top>
      <bottom style="thin">
        <color rgb="00D1D5DB"/>
      </bottom>
    </border>
    <border>
      <left style="thin">
        <color rgb="00D1D5DB"/>
      </left>
      <right style="medium">
        <color rgb="00111827"/>
      </right>
      <top style="thin">
        <color rgb="00D1D5DB"/>
      </top>
      <bottom style="thin">
        <color rgb="00D1D5DB"/>
      </bottom>
    </border>
    <border>
      <left style="medium">
        <color rgb="00111827"/>
      </left>
      <right style="thin">
        <color rgb="00D1D5DB"/>
      </right>
      <top style="thin">
        <color rgb="00D1D5DB"/>
      </top>
      <bottom style="medium">
        <color rgb="00111827"/>
      </bottom>
    </border>
    <border>
      <left style="thin">
        <color rgb="00D1D5DB"/>
      </left>
      <right style="thin">
        <color rgb="00D1D5DB"/>
      </right>
      <top style="thin">
        <color rgb="00D1D5DB"/>
      </top>
      <bottom style="medium">
        <color rgb="00111827"/>
      </bottom>
    </border>
    <border>
      <left style="thin">
        <color rgb="00D1D5DB"/>
      </left>
      <right style="medium">
        <color rgb="00111827"/>
      </right>
      <top style="thin">
        <color rgb="00D1D5DB"/>
      </top>
      <bottom style="medium">
        <color rgb="00111827"/>
      </bottom>
    </border>
    <border>
      <left/>
      <right/>
      <top style="medium">
        <color rgb="00111827"/>
      </top>
      <bottom/>
      <diagonal/>
    </border>
    <border>
      <left/>
      <right style="thin">
        <color rgb="00D1D5DB"/>
      </right>
      <top style="medium">
        <color rgb="00111827"/>
      </top>
      <bottom/>
      <diagonal/>
    </border>
    <border>
      <left/>
      <right/>
      <top style="medium">
        <color rgb="00111827"/>
      </top>
      <bottom style="thin">
        <color rgb="00D1D5DB"/>
      </bottom>
      <diagonal/>
    </border>
    <border>
      <left/>
      <right style="thin">
        <color rgb="00D1D5DB"/>
      </right>
      <top style="medium">
        <color rgb="00111827"/>
      </top>
      <bottom style="thin">
        <color rgb="00D1D5DB"/>
      </bottom>
      <diagonal/>
    </border>
    <border>
      <left/>
      <right/>
      <top style="thin">
        <color rgb="00D1D5DB"/>
      </top>
      <bottom/>
      <diagonal/>
    </border>
    <border>
      <left/>
      <right style="thin">
        <color rgb="00D1D5DB"/>
      </right>
      <top style="thin">
        <color rgb="00D1D5DB"/>
      </top>
      <bottom/>
      <diagonal/>
    </border>
    <border>
      <left/>
      <right/>
      <top style="thin">
        <color rgb="00D1D5DB"/>
      </top>
      <bottom style="medium">
        <color rgb="00111827"/>
      </bottom>
      <diagonal/>
    </border>
    <border>
      <left/>
      <right style="thin">
        <color rgb="00D1D5DB"/>
      </right>
      <top style="thin">
        <color rgb="00D1D5DB"/>
      </top>
      <bottom style="medium">
        <color rgb="00111827"/>
      </bottom>
      <diagonal/>
    </border>
  </borders>
  <cellStyleXfs count="1">
    <xf numFmtId="0" fontId="0" fillId="0" borderId="0"/>
  </cellStyleXfs>
  <cellXfs count="35">
    <xf numFmtId="0" fontId="0" fillId="0" borderId="0" pivotButton="0" quotePrefix="0" xfId="0"/>
    <xf numFmtId="0" fontId="1" fillId="2" borderId="0" applyAlignment="1" pivotButton="0" quotePrefix="0" xfId="0">
      <alignment horizontal="left" vertical="center" wrapText="1"/>
    </xf>
    <xf numFmtId="0" fontId="2" fillId="0" borderId="0" pivotButton="0" quotePrefix="0" xfId="0"/>
    <xf numFmtId="0" fontId="2" fillId="0" borderId="0" applyAlignment="1" pivotButton="0" quotePrefix="0" xfId="0">
      <alignment horizontal="left" vertical="center" wrapText="1"/>
    </xf>
    <xf numFmtId="0" fontId="3" fillId="0" borderId="0" pivotButton="0" quotePrefix="0" xfId="0"/>
    <xf numFmtId="0" fontId="4" fillId="3" borderId="1" applyAlignment="1" pivotButton="0" quotePrefix="0" xfId="0">
      <alignment horizontal="left" vertical="center" wrapText="1"/>
    </xf>
    <xf numFmtId="0" fontId="0" fillId="3" borderId="1" pivotButton="0" quotePrefix="0" xfId="0"/>
    <xf numFmtId="0" fontId="2" fillId="3" borderId="1" applyAlignment="1" pivotButton="0" quotePrefix="0" xfId="0">
      <alignment horizontal="left" vertical="center" wrapText="1"/>
    </xf>
    <xf numFmtId="0" fontId="0" fillId="3" borderId="1" applyAlignment="1" pivotButton="0" quotePrefix="0" xfId="0">
      <alignment horizontal="left" vertical="center" wrapText="1"/>
    </xf>
    <xf numFmtId="0" fontId="3" fillId="3" borderId="1" applyAlignment="1" pivotButton="0" quotePrefix="0" xfId="0">
      <alignment horizontal="left" vertical="top" wrapText="1"/>
    </xf>
    <xf numFmtId="0" fontId="3" fillId="3" borderId="1" applyAlignment="1" pivotButton="0" quotePrefix="0" xfId="0">
      <alignment horizontal="center" vertical="center" wrapText="1"/>
    </xf>
    <xf numFmtId="0" fontId="5" fillId="4" borderId="1" applyAlignment="1" pivotButton="0" quotePrefix="0" xfId="0">
      <alignment horizontal="center" vertical="center" wrapText="1"/>
    </xf>
    <xf numFmtId="0" fontId="0" fillId="4" borderId="1" pivotButton="0" quotePrefix="0" xfId="0"/>
    <xf numFmtId="0" fontId="4" fillId="5" borderId="2" applyAlignment="1" pivotButton="0" quotePrefix="0" xfId="0">
      <alignment horizontal="left" vertical="center" wrapText="1"/>
    </xf>
    <xf numFmtId="0" fontId="0" fillId="0" borderId="12" pivotButton="0" quotePrefix="0" xfId="0"/>
    <xf numFmtId="0" fontId="0" fillId="0" borderId="13" pivotButton="0" quotePrefix="0" xfId="0"/>
    <xf numFmtId="0" fontId="2" fillId="5" borderId="5" applyAlignment="1" pivotButton="0" quotePrefix="0" xfId="0">
      <alignment horizontal="center" vertical="center" wrapText="1"/>
    </xf>
    <xf numFmtId="0" fontId="2" fillId="5" borderId="1" applyAlignment="1" pivotButton="0" quotePrefix="0" xfId="0">
      <alignment horizontal="center" vertical="center" wrapText="1"/>
    </xf>
    <xf numFmtId="0" fontId="2" fillId="5" borderId="6" applyAlignment="1" pivotButton="0" quotePrefix="0" xfId="0">
      <alignment horizontal="center" vertical="center" wrapText="1"/>
    </xf>
    <xf numFmtId="0" fontId="6" fillId="5" borderId="5" applyAlignment="1" pivotButton="0" quotePrefix="0" xfId="0">
      <alignment horizontal="left" vertical="center" wrapText="1"/>
    </xf>
    <xf numFmtId="0" fontId="6" fillId="5" borderId="1" applyAlignment="1" pivotButton="0" quotePrefix="0" xfId="0">
      <alignment horizontal="left" vertical="center" wrapText="1"/>
    </xf>
    <xf numFmtId="0" fontId="6" fillId="5" borderId="1" applyAlignment="1" pivotButton="0" quotePrefix="0" xfId="0">
      <alignment horizontal="center" vertical="center" wrapText="1"/>
    </xf>
    <xf numFmtId="0" fontId="6" fillId="5" borderId="6" applyAlignment="1" pivotButton="0" quotePrefix="0" xfId="0">
      <alignment horizontal="center" vertical="center" wrapText="1"/>
    </xf>
    <xf numFmtId="0" fontId="2" fillId="5" borderId="7" applyAlignment="1" pivotButton="0" quotePrefix="0" xfId="0">
      <alignment horizontal="left" vertical="top" wrapText="1"/>
    </xf>
    <xf numFmtId="0" fontId="0" fillId="0" borderId="8" pivotButton="0" quotePrefix="0" xfId="0"/>
    <xf numFmtId="0" fontId="0" fillId="0" borderId="9" pivotButton="0" quotePrefix="0" xfId="0"/>
    <xf numFmtId="0" fontId="4" fillId="6" borderId="2" applyAlignment="1" pivotButton="0" quotePrefix="0" xfId="0">
      <alignment horizontal="left" vertical="center" wrapText="1"/>
    </xf>
    <xf numFmtId="0" fontId="2" fillId="6" borderId="5" applyAlignment="1" pivotButton="0" quotePrefix="0" xfId="0">
      <alignment horizontal="center" vertical="center" wrapText="1"/>
    </xf>
    <xf numFmtId="0" fontId="2" fillId="6" borderId="1" applyAlignment="1" pivotButton="0" quotePrefix="0" xfId="0">
      <alignment horizontal="center" vertical="center" wrapText="1"/>
    </xf>
    <xf numFmtId="0" fontId="2" fillId="6" borderId="6" applyAlignment="1" pivotButton="0" quotePrefix="0" xfId="0">
      <alignment horizontal="center" vertical="center" wrapText="1"/>
    </xf>
    <xf numFmtId="0" fontId="6" fillId="6" borderId="5" applyAlignment="1" pivotButton="0" quotePrefix="0" xfId="0">
      <alignment horizontal="left" vertical="center" wrapText="1"/>
    </xf>
    <xf numFmtId="0" fontId="6" fillId="6" borderId="1" applyAlignment="1" pivotButton="0" quotePrefix="0" xfId="0">
      <alignment horizontal="left" vertical="center" wrapText="1"/>
    </xf>
    <xf numFmtId="0" fontId="6" fillId="6" borderId="1" applyAlignment="1" pivotButton="0" quotePrefix="0" xfId="0">
      <alignment horizontal="center" vertical="center" wrapText="1"/>
    </xf>
    <xf numFmtId="0" fontId="6" fillId="6" borderId="6" applyAlignment="1" pivotButton="0" quotePrefix="0" xfId="0">
      <alignment horizontal="center" vertical="center" wrapText="1"/>
    </xf>
    <xf numFmtId="0" fontId="2" fillId="6" borderId="7" applyAlignment="1" pivotButton="0" quotePrefix="0" xfId="0">
      <alignment horizontal="left" vertical="top" wrapText="1"/>
    </xf>
  </cellXfs>
  <cellStyles count="1">
    <cellStyle name="Normal" xfId="0" builtinId="0" hidden="0"/>
  </cellStyles>
  <dxfs count="1">
    <dxf>
      <fill>
        <patternFill patternType="solid">
          <fgColor rgb="00E5E7EB"/>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worksheet" Target="/xl/worksheets/sheet12.xml" Id="rId12"/><Relationship Type="http://schemas.openxmlformats.org/officeDocument/2006/relationships/worksheet" Target="/xl/worksheets/sheet13.xml" Id="rId13"/><Relationship Type="http://schemas.openxmlformats.org/officeDocument/2006/relationships/styles" Target="styles.xml" Id="rId14"/><Relationship Type="http://schemas.openxmlformats.org/officeDocument/2006/relationships/theme" Target="theme/theme1.xml" Id="rId1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J41"/>
  <sheetViews>
    <sheetView workbookViewId="0">
      <pane ySplit="4" topLeftCell="A5" activePane="bottomLeft" state="frozen"/>
      <selection pane="bottomLeft" activeCell="A1" sqref="A1"/>
    </sheetView>
  </sheetViews>
  <sheetFormatPr baseColWidth="8" defaultRowHeight="15"/>
  <cols>
    <col width="20" customWidth="1" min="1" max="1"/>
    <col width="26" customWidth="1" min="2" max="2"/>
    <col width="18" customWidth="1" min="3" max="3"/>
    <col width="18" customWidth="1" min="4" max="4"/>
    <col width="18" customWidth="1" min="5" max="5"/>
    <col width="20" customWidth="1" min="6" max="6"/>
    <col width="26" customWidth="1" min="7" max="7"/>
    <col width="18" customWidth="1" min="8" max="8"/>
    <col width="18" customWidth="1" min="9" max="9"/>
    <col width="18" customWidth="1" min="10" max="10"/>
  </cols>
  <sheetData>
    <row r="1" ht="28" customHeight="1">
      <c r="A1" s="1" t="inlineStr">
        <is>
          <t>Everyday Stables — One Horse Care Calendar</t>
        </is>
      </c>
    </row>
    <row r="3">
      <c r="A3" s="2" t="inlineStr">
        <is>
          <t>Year</t>
        </is>
      </c>
      <c r="B3" s="3" t="n">
        <v>2025</v>
      </c>
      <c r="C3" s="4" t="inlineStr">
        <is>
          <t>Change the year here. All month sheets auto-update and re-align weekdays.</t>
        </is>
      </c>
    </row>
    <row r="5">
      <c r="A5" s="5" t="inlineStr">
        <is>
          <t>Horse specifications</t>
        </is>
      </c>
      <c r="B5" s="6" t="n"/>
      <c r="C5" s="6" t="n"/>
      <c r="D5" s="6" t="n"/>
      <c r="E5" s="6" t="n"/>
      <c r="F5" s="5" t="inlineStr">
        <is>
          <t>Primary contacts</t>
        </is>
      </c>
      <c r="G5" s="6" t="n"/>
      <c r="H5" s="6" t="n"/>
      <c r="I5" s="6" t="n"/>
      <c r="J5" s="6" t="n"/>
    </row>
    <row r="6">
      <c r="A6" s="7" t="inlineStr">
        <is>
          <t>Horse name</t>
        </is>
      </c>
      <c r="B6" s="8" t="inlineStr"/>
      <c r="C6" s="6" t="n"/>
      <c r="D6" s="6" t="n"/>
      <c r="E6" s="6" t="n"/>
      <c r="F6" s="7" t="inlineStr">
        <is>
          <t>Veterinarian</t>
        </is>
      </c>
      <c r="G6" s="8" t="inlineStr"/>
      <c r="H6" s="6" t="n"/>
      <c r="I6" s="6" t="n"/>
      <c r="J6" s="6" t="n"/>
    </row>
    <row r="7">
      <c r="A7" s="7" t="inlineStr">
        <is>
          <t>Barn / Location</t>
        </is>
      </c>
      <c r="B7" s="8" t="inlineStr"/>
      <c r="C7" s="6" t="n"/>
      <c r="D7" s="6" t="n"/>
      <c r="E7" s="6" t="n"/>
      <c r="F7" s="7" t="inlineStr">
        <is>
          <t>Vet phone</t>
        </is>
      </c>
      <c r="G7" s="8" t="inlineStr"/>
      <c r="H7" s="6" t="n"/>
      <c r="I7" s="6" t="n"/>
      <c r="J7" s="6" t="n"/>
    </row>
    <row r="8">
      <c r="A8" s="7" t="inlineStr">
        <is>
          <t>Breed</t>
        </is>
      </c>
      <c r="B8" s="8" t="inlineStr"/>
      <c r="C8" s="6" t="n"/>
      <c r="D8" s="6" t="n"/>
      <c r="E8" s="6" t="n"/>
      <c r="F8" s="7" t="inlineStr">
        <is>
          <t>Farrier</t>
        </is>
      </c>
      <c r="G8" s="8" t="inlineStr"/>
      <c r="H8" s="6" t="n"/>
      <c r="I8" s="6" t="n"/>
      <c r="J8" s="6" t="n"/>
    </row>
    <row r="9">
      <c r="A9" s="7" t="inlineStr">
        <is>
          <t>Age</t>
        </is>
      </c>
      <c r="B9" s="8" t="inlineStr"/>
      <c r="C9" s="6" t="n"/>
      <c r="D9" s="6" t="n"/>
      <c r="E9" s="6" t="n"/>
      <c r="F9" s="7" t="inlineStr">
        <is>
          <t>Farrier phone</t>
        </is>
      </c>
      <c r="G9" s="8" t="inlineStr"/>
      <c r="H9" s="6" t="n"/>
      <c r="I9" s="6" t="n"/>
      <c r="J9" s="6" t="n"/>
    </row>
    <row r="10">
      <c r="A10" s="7" t="inlineStr">
        <is>
          <t>Sex</t>
        </is>
      </c>
      <c r="B10" s="8" t="inlineStr"/>
      <c r="C10" s="6" t="n"/>
      <c r="D10" s="6" t="n"/>
      <c r="E10" s="6" t="n"/>
      <c r="F10" s="7" t="inlineStr">
        <is>
          <t>Emergency contact</t>
        </is>
      </c>
      <c r="G10" s="8" t="inlineStr"/>
      <c r="H10" s="6" t="n"/>
      <c r="I10" s="6" t="n"/>
      <c r="J10" s="6" t="n"/>
    </row>
    <row r="11">
      <c r="A11" s="7" t="inlineStr">
        <is>
          <t>Height (hh)</t>
        </is>
      </c>
      <c r="B11" s="8" t="inlineStr"/>
      <c r="C11" s="6" t="n"/>
      <c r="D11" s="6" t="n"/>
      <c r="E11" s="6" t="n"/>
      <c r="F11" s="7" t="inlineStr">
        <is>
          <t>Emergency phone</t>
        </is>
      </c>
      <c r="G11" s="8" t="inlineStr"/>
      <c r="H11" s="6" t="n"/>
      <c r="I11" s="6" t="n"/>
      <c r="J11" s="6" t="n"/>
    </row>
    <row r="12">
      <c r="A12" s="7" t="inlineStr">
        <is>
          <t>Weight</t>
        </is>
      </c>
      <c r="B12" s="8" t="inlineStr"/>
      <c r="C12" s="6" t="n"/>
      <c r="D12" s="6" t="n"/>
      <c r="E12" s="6" t="n"/>
      <c r="F12" s="7" t="inlineStr">
        <is>
          <t>Insurance policy</t>
        </is>
      </c>
      <c r="G12" s="8" t="inlineStr"/>
      <c r="H12" s="6" t="n"/>
      <c r="I12" s="6" t="n"/>
      <c r="J12" s="6" t="n"/>
    </row>
    <row r="13">
      <c r="A13" s="7" t="inlineStr">
        <is>
          <t>Color / Markings</t>
        </is>
      </c>
      <c r="B13" s="8" t="inlineStr"/>
      <c r="C13" s="6" t="n"/>
      <c r="D13" s="6" t="n"/>
      <c r="E13" s="6" t="n"/>
      <c r="F13" s="6" t="n"/>
      <c r="G13" s="6" t="n"/>
      <c r="H13" s="6" t="n"/>
      <c r="I13" s="6" t="n"/>
      <c r="J13" s="6" t="n"/>
    </row>
    <row r="14">
      <c r="A14" s="7" t="inlineStr">
        <is>
          <t>Microchip / ID</t>
        </is>
      </c>
      <c r="B14" s="8" t="inlineStr"/>
      <c r="C14" s="6" t="n"/>
      <c r="D14" s="6" t="n"/>
      <c r="E14" s="6" t="n"/>
      <c r="F14" s="6" t="n"/>
      <c r="G14" s="6" t="n"/>
      <c r="H14" s="6" t="n"/>
      <c r="I14" s="6" t="n"/>
      <c r="J14" s="6" t="n"/>
    </row>
    <row r="15">
      <c r="A15" s="7" t="inlineStr">
        <is>
          <t>Allergies / Sensitivities</t>
        </is>
      </c>
      <c r="B15" s="8" t="inlineStr"/>
      <c r="C15" s="6" t="n"/>
      <c r="D15" s="6" t="n"/>
      <c r="E15" s="6" t="n"/>
      <c r="F15" s="6" t="n"/>
      <c r="G15" s="6" t="n"/>
      <c r="H15" s="6" t="n"/>
      <c r="I15" s="6" t="n"/>
      <c r="J15" s="6" t="n"/>
    </row>
    <row r="16">
      <c r="A16" s="6" t="n"/>
      <c r="B16" s="6" t="n"/>
      <c r="C16" s="6" t="n"/>
      <c r="D16" s="6" t="n"/>
      <c r="E16" s="6" t="n"/>
      <c r="F16" s="6" t="n"/>
      <c r="G16" s="6" t="n"/>
      <c r="H16" s="6" t="n"/>
      <c r="I16" s="6" t="n"/>
      <c r="J16" s="6" t="n"/>
    </row>
    <row r="17">
      <c r="A17" s="5" t="inlineStr">
        <is>
          <t>Feeding &amp; water needs</t>
        </is>
      </c>
      <c r="B17" s="6" t="n"/>
      <c r="C17" s="6" t="n"/>
      <c r="D17" s="6" t="n"/>
      <c r="E17" s="6" t="n"/>
      <c r="F17" s="5" t="inlineStr">
        <is>
          <t>Medication needs &amp; schedule</t>
        </is>
      </c>
      <c r="G17" s="6" t="n"/>
      <c r="H17" s="6" t="n"/>
      <c r="I17" s="6" t="n"/>
      <c r="J17" s="6" t="n"/>
    </row>
    <row r="18">
      <c r="A18" s="9" t="inlineStr">
        <is>
          <t>Daily feed plan (what + how much):
• AM:
• Midday (optional):
• PM:
Hay type/amount:
Supplements:
Water notes (winter heaters, buckets, intake concerns):</t>
        </is>
      </c>
      <c r="B18" s="6" t="n"/>
      <c r="C18" s="6" t="n"/>
      <c r="D18" s="6" t="n"/>
      <c r="E18" s="6" t="n"/>
      <c r="F18" s="9" t="inlineStr">
        <is>
          <t>Medication list (name, dose, route, timing):
• AM:
• PM:
• PRN (as needed):
Refill notes / restrictions:
Last updated:</t>
        </is>
      </c>
      <c r="G18" s="6" t="n"/>
      <c r="H18" s="6" t="n"/>
      <c r="I18" s="6" t="n"/>
      <c r="J18" s="6" t="n"/>
    </row>
    <row r="19">
      <c r="A19" s="6" t="n"/>
      <c r="B19" s="6" t="n"/>
      <c r="C19" s="6" t="n"/>
      <c r="D19" s="6" t="n"/>
      <c r="E19" s="6" t="n"/>
      <c r="F19" s="6" t="n"/>
      <c r="G19" s="6" t="n"/>
      <c r="H19" s="6" t="n"/>
      <c r="I19" s="6" t="n"/>
      <c r="J19" s="6" t="n"/>
    </row>
    <row r="20">
      <c r="A20" s="6" t="n"/>
      <c r="B20" s="6" t="n"/>
      <c r="C20" s="6" t="n"/>
      <c r="D20" s="6" t="n"/>
      <c r="E20" s="6" t="n"/>
      <c r="F20" s="6" t="n"/>
      <c r="G20" s="6" t="n"/>
      <c r="H20" s="6" t="n"/>
      <c r="I20" s="6" t="n"/>
      <c r="J20" s="6" t="n"/>
    </row>
    <row r="21">
      <c r="A21" s="6" t="n"/>
      <c r="B21" s="6" t="n"/>
      <c r="C21" s="6" t="n"/>
      <c r="D21" s="6" t="n"/>
      <c r="E21" s="6" t="n"/>
      <c r="F21" s="6" t="n"/>
      <c r="G21" s="6" t="n"/>
      <c r="H21" s="6" t="n"/>
      <c r="I21" s="6" t="n"/>
      <c r="J21" s="6" t="n"/>
    </row>
    <row r="22">
      <c r="A22" s="6" t="n"/>
      <c r="B22" s="6" t="n"/>
      <c r="C22" s="6" t="n"/>
      <c r="D22" s="6" t="n"/>
      <c r="E22" s="6" t="n"/>
      <c r="F22" s="6" t="n"/>
      <c r="G22" s="6" t="n"/>
      <c r="H22" s="6" t="n"/>
      <c r="I22" s="6" t="n"/>
      <c r="J22" s="6" t="n"/>
    </row>
    <row r="23">
      <c r="A23" s="6" t="n"/>
      <c r="B23" s="6" t="n"/>
      <c r="C23" s="6" t="n"/>
      <c r="D23" s="6" t="n"/>
      <c r="E23" s="6" t="n"/>
      <c r="F23" s="6" t="n"/>
      <c r="G23" s="6" t="n"/>
      <c r="H23" s="6" t="n"/>
      <c r="I23" s="6" t="n"/>
      <c r="J23" s="6" t="n"/>
    </row>
    <row r="24">
      <c r="A24" s="6" t="n"/>
      <c r="B24" s="6" t="n"/>
      <c r="C24" s="6" t="n"/>
      <c r="D24" s="6" t="n"/>
      <c r="E24" s="6" t="n"/>
      <c r="F24" s="6" t="n"/>
      <c r="G24" s="6" t="n"/>
      <c r="H24" s="6" t="n"/>
      <c r="I24" s="6" t="n"/>
      <c r="J24" s="6" t="n"/>
    </row>
    <row r="25">
      <c r="A25" s="6" t="n"/>
      <c r="B25" s="6" t="n"/>
      <c r="C25" s="6" t="n"/>
      <c r="D25" s="6" t="n"/>
      <c r="E25" s="6" t="n"/>
      <c r="F25" s="6" t="n"/>
      <c r="G25" s="6" t="n"/>
      <c r="H25" s="6" t="n"/>
      <c r="I25" s="6" t="n"/>
      <c r="J25" s="6" t="n"/>
    </row>
    <row r="26">
      <c r="A26" s="5" t="inlineStr">
        <is>
          <t>Notes / routines</t>
        </is>
      </c>
      <c r="B26" s="6" t="n"/>
      <c r="C26" s="6" t="n"/>
      <c r="D26" s="6" t="n"/>
      <c r="E26" s="6" t="n"/>
      <c r="F26" s="6" t="n"/>
      <c r="G26" s="6" t="n"/>
      <c r="H26" s="6" t="n"/>
      <c r="I26" s="6" t="n"/>
      <c r="J26" s="6" t="n"/>
    </row>
    <row r="27">
      <c r="A27" s="9" t="inlineStr">
        <is>
          <t>Turnout routine, behavior baseline, training/work notes, special handling instructions, etc.</t>
        </is>
      </c>
      <c r="B27" s="6" t="n"/>
      <c r="C27" s="6" t="n"/>
      <c r="D27" s="6" t="n"/>
      <c r="E27" s="6" t="n"/>
      <c r="F27" s="6" t="n"/>
      <c r="G27" s="6" t="n"/>
      <c r="H27" s="6" t="n"/>
      <c r="I27" s="6" t="n"/>
      <c r="J27" s="6" t="n"/>
    </row>
    <row r="28">
      <c r="A28" s="6" t="n"/>
      <c r="B28" s="6" t="n"/>
      <c r="C28" s="6" t="n"/>
      <c r="D28" s="6" t="n"/>
      <c r="E28" s="6" t="n"/>
      <c r="F28" s="6" t="n"/>
      <c r="G28" s="6" t="n"/>
      <c r="H28" s="6" t="n"/>
      <c r="I28" s="6" t="n"/>
      <c r="J28" s="6" t="n"/>
    </row>
    <row r="29">
      <c r="A29" s="6" t="n"/>
      <c r="B29" s="6" t="n"/>
      <c r="C29" s="6" t="n"/>
      <c r="D29" s="6" t="n"/>
      <c r="E29" s="6" t="n"/>
      <c r="F29" s="6" t="n"/>
      <c r="G29" s="6" t="n"/>
      <c r="H29" s="6" t="n"/>
      <c r="I29" s="6" t="n"/>
      <c r="J29" s="6" t="n"/>
    </row>
    <row r="30">
      <c r="A30" s="6" t="n"/>
      <c r="B30" s="6" t="n"/>
      <c r="C30" s="6" t="n"/>
      <c r="D30" s="6" t="n"/>
      <c r="E30" s="6" t="n"/>
      <c r="F30" s="6" t="n"/>
      <c r="G30" s="6" t="n"/>
      <c r="H30" s="6" t="n"/>
      <c r="I30" s="6" t="n"/>
      <c r="J30" s="6" t="n"/>
    </row>
    <row r="31">
      <c r="A31" s="6" t="n"/>
      <c r="B31" s="6" t="n"/>
      <c r="C31" s="6" t="n"/>
      <c r="D31" s="6" t="n"/>
      <c r="E31" s="6" t="n"/>
      <c r="F31" s="6" t="n"/>
      <c r="G31" s="6" t="n"/>
      <c r="H31" s="6" t="n"/>
      <c r="I31" s="6" t="n"/>
      <c r="J31" s="6" t="n"/>
    </row>
    <row r="32">
      <c r="A32" s="5" t="inlineStr">
        <is>
          <t>Photo</t>
        </is>
      </c>
      <c r="B32" s="6" t="n"/>
      <c r="C32" s="6" t="n"/>
      <c r="D32" s="6" t="n"/>
      <c r="E32" s="6" t="n"/>
      <c r="F32" s="5" t="inlineStr">
        <is>
          <t>Disclaimer</t>
        </is>
      </c>
      <c r="G32" s="6" t="n"/>
      <c r="H32" s="6" t="n"/>
      <c r="I32" s="6" t="n"/>
      <c r="J32" s="6" t="n"/>
    </row>
    <row r="33">
      <c r="A33" s="10" t="inlineStr">
        <is>
          <t>Insert photo here
(Excel: right‑click → Insert Picture)</t>
        </is>
      </c>
      <c r="B33" s="6" t="n"/>
      <c r="C33" s="6" t="n"/>
      <c r="D33" s="6" t="n"/>
      <c r="E33" s="6" t="n"/>
      <c r="F33" s="9" t="inlineStr">
        <is>
          <t>This workbook is a tracking and arithmetic aid only.
It does not provide veterinary, feeding, medication, or safety advice.
Always follow your veterinarian’s guidance and product labels.</t>
        </is>
      </c>
      <c r="G33" s="6" t="n"/>
      <c r="H33" s="6" t="n"/>
      <c r="I33" s="6" t="n"/>
      <c r="J33" s="6" t="n"/>
    </row>
    <row r="34">
      <c r="A34" s="6" t="n"/>
      <c r="B34" s="6" t="n"/>
      <c r="C34" s="6" t="n"/>
      <c r="D34" s="6" t="n"/>
      <c r="E34" s="6" t="n"/>
      <c r="F34" s="6" t="n"/>
      <c r="G34" s="6" t="n"/>
      <c r="H34" s="6" t="n"/>
      <c r="I34" s="6" t="n"/>
      <c r="J34" s="6" t="n"/>
    </row>
    <row r="35">
      <c r="A35" s="6" t="n"/>
      <c r="B35" s="6" t="n"/>
      <c r="C35" s="6" t="n"/>
      <c r="D35" s="6" t="n"/>
      <c r="E35" s="6" t="n"/>
      <c r="F35" s="6" t="n"/>
      <c r="G35" s="6" t="n"/>
      <c r="H35" s="6" t="n"/>
      <c r="I35" s="6" t="n"/>
      <c r="J35" s="6" t="n"/>
    </row>
    <row r="36">
      <c r="A36" s="6" t="n"/>
      <c r="B36" s="6" t="n"/>
      <c r="C36" s="6" t="n"/>
      <c r="D36" s="6" t="n"/>
      <c r="E36" s="6" t="n"/>
      <c r="F36" s="6" t="n"/>
      <c r="G36" s="6" t="n"/>
      <c r="H36" s="6" t="n"/>
      <c r="I36" s="6" t="n"/>
      <c r="J36" s="6" t="n"/>
    </row>
    <row r="37">
      <c r="A37" s="6" t="n"/>
      <c r="B37" s="6" t="n"/>
      <c r="C37" s="6" t="n"/>
      <c r="D37" s="6" t="n"/>
      <c r="E37" s="6" t="n"/>
      <c r="F37" s="6" t="n"/>
      <c r="G37" s="6" t="n"/>
      <c r="H37" s="6" t="n"/>
      <c r="I37" s="6" t="n"/>
      <c r="J37" s="6" t="n"/>
    </row>
    <row r="38">
      <c r="A38" s="6" t="n"/>
      <c r="B38" s="6" t="n"/>
      <c r="C38" s="6" t="n"/>
      <c r="D38" s="6" t="n"/>
      <c r="E38" s="6" t="n"/>
      <c r="F38" s="6" t="n"/>
      <c r="G38" s="6" t="n"/>
      <c r="H38" s="6" t="n"/>
      <c r="I38" s="6" t="n"/>
      <c r="J38" s="6" t="n"/>
    </row>
    <row r="39">
      <c r="A39" s="6" t="n"/>
      <c r="B39" s="6" t="n"/>
      <c r="C39" s="6" t="n"/>
      <c r="D39" s="6" t="n"/>
      <c r="E39" s="6" t="n"/>
      <c r="F39" s="6" t="n"/>
      <c r="G39" s="6" t="n"/>
      <c r="H39" s="6" t="n"/>
      <c r="I39" s="6" t="n"/>
      <c r="J39" s="6" t="n"/>
    </row>
    <row r="40">
      <c r="A40" s="6" t="n"/>
      <c r="B40" s="6" t="n"/>
      <c r="C40" s="6" t="n"/>
      <c r="D40" s="6" t="n"/>
      <c r="E40" s="6" t="n"/>
      <c r="F40" s="6" t="n"/>
      <c r="G40" s="6" t="n"/>
      <c r="H40" s="6" t="n"/>
      <c r="I40" s="6" t="n"/>
      <c r="J40" s="6" t="n"/>
    </row>
    <row r="41">
      <c r="A41" s="6" t="n"/>
      <c r="B41" s="6" t="n"/>
      <c r="C41" s="6" t="n"/>
      <c r="D41" s="6" t="n"/>
      <c r="E41" s="6" t="n"/>
      <c r="F41" s="6" t="n"/>
      <c r="G41" s="6" t="n"/>
      <c r="H41" s="6" t="n"/>
      <c r="I41" s="6" t="n"/>
      <c r="J41" s="6" t="n"/>
    </row>
  </sheetData>
  <mergeCells count="7">
    <mergeCell ref="A1:J1"/>
    <mergeCell ref="C3:J3"/>
    <mergeCell ref="A27:J30"/>
    <mergeCell ref="A33:E41"/>
    <mergeCell ref="F33:J41"/>
    <mergeCell ref="A18:E24"/>
    <mergeCell ref="F18:J24"/>
  </mergeCells>
  <pageMargins left="0.75" right="0.75" top="1" bottom="1" header="0.5" footer="0.5"/>
</worksheet>
</file>

<file path=xl/worksheets/sheet10.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September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Profile'!$B$3,9,1)-WEEKDAY(DATE('Horse Profile'!$B$3,9,1),2)+1+(0*7+0))=9,DAY(DATE('Horse Profile'!$B$3,9,1)-WEEKDAY(DATE('Horse Profile'!$B$3,9,1),2)+1+(0*7+0)),"")</f>
        <v/>
      </c>
      <c r="B5" s="14" t="n"/>
      <c r="C5" s="14" t="n"/>
      <c r="D5" s="15" t="n"/>
      <c r="E5" s="13">
        <f>IF(MONTH(DATE('Horse Profile'!$B$3,9,1)-WEEKDAY(DATE('Horse Profile'!$B$3,9,1),2)+1+(0*7+1))=9,DAY(DATE('Horse Profile'!$B$3,9,1)-WEEKDAY(DATE('Horse Profile'!$B$3,9,1),2)+1+(0*7+1)),"")</f>
        <v/>
      </c>
      <c r="F5" s="14" t="n"/>
      <c r="G5" s="14" t="n"/>
      <c r="H5" s="15" t="n"/>
      <c r="I5" s="13">
        <f>IF(MONTH(DATE('Horse Profile'!$B$3,9,1)-WEEKDAY(DATE('Horse Profile'!$B$3,9,1),2)+1+(0*7+2))=9,DAY(DATE('Horse Profile'!$B$3,9,1)-WEEKDAY(DATE('Horse Profile'!$B$3,9,1),2)+1+(0*7+2)),"")</f>
        <v/>
      </c>
      <c r="J5" s="14" t="n"/>
      <c r="K5" s="14" t="n"/>
      <c r="L5" s="15" t="n"/>
      <c r="M5" s="13">
        <f>IF(MONTH(DATE('Horse Profile'!$B$3,9,1)-WEEKDAY(DATE('Horse Profile'!$B$3,9,1),2)+1+(0*7+3))=9,DAY(DATE('Horse Profile'!$B$3,9,1)-WEEKDAY(DATE('Horse Profile'!$B$3,9,1),2)+1+(0*7+3)),"")</f>
        <v/>
      </c>
      <c r="N5" s="14" t="n"/>
      <c r="O5" s="14" t="n"/>
      <c r="P5" s="15" t="n"/>
      <c r="Q5" s="13">
        <f>IF(MONTH(DATE('Horse Profile'!$B$3,9,1)-WEEKDAY(DATE('Horse Profile'!$B$3,9,1),2)+1+(0*7+4))=9,DAY(DATE('Horse Profile'!$B$3,9,1)-WEEKDAY(DATE('Horse Profile'!$B$3,9,1),2)+1+(0*7+4)),"")</f>
        <v/>
      </c>
      <c r="R5" s="14" t="n"/>
      <c r="S5" s="14" t="n"/>
      <c r="T5" s="15" t="n"/>
      <c r="U5" s="13">
        <f>IF(MONTH(DATE('Horse Profile'!$B$3,9,1)-WEEKDAY(DATE('Horse Profile'!$B$3,9,1),2)+1+(0*7+5))=9,DAY(DATE('Horse Profile'!$B$3,9,1)-WEEKDAY(DATE('Horse Profile'!$B$3,9,1),2)+1+(0*7+5)),"")</f>
        <v/>
      </c>
      <c r="V5" s="14" t="n"/>
      <c r="W5" s="14" t="n"/>
      <c r="X5" s="15" t="n"/>
      <c r="Y5" s="13">
        <f>IF(MONTH(DATE('Horse Profile'!$B$3,9,1)-WEEKDAY(DATE('Horse Profile'!$B$3,9,1),2)+1+(0*7+6))=9,DAY(DATE('Horse Profile'!$B$3,9,1)-WEEKDAY(DATE('Horse Profile'!$B$3,9,1),2)+1+(0*7+6)),"")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Profile'!$B$3,9,1)-WEEKDAY(DATE('Horse Profile'!$B$3,9,1),2)+1+(1*7+0))=9,DAY(DATE('Horse Profile'!$B$3,9,1)-WEEKDAY(DATE('Horse Profile'!$B$3,9,1),2)+1+(1*7+0)),"")</f>
        <v/>
      </c>
      <c r="B15" s="14" t="n"/>
      <c r="C15" s="14" t="n"/>
      <c r="D15" s="15" t="n"/>
      <c r="E15" s="26">
        <f>IF(MONTH(DATE('Horse Profile'!$B$3,9,1)-WEEKDAY(DATE('Horse Profile'!$B$3,9,1),2)+1+(1*7+1))=9,DAY(DATE('Horse Profile'!$B$3,9,1)-WEEKDAY(DATE('Horse Profile'!$B$3,9,1),2)+1+(1*7+1)),"")</f>
        <v/>
      </c>
      <c r="F15" s="14" t="n"/>
      <c r="G15" s="14" t="n"/>
      <c r="H15" s="15" t="n"/>
      <c r="I15" s="26">
        <f>IF(MONTH(DATE('Horse Profile'!$B$3,9,1)-WEEKDAY(DATE('Horse Profile'!$B$3,9,1),2)+1+(1*7+2))=9,DAY(DATE('Horse Profile'!$B$3,9,1)-WEEKDAY(DATE('Horse Profile'!$B$3,9,1),2)+1+(1*7+2)),"")</f>
        <v/>
      </c>
      <c r="J15" s="14" t="n"/>
      <c r="K15" s="14" t="n"/>
      <c r="L15" s="15" t="n"/>
      <c r="M15" s="26">
        <f>IF(MONTH(DATE('Horse Profile'!$B$3,9,1)-WEEKDAY(DATE('Horse Profile'!$B$3,9,1),2)+1+(1*7+3))=9,DAY(DATE('Horse Profile'!$B$3,9,1)-WEEKDAY(DATE('Horse Profile'!$B$3,9,1),2)+1+(1*7+3)),"")</f>
        <v/>
      </c>
      <c r="N15" s="14" t="n"/>
      <c r="O15" s="14" t="n"/>
      <c r="P15" s="15" t="n"/>
      <c r="Q15" s="26">
        <f>IF(MONTH(DATE('Horse Profile'!$B$3,9,1)-WEEKDAY(DATE('Horse Profile'!$B$3,9,1),2)+1+(1*7+4))=9,DAY(DATE('Horse Profile'!$B$3,9,1)-WEEKDAY(DATE('Horse Profile'!$B$3,9,1),2)+1+(1*7+4)),"")</f>
        <v/>
      </c>
      <c r="R15" s="14" t="n"/>
      <c r="S15" s="14" t="n"/>
      <c r="T15" s="15" t="n"/>
      <c r="U15" s="26">
        <f>IF(MONTH(DATE('Horse Profile'!$B$3,9,1)-WEEKDAY(DATE('Horse Profile'!$B$3,9,1),2)+1+(1*7+5))=9,DAY(DATE('Horse Profile'!$B$3,9,1)-WEEKDAY(DATE('Horse Profile'!$B$3,9,1),2)+1+(1*7+5)),"")</f>
        <v/>
      </c>
      <c r="V15" s="14" t="n"/>
      <c r="W15" s="14" t="n"/>
      <c r="X15" s="15" t="n"/>
      <c r="Y15" s="26">
        <f>IF(MONTH(DATE('Horse Profile'!$B$3,9,1)-WEEKDAY(DATE('Horse Profile'!$B$3,9,1),2)+1+(1*7+6))=9,DAY(DATE('Horse Profile'!$B$3,9,1)-WEEKDAY(DATE('Horse Profile'!$B$3,9,1),2)+1+(1*7+6)),"")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Profile'!$B$3,9,1)-WEEKDAY(DATE('Horse Profile'!$B$3,9,1),2)+1+(2*7+0))=9,DAY(DATE('Horse Profile'!$B$3,9,1)-WEEKDAY(DATE('Horse Profile'!$B$3,9,1),2)+1+(2*7+0)),"")</f>
        <v/>
      </c>
      <c r="B25" s="14" t="n"/>
      <c r="C25" s="14" t="n"/>
      <c r="D25" s="15" t="n"/>
      <c r="E25" s="13">
        <f>IF(MONTH(DATE('Horse Profile'!$B$3,9,1)-WEEKDAY(DATE('Horse Profile'!$B$3,9,1),2)+1+(2*7+1))=9,DAY(DATE('Horse Profile'!$B$3,9,1)-WEEKDAY(DATE('Horse Profile'!$B$3,9,1),2)+1+(2*7+1)),"")</f>
        <v/>
      </c>
      <c r="F25" s="14" t="n"/>
      <c r="G25" s="14" t="n"/>
      <c r="H25" s="15" t="n"/>
      <c r="I25" s="13">
        <f>IF(MONTH(DATE('Horse Profile'!$B$3,9,1)-WEEKDAY(DATE('Horse Profile'!$B$3,9,1),2)+1+(2*7+2))=9,DAY(DATE('Horse Profile'!$B$3,9,1)-WEEKDAY(DATE('Horse Profile'!$B$3,9,1),2)+1+(2*7+2)),"")</f>
        <v/>
      </c>
      <c r="J25" s="14" t="n"/>
      <c r="K25" s="14" t="n"/>
      <c r="L25" s="15" t="n"/>
      <c r="M25" s="13">
        <f>IF(MONTH(DATE('Horse Profile'!$B$3,9,1)-WEEKDAY(DATE('Horse Profile'!$B$3,9,1),2)+1+(2*7+3))=9,DAY(DATE('Horse Profile'!$B$3,9,1)-WEEKDAY(DATE('Horse Profile'!$B$3,9,1),2)+1+(2*7+3)),"")</f>
        <v/>
      </c>
      <c r="N25" s="14" t="n"/>
      <c r="O25" s="14" t="n"/>
      <c r="P25" s="15" t="n"/>
      <c r="Q25" s="13">
        <f>IF(MONTH(DATE('Horse Profile'!$B$3,9,1)-WEEKDAY(DATE('Horse Profile'!$B$3,9,1),2)+1+(2*7+4))=9,DAY(DATE('Horse Profile'!$B$3,9,1)-WEEKDAY(DATE('Horse Profile'!$B$3,9,1),2)+1+(2*7+4)),"")</f>
        <v/>
      </c>
      <c r="R25" s="14" t="n"/>
      <c r="S25" s="14" t="n"/>
      <c r="T25" s="15" t="n"/>
      <c r="U25" s="13">
        <f>IF(MONTH(DATE('Horse Profile'!$B$3,9,1)-WEEKDAY(DATE('Horse Profile'!$B$3,9,1),2)+1+(2*7+5))=9,DAY(DATE('Horse Profile'!$B$3,9,1)-WEEKDAY(DATE('Horse Profile'!$B$3,9,1),2)+1+(2*7+5)),"")</f>
        <v/>
      </c>
      <c r="V25" s="14" t="n"/>
      <c r="W25" s="14" t="n"/>
      <c r="X25" s="15" t="n"/>
      <c r="Y25" s="13">
        <f>IF(MONTH(DATE('Horse Profile'!$B$3,9,1)-WEEKDAY(DATE('Horse Profile'!$B$3,9,1),2)+1+(2*7+6))=9,DAY(DATE('Horse Profile'!$B$3,9,1)-WEEKDAY(DATE('Horse Profile'!$B$3,9,1),2)+1+(2*7+6)),"")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Profile'!$B$3,9,1)-WEEKDAY(DATE('Horse Profile'!$B$3,9,1),2)+1+(3*7+0))=9,DAY(DATE('Horse Profile'!$B$3,9,1)-WEEKDAY(DATE('Horse Profile'!$B$3,9,1),2)+1+(3*7+0)),"")</f>
        <v/>
      </c>
      <c r="B35" s="14" t="n"/>
      <c r="C35" s="14" t="n"/>
      <c r="D35" s="15" t="n"/>
      <c r="E35" s="26">
        <f>IF(MONTH(DATE('Horse Profile'!$B$3,9,1)-WEEKDAY(DATE('Horse Profile'!$B$3,9,1),2)+1+(3*7+1))=9,DAY(DATE('Horse Profile'!$B$3,9,1)-WEEKDAY(DATE('Horse Profile'!$B$3,9,1),2)+1+(3*7+1)),"")</f>
        <v/>
      </c>
      <c r="F35" s="14" t="n"/>
      <c r="G35" s="14" t="n"/>
      <c r="H35" s="15" t="n"/>
      <c r="I35" s="26">
        <f>IF(MONTH(DATE('Horse Profile'!$B$3,9,1)-WEEKDAY(DATE('Horse Profile'!$B$3,9,1),2)+1+(3*7+2))=9,DAY(DATE('Horse Profile'!$B$3,9,1)-WEEKDAY(DATE('Horse Profile'!$B$3,9,1),2)+1+(3*7+2)),"")</f>
        <v/>
      </c>
      <c r="J35" s="14" t="n"/>
      <c r="K35" s="14" t="n"/>
      <c r="L35" s="15" t="n"/>
      <c r="M35" s="26">
        <f>IF(MONTH(DATE('Horse Profile'!$B$3,9,1)-WEEKDAY(DATE('Horse Profile'!$B$3,9,1),2)+1+(3*7+3))=9,DAY(DATE('Horse Profile'!$B$3,9,1)-WEEKDAY(DATE('Horse Profile'!$B$3,9,1),2)+1+(3*7+3)),"")</f>
        <v/>
      </c>
      <c r="N35" s="14" t="n"/>
      <c r="O35" s="14" t="n"/>
      <c r="P35" s="15" t="n"/>
      <c r="Q35" s="26">
        <f>IF(MONTH(DATE('Horse Profile'!$B$3,9,1)-WEEKDAY(DATE('Horse Profile'!$B$3,9,1),2)+1+(3*7+4))=9,DAY(DATE('Horse Profile'!$B$3,9,1)-WEEKDAY(DATE('Horse Profile'!$B$3,9,1),2)+1+(3*7+4)),"")</f>
        <v/>
      </c>
      <c r="R35" s="14" t="n"/>
      <c r="S35" s="14" t="n"/>
      <c r="T35" s="15" t="n"/>
      <c r="U35" s="26">
        <f>IF(MONTH(DATE('Horse Profile'!$B$3,9,1)-WEEKDAY(DATE('Horse Profile'!$B$3,9,1),2)+1+(3*7+5))=9,DAY(DATE('Horse Profile'!$B$3,9,1)-WEEKDAY(DATE('Horse Profile'!$B$3,9,1),2)+1+(3*7+5)),"")</f>
        <v/>
      </c>
      <c r="V35" s="14" t="n"/>
      <c r="W35" s="14" t="n"/>
      <c r="X35" s="15" t="n"/>
      <c r="Y35" s="26">
        <f>IF(MONTH(DATE('Horse Profile'!$B$3,9,1)-WEEKDAY(DATE('Horse Profile'!$B$3,9,1),2)+1+(3*7+6))=9,DAY(DATE('Horse Profile'!$B$3,9,1)-WEEKDAY(DATE('Horse Profile'!$B$3,9,1),2)+1+(3*7+6)),"")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Profile'!$B$3,9,1)-WEEKDAY(DATE('Horse Profile'!$B$3,9,1),2)+1+(4*7+0))=9,DAY(DATE('Horse Profile'!$B$3,9,1)-WEEKDAY(DATE('Horse Profile'!$B$3,9,1),2)+1+(4*7+0)),"")</f>
        <v/>
      </c>
      <c r="B45" s="14" t="n"/>
      <c r="C45" s="14" t="n"/>
      <c r="D45" s="15" t="n"/>
      <c r="E45" s="13">
        <f>IF(MONTH(DATE('Horse Profile'!$B$3,9,1)-WEEKDAY(DATE('Horse Profile'!$B$3,9,1),2)+1+(4*7+1))=9,DAY(DATE('Horse Profile'!$B$3,9,1)-WEEKDAY(DATE('Horse Profile'!$B$3,9,1),2)+1+(4*7+1)),"")</f>
        <v/>
      </c>
      <c r="F45" s="14" t="n"/>
      <c r="G45" s="14" t="n"/>
      <c r="H45" s="15" t="n"/>
      <c r="I45" s="13">
        <f>IF(MONTH(DATE('Horse Profile'!$B$3,9,1)-WEEKDAY(DATE('Horse Profile'!$B$3,9,1),2)+1+(4*7+2))=9,DAY(DATE('Horse Profile'!$B$3,9,1)-WEEKDAY(DATE('Horse Profile'!$B$3,9,1),2)+1+(4*7+2)),"")</f>
        <v/>
      </c>
      <c r="J45" s="14" t="n"/>
      <c r="K45" s="14" t="n"/>
      <c r="L45" s="15" t="n"/>
      <c r="M45" s="13">
        <f>IF(MONTH(DATE('Horse Profile'!$B$3,9,1)-WEEKDAY(DATE('Horse Profile'!$B$3,9,1),2)+1+(4*7+3))=9,DAY(DATE('Horse Profile'!$B$3,9,1)-WEEKDAY(DATE('Horse Profile'!$B$3,9,1),2)+1+(4*7+3)),"")</f>
        <v/>
      </c>
      <c r="N45" s="14" t="n"/>
      <c r="O45" s="14" t="n"/>
      <c r="P45" s="15" t="n"/>
      <c r="Q45" s="13">
        <f>IF(MONTH(DATE('Horse Profile'!$B$3,9,1)-WEEKDAY(DATE('Horse Profile'!$B$3,9,1),2)+1+(4*7+4))=9,DAY(DATE('Horse Profile'!$B$3,9,1)-WEEKDAY(DATE('Horse Profile'!$B$3,9,1),2)+1+(4*7+4)),"")</f>
        <v/>
      </c>
      <c r="R45" s="14" t="n"/>
      <c r="S45" s="14" t="n"/>
      <c r="T45" s="15" t="n"/>
      <c r="U45" s="13">
        <f>IF(MONTH(DATE('Horse Profile'!$B$3,9,1)-WEEKDAY(DATE('Horse Profile'!$B$3,9,1),2)+1+(4*7+5))=9,DAY(DATE('Horse Profile'!$B$3,9,1)-WEEKDAY(DATE('Horse Profile'!$B$3,9,1),2)+1+(4*7+5)),"")</f>
        <v/>
      </c>
      <c r="V45" s="14" t="n"/>
      <c r="W45" s="14" t="n"/>
      <c r="X45" s="15" t="n"/>
      <c r="Y45" s="13">
        <f>IF(MONTH(DATE('Horse Profile'!$B$3,9,1)-WEEKDAY(DATE('Horse Profile'!$B$3,9,1),2)+1+(4*7+6))=9,DAY(DATE('Horse Profile'!$B$3,9,1)-WEEKDAY(DATE('Horse Profile'!$B$3,9,1),2)+1+(4*7+6)),"")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Profile'!$B$3,9,1)-WEEKDAY(DATE('Horse Profile'!$B$3,9,1),2)+1+(5*7+0))=9,DAY(DATE('Horse Profile'!$B$3,9,1)-WEEKDAY(DATE('Horse Profile'!$B$3,9,1),2)+1+(5*7+0)),"")</f>
        <v/>
      </c>
      <c r="B55" s="14" t="n"/>
      <c r="C55" s="14" t="n"/>
      <c r="D55" s="15" t="n"/>
      <c r="E55" s="26">
        <f>IF(MONTH(DATE('Horse Profile'!$B$3,9,1)-WEEKDAY(DATE('Horse Profile'!$B$3,9,1),2)+1+(5*7+1))=9,DAY(DATE('Horse Profile'!$B$3,9,1)-WEEKDAY(DATE('Horse Profile'!$B$3,9,1),2)+1+(5*7+1)),"")</f>
        <v/>
      </c>
      <c r="F55" s="14" t="n"/>
      <c r="G55" s="14" t="n"/>
      <c r="H55" s="15" t="n"/>
      <c r="I55" s="26">
        <f>IF(MONTH(DATE('Horse Profile'!$B$3,9,1)-WEEKDAY(DATE('Horse Profile'!$B$3,9,1),2)+1+(5*7+2))=9,DAY(DATE('Horse Profile'!$B$3,9,1)-WEEKDAY(DATE('Horse Profile'!$B$3,9,1),2)+1+(5*7+2)),"")</f>
        <v/>
      </c>
      <c r="J55" s="14" t="n"/>
      <c r="K55" s="14" t="n"/>
      <c r="L55" s="15" t="n"/>
      <c r="M55" s="26">
        <f>IF(MONTH(DATE('Horse Profile'!$B$3,9,1)-WEEKDAY(DATE('Horse Profile'!$B$3,9,1),2)+1+(5*7+3))=9,DAY(DATE('Horse Profile'!$B$3,9,1)-WEEKDAY(DATE('Horse Profile'!$B$3,9,1),2)+1+(5*7+3)),"")</f>
        <v/>
      </c>
      <c r="N55" s="14" t="n"/>
      <c r="O55" s="14" t="n"/>
      <c r="P55" s="15" t="n"/>
      <c r="Q55" s="26">
        <f>IF(MONTH(DATE('Horse Profile'!$B$3,9,1)-WEEKDAY(DATE('Horse Profile'!$B$3,9,1),2)+1+(5*7+4))=9,DAY(DATE('Horse Profile'!$B$3,9,1)-WEEKDAY(DATE('Horse Profile'!$B$3,9,1),2)+1+(5*7+4)),"")</f>
        <v/>
      </c>
      <c r="R55" s="14" t="n"/>
      <c r="S55" s="14" t="n"/>
      <c r="T55" s="15" t="n"/>
      <c r="U55" s="26">
        <f>IF(MONTH(DATE('Horse Profile'!$B$3,9,1)-WEEKDAY(DATE('Horse Profile'!$B$3,9,1),2)+1+(5*7+5))=9,DAY(DATE('Horse Profile'!$B$3,9,1)-WEEKDAY(DATE('Horse Profile'!$B$3,9,1),2)+1+(5*7+5)),"")</f>
        <v/>
      </c>
      <c r="V55" s="14" t="n"/>
      <c r="W55" s="14" t="n"/>
      <c r="X55" s="15" t="n"/>
      <c r="Y55" s="26">
        <f>IF(MONTH(DATE('Horse Profile'!$B$3,9,1)-WEEKDAY(DATE('Horse Profile'!$B$3,9,1),2)+1+(5*7+6))=9,DAY(DATE('Horse Profile'!$B$3,9,1)-WEEKDAY(DATE('Horse Profile'!$B$3,9,1),2)+1+(5*7+6)),"")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11.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October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Profile'!$B$3,10,1)-WEEKDAY(DATE('Horse Profile'!$B$3,10,1),2)+1+(0*7+0))=10,DAY(DATE('Horse Profile'!$B$3,10,1)-WEEKDAY(DATE('Horse Profile'!$B$3,10,1),2)+1+(0*7+0)),"")</f>
        <v/>
      </c>
      <c r="B5" s="14" t="n"/>
      <c r="C5" s="14" t="n"/>
      <c r="D5" s="15" t="n"/>
      <c r="E5" s="13">
        <f>IF(MONTH(DATE('Horse Profile'!$B$3,10,1)-WEEKDAY(DATE('Horse Profile'!$B$3,10,1),2)+1+(0*7+1))=10,DAY(DATE('Horse Profile'!$B$3,10,1)-WEEKDAY(DATE('Horse Profile'!$B$3,10,1),2)+1+(0*7+1)),"")</f>
        <v/>
      </c>
      <c r="F5" s="14" t="n"/>
      <c r="G5" s="14" t="n"/>
      <c r="H5" s="15" t="n"/>
      <c r="I5" s="13">
        <f>IF(MONTH(DATE('Horse Profile'!$B$3,10,1)-WEEKDAY(DATE('Horse Profile'!$B$3,10,1),2)+1+(0*7+2))=10,DAY(DATE('Horse Profile'!$B$3,10,1)-WEEKDAY(DATE('Horse Profile'!$B$3,10,1),2)+1+(0*7+2)),"")</f>
        <v/>
      </c>
      <c r="J5" s="14" t="n"/>
      <c r="K5" s="14" t="n"/>
      <c r="L5" s="15" t="n"/>
      <c r="M5" s="13">
        <f>IF(MONTH(DATE('Horse Profile'!$B$3,10,1)-WEEKDAY(DATE('Horse Profile'!$B$3,10,1),2)+1+(0*7+3))=10,DAY(DATE('Horse Profile'!$B$3,10,1)-WEEKDAY(DATE('Horse Profile'!$B$3,10,1),2)+1+(0*7+3)),"")</f>
        <v/>
      </c>
      <c r="N5" s="14" t="n"/>
      <c r="O5" s="14" t="n"/>
      <c r="P5" s="15" t="n"/>
      <c r="Q5" s="13">
        <f>IF(MONTH(DATE('Horse Profile'!$B$3,10,1)-WEEKDAY(DATE('Horse Profile'!$B$3,10,1),2)+1+(0*7+4))=10,DAY(DATE('Horse Profile'!$B$3,10,1)-WEEKDAY(DATE('Horse Profile'!$B$3,10,1),2)+1+(0*7+4)),"")</f>
        <v/>
      </c>
      <c r="R5" s="14" t="n"/>
      <c r="S5" s="14" t="n"/>
      <c r="T5" s="15" t="n"/>
      <c r="U5" s="13">
        <f>IF(MONTH(DATE('Horse Profile'!$B$3,10,1)-WEEKDAY(DATE('Horse Profile'!$B$3,10,1),2)+1+(0*7+5))=10,DAY(DATE('Horse Profile'!$B$3,10,1)-WEEKDAY(DATE('Horse Profile'!$B$3,10,1),2)+1+(0*7+5)),"")</f>
        <v/>
      </c>
      <c r="V5" s="14" t="n"/>
      <c r="W5" s="14" t="n"/>
      <c r="X5" s="15" t="n"/>
      <c r="Y5" s="13">
        <f>IF(MONTH(DATE('Horse Profile'!$B$3,10,1)-WEEKDAY(DATE('Horse Profile'!$B$3,10,1),2)+1+(0*7+6))=10,DAY(DATE('Horse Profile'!$B$3,10,1)-WEEKDAY(DATE('Horse Profile'!$B$3,10,1),2)+1+(0*7+6)),"")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Profile'!$B$3,10,1)-WEEKDAY(DATE('Horse Profile'!$B$3,10,1),2)+1+(1*7+0))=10,DAY(DATE('Horse Profile'!$B$3,10,1)-WEEKDAY(DATE('Horse Profile'!$B$3,10,1),2)+1+(1*7+0)),"")</f>
        <v/>
      </c>
      <c r="B15" s="14" t="n"/>
      <c r="C15" s="14" t="n"/>
      <c r="D15" s="15" t="n"/>
      <c r="E15" s="26">
        <f>IF(MONTH(DATE('Horse Profile'!$B$3,10,1)-WEEKDAY(DATE('Horse Profile'!$B$3,10,1),2)+1+(1*7+1))=10,DAY(DATE('Horse Profile'!$B$3,10,1)-WEEKDAY(DATE('Horse Profile'!$B$3,10,1),2)+1+(1*7+1)),"")</f>
        <v/>
      </c>
      <c r="F15" s="14" t="n"/>
      <c r="G15" s="14" t="n"/>
      <c r="H15" s="15" t="n"/>
      <c r="I15" s="26">
        <f>IF(MONTH(DATE('Horse Profile'!$B$3,10,1)-WEEKDAY(DATE('Horse Profile'!$B$3,10,1),2)+1+(1*7+2))=10,DAY(DATE('Horse Profile'!$B$3,10,1)-WEEKDAY(DATE('Horse Profile'!$B$3,10,1),2)+1+(1*7+2)),"")</f>
        <v/>
      </c>
      <c r="J15" s="14" t="n"/>
      <c r="K15" s="14" t="n"/>
      <c r="L15" s="15" t="n"/>
      <c r="M15" s="26">
        <f>IF(MONTH(DATE('Horse Profile'!$B$3,10,1)-WEEKDAY(DATE('Horse Profile'!$B$3,10,1),2)+1+(1*7+3))=10,DAY(DATE('Horse Profile'!$B$3,10,1)-WEEKDAY(DATE('Horse Profile'!$B$3,10,1),2)+1+(1*7+3)),"")</f>
        <v/>
      </c>
      <c r="N15" s="14" t="n"/>
      <c r="O15" s="14" t="n"/>
      <c r="P15" s="15" t="n"/>
      <c r="Q15" s="26">
        <f>IF(MONTH(DATE('Horse Profile'!$B$3,10,1)-WEEKDAY(DATE('Horse Profile'!$B$3,10,1),2)+1+(1*7+4))=10,DAY(DATE('Horse Profile'!$B$3,10,1)-WEEKDAY(DATE('Horse Profile'!$B$3,10,1),2)+1+(1*7+4)),"")</f>
        <v/>
      </c>
      <c r="R15" s="14" t="n"/>
      <c r="S15" s="14" t="n"/>
      <c r="T15" s="15" t="n"/>
      <c r="U15" s="26">
        <f>IF(MONTH(DATE('Horse Profile'!$B$3,10,1)-WEEKDAY(DATE('Horse Profile'!$B$3,10,1),2)+1+(1*7+5))=10,DAY(DATE('Horse Profile'!$B$3,10,1)-WEEKDAY(DATE('Horse Profile'!$B$3,10,1),2)+1+(1*7+5)),"")</f>
        <v/>
      </c>
      <c r="V15" s="14" t="n"/>
      <c r="W15" s="14" t="n"/>
      <c r="X15" s="15" t="n"/>
      <c r="Y15" s="26">
        <f>IF(MONTH(DATE('Horse Profile'!$B$3,10,1)-WEEKDAY(DATE('Horse Profile'!$B$3,10,1),2)+1+(1*7+6))=10,DAY(DATE('Horse Profile'!$B$3,10,1)-WEEKDAY(DATE('Horse Profile'!$B$3,10,1),2)+1+(1*7+6)),"")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Profile'!$B$3,10,1)-WEEKDAY(DATE('Horse Profile'!$B$3,10,1),2)+1+(2*7+0))=10,DAY(DATE('Horse Profile'!$B$3,10,1)-WEEKDAY(DATE('Horse Profile'!$B$3,10,1),2)+1+(2*7+0)),"")</f>
        <v/>
      </c>
      <c r="B25" s="14" t="n"/>
      <c r="C25" s="14" t="n"/>
      <c r="D25" s="15" t="n"/>
      <c r="E25" s="13">
        <f>IF(MONTH(DATE('Horse Profile'!$B$3,10,1)-WEEKDAY(DATE('Horse Profile'!$B$3,10,1),2)+1+(2*7+1))=10,DAY(DATE('Horse Profile'!$B$3,10,1)-WEEKDAY(DATE('Horse Profile'!$B$3,10,1),2)+1+(2*7+1)),"")</f>
        <v/>
      </c>
      <c r="F25" s="14" t="n"/>
      <c r="G25" s="14" t="n"/>
      <c r="H25" s="15" t="n"/>
      <c r="I25" s="13">
        <f>IF(MONTH(DATE('Horse Profile'!$B$3,10,1)-WEEKDAY(DATE('Horse Profile'!$B$3,10,1),2)+1+(2*7+2))=10,DAY(DATE('Horse Profile'!$B$3,10,1)-WEEKDAY(DATE('Horse Profile'!$B$3,10,1),2)+1+(2*7+2)),"")</f>
        <v/>
      </c>
      <c r="J25" s="14" t="n"/>
      <c r="K25" s="14" t="n"/>
      <c r="L25" s="15" t="n"/>
      <c r="M25" s="13">
        <f>IF(MONTH(DATE('Horse Profile'!$B$3,10,1)-WEEKDAY(DATE('Horse Profile'!$B$3,10,1),2)+1+(2*7+3))=10,DAY(DATE('Horse Profile'!$B$3,10,1)-WEEKDAY(DATE('Horse Profile'!$B$3,10,1),2)+1+(2*7+3)),"")</f>
        <v/>
      </c>
      <c r="N25" s="14" t="n"/>
      <c r="O25" s="14" t="n"/>
      <c r="P25" s="15" t="n"/>
      <c r="Q25" s="13">
        <f>IF(MONTH(DATE('Horse Profile'!$B$3,10,1)-WEEKDAY(DATE('Horse Profile'!$B$3,10,1),2)+1+(2*7+4))=10,DAY(DATE('Horse Profile'!$B$3,10,1)-WEEKDAY(DATE('Horse Profile'!$B$3,10,1),2)+1+(2*7+4)),"")</f>
        <v/>
      </c>
      <c r="R25" s="14" t="n"/>
      <c r="S25" s="14" t="n"/>
      <c r="T25" s="15" t="n"/>
      <c r="U25" s="13">
        <f>IF(MONTH(DATE('Horse Profile'!$B$3,10,1)-WEEKDAY(DATE('Horse Profile'!$B$3,10,1),2)+1+(2*7+5))=10,DAY(DATE('Horse Profile'!$B$3,10,1)-WEEKDAY(DATE('Horse Profile'!$B$3,10,1),2)+1+(2*7+5)),"")</f>
        <v/>
      </c>
      <c r="V25" s="14" t="n"/>
      <c r="W25" s="14" t="n"/>
      <c r="X25" s="15" t="n"/>
      <c r="Y25" s="13">
        <f>IF(MONTH(DATE('Horse Profile'!$B$3,10,1)-WEEKDAY(DATE('Horse Profile'!$B$3,10,1),2)+1+(2*7+6))=10,DAY(DATE('Horse Profile'!$B$3,10,1)-WEEKDAY(DATE('Horse Profile'!$B$3,10,1),2)+1+(2*7+6)),"")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Profile'!$B$3,10,1)-WEEKDAY(DATE('Horse Profile'!$B$3,10,1),2)+1+(3*7+0))=10,DAY(DATE('Horse Profile'!$B$3,10,1)-WEEKDAY(DATE('Horse Profile'!$B$3,10,1),2)+1+(3*7+0)),"")</f>
        <v/>
      </c>
      <c r="B35" s="14" t="n"/>
      <c r="C35" s="14" t="n"/>
      <c r="D35" s="15" t="n"/>
      <c r="E35" s="26">
        <f>IF(MONTH(DATE('Horse Profile'!$B$3,10,1)-WEEKDAY(DATE('Horse Profile'!$B$3,10,1),2)+1+(3*7+1))=10,DAY(DATE('Horse Profile'!$B$3,10,1)-WEEKDAY(DATE('Horse Profile'!$B$3,10,1),2)+1+(3*7+1)),"")</f>
        <v/>
      </c>
      <c r="F35" s="14" t="n"/>
      <c r="G35" s="14" t="n"/>
      <c r="H35" s="15" t="n"/>
      <c r="I35" s="26">
        <f>IF(MONTH(DATE('Horse Profile'!$B$3,10,1)-WEEKDAY(DATE('Horse Profile'!$B$3,10,1),2)+1+(3*7+2))=10,DAY(DATE('Horse Profile'!$B$3,10,1)-WEEKDAY(DATE('Horse Profile'!$B$3,10,1),2)+1+(3*7+2)),"")</f>
        <v/>
      </c>
      <c r="J35" s="14" t="n"/>
      <c r="K35" s="14" t="n"/>
      <c r="L35" s="15" t="n"/>
      <c r="M35" s="26">
        <f>IF(MONTH(DATE('Horse Profile'!$B$3,10,1)-WEEKDAY(DATE('Horse Profile'!$B$3,10,1),2)+1+(3*7+3))=10,DAY(DATE('Horse Profile'!$B$3,10,1)-WEEKDAY(DATE('Horse Profile'!$B$3,10,1),2)+1+(3*7+3)),"")</f>
        <v/>
      </c>
      <c r="N35" s="14" t="n"/>
      <c r="O35" s="14" t="n"/>
      <c r="P35" s="15" t="n"/>
      <c r="Q35" s="26">
        <f>IF(MONTH(DATE('Horse Profile'!$B$3,10,1)-WEEKDAY(DATE('Horse Profile'!$B$3,10,1),2)+1+(3*7+4))=10,DAY(DATE('Horse Profile'!$B$3,10,1)-WEEKDAY(DATE('Horse Profile'!$B$3,10,1),2)+1+(3*7+4)),"")</f>
        <v/>
      </c>
      <c r="R35" s="14" t="n"/>
      <c r="S35" s="14" t="n"/>
      <c r="T35" s="15" t="n"/>
      <c r="U35" s="26">
        <f>IF(MONTH(DATE('Horse Profile'!$B$3,10,1)-WEEKDAY(DATE('Horse Profile'!$B$3,10,1),2)+1+(3*7+5))=10,DAY(DATE('Horse Profile'!$B$3,10,1)-WEEKDAY(DATE('Horse Profile'!$B$3,10,1),2)+1+(3*7+5)),"")</f>
        <v/>
      </c>
      <c r="V35" s="14" t="n"/>
      <c r="W35" s="14" t="n"/>
      <c r="X35" s="15" t="n"/>
      <c r="Y35" s="26">
        <f>IF(MONTH(DATE('Horse Profile'!$B$3,10,1)-WEEKDAY(DATE('Horse Profile'!$B$3,10,1),2)+1+(3*7+6))=10,DAY(DATE('Horse Profile'!$B$3,10,1)-WEEKDAY(DATE('Horse Profile'!$B$3,10,1),2)+1+(3*7+6)),"")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Profile'!$B$3,10,1)-WEEKDAY(DATE('Horse Profile'!$B$3,10,1),2)+1+(4*7+0))=10,DAY(DATE('Horse Profile'!$B$3,10,1)-WEEKDAY(DATE('Horse Profile'!$B$3,10,1),2)+1+(4*7+0)),"")</f>
        <v/>
      </c>
      <c r="B45" s="14" t="n"/>
      <c r="C45" s="14" t="n"/>
      <c r="D45" s="15" t="n"/>
      <c r="E45" s="13">
        <f>IF(MONTH(DATE('Horse Profile'!$B$3,10,1)-WEEKDAY(DATE('Horse Profile'!$B$3,10,1),2)+1+(4*7+1))=10,DAY(DATE('Horse Profile'!$B$3,10,1)-WEEKDAY(DATE('Horse Profile'!$B$3,10,1),2)+1+(4*7+1)),"")</f>
        <v/>
      </c>
      <c r="F45" s="14" t="n"/>
      <c r="G45" s="14" t="n"/>
      <c r="H45" s="15" t="n"/>
      <c r="I45" s="13">
        <f>IF(MONTH(DATE('Horse Profile'!$B$3,10,1)-WEEKDAY(DATE('Horse Profile'!$B$3,10,1),2)+1+(4*7+2))=10,DAY(DATE('Horse Profile'!$B$3,10,1)-WEEKDAY(DATE('Horse Profile'!$B$3,10,1),2)+1+(4*7+2)),"")</f>
        <v/>
      </c>
      <c r="J45" s="14" t="n"/>
      <c r="K45" s="14" t="n"/>
      <c r="L45" s="15" t="n"/>
      <c r="M45" s="13">
        <f>IF(MONTH(DATE('Horse Profile'!$B$3,10,1)-WEEKDAY(DATE('Horse Profile'!$B$3,10,1),2)+1+(4*7+3))=10,DAY(DATE('Horse Profile'!$B$3,10,1)-WEEKDAY(DATE('Horse Profile'!$B$3,10,1),2)+1+(4*7+3)),"")</f>
        <v/>
      </c>
      <c r="N45" s="14" t="n"/>
      <c r="O45" s="14" t="n"/>
      <c r="P45" s="15" t="n"/>
      <c r="Q45" s="13">
        <f>IF(MONTH(DATE('Horse Profile'!$B$3,10,1)-WEEKDAY(DATE('Horse Profile'!$B$3,10,1),2)+1+(4*7+4))=10,DAY(DATE('Horse Profile'!$B$3,10,1)-WEEKDAY(DATE('Horse Profile'!$B$3,10,1),2)+1+(4*7+4)),"")</f>
        <v/>
      </c>
      <c r="R45" s="14" t="n"/>
      <c r="S45" s="14" t="n"/>
      <c r="T45" s="15" t="n"/>
      <c r="U45" s="13">
        <f>IF(MONTH(DATE('Horse Profile'!$B$3,10,1)-WEEKDAY(DATE('Horse Profile'!$B$3,10,1),2)+1+(4*7+5))=10,DAY(DATE('Horse Profile'!$B$3,10,1)-WEEKDAY(DATE('Horse Profile'!$B$3,10,1),2)+1+(4*7+5)),"")</f>
        <v/>
      </c>
      <c r="V45" s="14" t="n"/>
      <c r="W45" s="14" t="n"/>
      <c r="X45" s="15" t="n"/>
      <c r="Y45" s="13">
        <f>IF(MONTH(DATE('Horse Profile'!$B$3,10,1)-WEEKDAY(DATE('Horse Profile'!$B$3,10,1),2)+1+(4*7+6))=10,DAY(DATE('Horse Profile'!$B$3,10,1)-WEEKDAY(DATE('Horse Profile'!$B$3,10,1),2)+1+(4*7+6)),"")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Profile'!$B$3,10,1)-WEEKDAY(DATE('Horse Profile'!$B$3,10,1),2)+1+(5*7+0))=10,DAY(DATE('Horse Profile'!$B$3,10,1)-WEEKDAY(DATE('Horse Profile'!$B$3,10,1),2)+1+(5*7+0)),"")</f>
        <v/>
      </c>
      <c r="B55" s="14" t="n"/>
      <c r="C55" s="14" t="n"/>
      <c r="D55" s="15" t="n"/>
      <c r="E55" s="26">
        <f>IF(MONTH(DATE('Horse Profile'!$B$3,10,1)-WEEKDAY(DATE('Horse Profile'!$B$3,10,1),2)+1+(5*7+1))=10,DAY(DATE('Horse Profile'!$B$3,10,1)-WEEKDAY(DATE('Horse Profile'!$B$3,10,1),2)+1+(5*7+1)),"")</f>
        <v/>
      </c>
      <c r="F55" s="14" t="n"/>
      <c r="G55" s="14" t="n"/>
      <c r="H55" s="15" t="n"/>
      <c r="I55" s="26">
        <f>IF(MONTH(DATE('Horse Profile'!$B$3,10,1)-WEEKDAY(DATE('Horse Profile'!$B$3,10,1),2)+1+(5*7+2))=10,DAY(DATE('Horse Profile'!$B$3,10,1)-WEEKDAY(DATE('Horse Profile'!$B$3,10,1),2)+1+(5*7+2)),"")</f>
        <v/>
      </c>
      <c r="J55" s="14" t="n"/>
      <c r="K55" s="14" t="n"/>
      <c r="L55" s="15" t="n"/>
      <c r="M55" s="26">
        <f>IF(MONTH(DATE('Horse Profile'!$B$3,10,1)-WEEKDAY(DATE('Horse Profile'!$B$3,10,1),2)+1+(5*7+3))=10,DAY(DATE('Horse Profile'!$B$3,10,1)-WEEKDAY(DATE('Horse Profile'!$B$3,10,1),2)+1+(5*7+3)),"")</f>
        <v/>
      </c>
      <c r="N55" s="14" t="n"/>
      <c r="O55" s="14" t="n"/>
      <c r="P55" s="15" t="n"/>
      <c r="Q55" s="26">
        <f>IF(MONTH(DATE('Horse Profile'!$B$3,10,1)-WEEKDAY(DATE('Horse Profile'!$B$3,10,1),2)+1+(5*7+4))=10,DAY(DATE('Horse Profile'!$B$3,10,1)-WEEKDAY(DATE('Horse Profile'!$B$3,10,1),2)+1+(5*7+4)),"")</f>
        <v/>
      </c>
      <c r="R55" s="14" t="n"/>
      <c r="S55" s="14" t="n"/>
      <c r="T55" s="15" t="n"/>
      <c r="U55" s="26">
        <f>IF(MONTH(DATE('Horse Profile'!$B$3,10,1)-WEEKDAY(DATE('Horse Profile'!$B$3,10,1),2)+1+(5*7+5))=10,DAY(DATE('Horse Profile'!$B$3,10,1)-WEEKDAY(DATE('Horse Profile'!$B$3,10,1),2)+1+(5*7+5)),"")</f>
        <v/>
      </c>
      <c r="V55" s="14" t="n"/>
      <c r="W55" s="14" t="n"/>
      <c r="X55" s="15" t="n"/>
      <c r="Y55" s="26">
        <f>IF(MONTH(DATE('Horse Profile'!$B$3,10,1)-WEEKDAY(DATE('Horse Profile'!$B$3,10,1),2)+1+(5*7+6))=10,DAY(DATE('Horse Profile'!$B$3,10,1)-WEEKDAY(DATE('Horse Profile'!$B$3,10,1),2)+1+(5*7+6)),"")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12.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November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Profile'!$B$3,11,1)-WEEKDAY(DATE('Horse Profile'!$B$3,11,1),2)+1+(0*7+0))=11,DAY(DATE('Horse Profile'!$B$3,11,1)-WEEKDAY(DATE('Horse Profile'!$B$3,11,1),2)+1+(0*7+0)),"")</f>
        <v/>
      </c>
      <c r="B5" s="14" t="n"/>
      <c r="C5" s="14" t="n"/>
      <c r="D5" s="15" t="n"/>
      <c r="E5" s="13">
        <f>IF(MONTH(DATE('Horse Profile'!$B$3,11,1)-WEEKDAY(DATE('Horse Profile'!$B$3,11,1),2)+1+(0*7+1))=11,DAY(DATE('Horse Profile'!$B$3,11,1)-WEEKDAY(DATE('Horse Profile'!$B$3,11,1),2)+1+(0*7+1)),"")</f>
        <v/>
      </c>
      <c r="F5" s="14" t="n"/>
      <c r="G5" s="14" t="n"/>
      <c r="H5" s="15" t="n"/>
      <c r="I5" s="13">
        <f>IF(MONTH(DATE('Horse Profile'!$B$3,11,1)-WEEKDAY(DATE('Horse Profile'!$B$3,11,1),2)+1+(0*7+2))=11,DAY(DATE('Horse Profile'!$B$3,11,1)-WEEKDAY(DATE('Horse Profile'!$B$3,11,1),2)+1+(0*7+2)),"")</f>
        <v/>
      </c>
      <c r="J5" s="14" t="n"/>
      <c r="K5" s="14" t="n"/>
      <c r="L5" s="15" t="n"/>
      <c r="M5" s="13">
        <f>IF(MONTH(DATE('Horse Profile'!$B$3,11,1)-WEEKDAY(DATE('Horse Profile'!$B$3,11,1),2)+1+(0*7+3))=11,DAY(DATE('Horse Profile'!$B$3,11,1)-WEEKDAY(DATE('Horse Profile'!$B$3,11,1),2)+1+(0*7+3)),"")</f>
        <v/>
      </c>
      <c r="N5" s="14" t="n"/>
      <c r="O5" s="14" t="n"/>
      <c r="P5" s="15" t="n"/>
      <c r="Q5" s="13">
        <f>IF(MONTH(DATE('Horse Profile'!$B$3,11,1)-WEEKDAY(DATE('Horse Profile'!$B$3,11,1),2)+1+(0*7+4))=11,DAY(DATE('Horse Profile'!$B$3,11,1)-WEEKDAY(DATE('Horse Profile'!$B$3,11,1),2)+1+(0*7+4)),"")</f>
        <v/>
      </c>
      <c r="R5" s="14" t="n"/>
      <c r="S5" s="14" t="n"/>
      <c r="T5" s="15" t="n"/>
      <c r="U5" s="13">
        <f>IF(MONTH(DATE('Horse Profile'!$B$3,11,1)-WEEKDAY(DATE('Horse Profile'!$B$3,11,1),2)+1+(0*7+5))=11,DAY(DATE('Horse Profile'!$B$3,11,1)-WEEKDAY(DATE('Horse Profile'!$B$3,11,1),2)+1+(0*7+5)),"")</f>
        <v/>
      </c>
      <c r="V5" s="14" t="n"/>
      <c r="W5" s="14" t="n"/>
      <c r="X5" s="15" t="n"/>
      <c r="Y5" s="13">
        <f>IF(MONTH(DATE('Horse Profile'!$B$3,11,1)-WEEKDAY(DATE('Horse Profile'!$B$3,11,1),2)+1+(0*7+6))=11,DAY(DATE('Horse Profile'!$B$3,11,1)-WEEKDAY(DATE('Horse Profile'!$B$3,11,1),2)+1+(0*7+6)),"")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Profile'!$B$3,11,1)-WEEKDAY(DATE('Horse Profile'!$B$3,11,1),2)+1+(1*7+0))=11,DAY(DATE('Horse Profile'!$B$3,11,1)-WEEKDAY(DATE('Horse Profile'!$B$3,11,1),2)+1+(1*7+0)),"")</f>
        <v/>
      </c>
      <c r="B15" s="14" t="n"/>
      <c r="C15" s="14" t="n"/>
      <c r="D15" s="15" t="n"/>
      <c r="E15" s="26">
        <f>IF(MONTH(DATE('Horse Profile'!$B$3,11,1)-WEEKDAY(DATE('Horse Profile'!$B$3,11,1),2)+1+(1*7+1))=11,DAY(DATE('Horse Profile'!$B$3,11,1)-WEEKDAY(DATE('Horse Profile'!$B$3,11,1),2)+1+(1*7+1)),"")</f>
        <v/>
      </c>
      <c r="F15" s="14" t="n"/>
      <c r="G15" s="14" t="n"/>
      <c r="H15" s="15" t="n"/>
      <c r="I15" s="26">
        <f>IF(MONTH(DATE('Horse Profile'!$B$3,11,1)-WEEKDAY(DATE('Horse Profile'!$B$3,11,1),2)+1+(1*7+2))=11,DAY(DATE('Horse Profile'!$B$3,11,1)-WEEKDAY(DATE('Horse Profile'!$B$3,11,1),2)+1+(1*7+2)),"")</f>
        <v/>
      </c>
      <c r="J15" s="14" t="n"/>
      <c r="K15" s="14" t="n"/>
      <c r="L15" s="15" t="n"/>
      <c r="M15" s="26">
        <f>IF(MONTH(DATE('Horse Profile'!$B$3,11,1)-WEEKDAY(DATE('Horse Profile'!$B$3,11,1),2)+1+(1*7+3))=11,DAY(DATE('Horse Profile'!$B$3,11,1)-WEEKDAY(DATE('Horse Profile'!$B$3,11,1),2)+1+(1*7+3)),"")</f>
        <v/>
      </c>
      <c r="N15" s="14" t="n"/>
      <c r="O15" s="14" t="n"/>
      <c r="P15" s="15" t="n"/>
      <c r="Q15" s="26">
        <f>IF(MONTH(DATE('Horse Profile'!$B$3,11,1)-WEEKDAY(DATE('Horse Profile'!$B$3,11,1),2)+1+(1*7+4))=11,DAY(DATE('Horse Profile'!$B$3,11,1)-WEEKDAY(DATE('Horse Profile'!$B$3,11,1),2)+1+(1*7+4)),"")</f>
        <v/>
      </c>
      <c r="R15" s="14" t="n"/>
      <c r="S15" s="14" t="n"/>
      <c r="T15" s="15" t="n"/>
      <c r="U15" s="26">
        <f>IF(MONTH(DATE('Horse Profile'!$B$3,11,1)-WEEKDAY(DATE('Horse Profile'!$B$3,11,1),2)+1+(1*7+5))=11,DAY(DATE('Horse Profile'!$B$3,11,1)-WEEKDAY(DATE('Horse Profile'!$B$3,11,1),2)+1+(1*7+5)),"")</f>
        <v/>
      </c>
      <c r="V15" s="14" t="n"/>
      <c r="W15" s="14" t="n"/>
      <c r="X15" s="15" t="n"/>
      <c r="Y15" s="26">
        <f>IF(MONTH(DATE('Horse Profile'!$B$3,11,1)-WEEKDAY(DATE('Horse Profile'!$B$3,11,1),2)+1+(1*7+6))=11,DAY(DATE('Horse Profile'!$B$3,11,1)-WEEKDAY(DATE('Horse Profile'!$B$3,11,1),2)+1+(1*7+6)),"")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Profile'!$B$3,11,1)-WEEKDAY(DATE('Horse Profile'!$B$3,11,1),2)+1+(2*7+0))=11,DAY(DATE('Horse Profile'!$B$3,11,1)-WEEKDAY(DATE('Horse Profile'!$B$3,11,1),2)+1+(2*7+0)),"")</f>
        <v/>
      </c>
      <c r="B25" s="14" t="n"/>
      <c r="C25" s="14" t="n"/>
      <c r="D25" s="15" t="n"/>
      <c r="E25" s="13">
        <f>IF(MONTH(DATE('Horse Profile'!$B$3,11,1)-WEEKDAY(DATE('Horse Profile'!$B$3,11,1),2)+1+(2*7+1))=11,DAY(DATE('Horse Profile'!$B$3,11,1)-WEEKDAY(DATE('Horse Profile'!$B$3,11,1),2)+1+(2*7+1)),"")</f>
        <v/>
      </c>
      <c r="F25" s="14" t="n"/>
      <c r="G25" s="14" t="n"/>
      <c r="H25" s="15" t="n"/>
      <c r="I25" s="13">
        <f>IF(MONTH(DATE('Horse Profile'!$B$3,11,1)-WEEKDAY(DATE('Horse Profile'!$B$3,11,1),2)+1+(2*7+2))=11,DAY(DATE('Horse Profile'!$B$3,11,1)-WEEKDAY(DATE('Horse Profile'!$B$3,11,1),2)+1+(2*7+2)),"")</f>
        <v/>
      </c>
      <c r="J25" s="14" t="n"/>
      <c r="K25" s="14" t="n"/>
      <c r="L25" s="15" t="n"/>
      <c r="M25" s="13">
        <f>IF(MONTH(DATE('Horse Profile'!$B$3,11,1)-WEEKDAY(DATE('Horse Profile'!$B$3,11,1),2)+1+(2*7+3))=11,DAY(DATE('Horse Profile'!$B$3,11,1)-WEEKDAY(DATE('Horse Profile'!$B$3,11,1),2)+1+(2*7+3)),"")</f>
        <v/>
      </c>
      <c r="N25" s="14" t="n"/>
      <c r="O25" s="14" t="n"/>
      <c r="P25" s="15" t="n"/>
      <c r="Q25" s="13">
        <f>IF(MONTH(DATE('Horse Profile'!$B$3,11,1)-WEEKDAY(DATE('Horse Profile'!$B$3,11,1),2)+1+(2*7+4))=11,DAY(DATE('Horse Profile'!$B$3,11,1)-WEEKDAY(DATE('Horse Profile'!$B$3,11,1),2)+1+(2*7+4)),"")</f>
        <v/>
      </c>
      <c r="R25" s="14" t="n"/>
      <c r="S25" s="14" t="n"/>
      <c r="T25" s="15" t="n"/>
      <c r="U25" s="13">
        <f>IF(MONTH(DATE('Horse Profile'!$B$3,11,1)-WEEKDAY(DATE('Horse Profile'!$B$3,11,1),2)+1+(2*7+5))=11,DAY(DATE('Horse Profile'!$B$3,11,1)-WEEKDAY(DATE('Horse Profile'!$B$3,11,1),2)+1+(2*7+5)),"")</f>
        <v/>
      </c>
      <c r="V25" s="14" t="n"/>
      <c r="W25" s="14" t="n"/>
      <c r="X25" s="15" t="n"/>
      <c r="Y25" s="13">
        <f>IF(MONTH(DATE('Horse Profile'!$B$3,11,1)-WEEKDAY(DATE('Horse Profile'!$B$3,11,1),2)+1+(2*7+6))=11,DAY(DATE('Horse Profile'!$B$3,11,1)-WEEKDAY(DATE('Horse Profile'!$B$3,11,1),2)+1+(2*7+6)),"")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Profile'!$B$3,11,1)-WEEKDAY(DATE('Horse Profile'!$B$3,11,1),2)+1+(3*7+0))=11,DAY(DATE('Horse Profile'!$B$3,11,1)-WEEKDAY(DATE('Horse Profile'!$B$3,11,1),2)+1+(3*7+0)),"")</f>
        <v/>
      </c>
      <c r="B35" s="14" t="n"/>
      <c r="C35" s="14" t="n"/>
      <c r="D35" s="15" t="n"/>
      <c r="E35" s="26">
        <f>IF(MONTH(DATE('Horse Profile'!$B$3,11,1)-WEEKDAY(DATE('Horse Profile'!$B$3,11,1),2)+1+(3*7+1))=11,DAY(DATE('Horse Profile'!$B$3,11,1)-WEEKDAY(DATE('Horse Profile'!$B$3,11,1),2)+1+(3*7+1)),"")</f>
        <v/>
      </c>
      <c r="F35" s="14" t="n"/>
      <c r="G35" s="14" t="n"/>
      <c r="H35" s="15" t="n"/>
      <c r="I35" s="26">
        <f>IF(MONTH(DATE('Horse Profile'!$B$3,11,1)-WEEKDAY(DATE('Horse Profile'!$B$3,11,1),2)+1+(3*7+2))=11,DAY(DATE('Horse Profile'!$B$3,11,1)-WEEKDAY(DATE('Horse Profile'!$B$3,11,1),2)+1+(3*7+2)),"")</f>
        <v/>
      </c>
      <c r="J35" s="14" t="n"/>
      <c r="K35" s="14" t="n"/>
      <c r="L35" s="15" t="n"/>
      <c r="M35" s="26">
        <f>IF(MONTH(DATE('Horse Profile'!$B$3,11,1)-WEEKDAY(DATE('Horse Profile'!$B$3,11,1),2)+1+(3*7+3))=11,DAY(DATE('Horse Profile'!$B$3,11,1)-WEEKDAY(DATE('Horse Profile'!$B$3,11,1),2)+1+(3*7+3)),"")</f>
        <v/>
      </c>
      <c r="N35" s="14" t="n"/>
      <c r="O35" s="14" t="n"/>
      <c r="P35" s="15" t="n"/>
      <c r="Q35" s="26">
        <f>IF(MONTH(DATE('Horse Profile'!$B$3,11,1)-WEEKDAY(DATE('Horse Profile'!$B$3,11,1),2)+1+(3*7+4))=11,DAY(DATE('Horse Profile'!$B$3,11,1)-WEEKDAY(DATE('Horse Profile'!$B$3,11,1),2)+1+(3*7+4)),"")</f>
        <v/>
      </c>
      <c r="R35" s="14" t="n"/>
      <c r="S35" s="14" t="n"/>
      <c r="T35" s="15" t="n"/>
      <c r="U35" s="26">
        <f>IF(MONTH(DATE('Horse Profile'!$B$3,11,1)-WEEKDAY(DATE('Horse Profile'!$B$3,11,1),2)+1+(3*7+5))=11,DAY(DATE('Horse Profile'!$B$3,11,1)-WEEKDAY(DATE('Horse Profile'!$B$3,11,1),2)+1+(3*7+5)),"")</f>
        <v/>
      </c>
      <c r="V35" s="14" t="n"/>
      <c r="W35" s="14" t="n"/>
      <c r="X35" s="15" t="n"/>
      <c r="Y35" s="26">
        <f>IF(MONTH(DATE('Horse Profile'!$B$3,11,1)-WEEKDAY(DATE('Horse Profile'!$B$3,11,1),2)+1+(3*7+6))=11,DAY(DATE('Horse Profile'!$B$3,11,1)-WEEKDAY(DATE('Horse Profile'!$B$3,11,1),2)+1+(3*7+6)),"")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Profile'!$B$3,11,1)-WEEKDAY(DATE('Horse Profile'!$B$3,11,1),2)+1+(4*7+0))=11,DAY(DATE('Horse Profile'!$B$3,11,1)-WEEKDAY(DATE('Horse Profile'!$B$3,11,1),2)+1+(4*7+0)),"")</f>
        <v/>
      </c>
      <c r="B45" s="14" t="n"/>
      <c r="C45" s="14" t="n"/>
      <c r="D45" s="15" t="n"/>
      <c r="E45" s="13">
        <f>IF(MONTH(DATE('Horse Profile'!$B$3,11,1)-WEEKDAY(DATE('Horse Profile'!$B$3,11,1),2)+1+(4*7+1))=11,DAY(DATE('Horse Profile'!$B$3,11,1)-WEEKDAY(DATE('Horse Profile'!$B$3,11,1),2)+1+(4*7+1)),"")</f>
        <v/>
      </c>
      <c r="F45" s="14" t="n"/>
      <c r="G45" s="14" t="n"/>
      <c r="H45" s="15" t="n"/>
      <c r="I45" s="13">
        <f>IF(MONTH(DATE('Horse Profile'!$B$3,11,1)-WEEKDAY(DATE('Horse Profile'!$B$3,11,1),2)+1+(4*7+2))=11,DAY(DATE('Horse Profile'!$B$3,11,1)-WEEKDAY(DATE('Horse Profile'!$B$3,11,1),2)+1+(4*7+2)),"")</f>
        <v/>
      </c>
      <c r="J45" s="14" t="n"/>
      <c r="K45" s="14" t="n"/>
      <c r="L45" s="15" t="n"/>
      <c r="M45" s="13">
        <f>IF(MONTH(DATE('Horse Profile'!$B$3,11,1)-WEEKDAY(DATE('Horse Profile'!$B$3,11,1),2)+1+(4*7+3))=11,DAY(DATE('Horse Profile'!$B$3,11,1)-WEEKDAY(DATE('Horse Profile'!$B$3,11,1),2)+1+(4*7+3)),"")</f>
        <v/>
      </c>
      <c r="N45" s="14" t="n"/>
      <c r="O45" s="14" t="n"/>
      <c r="P45" s="15" t="n"/>
      <c r="Q45" s="13">
        <f>IF(MONTH(DATE('Horse Profile'!$B$3,11,1)-WEEKDAY(DATE('Horse Profile'!$B$3,11,1),2)+1+(4*7+4))=11,DAY(DATE('Horse Profile'!$B$3,11,1)-WEEKDAY(DATE('Horse Profile'!$B$3,11,1),2)+1+(4*7+4)),"")</f>
        <v/>
      </c>
      <c r="R45" s="14" t="n"/>
      <c r="S45" s="14" t="n"/>
      <c r="T45" s="15" t="n"/>
      <c r="U45" s="13">
        <f>IF(MONTH(DATE('Horse Profile'!$B$3,11,1)-WEEKDAY(DATE('Horse Profile'!$B$3,11,1),2)+1+(4*7+5))=11,DAY(DATE('Horse Profile'!$B$3,11,1)-WEEKDAY(DATE('Horse Profile'!$B$3,11,1),2)+1+(4*7+5)),"")</f>
        <v/>
      </c>
      <c r="V45" s="14" t="n"/>
      <c r="W45" s="14" t="n"/>
      <c r="X45" s="15" t="n"/>
      <c r="Y45" s="13">
        <f>IF(MONTH(DATE('Horse Profile'!$B$3,11,1)-WEEKDAY(DATE('Horse Profile'!$B$3,11,1),2)+1+(4*7+6))=11,DAY(DATE('Horse Profile'!$B$3,11,1)-WEEKDAY(DATE('Horse Profile'!$B$3,11,1),2)+1+(4*7+6)),"")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Profile'!$B$3,11,1)-WEEKDAY(DATE('Horse Profile'!$B$3,11,1),2)+1+(5*7+0))=11,DAY(DATE('Horse Profile'!$B$3,11,1)-WEEKDAY(DATE('Horse Profile'!$B$3,11,1),2)+1+(5*7+0)),"")</f>
        <v/>
      </c>
      <c r="B55" s="14" t="n"/>
      <c r="C55" s="14" t="n"/>
      <c r="D55" s="15" t="n"/>
      <c r="E55" s="26">
        <f>IF(MONTH(DATE('Horse Profile'!$B$3,11,1)-WEEKDAY(DATE('Horse Profile'!$B$3,11,1),2)+1+(5*7+1))=11,DAY(DATE('Horse Profile'!$B$3,11,1)-WEEKDAY(DATE('Horse Profile'!$B$3,11,1),2)+1+(5*7+1)),"")</f>
        <v/>
      </c>
      <c r="F55" s="14" t="n"/>
      <c r="G55" s="14" t="n"/>
      <c r="H55" s="15" t="n"/>
      <c r="I55" s="26">
        <f>IF(MONTH(DATE('Horse Profile'!$B$3,11,1)-WEEKDAY(DATE('Horse Profile'!$B$3,11,1),2)+1+(5*7+2))=11,DAY(DATE('Horse Profile'!$B$3,11,1)-WEEKDAY(DATE('Horse Profile'!$B$3,11,1),2)+1+(5*7+2)),"")</f>
        <v/>
      </c>
      <c r="J55" s="14" t="n"/>
      <c r="K55" s="14" t="n"/>
      <c r="L55" s="15" t="n"/>
      <c r="M55" s="26">
        <f>IF(MONTH(DATE('Horse Profile'!$B$3,11,1)-WEEKDAY(DATE('Horse Profile'!$B$3,11,1),2)+1+(5*7+3))=11,DAY(DATE('Horse Profile'!$B$3,11,1)-WEEKDAY(DATE('Horse Profile'!$B$3,11,1),2)+1+(5*7+3)),"")</f>
        <v/>
      </c>
      <c r="N55" s="14" t="n"/>
      <c r="O55" s="14" t="n"/>
      <c r="P55" s="15" t="n"/>
      <c r="Q55" s="26">
        <f>IF(MONTH(DATE('Horse Profile'!$B$3,11,1)-WEEKDAY(DATE('Horse Profile'!$B$3,11,1),2)+1+(5*7+4))=11,DAY(DATE('Horse Profile'!$B$3,11,1)-WEEKDAY(DATE('Horse Profile'!$B$3,11,1),2)+1+(5*7+4)),"")</f>
        <v/>
      </c>
      <c r="R55" s="14" t="n"/>
      <c r="S55" s="14" t="n"/>
      <c r="T55" s="15" t="n"/>
      <c r="U55" s="26">
        <f>IF(MONTH(DATE('Horse Profile'!$B$3,11,1)-WEEKDAY(DATE('Horse Profile'!$B$3,11,1),2)+1+(5*7+5))=11,DAY(DATE('Horse Profile'!$B$3,11,1)-WEEKDAY(DATE('Horse Profile'!$B$3,11,1),2)+1+(5*7+5)),"")</f>
        <v/>
      </c>
      <c r="V55" s="14" t="n"/>
      <c r="W55" s="14" t="n"/>
      <c r="X55" s="15" t="n"/>
      <c r="Y55" s="26">
        <f>IF(MONTH(DATE('Horse Profile'!$B$3,11,1)-WEEKDAY(DATE('Horse Profile'!$B$3,11,1),2)+1+(5*7+6))=11,DAY(DATE('Horse Profile'!$B$3,11,1)-WEEKDAY(DATE('Horse Profile'!$B$3,11,1),2)+1+(5*7+6)),"")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13.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December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Profile'!$B$3,12,1)-WEEKDAY(DATE('Horse Profile'!$B$3,12,1),2)+1+(0*7+0))=12,DAY(DATE('Horse Profile'!$B$3,12,1)-WEEKDAY(DATE('Horse Profile'!$B$3,12,1),2)+1+(0*7+0)),"")</f>
        <v/>
      </c>
      <c r="B5" s="14" t="n"/>
      <c r="C5" s="14" t="n"/>
      <c r="D5" s="15" t="n"/>
      <c r="E5" s="13">
        <f>IF(MONTH(DATE('Horse Profile'!$B$3,12,1)-WEEKDAY(DATE('Horse Profile'!$B$3,12,1),2)+1+(0*7+1))=12,DAY(DATE('Horse Profile'!$B$3,12,1)-WEEKDAY(DATE('Horse Profile'!$B$3,12,1),2)+1+(0*7+1)),"")</f>
        <v/>
      </c>
      <c r="F5" s="14" t="n"/>
      <c r="G5" s="14" t="n"/>
      <c r="H5" s="15" t="n"/>
      <c r="I5" s="13">
        <f>IF(MONTH(DATE('Horse Profile'!$B$3,12,1)-WEEKDAY(DATE('Horse Profile'!$B$3,12,1),2)+1+(0*7+2))=12,DAY(DATE('Horse Profile'!$B$3,12,1)-WEEKDAY(DATE('Horse Profile'!$B$3,12,1),2)+1+(0*7+2)),"")</f>
        <v/>
      </c>
      <c r="J5" s="14" t="n"/>
      <c r="K5" s="14" t="n"/>
      <c r="L5" s="15" t="n"/>
      <c r="M5" s="13">
        <f>IF(MONTH(DATE('Horse Profile'!$B$3,12,1)-WEEKDAY(DATE('Horse Profile'!$B$3,12,1),2)+1+(0*7+3))=12,DAY(DATE('Horse Profile'!$B$3,12,1)-WEEKDAY(DATE('Horse Profile'!$B$3,12,1),2)+1+(0*7+3)),"")</f>
        <v/>
      </c>
      <c r="N5" s="14" t="n"/>
      <c r="O5" s="14" t="n"/>
      <c r="P5" s="15" t="n"/>
      <c r="Q5" s="13">
        <f>IF(MONTH(DATE('Horse Profile'!$B$3,12,1)-WEEKDAY(DATE('Horse Profile'!$B$3,12,1),2)+1+(0*7+4))=12,DAY(DATE('Horse Profile'!$B$3,12,1)-WEEKDAY(DATE('Horse Profile'!$B$3,12,1),2)+1+(0*7+4)),"")</f>
        <v/>
      </c>
      <c r="R5" s="14" t="n"/>
      <c r="S5" s="14" t="n"/>
      <c r="T5" s="15" t="n"/>
      <c r="U5" s="13">
        <f>IF(MONTH(DATE('Horse Profile'!$B$3,12,1)-WEEKDAY(DATE('Horse Profile'!$B$3,12,1),2)+1+(0*7+5))=12,DAY(DATE('Horse Profile'!$B$3,12,1)-WEEKDAY(DATE('Horse Profile'!$B$3,12,1),2)+1+(0*7+5)),"")</f>
        <v/>
      </c>
      <c r="V5" s="14" t="n"/>
      <c r="W5" s="14" t="n"/>
      <c r="X5" s="15" t="n"/>
      <c r="Y5" s="13">
        <f>IF(MONTH(DATE('Horse Profile'!$B$3,12,1)-WEEKDAY(DATE('Horse Profile'!$B$3,12,1),2)+1+(0*7+6))=12,DAY(DATE('Horse Profile'!$B$3,12,1)-WEEKDAY(DATE('Horse Profile'!$B$3,12,1),2)+1+(0*7+6)),"")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Profile'!$B$3,12,1)-WEEKDAY(DATE('Horse Profile'!$B$3,12,1),2)+1+(1*7+0))=12,DAY(DATE('Horse Profile'!$B$3,12,1)-WEEKDAY(DATE('Horse Profile'!$B$3,12,1),2)+1+(1*7+0)),"")</f>
        <v/>
      </c>
      <c r="B15" s="14" t="n"/>
      <c r="C15" s="14" t="n"/>
      <c r="D15" s="15" t="n"/>
      <c r="E15" s="26">
        <f>IF(MONTH(DATE('Horse Profile'!$B$3,12,1)-WEEKDAY(DATE('Horse Profile'!$B$3,12,1),2)+1+(1*7+1))=12,DAY(DATE('Horse Profile'!$B$3,12,1)-WEEKDAY(DATE('Horse Profile'!$B$3,12,1),2)+1+(1*7+1)),"")</f>
        <v/>
      </c>
      <c r="F15" s="14" t="n"/>
      <c r="G15" s="14" t="n"/>
      <c r="H15" s="15" t="n"/>
      <c r="I15" s="26">
        <f>IF(MONTH(DATE('Horse Profile'!$B$3,12,1)-WEEKDAY(DATE('Horse Profile'!$B$3,12,1),2)+1+(1*7+2))=12,DAY(DATE('Horse Profile'!$B$3,12,1)-WEEKDAY(DATE('Horse Profile'!$B$3,12,1),2)+1+(1*7+2)),"")</f>
        <v/>
      </c>
      <c r="J15" s="14" t="n"/>
      <c r="K15" s="14" t="n"/>
      <c r="L15" s="15" t="n"/>
      <c r="M15" s="26">
        <f>IF(MONTH(DATE('Horse Profile'!$B$3,12,1)-WEEKDAY(DATE('Horse Profile'!$B$3,12,1),2)+1+(1*7+3))=12,DAY(DATE('Horse Profile'!$B$3,12,1)-WEEKDAY(DATE('Horse Profile'!$B$3,12,1),2)+1+(1*7+3)),"")</f>
        <v/>
      </c>
      <c r="N15" s="14" t="n"/>
      <c r="O15" s="14" t="n"/>
      <c r="P15" s="15" t="n"/>
      <c r="Q15" s="26">
        <f>IF(MONTH(DATE('Horse Profile'!$B$3,12,1)-WEEKDAY(DATE('Horse Profile'!$B$3,12,1),2)+1+(1*7+4))=12,DAY(DATE('Horse Profile'!$B$3,12,1)-WEEKDAY(DATE('Horse Profile'!$B$3,12,1),2)+1+(1*7+4)),"")</f>
        <v/>
      </c>
      <c r="R15" s="14" t="n"/>
      <c r="S15" s="14" t="n"/>
      <c r="T15" s="15" t="n"/>
      <c r="U15" s="26">
        <f>IF(MONTH(DATE('Horse Profile'!$B$3,12,1)-WEEKDAY(DATE('Horse Profile'!$B$3,12,1),2)+1+(1*7+5))=12,DAY(DATE('Horse Profile'!$B$3,12,1)-WEEKDAY(DATE('Horse Profile'!$B$3,12,1),2)+1+(1*7+5)),"")</f>
        <v/>
      </c>
      <c r="V15" s="14" t="n"/>
      <c r="W15" s="14" t="n"/>
      <c r="X15" s="15" t="n"/>
      <c r="Y15" s="26">
        <f>IF(MONTH(DATE('Horse Profile'!$B$3,12,1)-WEEKDAY(DATE('Horse Profile'!$B$3,12,1),2)+1+(1*7+6))=12,DAY(DATE('Horse Profile'!$B$3,12,1)-WEEKDAY(DATE('Horse Profile'!$B$3,12,1),2)+1+(1*7+6)),"")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Profile'!$B$3,12,1)-WEEKDAY(DATE('Horse Profile'!$B$3,12,1),2)+1+(2*7+0))=12,DAY(DATE('Horse Profile'!$B$3,12,1)-WEEKDAY(DATE('Horse Profile'!$B$3,12,1),2)+1+(2*7+0)),"")</f>
        <v/>
      </c>
      <c r="B25" s="14" t="n"/>
      <c r="C25" s="14" t="n"/>
      <c r="D25" s="15" t="n"/>
      <c r="E25" s="13">
        <f>IF(MONTH(DATE('Horse Profile'!$B$3,12,1)-WEEKDAY(DATE('Horse Profile'!$B$3,12,1),2)+1+(2*7+1))=12,DAY(DATE('Horse Profile'!$B$3,12,1)-WEEKDAY(DATE('Horse Profile'!$B$3,12,1),2)+1+(2*7+1)),"")</f>
        <v/>
      </c>
      <c r="F25" s="14" t="n"/>
      <c r="G25" s="14" t="n"/>
      <c r="H25" s="15" t="n"/>
      <c r="I25" s="13">
        <f>IF(MONTH(DATE('Horse Profile'!$B$3,12,1)-WEEKDAY(DATE('Horse Profile'!$B$3,12,1),2)+1+(2*7+2))=12,DAY(DATE('Horse Profile'!$B$3,12,1)-WEEKDAY(DATE('Horse Profile'!$B$3,12,1),2)+1+(2*7+2)),"")</f>
        <v/>
      </c>
      <c r="J25" s="14" t="n"/>
      <c r="K25" s="14" t="n"/>
      <c r="L25" s="15" t="n"/>
      <c r="M25" s="13">
        <f>IF(MONTH(DATE('Horse Profile'!$B$3,12,1)-WEEKDAY(DATE('Horse Profile'!$B$3,12,1),2)+1+(2*7+3))=12,DAY(DATE('Horse Profile'!$B$3,12,1)-WEEKDAY(DATE('Horse Profile'!$B$3,12,1),2)+1+(2*7+3)),"")</f>
        <v/>
      </c>
      <c r="N25" s="14" t="n"/>
      <c r="O25" s="14" t="n"/>
      <c r="P25" s="15" t="n"/>
      <c r="Q25" s="13">
        <f>IF(MONTH(DATE('Horse Profile'!$B$3,12,1)-WEEKDAY(DATE('Horse Profile'!$B$3,12,1),2)+1+(2*7+4))=12,DAY(DATE('Horse Profile'!$B$3,12,1)-WEEKDAY(DATE('Horse Profile'!$B$3,12,1),2)+1+(2*7+4)),"")</f>
        <v/>
      </c>
      <c r="R25" s="14" t="n"/>
      <c r="S25" s="14" t="n"/>
      <c r="T25" s="15" t="n"/>
      <c r="U25" s="13">
        <f>IF(MONTH(DATE('Horse Profile'!$B$3,12,1)-WEEKDAY(DATE('Horse Profile'!$B$3,12,1),2)+1+(2*7+5))=12,DAY(DATE('Horse Profile'!$B$3,12,1)-WEEKDAY(DATE('Horse Profile'!$B$3,12,1),2)+1+(2*7+5)),"")</f>
        <v/>
      </c>
      <c r="V25" s="14" t="n"/>
      <c r="W25" s="14" t="n"/>
      <c r="X25" s="15" t="n"/>
      <c r="Y25" s="13">
        <f>IF(MONTH(DATE('Horse Profile'!$B$3,12,1)-WEEKDAY(DATE('Horse Profile'!$B$3,12,1),2)+1+(2*7+6))=12,DAY(DATE('Horse Profile'!$B$3,12,1)-WEEKDAY(DATE('Horse Profile'!$B$3,12,1),2)+1+(2*7+6)),"")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Profile'!$B$3,12,1)-WEEKDAY(DATE('Horse Profile'!$B$3,12,1),2)+1+(3*7+0))=12,DAY(DATE('Horse Profile'!$B$3,12,1)-WEEKDAY(DATE('Horse Profile'!$B$3,12,1),2)+1+(3*7+0)),"")</f>
        <v/>
      </c>
      <c r="B35" s="14" t="n"/>
      <c r="C35" s="14" t="n"/>
      <c r="D35" s="15" t="n"/>
      <c r="E35" s="26">
        <f>IF(MONTH(DATE('Horse Profile'!$B$3,12,1)-WEEKDAY(DATE('Horse Profile'!$B$3,12,1),2)+1+(3*7+1))=12,DAY(DATE('Horse Profile'!$B$3,12,1)-WEEKDAY(DATE('Horse Profile'!$B$3,12,1),2)+1+(3*7+1)),"")</f>
        <v/>
      </c>
      <c r="F35" s="14" t="n"/>
      <c r="G35" s="14" t="n"/>
      <c r="H35" s="15" t="n"/>
      <c r="I35" s="26">
        <f>IF(MONTH(DATE('Horse Profile'!$B$3,12,1)-WEEKDAY(DATE('Horse Profile'!$B$3,12,1),2)+1+(3*7+2))=12,DAY(DATE('Horse Profile'!$B$3,12,1)-WEEKDAY(DATE('Horse Profile'!$B$3,12,1),2)+1+(3*7+2)),"")</f>
        <v/>
      </c>
      <c r="J35" s="14" t="n"/>
      <c r="K35" s="14" t="n"/>
      <c r="L35" s="15" t="n"/>
      <c r="M35" s="26">
        <f>IF(MONTH(DATE('Horse Profile'!$B$3,12,1)-WEEKDAY(DATE('Horse Profile'!$B$3,12,1),2)+1+(3*7+3))=12,DAY(DATE('Horse Profile'!$B$3,12,1)-WEEKDAY(DATE('Horse Profile'!$B$3,12,1),2)+1+(3*7+3)),"")</f>
        <v/>
      </c>
      <c r="N35" s="14" t="n"/>
      <c r="O35" s="14" t="n"/>
      <c r="P35" s="15" t="n"/>
      <c r="Q35" s="26">
        <f>IF(MONTH(DATE('Horse Profile'!$B$3,12,1)-WEEKDAY(DATE('Horse Profile'!$B$3,12,1),2)+1+(3*7+4))=12,DAY(DATE('Horse Profile'!$B$3,12,1)-WEEKDAY(DATE('Horse Profile'!$B$3,12,1),2)+1+(3*7+4)),"")</f>
        <v/>
      </c>
      <c r="R35" s="14" t="n"/>
      <c r="S35" s="14" t="n"/>
      <c r="T35" s="15" t="n"/>
      <c r="U35" s="26">
        <f>IF(MONTH(DATE('Horse Profile'!$B$3,12,1)-WEEKDAY(DATE('Horse Profile'!$B$3,12,1),2)+1+(3*7+5))=12,DAY(DATE('Horse Profile'!$B$3,12,1)-WEEKDAY(DATE('Horse Profile'!$B$3,12,1),2)+1+(3*7+5)),"")</f>
        <v/>
      </c>
      <c r="V35" s="14" t="n"/>
      <c r="W35" s="14" t="n"/>
      <c r="X35" s="15" t="n"/>
      <c r="Y35" s="26">
        <f>IF(MONTH(DATE('Horse Profile'!$B$3,12,1)-WEEKDAY(DATE('Horse Profile'!$B$3,12,1),2)+1+(3*7+6))=12,DAY(DATE('Horse Profile'!$B$3,12,1)-WEEKDAY(DATE('Horse Profile'!$B$3,12,1),2)+1+(3*7+6)),"")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Profile'!$B$3,12,1)-WEEKDAY(DATE('Horse Profile'!$B$3,12,1),2)+1+(4*7+0))=12,DAY(DATE('Horse Profile'!$B$3,12,1)-WEEKDAY(DATE('Horse Profile'!$B$3,12,1),2)+1+(4*7+0)),"")</f>
        <v/>
      </c>
      <c r="B45" s="14" t="n"/>
      <c r="C45" s="14" t="n"/>
      <c r="D45" s="15" t="n"/>
      <c r="E45" s="13">
        <f>IF(MONTH(DATE('Horse Profile'!$B$3,12,1)-WEEKDAY(DATE('Horse Profile'!$B$3,12,1),2)+1+(4*7+1))=12,DAY(DATE('Horse Profile'!$B$3,12,1)-WEEKDAY(DATE('Horse Profile'!$B$3,12,1),2)+1+(4*7+1)),"")</f>
        <v/>
      </c>
      <c r="F45" s="14" t="n"/>
      <c r="G45" s="14" t="n"/>
      <c r="H45" s="15" t="n"/>
      <c r="I45" s="13">
        <f>IF(MONTH(DATE('Horse Profile'!$B$3,12,1)-WEEKDAY(DATE('Horse Profile'!$B$3,12,1),2)+1+(4*7+2))=12,DAY(DATE('Horse Profile'!$B$3,12,1)-WEEKDAY(DATE('Horse Profile'!$B$3,12,1),2)+1+(4*7+2)),"")</f>
        <v/>
      </c>
      <c r="J45" s="14" t="n"/>
      <c r="K45" s="14" t="n"/>
      <c r="L45" s="15" t="n"/>
      <c r="M45" s="13">
        <f>IF(MONTH(DATE('Horse Profile'!$B$3,12,1)-WEEKDAY(DATE('Horse Profile'!$B$3,12,1),2)+1+(4*7+3))=12,DAY(DATE('Horse Profile'!$B$3,12,1)-WEEKDAY(DATE('Horse Profile'!$B$3,12,1),2)+1+(4*7+3)),"")</f>
        <v/>
      </c>
      <c r="N45" s="14" t="n"/>
      <c r="O45" s="14" t="n"/>
      <c r="P45" s="15" t="n"/>
      <c r="Q45" s="13">
        <f>IF(MONTH(DATE('Horse Profile'!$B$3,12,1)-WEEKDAY(DATE('Horse Profile'!$B$3,12,1),2)+1+(4*7+4))=12,DAY(DATE('Horse Profile'!$B$3,12,1)-WEEKDAY(DATE('Horse Profile'!$B$3,12,1),2)+1+(4*7+4)),"")</f>
        <v/>
      </c>
      <c r="R45" s="14" t="n"/>
      <c r="S45" s="14" t="n"/>
      <c r="T45" s="15" t="n"/>
      <c r="U45" s="13">
        <f>IF(MONTH(DATE('Horse Profile'!$B$3,12,1)-WEEKDAY(DATE('Horse Profile'!$B$3,12,1),2)+1+(4*7+5))=12,DAY(DATE('Horse Profile'!$B$3,12,1)-WEEKDAY(DATE('Horse Profile'!$B$3,12,1),2)+1+(4*7+5)),"")</f>
        <v/>
      </c>
      <c r="V45" s="14" t="n"/>
      <c r="W45" s="14" t="n"/>
      <c r="X45" s="15" t="n"/>
      <c r="Y45" s="13">
        <f>IF(MONTH(DATE('Horse Profile'!$B$3,12,1)-WEEKDAY(DATE('Horse Profile'!$B$3,12,1),2)+1+(4*7+6))=12,DAY(DATE('Horse Profile'!$B$3,12,1)-WEEKDAY(DATE('Horse Profile'!$B$3,12,1),2)+1+(4*7+6)),"")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Profile'!$B$3,12,1)-WEEKDAY(DATE('Horse Profile'!$B$3,12,1),2)+1+(5*7+0))=12,DAY(DATE('Horse Profile'!$B$3,12,1)-WEEKDAY(DATE('Horse Profile'!$B$3,12,1),2)+1+(5*7+0)),"")</f>
        <v/>
      </c>
      <c r="B55" s="14" t="n"/>
      <c r="C55" s="14" t="n"/>
      <c r="D55" s="15" t="n"/>
      <c r="E55" s="26">
        <f>IF(MONTH(DATE('Horse Profile'!$B$3,12,1)-WEEKDAY(DATE('Horse Profile'!$B$3,12,1),2)+1+(5*7+1))=12,DAY(DATE('Horse Profile'!$B$3,12,1)-WEEKDAY(DATE('Horse Profile'!$B$3,12,1),2)+1+(5*7+1)),"")</f>
        <v/>
      </c>
      <c r="F55" s="14" t="n"/>
      <c r="G55" s="14" t="n"/>
      <c r="H55" s="15" t="n"/>
      <c r="I55" s="26">
        <f>IF(MONTH(DATE('Horse Profile'!$B$3,12,1)-WEEKDAY(DATE('Horse Profile'!$B$3,12,1),2)+1+(5*7+2))=12,DAY(DATE('Horse Profile'!$B$3,12,1)-WEEKDAY(DATE('Horse Profile'!$B$3,12,1),2)+1+(5*7+2)),"")</f>
        <v/>
      </c>
      <c r="J55" s="14" t="n"/>
      <c r="K55" s="14" t="n"/>
      <c r="L55" s="15" t="n"/>
      <c r="M55" s="26">
        <f>IF(MONTH(DATE('Horse Profile'!$B$3,12,1)-WEEKDAY(DATE('Horse Profile'!$B$3,12,1),2)+1+(5*7+3))=12,DAY(DATE('Horse Profile'!$B$3,12,1)-WEEKDAY(DATE('Horse Profile'!$B$3,12,1),2)+1+(5*7+3)),"")</f>
        <v/>
      </c>
      <c r="N55" s="14" t="n"/>
      <c r="O55" s="14" t="n"/>
      <c r="P55" s="15" t="n"/>
      <c r="Q55" s="26">
        <f>IF(MONTH(DATE('Horse Profile'!$B$3,12,1)-WEEKDAY(DATE('Horse Profile'!$B$3,12,1),2)+1+(5*7+4))=12,DAY(DATE('Horse Profile'!$B$3,12,1)-WEEKDAY(DATE('Horse Profile'!$B$3,12,1),2)+1+(5*7+4)),"")</f>
        <v/>
      </c>
      <c r="R55" s="14" t="n"/>
      <c r="S55" s="14" t="n"/>
      <c r="T55" s="15" t="n"/>
      <c r="U55" s="26">
        <f>IF(MONTH(DATE('Horse Profile'!$B$3,12,1)-WEEKDAY(DATE('Horse Profile'!$B$3,12,1),2)+1+(5*7+5))=12,DAY(DATE('Horse Profile'!$B$3,12,1)-WEEKDAY(DATE('Horse Profile'!$B$3,12,1),2)+1+(5*7+5)),"")</f>
        <v/>
      </c>
      <c r="V55" s="14" t="n"/>
      <c r="W55" s="14" t="n"/>
      <c r="X55" s="15" t="n"/>
      <c r="Y55" s="26">
        <f>IF(MONTH(DATE('Horse Profile'!$B$3,12,1)-WEEKDAY(DATE('Horse Profile'!$B$3,12,1),2)+1+(5*7+6))=12,DAY(DATE('Horse Profile'!$B$3,12,1)-WEEKDAY(DATE('Horse Profile'!$B$3,12,1),2)+1+(5*7+6)),"")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2.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January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Profile'!$B$3,1,1)-WEEKDAY(DATE('Horse Profile'!$B$3,1,1),2)+1+(0*7+0))=1,DAY(DATE('Horse Profile'!$B$3,1,1)-WEEKDAY(DATE('Horse Profile'!$B$3,1,1),2)+1+(0*7+0)),"")</f>
        <v/>
      </c>
      <c r="B5" s="14" t="n"/>
      <c r="C5" s="14" t="n"/>
      <c r="D5" s="15" t="n"/>
      <c r="E5" s="13">
        <f>IF(MONTH(DATE('Horse Profile'!$B$3,1,1)-WEEKDAY(DATE('Horse Profile'!$B$3,1,1),2)+1+(0*7+1))=1,DAY(DATE('Horse Profile'!$B$3,1,1)-WEEKDAY(DATE('Horse Profile'!$B$3,1,1),2)+1+(0*7+1)),"")</f>
        <v/>
      </c>
      <c r="F5" s="14" t="n"/>
      <c r="G5" s="14" t="n"/>
      <c r="H5" s="15" t="n"/>
      <c r="I5" s="13">
        <f>IF(MONTH(DATE('Horse Profile'!$B$3,1,1)-WEEKDAY(DATE('Horse Profile'!$B$3,1,1),2)+1+(0*7+2))=1,DAY(DATE('Horse Profile'!$B$3,1,1)-WEEKDAY(DATE('Horse Profile'!$B$3,1,1),2)+1+(0*7+2)),"")</f>
        <v/>
      </c>
      <c r="J5" s="14" t="n"/>
      <c r="K5" s="14" t="n"/>
      <c r="L5" s="15" t="n"/>
      <c r="M5" s="13">
        <f>IF(MONTH(DATE('Horse Profile'!$B$3,1,1)-WEEKDAY(DATE('Horse Profile'!$B$3,1,1),2)+1+(0*7+3))=1,DAY(DATE('Horse Profile'!$B$3,1,1)-WEEKDAY(DATE('Horse Profile'!$B$3,1,1),2)+1+(0*7+3)),"")</f>
        <v/>
      </c>
      <c r="N5" s="14" t="n"/>
      <c r="O5" s="14" t="n"/>
      <c r="P5" s="15" t="n"/>
      <c r="Q5" s="13">
        <f>IF(MONTH(DATE('Horse Profile'!$B$3,1,1)-WEEKDAY(DATE('Horse Profile'!$B$3,1,1),2)+1+(0*7+4))=1,DAY(DATE('Horse Profile'!$B$3,1,1)-WEEKDAY(DATE('Horse Profile'!$B$3,1,1),2)+1+(0*7+4)),"")</f>
        <v/>
      </c>
      <c r="R5" s="14" t="n"/>
      <c r="S5" s="14" t="n"/>
      <c r="T5" s="15" t="n"/>
      <c r="U5" s="13">
        <f>IF(MONTH(DATE('Horse Profile'!$B$3,1,1)-WEEKDAY(DATE('Horse Profile'!$B$3,1,1),2)+1+(0*7+5))=1,DAY(DATE('Horse Profile'!$B$3,1,1)-WEEKDAY(DATE('Horse Profile'!$B$3,1,1),2)+1+(0*7+5)),"")</f>
        <v/>
      </c>
      <c r="V5" s="14" t="n"/>
      <c r="W5" s="14" t="n"/>
      <c r="X5" s="15" t="n"/>
      <c r="Y5" s="13">
        <f>IF(MONTH(DATE('Horse Profile'!$B$3,1,1)-WEEKDAY(DATE('Horse Profile'!$B$3,1,1),2)+1+(0*7+6))=1,DAY(DATE('Horse Profile'!$B$3,1,1)-WEEKDAY(DATE('Horse Profile'!$B$3,1,1),2)+1+(0*7+6)),"")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Profile'!$B$3,1,1)-WEEKDAY(DATE('Horse Profile'!$B$3,1,1),2)+1+(1*7+0))=1,DAY(DATE('Horse Profile'!$B$3,1,1)-WEEKDAY(DATE('Horse Profile'!$B$3,1,1),2)+1+(1*7+0)),"")</f>
        <v/>
      </c>
      <c r="B15" s="14" t="n"/>
      <c r="C15" s="14" t="n"/>
      <c r="D15" s="15" t="n"/>
      <c r="E15" s="26">
        <f>IF(MONTH(DATE('Horse Profile'!$B$3,1,1)-WEEKDAY(DATE('Horse Profile'!$B$3,1,1),2)+1+(1*7+1))=1,DAY(DATE('Horse Profile'!$B$3,1,1)-WEEKDAY(DATE('Horse Profile'!$B$3,1,1),2)+1+(1*7+1)),"")</f>
        <v/>
      </c>
      <c r="F15" s="14" t="n"/>
      <c r="G15" s="14" t="n"/>
      <c r="H15" s="15" t="n"/>
      <c r="I15" s="26">
        <f>IF(MONTH(DATE('Horse Profile'!$B$3,1,1)-WEEKDAY(DATE('Horse Profile'!$B$3,1,1),2)+1+(1*7+2))=1,DAY(DATE('Horse Profile'!$B$3,1,1)-WEEKDAY(DATE('Horse Profile'!$B$3,1,1),2)+1+(1*7+2)),"")</f>
        <v/>
      </c>
      <c r="J15" s="14" t="n"/>
      <c r="K15" s="14" t="n"/>
      <c r="L15" s="15" t="n"/>
      <c r="M15" s="26">
        <f>IF(MONTH(DATE('Horse Profile'!$B$3,1,1)-WEEKDAY(DATE('Horse Profile'!$B$3,1,1),2)+1+(1*7+3))=1,DAY(DATE('Horse Profile'!$B$3,1,1)-WEEKDAY(DATE('Horse Profile'!$B$3,1,1),2)+1+(1*7+3)),"")</f>
        <v/>
      </c>
      <c r="N15" s="14" t="n"/>
      <c r="O15" s="14" t="n"/>
      <c r="P15" s="15" t="n"/>
      <c r="Q15" s="26">
        <f>IF(MONTH(DATE('Horse Profile'!$B$3,1,1)-WEEKDAY(DATE('Horse Profile'!$B$3,1,1),2)+1+(1*7+4))=1,DAY(DATE('Horse Profile'!$B$3,1,1)-WEEKDAY(DATE('Horse Profile'!$B$3,1,1),2)+1+(1*7+4)),"")</f>
        <v/>
      </c>
      <c r="R15" s="14" t="n"/>
      <c r="S15" s="14" t="n"/>
      <c r="T15" s="15" t="n"/>
      <c r="U15" s="26">
        <f>IF(MONTH(DATE('Horse Profile'!$B$3,1,1)-WEEKDAY(DATE('Horse Profile'!$B$3,1,1),2)+1+(1*7+5))=1,DAY(DATE('Horse Profile'!$B$3,1,1)-WEEKDAY(DATE('Horse Profile'!$B$3,1,1),2)+1+(1*7+5)),"")</f>
        <v/>
      </c>
      <c r="V15" s="14" t="n"/>
      <c r="W15" s="14" t="n"/>
      <c r="X15" s="15" t="n"/>
      <c r="Y15" s="26">
        <f>IF(MONTH(DATE('Horse Profile'!$B$3,1,1)-WEEKDAY(DATE('Horse Profile'!$B$3,1,1),2)+1+(1*7+6))=1,DAY(DATE('Horse Profile'!$B$3,1,1)-WEEKDAY(DATE('Horse Profile'!$B$3,1,1),2)+1+(1*7+6)),"")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Profile'!$B$3,1,1)-WEEKDAY(DATE('Horse Profile'!$B$3,1,1),2)+1+(2*7+0))=1,DAY(DATE('Horse Profile'!$B$3,1,1)-WEEKDAY(DATE('Horse Profile'!$B$3,1,1),2)+1+(2*7+0)),"")</f>
        <v/>
      </c>
      <c r="B25" s="14" t="n"/>
      <c r="C25" s="14" t="n"/>
      <c r="D25" s="15" t="n"/>
      <c r="E25" s="13">
        <f>IF(MONTH(DATE('Horse Profile'!$B$3,1,1)-WEEKDAY(DATE('Horse Profile'!$B$3,1,1),2)+1+(2*7+1))=1,DAY(DATE('Horse Profile'!$B$3,1,1)-WEEKDAY(DATE('Horse Profile'!$B$3,1,1),2)+1+(2*7+1)),"")</f>
        <v/>
      </c>
      <c r="F25" s="14" t="n"/>
      <c r="G25" s="14" t="n"/>
      <c r="H25" s="15" t="n"/>
      <c r="I25" s="13">
        <f>IF(MONTH(DATE('Horse Profile'!$B$3,1,1)-WEEKDAY(DATE('Horse Profile'!$B$3,1,1),2)+1+(2*7+2))=1,DAY(DATE('Horse Profile'!$B$3,1,1)-WEEKDAY(DATE('Horse Profile'!$B$3,1,1),2)+1+(2*7+2)),"")</f>
        <v/>
      </c>
      <c r="J25" s="14" t="n"/>
      <c r="K25" s="14" t="n"/>
      <c r="L25" s="15" t="n"/>
      <c r="M25" s="13">
        <f>IF(MONTH(DATE('Horse Profile'!$B$3,1,1)-WEEKDAY(DATE('Horse Profile'!$B$3,1,1),2)+1+(2*7+3))=1,DAY(DATE('Horse Profile'!$B$3,1,1)-WEEKDAY(DATE('Horse Profile'!$B$3,1,1),2)+1+(2*7+3)),"")</f>
        <v/>
      </c>
      <c r="N25" s="14" t="n"/>
      <c r="O25" s="14" t="n"/>
      <c r="P25" s="15" t="n"/>
      <c r="Q25" s="13">
        <f>IF(MONTH(DATE('Horse Profile'!$B$3,1,1)-WEEKDAY(DATE('Horse Profile'!$B$3,1,1),2)+1+(2*7+4))=1,DAY(DATE('Horse Profile'!$B$3,1,1)-WEEKDAY(DATE('Horse Profile'!$B$3,1,1),2)+1+(2*7+4)),"")</f>
        <v/>
      </c>
      <c r="R25" s="14" t="n"/>
      <c r="S25" s="14" t="n"/>
      <c r="T25" s="15" t="n"/>
      <c r="U25" s="13">
        <f>IF(MONTH(DATE('Horse Profile'!$B$3,1,1)-WEEKDAY(DATE('Horse Profile'!$B$3,1,1),2)+1+(2*7+5))=1,DAY(DATE('Horse Profile'!$B$3,1,1)-WEEKDAY(DATE('Horse Profile'!$B$3,1,1),2)+1+(2*7+5)),"")</f>
        <v/>
      </c>
      <c r="V25" s="14" t="n"/>
      <c r="W25" s="14" t="n"/>
      <c r="X25" s="15" t="n"/>
      <c r="Y25" s="13">
        <f>IF(MONTH(DATE('Horse Profile'!$B$3,1,1)-WEEKDAY(DATE('Horse Profile'!$B$3,1,1),2)+1+(2*7+6))=1,DAY(DATE('Horse Profile'!$B$3,1,1)-WEEKDAY(DATE('Horse Profile'!$B$3,1,1),2)+1+(2*7+6)),"")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Profile'!$B$3,1,1)-WEEKDAY(DATE('Horse Profile'!$B$3,1,1),2)+1+(3*7+0))=1,DAY(DATE('Horse Profile'!$B$3,1,1)-WEEKDAY(DATE('Horse Profile'!$B$3,1,1),2)+1+(3*7+0)),"")</f>
        <v/>
      </c>
      <c r="B35" s="14" t="n"/>
      <c r="C35" s="14" t="n"/>
      <c r="D35" s="15" t="n"/>
      <c r="E35" s="26">
        <f>IF(MONTH(DATE('Horse Profile'!$B$3,1,1)-WEEKDAY(DATE('Horse Profile'!$B$3,1,1),2)+1+(3*7+1))=1,DAY(DATE('Horse Profile'!$B$3,1,1)-WEEKDAY(DATE('Horse Profile'!$B$3,1,1),2)+1+(3*7+1)),"")</f>
        <v/>
      </c>
      <c r="F35" s="14" t="n"/>
      <c r="G35" s="14" t="n"/>
      <c r="H35" s="15" t="n"/>
      <c r="I35" s="26">
        <f>IF(MONTH(DATE('Horse Profile'!$B$3,1,1)-WEEKDAY(DATE('Horse Profile'!$B$3,1,1),2)+1+(3*7+2))=1,DAY(DATE('Horse Profile'!$B$3,1,1)-WEEKDAY(DATE('Horse Profile'!$B$3,1,1),2)+1+(3*7+2)),"")</f>
        <v/>
      </c>
      <c r="J35" s="14" t="n"/>
      <c r="K35" s="14" t="n"/>
      <c r="L35" s="15" t="n"/>
      <c r="M35" s="26">
        <f>IF(MONTH(DATE('Horse Profile'!$B$3,1,1)-WEEKDAY(DATE('Horse Profile'!$B$3,1,1),2)+1+(3*7+3))=1,DAY(DATE('Horse Profile'!$B$3,1,1)-WEEKDAY(DATE('Horse Profile'!$B$3,1,1),2)+1+(3*7+3)),"")</f>
        <v/>
      </c>
      <c r="N35" s="14" t="n"/>
      <c r="O35" s="14" t="n"/>
      <c r="P35" s="15" t="n"/>
      <c r="Q35" s="26">
        <f>IF(MONTH(DATE('Horse Profile'!$B$3,1,1)-WEEKDAY(DATE('Horse Profile'!$B$3,1,1),2)+1+(3*7+4))=1,DAY(DATE('Horse Profile'!$B$3,1,1)-WEEKDAY(DATE('Horse Profile'!$B$3,1,1),2)+1+(3*7+4)),"")</f>
        <v/>
      </c>
      <c r="R35" s="14" t="n"/>
      <c r="S35" s="14" t="n"/>
      <c r="T35" s="15" t="n"/>
      <c r="U35" s="26">
        <f>IF(MONTH(DATE('Horse Profile'!$B$3,1,1)-WEEKDAY(DATE('Horse Profile'!$B$3,1,1),2)+1+(3*7+5))=1,DAY(DATE('Horse Profile'!$B$3,1,1)-WEEKDAY(DATE('Horse Profile'!$B$3,1,1),2)+1+(3*7+5)),"")</f>
        <v/>
      </c>
      <c r="V35" s="14" t="n"/>
      <c r="W35" s="14" t="n"/>
      <c r="X35" s="15" t="n"/>
      <c r="Y35" s="26">
        <f>IF(MONTH(DATE('Horse Profile'!$B$3,1,1)-WEEKDAY(DATE('Horse Profile'!$B$3,1,1),2)+1+(3*7+6))=1,DAY(DATE('Horse Profile'!$B$3,1,1)-WEEKDAY(DATE('Horse Profile'!$B$3,1,1),2)+1+(3*7+6)),"")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Profile'!$B$3,1,1)-WEEKDAY(DATE('Horse Profile'!$B$3,1,1),2)+1+(4*7+0))=1,DAY(DATE('Horse Profile'!$B$3,1,1)-WEEKDAY(DATE('Horse Profile'!$B$3,1,1),2)+1+(4*7+0)),"")</f>
        <v/>
      </c>
      <c r="B45" s="14" t="n"/>
      <c r="C45" s="14" t="n"/>
      <c r="D45" s="15" t="n"/>
      <c r="E45" s="13">
        <f>IF(MONTH(DATE('Horse Profile'!$B$3,1,1)-WEEKDAY(DATE('Horse Profile'!$B$3,1,1),2)+1+(4*7+1))=1,DAY(DATE('Horse Profile'!$B$3,1,1)-WEEKDAY(DATE('Horse Profile'!$B$3,1,1),2)+1+(4*7+1)),"")</f>
        <v/>
      </c>
      <c r="F45" s="14" t="n"/>
      <c r="G45" s="14" t="n"/>
      <c r="H45" s="15" t="n"/>
      <c r="I45" s="13">
        <f>IF(MONTH(DATE('Horse Profile'!$B$3,1,1)-WEEKDAY(DATE('Horse Profile'!$B$3,1,1),2)+1+(4*7+2))=1,DAY(DATE('Horse Profile'!$B$3,1,1)-WEEKDAY(DATE('Horse Profile'!$B$3,1,1),2)+1+(4*7+2)),"")</f>
        <v/>
      </c>
      <c r="J45" s="14" t="n"/>
      <c r="K45" s="14" t="n"/>
      <c r="L45" s="15" t="n"/>
      <c r="M45" s="13">
        <f>IF(MONTH(DATE('Horse Profile'!$B$3,1,1)-WEEKDAY(DATE('Horse Profile'!$B$3,1,1),2)+1+(4*7+3))=1,DAY(DATE('Horse Profile'!$B$3,1,1)-WEEKDAY(DATE('Horse Profile'!$B$3,1,1),2)+1+(4*7+3)),"")</f>
        <v/>
      </c>
      <c r="N45" s="14" t="n"/>
      <c r="O45" s="14" t="n"/>
      <c r="P45" s="15" t="n"/>
      <c r="Q45" s="13">
        <f>IF(MONTH(DATE('Horse Profile'!$B$3,1,1)-WEEKDAY(DATE('Horse Profile'!$B$3,1,1),2)+1+(4*7+4))=1,DAY(DATE('Horse Profile'!$B$3,1,1)-WEEKDAY(DATE('Horse Profile'!$B$3,1,1),2)+1+(4*7+4)),"")</f>
        <v/>
      </c>
      <c r="R45" s="14" t="n"/>
      <c r="S45" s="14" t="n"/>
      <c r="T45" s="15" t="n"/>
      <c r="U45" s="13">
        <f>IF(MONTH(DATE('Horse Profile'!$B$3,1,1)-WEEKDAY(DATE('Horse Profile'!$B$3,1,1),2)+1+(4*7+5))=1,DAY(DATE('Horse Profile'!$B$3,1,1)-WEEKDAY(DATE('Horse Profile'!$B$3,1,1),2)+1+(4*7+5)),"")</f>
        <v/>
      </c>
      <c r="V45" s="14" t="n"/>
      <c r="W45" s="14" t="n"/>
      <c r="X45" s="15" t="n"/>
      <c r="Y45" s="13">
        <f>IF(MONTH(DATE('Horse Profile'!$B$3,1,1)-WEEKDAY(DATE('Horse Profile'!$B$3,1,1),2)+1+(4*7+6))=1,DAY(DATE('Horse Profile'!$B$3,1,1)-WEEKDAY(DATE('Horse Profile'!$B$3,1,1),2)+1+(4*7+6)),"")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Profile'!$B$3,1,1)-WEEKDAY(DATE('Horse Profile'!$B$3,1,1),2)+1+(5*7+0))=1,DAY(DATE('Horse Profile'!$B$3,1,1)-WEEKDAY(DATE('Horse Profile'!$B$3,1,1),2)+1+(5*7+0)),"")</f>
        <v/>
      </c>
      <c r="B55" s="14" t="n"/>
      <c r="C55" s="14" t="n"/>
      <c r="D55" s="15" t="n"/>
      <c r="E55" s="26">
        <f>IF(MONTH(DATE('Horse Profile'!$B$3,1,1)-WEEKDAY(DATE('Horse Profile'!$B$3,1,1),2)+1+(5*7+1))=1,DAY(DATE('Horse Profile'!$B$3,1,1)-WEEKDAY(DATE('Horse Profile'!$B$3,1,1),2)+1+(5*7+1)),"")</f>
        <v/>
      </c>
      <c r="F55" s="14" t="n"/>
      <c r="G55" s="14" t="n"/>
      <c r="H55" s="15" t="n"/>
      <c r="I55" s="26">
        <f>IF(MONTH(DATE('Horse Profile'!$B$3,1,1)-WEEKDAY(DATE('Horse Profile'!$B$3,1,1),2)+1+(5*7+2))=1,DAY(DATE('Horse Profile'!$B$3,1,1)-WEEKDAY(DATE('Horse Profile'!$B$3,1,1),2)+1+(5*7+2)),"")</f>
        <v/>
      </c>
      <c r="J55" s="14" t="n"/>
      <c r="K55" s="14" t="n"/>
      <c r="L55" s="15" t="n"/>
      <c r="M55" s="26">
        <f>IF(MONTH(DATE('Horse Profile'!$B$3,1,1)-WEEKDAY(DATE('Horse Profile'!$B$3,1,1),2)+1+(5*7+3))=1,DAY(DATE('Horse Profile'!$B$3,1,1)-WEEKDAY(DATE('Horse Profile'!$B$3,1,1),2)+1+(5*7+3)),"")</f>
        <v/>
      </c>
      <c r="N55" s="14" t="n"/>
      <c r="O55" s="14" t="n"/>
      <c r="P55" s="15" t="n"/>
      <c r="Q55" s="26">
        <f>IF(MONTH(DATE('Horse Profile'!$B$3,1,1)-WEEKDAY(DATE('Horse Profile'!$B$3,1,1),2)+1+(5*7+4))=1,DAY(DATE('Horse Profile'!$B$3,1,1)-WEEKDAY(DATE('Horse Profile'!$B$3,1,1),2)+1+(5*7+4)),"")</f>
        <v/>
      </c>
      <c r="R55" s="14" t="n"/>
      <c r="S55" s="14" t="n"/>
      <c r="T55" s="15" t="n"/>
      <c r="U55" s="26">
        <f>IF(MONTH(DATE('Horse Profile'!$B$3,1,1)-WEEKDAY(DATE('Horse Profile'!$B$3,1,1),2)+1+(5*7+5))=1,DAY(DATE('Horse Profile'!$B$3,1,1)-WEEKDAY(DATE('Horse Profile'!$B$3,1,1),2)+1+(5*7+5)),"")</f>
        <v/>
      </c>
      <c r="V55" s="14" t="n"/>
      <c r="W55" s="14" t="n"/>
      <c r="X55" s="15" t="n"/>
      <c r="Y55" s="26">
        <f>IF(MONTH(DATE('Horse Profile'!$B$3,1,1)-WEEKDAY(DATE('Horse Profile'!$B$3,1,1),2)+1+(5*7+6))=1,DAY(DATE('Horse Profile'!$B$3,1,1)-WEEKDAY(DATE('Horse Profile'!$B$3,1,1),2)+1+(5*7+6)),"")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3.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February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Profile'!$B$3,2,1)-WEEKDAY(DATE('Horse Profile'!$B$3,2,1),2)+1+(0*7+0))=2,DAY(DATE('Horse Profile'!$B$3,2,1)-WEEKDAY(DATE('Horse Profile'!$B$3,2,1),2)+1+(0*7+0)),"")</f>
        <v/>
      </c>
      <c r="B5" s="14" t="n"/>
      <c r="C5" s="14" t="n"/>
      <c r="D5" s="15" t="n"/>
      <c r="E5" s="13">
        <f>IF(MONTH(DATE('Horse Profile'!$B$3,2,1)-WEEKDAY(DATE('Horse Profile'!$B$3,2,1),2)+1+(0*7+1))=2,DAY(DATE('Horse Profile'!$B$3,2,1)-WEEKDAY(DATE('Horse Profile'!$B$3,2,1),2)+1+(0*7+1)),"")</f>
        <v/>
      </c>
      <c r="F5" s="14" t="n"/>
      <c r="G5" s="14" t="n"/>
      <c r="H5" s="15" t="n"/>
      <c r="I5" s="13">
        <f>IF(MONTH(DATE('Horse Profile'!$B$3,2,1)-WEEKDAY(DATE('Horse Profile'!$B$3,2,1),2)+1+(0*7+2))=2,DAY(DATE('Horse Profile'!$B$3,2,1)-WEEKDAY(DATE('Horse Profile'!$B$3,2,1),2)+1+(0*7+2)),"")</f>
        <v/>
      </c>
      <c r="J5" s="14" t="n"/>
      <c r="K5" s="14" t="n"/>
      <c r="L5" s="15" t="n"/>
      <c r="M5" s="13">
        <f>IF(MONTH(DATE('Horse Profile'!$B$3,2,1)-WEEKDAY(DATE('Horse Profile'!$B$3,2,1),2)+1+(0*7+3))=2,DAY(DATE('Horse Profile'!$B$3,2,1)-WEEKDAY(DATE('Horse Profile'!$B$3,2,1),2)+1+(0*7+3)),"")</f>
        <v/>
      </c>
      <c r="N5" s="14" t="n"/>
      <c r="O5" s="14" t="n"/>
      <c r="P5" s="15" t="n"/>
      <c r="Q5" s="13">
        <f>IF(MONTH(DATE('Horse Profile'!$B$3,2,1)-WEEKDAY(DATE('Horse Profile'!$B$3,2,1),2)+1+(0*7+4))=2,DAY(DATE('Horse Profile'!$B$3,2,1)-WEEKDAY(DATE('Horse Profile'!$B$3,2,1),2)+1+(0*7+4)),"")</f>
        <v/>
      </c>
      <c r="R5" s="14" t="n"/>
      <c r="S5" s="14" t="n"/>
      <c r="T5" s="15" t="n"/>
      <c r="U5" s="13">
        <f>IF(MONTH(DATE('Horse Profile'!$B$3,2,1)-WEEKDAY(DATE('Horse Profile'!$B$3,2,1),2)+1+(0*7+5))=2,DAY(DATE('Horse Profile'!$B$3,2,1)-WEEKDAY(DATE('Horse Profile'!$B$3,2,1),2)+1+(0*7+5)),"")</f>
        <v/>
      </c>
      <c r="V5" s="14" t="n"/>
      <c r="W5" s="14" t="n"/>
      <c r="X5" s="15" t="n"/>
      <c r="Y5" s="13">
        <f>IF(MONTH(DATE('Horse Profile'!$B$3,2,1)-WEEKDAY(DATE('Horse Profile'!$B$3,2,1),2)+1+(0*7+6))=2,DAY(DATE('Horse Profile'!$B$3,2,1)-WEEKDAY(DATE('Horse Profile'!$B$3,2,1),2)+1+(0*7+6)),"")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Profile'!$B$3,2,1)-WEEKDAY(DATE('Horse Profile'!$B$3,2,1),2)+1+(1*7+0))=2,DAY(DATE('Horse Profile'!$B$3,2,1)-WEEKDAY(DATE('Horse Profile'!$B$3,2,1),2)+1+(1*7+0)),"")</f>
        <v/>
      </c>
      <c r="B15" s="14" t="n"/>
      <c r="C15" s="14" t="n"/>
      <c r="D15" s="15" t="n"/>
      <c r="E15" s="26">
        <f>IF(MONTH(DATE('Horse Profile'!$B$3,2,1)-WEEKDAY(DATE('Horse Profile'!$B$3,2,1),2)+1+(1*7+1))=2,DAY(DATE('Horse Profile'!$B$3,2,1)-WEEKDAY(DATE('Horse Profile'!$B$3,2,1),2)+1+(1*7+1)),"")</f>
        <v/>
      </c>
      <c r="F15" s="14" t="n"/>
      <c r="G15" s="14" t="n"/>
      <c r="H15" s="15" t="n"/>
      <c r="I15" s="26">
        <f>IF(MONTH(DATE('Horse Profile'!$B$3,2,1)-WEEKDAY(DATE('Horse Profile'!$B$3,2,1),2)+1+(1*7+2))=2,DAY(DATE('Horse Profile'!$B$3,2,1)-WEEKDAY(DATE('Horse Profile'!$B$3,2,1),2)+1+(1*7+2)),"")</f>
        <v/>
      </c>
      <c r="J15" s="14" t="n"/>
      <c r="K15" s="14" t="n"/>
      <c r="L15" s="15" t="n"/>
      <c r="M15" s="26">
        <f>IF(MONTH(DATE('Horse Profile'!$B$3,2,1)-WEEKDAY(DATE('Horse Profile'!$B$3,2,1),2)+1+(1*7+3))=2,DAY(DATE('Horse Profile'!$B$3,2,1)-WEEKDAY(DATE('Horse Profile'!$B$3,2,1),2)+1+(1*7+3)),"")</f>
        <v/>
      </c>
      <c r="N15" s="14" t="n"/>
      <c r="O15" s="14" t="n"/>
      <c r="P15" s="15" t="n"/>
      <c r="Q15" s="26">
        <f>IF(MONTH(DATE('Horse Profile'!$B$3,2,1)-WEEKDAY(DATE('Horse Profile'!$B$3,2,1),2)+1+(1*7+4))=2,DAY(DATE('Horse Profile'!$B$3,2,1)-WEEKDAY(DATE('Horse Profile'!$B$3,2,1),2)+1+(1*7+4)),"")</f>
        <v/>
      </c>
      <c r="R15" s="14" t="n"/>
      <c r="S15" s="14" t="n"/>
      <c r="T15" s="15" t="n"/>
      <c r="U15" s="26">
        <f>IF(MONTH(DATE('Horse Profile'!$B$3,2,1)-WEEKDAY(DATE('Horse Profile'!$B$3,2,1),2)+1+(1*7+5))=2,DAY(DATE('Horse Profile'!$B$3,2,1)-WEEKDAY(DATE('Horse Profile'!$B$3,2,1),2)+1+(1*7+5)),"")</f>
        <v/>
      </c>
      <c r="V15" s="14" t="n"/>
      <c r="W15" s="14" t="n"/>
      <c r="X15" s="15" t="n"/>
      <c r="Y15" s="26">
        <f>IF(MONTH(DATE('Horse Profile'!$B$3,2,1)-WEEKDAY(DATE('Horse Profile'!$B$3,2,1),2)+1+(1*7+6))=2,DAY(DATE('Horse Profile'!$B$3,2,1)-WEEKDAY(DATE('Horse Profile'!$B$3,2,1),2)+1+(1*7+6)),"")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Profile'!$B$3,2,1)-WEEKDAY(DATE('Horse Profile'!$B$3,2,1),2)+1+(2*7+0))=2,DAY(DATE('Horse Profile'!$B$3,2,1)-WEEKDAY(DATE('Horse Profile'!$B$3,2,1),2)+1+(2*7+0)),"")</f>
        <v/>
      </c>
      <c r="B25" s="14" t="n"/>
      <c r="C25" s="14" t="n"/>
      <c r="D25" s="15" t="n"/>
      <c r="E25" s="13">
        <f>IF(MONTH(DATE('Horse Profile'!$B$3,2,1)-WEEKDAY(DATE('Horse Profile'!$B$3,2,1),2)+1+(2*7+1))=2,DAY(DATE('Horse Profile'!$B$3,2,1)-WEEKDAY(DATE('Horse Profile'!$B$3,2,1),2)+1+(2*7+1)),"")</f>
        <v/>
      </c>
      <c r="F25" s="14" t="n"/>
      <c r="G25" s="14" t="n"/>
      <c r="H25" s="15" t="n"/>
      <c r="I25" s="13">
        <f>IF(MONTH(DATE('Horse Profile'!$B$3,2,1)-WEEKDAY(DATE('Horse Profile'!$B$3,2,1),2)+1+(2*7+2))=2,DAY(DATE('Horse Profile'!$B$3,2,1)-WEEKDAY(DATE('Horse Profile'!$B$3,2,1),2)+1+(2*7+2)),"")</f>
        <v/>
      </c>
      <c r="J25" s="14" t="n"/>
      <c r="K25" s="14" t="n"/>
      <c r="L25" s="15" t="n"/>
      <c r="M25" s="13">
        <f>IF(MONTH(DATE('Horse Profile'!$B$3,2,1)-WEEKDAY(DATE('Horse Profile'!$B$3,2,1),2)+1+(2*7+3))=2,DAY(DATE('Horse Profile'!$B$3,2,1)-WEEKDAY(DATE('Horse Profile'!$B$3,2,1),2)+1+(2*7+3)),"")</f>
        <v/>
      </c>
      <c r="N25" s="14" t="n"/>
      <c r="O25" s="14" t="n"/>
      <c r="P25" s="15" t="n"/>
      <c r="Q25" s="13">
        <f>IF(MONTH(DATE('Horse Profile'!$B$3,2,1)-WEEKDAY(DATE('Horse Profile'!$B$3,2,1),2)+1+(2*7+4))=2,DAY(DATE('Horse Profile'!$B$3,2,1)-WEEKDAY(DATE('Horse Profile'!$B$3,2,1),2)+1+(2*7+4)),"")</f>
        <v/>
      </c>
      <c r="R25" s="14" t="n"/>
      <c r="S25" s="14" t="n"/>
      <c r="T25" s="15" t="n"/>
      <c r="U25" s="13">
        <f>IF(MONTH(DATE('Horse Profile'!$B$3,2,1)-WEEKDAY(DATE('Horse Profile'!$B$3,2,1),2)+1+(2*7+5))=2,DAY(DATE('Horse Profile'!$B$3,2,1)-WEEKDAY(DATE('Horse Profile'!$B$3,2,1),2)+1+(2*7+5)),"")</f>
        <v/>
      </c>
      <c r="V25" s="14" t="n"/>
      <c r="W25" s="14" t="n"/>
      <c r="X25" s="15" t="n"/>
      <c r="Y25" s="13">
        <f>IF(MONTH(DATE('Horse Profile'!$B$3,2,1)-WEEKDAY(DATE('Horse Profile'!$B$3,2,1),2)+1+(2*7+6))=2,DAY(DATE('Horse Profile'!$B$3,2,1)-WEEKDAY(DATE('Horse Profile'!$B$3,2,1),2)+1+(2*7+6)),"")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Profile'!$B$3,2,1)-WEEKDAY(DATE('Horse Profile'!$B$3,2,1),2)+1+(3*7+0))=2,DAY(DATE('Horse Profile'!$B$3,2,1)-WEEKDAY(DATE('Horse Profile'!$B$3,2,1),2)+1+(3*7+0)),"")</f>
        <v/>
      </c>
      <c r="B35" s="14" t="n"/>
      <c r="C35" s="14" t="n"/>
      <c r="D35" s="15" t="n"/>
      <c r="E35" s="26">
        <f>IF(MONTH(DATE('Horse Profile'!$B$3,2,1)-WEEKDAY(DATE('Horse Profile'!$B$3,2,1),2)+1+(3*7+1))=2,DAY(DATE('Horse Profile'!$B$3,2,1)-WEEKDAY(DATE('Horse Profile'!$B$3,2,1),2)+1+(3*7+1)),"")</f>
        <v/>
      </c>
      <c r="F35" s="14" t="n"/>
      <c r="G35" s="14" t="n"/>
      <c r="H35" s="15" t="n"/>
      <c r="I35" s="26">
        <f>IF(MONTH(DATE('Horse Profile'!$B$3,2,1)-WEEKDAY(DATE('Horse Profile'!$B$3,2,1),2)+1+(3*7+2))=2,DAY(DATE('Horse Profile'!$B$3,2,1)-WEEKDAY(DATE('Horse Profile'!$B$3,2,1),2)+1+(3*7+2)),"")</f>
        <v/>
      </c>
      <c r="J35" s="14" t="n"/>
      <c r="K35" s="14" t="n"/>
      <c r="L35" s="15" t="n"/>
      <c r="M35" s="26">
        <f>IF(MONTH(DATE('Horse Profile'!$B$3,2,1)-WEEKDAY(DATE('Horse Profile'!$B$3,2,1),2)+1+(3*7+3))=2,DAY(DATE('Horse Profile'!$B$3,2,1)-WEEKDAY(DATE('Horse Profile'!$B$3,2,1),2)+1+(3*7+3)),"")</f>
        <v/>
      </c>
      <c r="N35" s="14" t="n"/>
      <c r="O35" s="14" t="n"/>
      <c r="P35" s="15" t="n"/>
      <c r="Q35" s="26">
        <f>IF(MONTH(DATE('Horse Profile'!$B$3,2,1)-WEEKDAY(DATE('Horse Profile'!$B$3,2,1),2)+1+(3*7+4))=2,DAY(DATE('Horse Profile'!$B$3,2,1)-WEEKDAY(DATE('Horse Profile'!$B$3,2,1),2)+1+(3*7+4)),"")</f>
        <v/>
      </c>
      <c r="R35" s="14" t="n"/>
      <c r="S35" s="14" t="n"/>
      <c r="T35" s="15" t="n"/>
      <c r="U35" s="26">
        <f>IF(MONTH(DATE('Horse Profile'!$B$3,2,1)-WEEKDAY(DATE('Horse Profile'!$B$3,2,1),2)+1+(3*7+5))=2,DAY(DATE('Horse Profile'!$B$3,2,1)-WEEKDAY(DATE('Horse Profile'!$B$3,2,1),2)+1+(3*7+5)),"")</f>
        <v/>
      </c>
      <c r="V35" s="14" t="n"/>
      <c r="W35" s="14" t="n"/>
      <c r="X35" s="15" t="n"/>
      <c r="Y35" s="26">
        <f>IF(MONTH(DATE('Horse Profile'!$B$3,2,1)-WEEKDAY(DATE('Horse Profile'!$B$3,2,1),2)+1+(3*7+6))=2,DAY(DATE('Horse Profile'!$B$3,2,1)-WEEKDAY(DATE('Horse Profile'!$B$3,2,1),2)+1+(3*7+6)),"")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Profile'!$B$3,2,1)-WEEKDAY(DATE('Horse Profile'!$B$3,2,1),2)+1+(4*7+0))=2,DAY(DATE('Horse Profile'!$B$3,2,1)-WEEKDAY(DATE('Horse Profile'!$B$3,2,1),2)+1+(4*7+0)),"")</f>
        <v/>
      </c>
      <c r="B45" s="14" t="n"/>
      <c r="C45" s="14" t="n"/>
      <c r="D45" s="15" t="n"/>
      <c r="E45" s="13">
        <f>IF(MONTH(DATE('Horse Profile'!$B$3,2,1)-WEEKDAY(DATE('Horse Profile'!$B$3,2,1),2)+1+(4*7+1))=2,DAY(DATE('Horse Profile'!$B$3,2,1)-WEEKDAY(DATE('Horse Profile'!$B$3,2,1),2)+1+(4*7+1)),"")</f>
        <v/>
      </c>
      <c r="F45" s="14" t="n"/>
      <c r="G45" s="14" t="n"/>
      <c r="H45" s="15" t="n"/>
      <c r="I45" s="13">
        <f>IF(MONTH(DATE('Horse Profile'!$B$3,2,1)-WEEKDAY(DATE('Horse Profile'!$B$3,2,1),2)+1+(4*7+2))=2,DAY(DATE('Horse Profile'!$B$3,2,1)-WEEKDAY(DATE('Horse Profile'!$B$3,2,1),2)+1+(4*7+2)),"")</f>
        <v/>
      </c>
      <c r="J45" s="14" t="n"/>
      <c r="K45" s="14" t="n"/>
      <c r="L45" s="15" t="n"/>
      <c r="M45" s="13">
        <f>IF(MONTH(DATE('Horse Profile'!$B$3,2,1)-WEEKDAY(DATE('Horse Profile'!$B$3,2,1),2)+1+(4*7+3))=2,DAY(DATE('Horse Profile'!$B$3,2,1)-WEEKDAY(DATE('Horse Profile'!$B$3,2,1),2)+1+(4*7+3)),"")</f>
        <v/>
      </c>
      <c r="N45" s="14" t="n"/>
      <c r="O45" s="14" t="n"/>
      <c r="P45" s="15" t="n"/>
      <c r="Q45" s="13">
        <f>IF(MONTH(DATE('Horse Profile'!$B$3,2,1)-WEEKDAY(DATE('Horse Profile'!$B$3,2,1),2)+1+(4*7+4))=2,DAY(DATE('Horse Profile'!$B$3,2,1)-WEEKDAY(DATE('Horse Profile'!$B$3,2,1),2)+1+(4*7+4)),"")</f>
        <v/>
      </c>
      <c r="R45" s="14" t="n"/>
      <c r="S45" s="14" t="n"/>
      <c r="T45" s="15" t="n"/>
      <c r="U45" s="13">
        <f>IF(MONTH(DATE('Horse Profile'!$B$3,2,1)-WEEKDAY(DATE('Horse Profile'!$B$3,2,1),2)+1+(4*7+5))=2,DAY(DATE('Horse Profile'!$B$3,2,1)-WEEKDAY(DATE('Horse Profile'!$B$3,2,1),2)+1+(4*7+5)),"")</f>
        <v/>
      </c>
      <c r="V45" s="14" t="n"/>
      <c r="W45" s="14" t="n"/>
      <c r="X45" s="15" t="n"/>
      <c r="Y45" s="13">
        <f>IF(MONTH(DATE('Horse Profile'!$B$3,2,1)-WEEKDAY(DATE('Horse Profile'!$B$3,2,1),2)+1+(4*7+6))=2,DAY(DATE('Horse Profile'!$B$3,2,1)-WEEKDAY(DATE('Horse Profile'!$B$3,2,1),2)+1+(4*7+6)),"")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Profile'!$B$3,2,1)-WEEKDAY(DATE('Horse Profile'!$B$3,2,1),2)+1+(5*7+0))=2,DAY(DATE('Horse Profile'!$B$3,2,1)-WEEKDAY(DATE('Horse Profile'!$B$3,2,1),2)+1+(5*7+0)),"")</f>
        <v/>
      </c>
      <c r="B55" s="14" t="n"/>
      <c r="C55" s="14" t="n"/>
      <c r="D55" s="15" t="n"/>
      <c r="E55" s="26">
        <f>IF(MONTH(DATE('Horse Profile'!$B$3,2,1)-WEEKDAY(DATE('Horse Profile'!$B$3,2,1),2)+1+(5*7+1))=2,DAY(DATE('Horse Profile'!$B$3,2,1)-WEEKDAY(DATE('Horse Profile'!$B$3,2,1),2)+1+(5*7+1)),"")</f>
        <v/>
      </c>
      <c r="F55" s="14" t="n"/>
      <c r="G55" s="14" t="n"/>
      <c r="H55" s="15" t="n"/>
      <c r="I55" s="26">
        <f>IF(MONTH(DATE('Horse Profile'!$B$3,2,1)-WEEKDAY(DATE('Horse Profile'!$B$3,2,1),2)+1+(5*7+2))=2,DAY(DATE('Horse Profile'!$B$3,2,1)-WEEKDAY(DATE('Horse Profile'!$B$3,2,1),2)+1+(5*7+2)),"")</f>
        <v/>
      </c>
      <c r="J55" s="14" t="n"/>
      <c r="K55" s="14" t="n"/>
      <c r="L55" s="15" t="n"/>
      <c r="M55" s="26">
        <f>IF(MONTH(DATE('Horse Profile'!$B$3,2,1)-WEEKDAY(DATE('Horse Profile'!$B$3,2,1),2)+1+(5*7+3))=2,DAY(DATE('Horse Profile'!$B$3,2,1)-WEEKDAY(DATE('Horse Profile'!$B$3,2,1),2)+1+(5*7+3)),"")</f>
        <v/>
      </c>
      <c r="N55" s="14" t="n"/>
      <c r="O55" s="14" t="n"/>
      <c r="P55" s="15" t="n"/>
      <c r="Q55" s="26">
        <f>IF(MONTH(DATE('Horse Profile'!$B$3,2,1)-WEEKDAY(DATE('Horse Profile'!$B$3,2,1),2)+1+(5*7+4))=2,DAY(DATE('Horse Profile'!$B$3,2,1)-WEEKDAY(DATE('Horse Profile'!$B$3,2,1),2)+1+(5*7+4)),"")</f>
        <v/>
      </c>
      <c r="R55" s="14" t="n"/>
      <c r="S55" s="14" t="n"/>
      <c r="T55" s="15" t="n"/>
      <c r="U55" s="26">
        <f>IF(MONTH(DATE('Horse Profile'!$B$3,2,1)-WEEKDAY(DATE('Horse Profile'!$B$3,2,1),2)+1+(5*7+5))=2,DAY(DATE('Horse Profile'!$B$3,2,1)-WEEKDAY(DATE('Horse Profile'!$B$3,2,1),2)+1+(5*7+5)),"")</f>
        <v/>
      </c>
      <c r="V55" s="14" t="n"/>
      <c r="W55" s="14" t="n"/>
      <c r="X55" s="15" t="n"/>
      <c r="Y55" s="26">
        <f>IF(MONTH(DATE('Horse Profile'!$B$3,2,1)-WEEKDAY(DATE('Horse Profile'!$B$3,2,1),2)+1+(5*7+6))=2,DAY(DATE('Horse Profile'!$B$3,2,1)-WEEKDAY(DATE('Horse Profile'!$B$3,2,1),2)+1+(5*7+6)),"")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4.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March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Profile'!$B$3,3,1)-WEEKDAY(DATE('Horse Profile'!$B$3,3,1),2)+1+(0*7+0))=3,DAY(DATE('Horse Profile'!$B$3,3,1)-WEEKDAY(DATE('Horse Profile'!$B$3,3,1),2)+1+(0*7+0)),"")</f>
        <v/>
      </c>
      <c r="B5" s="14" t="n"/>
      <c r="C5" s="14" t="n"/>
      <c r="D5" s="15" t="n"/>
      <c r="E5" s="13">
        <f>IF(MONTH(DATE('Horse Profile'!$B$3,3,1)-WEEKDAY(DATE('Horse Profile'!$B$3,3,1),2)+1+(0*7+1))=3,DAY(DATE('Horse Profile'!$B$3,3,1)-WEEKDAY(DATE('Horse Profile'!$B$3,3,1),2)+1+(0*7+1)),"")</f>
        <v/>
      </c>
      <c r="F5" s="14" t="n"/>
      <c r="G5" s="14" t="n"/>
      <c r="H5" s="15" t="n"/>
      <c r="I5" s="13">
        <f>IF(MONTH(DATE('Horse Profile'!$B$3,3,1)-WEEKDAY(DATE('Horse Profile'!$B$3,3,1),2)+1+(0*7+2))=3,DAY(DATE('Horse Profile'!$B$3,3,1)-WEEKDAY(DATE('Horse Profile'!$B$3,3,1),2)+1+(0*7+2)),"")</f>
        <v/>
      </c>
      <c r="J5" s="14" t="n"/>
      <c r="K5" s="14" t="n"/>
      <c r="L5" s="15" t="n"/>
      <c r="M5" s="13">
        <f>IF(MONTH(DATE('Horse Profile'!$B$3,3,1)-WEEKDAY(DATE('Horse Profile'!$B$3,3,1),2)+1+(0*7+3))=3,DAY(DATE('Horse Profile'!$B$3,3,1)-WEEKDAY(DATE('Horse Profile'!$B$3,3,1),2)+1+(0*7+3)),"")</f>
        <v/>
      </c>
      <c r="N5" s="14" t="n"/>
      <c r="O5" s="14" t="n"/>
      <c r="P5" s="15" t="n"/>
      <c r="Q5" s="13">
        <f>IF(MONTH(DATE('Horse Profile'!$B$3,3,1)-WEEKDAY(DATE('Horse Profile'!$B$3,3,1),2)+1+(0*7+4))=3,DAY(DATE('Horse Profile'!$B$3,3,1)-WEEKDAY(DATE('Horse Profile'!$B$3,3,1),2)+1+(0*7+4)),"")</f>
        <v/>
      </c>
      <c r="R5" s="14" t="n"/>
      <c r="S5" s="14" t="n"/>
      <c r="T5" s="15" t="n"/>
      <c r="U5" s="13">
        <f>IF(MONTH(DATE('Horse Profile'!$B$3,3,1)-WEEKDAY(DATE('Horse Profile'!$B$3,3,1),2)+1+(0*7+5))=3,DAY(DATE('Horse Profile'!$B$3,3,1)-WEEKDAY(DATE('Horse Profile'!$B$3,3,1),2)+1+(0*7+5)),"")</f>
        <v/>
      </c>
      <c r="V5" s="14" t="n"/>
      <c r="W5" s="14" t="n"/>
      <c r="X5" s="15" t="n"/>
      <c r="Y5" s="13">
        <f>IF(MONTH(DATE('Horse Profile'!$B$3,3,1)-WEEKDAY(DATE('Horse Profile'!$B$3,3,1),2)+1+(0*7+6))=3,DAY(DATE('Horse Profile'!$B$3,3,1)-WEEKDAY(DATE('Horse Profile'!$B$3,3,1),2)+1+(0*7+6)),"")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Profile'!$B$3,3,1)-WEEKDAY(DATE('Horse Profile'!$B$3,3,1),2)+1+(1*7+0))=3,DAY(DATE('Horse Profile'!$B$3,3,1)-WEEKDAY(DATE('Horse Profile'!$B$3,3,1),2)+1+(1*7+0)),"")</f>
        <v/>
      </c>
      <c r="B15" s="14" t="n"/>
      <c r="C15" s="14" t="n"/>
      <c r="D15" s="15" t="n"/>
      <c r="E15" s="26">
        <f>IF(MONTH(DATE('Horse Profile'!$B$3,3,1)-WEEKDAY(DATE('Horse Profile'!$B$3,3,1),2)+1+(1*7+1))=3,DAY(DATE('Horse Profile'!$B$3,3,1)-WEEKDAY(DATE('Horse Profile'!$B$3,3,1),2)+1+(1*7+1)),"")</f>
        <v/>
      </c>
      <c r="F15" s="14" t="n"/>
      <c r="G15" s="14" t="n"/>
      <c r="H15" s="15" t="n"/>
      <c r="I15" s="26">
        <f>IF(MONTH(DATE('Horse Profile'!$B$3,3,1)-WEEKDAY(DATE('Horse Profile'!$B$3,3,1),2)+1+(1*7+2))=3,DAY(DATE('Horse Profile'!$B$3,3,1)-WEEKDAY(DATE('Horse Profile'!$B$3,3,1),2)+1+(1*7+2)),"")</f>
        <v/>
      </c>
      <c r="J15" s="14" t="n"/>
      <c r="K15" s="14" t="n"/>
      <c r="L15" s="15" t="n"/>
      <c r="M15" s="26">
        <f>IF(MONTH(DATE('Horse Profile'!$B$3,3,1)-WEEKDAY(DATE('Horse Profile'!$B$3,3,1),2)+1+(1*7+3))=3,DAY(DATE('Horse Profile'!$B$3,3,1)-WEEKDAY(DATE('Horse Profile'!$B$3,3,1),2)+1+(1*7+3)),"")</f>
        <v/>
      </c>
      <c r="N15" s="14" t="n"/>
      <c r="O15" s="14" t="n"/>
      <c r="P15" s="15" t="n"/>
      <c r="Q15" s="26">
        <f>IF(MONTH(DATE('Horse Profile'!$B$3,3,1)-WEEKDAY(DATE('Horse Profile'!$B$3,3,1),2)+1+(1*7+4))=3,DAY(DATE('Horse Profile'!$B$3,3,1)-WEEKDAY(DATE('Horse Profile'!$B$3,3,1),2)+1+(1*7+4)),"")</f>
        <v/>
      </c>
      <c r="R15" s="14" t="n"/>
      <c r="S15" s="14" t="n"/>
      <c r="T15" s="15" t="n"/>
      <c r="U15" s="26">
        <f>IF(MONTH(DATE('Horse Profile'!$B$3,3,1)-WEEKDAY(DATE('Horse Profile'!$B$3,3,1),2)+1+(1*7+5))=3,DAY(DATE('Horse Profile'!$B$3,3,1)-WEEKDAY(DATE('Horse Profile'!$B$3,3,1),2)+1+(1*7+5)),"")</f>
        <v/>
      </c>
      <c r="V15" s="14" t="n"/>
      <c r="W15" s="14" t="n"/>
      <c r="X15" s="15" t="n"/>
      <c r="Y15" s="26">
        <f>IF(MONTH(DATE('Horse Profile'!$B$3,3,1)-WEEKDAY(DATE('Horse Profile'!$B$3,3,1),2)+1+(1*7+6))=3,DAY(DATE('Horse Profile'!$B$3,3,1)-WEEKDAY(DATE('Horse Profile'!$B$3,3,1),2)+1+(1*7+6)),"")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Profile'!$B$3,3,1)-WEEKDAY(DATE('Horse Profile'!$B$3,3,1),2)+1+(2*7+0))=3,DAY(DATE('Horse Profile'!$B$3,3,1)-WEEKDAY(DATE('Horse Profile'!$B$3,3,1),2)+1+(2*7+0)),"")</f>
        <v/>
      </c>
      <c r="B25" s="14" t="n"/>
      <c r="C25" s="14" t="n"/>
      <c r="D25" s="15" t="n"/>
      <c r="E25" s="13">
        <f>IF(MONTH(DATE('Horse Profile'!$B$3,3,1)-WEEKDAY(DATE('Horse Profile'!$B$3,3,1),2)+1+(2*7+1))=3,DAY(DATE('Horse Profile'!$B$3,3,1)-WEEKDAY(DATE('Horse Profile'!$B$3,3,1),2)+1+(2*7+1)),"")</f>
        <v/>
      </c>
      <c r="F25" s="14" t="n"/>
      <c r="G25" s="14" t="n"/>
      <c r="H25" s="15" t="n"/>
      <c r="I25" s="13">
        <f>IF(MONTH(DATE('Horse Profile'!$B$3,3,1)-WEEKDAY(DATE('Horse Profile'!$B$3,3,1),2)+1+(2*7+2))=3,DAY(DATE('Horse Profile'!$B$3,3,1)-WEEKDAY(DATE('Horse Profile'!$B$3,3,1),2)+1+(2*7+2)),"")</f>
        <v/>
      </c>
      <c r="J25" s="14" t="n"/>
      <c r="K25" s="14" t="n"/>
      <c r="L25" s="15" t="n"/>
      <c r="M25" s="13">
        <f>IF(MONTH(DATE('Horse Profile'!$B$3,3,1)-WEEKDAY(DATE('Horse Profile'!$B$3,3,1),2)+1+(2*7+3))=3,DAY(DATE('Horse Profile'!$B$3,3,1)-WEEKDAY(DATE('Horse Profile'!$B$3,3,1),2)+1+(2*7+3)),"")</f>
        <v/>
      </c>
      <c r="N25" s="14" t="n"/>
      <c r="O25" s="14" t="n"/>
      <c r="P25" s="15" t="n"/>
      <c r="Q25" s="13">
        <f>IF(MONTH(DATE('Horse Profile'!$B$3,3,1)-WEEKDAY(DATE('Horse Profile'!$B$3,3,1),2)+1+(2*7+4))=3,DAY(DATE('Horse Profile'!$B$3,3,1)-WEEKDAY(DATE('Horse Profile'!$B$3,3,1),2)+1+(2*7+4)),"")</f>
        <v/>
      </c>
      <c r="R25" s="14" t="n"/>
      <c r="S25" s="14" t="n"/>
      <c r="T25" s="15" t="n"/>
      <c r="U25" s="13">
        <f>IF(MONTH(DATE('Horse Profile'!$B$3,3,1)-WEEKDAY(DATE('Horse Profile'!$B$3,3,1),2)+1+(2*7+5))=3,DAY(DATE('Horse Profile'!$B$3,3,1)-WEEKDAY(DATE('Horse Profile'!$B$3,3,1),2)+1+(2*7+5)),"")</f>
        <v/>
      </c>
      <c r="V25" s="14" t="n"/>
      <c r="W25" s="14" t="n"/>
      <c r="X25" s="15" t="n"/>
      <c r="Y25" s="13">
        <f>IF(MONTH(DATE('Horse Profile'!$B$3,3,1)-WEEKDAY(DATE('Horse Profile'!$B$3,3,1),2)+1+(2*7+6))=3,DAY(DATE('Horse Profile'!$B$3,3,1)-WEEKDAY(DATE('Horse Profile'!$B$3,3,1),2)+1+(2*7+6)),"")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Profile'!$B$3,3,1)-WEEKDAY(DATE('Horse Profile'!$B$3,3,1),2)+1+(3*7+0))=3,DAY(DATE('Horse Profile'!$B$3,3,1)-WEEKDAY(DATE('Horse Profile'!$B$3,3,1),2)+1+(3*7+0)),"")</f>
        <v/>
      </c>
      <c r="B35" s="14" t="n"/>
      <c r="C35" s="14" t="n"/>
      <c r="D35" s="15" t="n"/>
      <c r="E35" s="26">
        <f>IF(MONTH(DATE('Horse Profile'!$B$3,3,1)-WEEKDAY(DATE('Horse Profile'!$B$3,3,1),2)+1+(3*7+1))=3,DAY(DATE('Horse Profile'!$B$3,3,1)-WEEKDAY(DATE('Horse Profile'!$B$3,3,1),2)+1+(3*7+1)),"")</f>
        <v/>
      </c>
      <c r="F35" s="14" t="n"/>
      <c r="G35" s="14" t="n"/>
      <c r="H35" s="15" t="n"/>
      <c r="I35" s="26">
        <f>IF(MONTH(DATE('Horse Profile'!$B$3,3,1)-WEEKDAY(DATE('Horse Profile'!$B$3,3,1),2)+1+(3*7+2))=3,DAY(DATE('Horse Profile'!$B$3,3,1)-WEEKDAY(DATE('Horse Profile'!$B$3,3,1),2)+1+(3*7+2)),"")</f>
        <v/>
      </c>
      <c r="J35" s="14" t="n"/>
      <c r="K35" s="14" t="n"/>
      <c r="L35" s="15" t="n"/>
      <c r="M35" s="26">
        <f>IF(MONTH(DATE('Horse Profile'!$B$3,3,1)-WEEKDAY(DATE('Horse Profile'!$B$3,3,1),2)+1+(3*7+3))=3,DAY(DATE('Horse Profile'!$B$3,3,1)-WEEKDAY(DATE('Horse Profile'!$B$3,3,1),2)+1+(3*7+3)),"")</f>
        <v/>
      </c>
      <c r="N35" s="14" t="n"/>
      <c r="O35" s="14" t="n"/>
      <c r="P35" s="15" t="n"/>
      <c r="Q35" s="26">
        <f>IF(MONTH(DATE('Horse Profile'!$B$3,3,1)-WEEKDAY(DATE('Horse Profile'!$B$3,3,1),2)+1+(3*7+4))=3,DAY(DATE('Horse Profile'!$B$3,3,1)-WEEKDAY(DATE('Horse Profile'!$B$3,3,1),2)+1+(3*7+4)),"")</f>
        <v/>
      </c>
      <c r="R35" s="14" t="n"/>
      <c r="S35" s="14" t="n"/>
      <c r="T35" s="15" t="n"/>
      <c r="U35" s="26">
        <f>IF(MONTH(DATE('Horse Profile'!$B$3,3,1)-WEEKDAY(DATE('Horse Profile'!$B$3,3,1),2)+1+(3*7+5))=3,DAY(DATE('Horse Profile'!$B$3,3,1)-WEEKDAY(DATE('Horse Profile'!$B$3,3,1),2)+1+(3*7+5)),"")</f>
        <v/>
      </c>
      <c r="V35" s="14" t="n"/>
      <c r="W35" s="14" t="n"/>
      <c r="X35" s="15" t="n"/>
      <c r="Y35" s="26">
        <f>IF(MONTH(DATE('Horse Profile'!$B$3,3,1)-WEEKDAY(DATE('Horse Profile'!$B$3,3,1),2)+1+(3*7+6))=3,DAY(DATE('Horse Profile'!$B$3,3,1)-WEEKDAY(DATE('Horse Profile'!$B$3,3,1),2)+1+(3*7+6)),"")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Profile'!$B$3,3,1)-WEEKDAY(DATE('Horse Profile'!$B$3,3,1),2)+1+(4*7+0))=3,DAY(DATE('Horse Profile'!$B$3,3,1)-WEEKDAY(DATE('Horse Profile'!$B$3,3,1),2)+1+(4*7+0)),"")</f>
        <v/>
      </c>
      <c r="B45" s="14" t="n"/>
      <c r="C45" s="14" t="n"/>
      <c r="D45" s="15" t="n"/>
      <c r="E45" s="13">
        <f>IF(MONTH(DATE('Horse Profile'!$B$3,3,1)-WEEKDAY(DATE('Horse Profile'!$B$3,3,1),2)+1+(4*7+1))=3,DAY(DATE('Horse Profile'!$B$3,3,1)-WEEKDAY(DATE('Horse Profile'!$B$3,3,1),2)+1+(4*7+1)),"")</f>
        <v/>
      </c>
      <c r="F45" s="14" t="n"/>
      <c r="G45" s="14" t="n"/>
      <c r="H45" s="15" t="n"/>
      <c r="I45" s="13">
        <f>IF(MONTH(DATE('Horse Profile'!$B$3,3,1)-WEEKDAY(DATE('Horse Profile'!$B$3,3,1),2)+1+(4*7+2))=3,DAY(DATE('Horse Profile'!$B$3,3,1)-WEEKDAY(DATE('Horse Profile'!$B$3,3,1),2)+1+(4*7+2)),"")</f>
        <v/>
      </c>
      <c r="J45" s="14" t="n"/>
      <c r="K45" s="14" t="n"/>
      <c r="L45" s="15" t="n"/>
      <c r="M45" s="13">
        <f>IF(MONTH(DATE('Horse Profile'!$B$3,3,1)-WEEKDAY(DATE('Horse Profile'!$B$3,3,1),2)+1+(4*7+3))=3,DAY(DATE('Horse Profile'!$B$3,3,1)-WEEKDAY(DATE('Horse Profile'!$B$3,3,1),2)+1+(4*7+3)),"")</f>
        <v/>
      </c>
      <c r="N45" s="14" t="n"/>
      <c r="O45" s="14" t="n"/>
      <c r="P45" s="15" t="n"/>
      <c r="Q45" s="13">
        <f>IF(MONTH(DATE('Horse Profile'!$B$3,3,1)-WEEKDAY(DATE('Horse Profile'!$B$3,3,1),2)+1+(4*7+4))=3,DAY(DATE('Horse Profile'!$B$3,3,1)-WEEKDAY(DATE('Horse Profile'!$B$3,3,1),2)+1+(4*7+4)),"")</f>
        <v/>
      </c>
      <c r="R45" s="14" t="n"/>
      <c r="S45" s="14" t="n"/>
      <c r="T45" s="15" t="n"/>
      <c r="U45" s="13">
        <f>IF(MONTH(DATE('Horse Profile'!$B$3,3,1)-WEEKDAY(DATE('Horse Profile'!$B$3,3,1),2)+1+(4*7+5))=3,DAY(DATE('Horse Profile'!$B$3,3,1)-WEEKDAY(DATE('Horse Profile'!$B$3,3,1),2)+1+(4*7+5)),"")</f>
        <v/>
      </c>
      <c r="V45" s="14" t="n"/>
      <c r="W45" s="14" t="n"/>
      <c r="X45" s="15" t="n"/>
      <c r="Y45" s="13">
        <f>IF(MONTH(DATE('Horse Profile'!$B$3,3,1)-WEEKDAY(DATE('Horse Profile'!$B$3,3,1),2)+1+(4*7+6))=3,DAY(DATE('Horse Profile'!$B$3,3,1)-WEEKDAY(DATE('Horse Profile'!$B$3,3,1),2)+1+(4*7+6)),"")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Profile'!$B$3,3,1)-WEEKDAY(DATE('Horse Profile'!$B$3,3,1),2)+1+(5*7+0))=3,DAY(DATE('Horse Profile'!$B$3,3,1)-WEEKDAY(DATE('Horse Profile'!$B$3,3,1),2)+1+(5*7+0)),"")</f>
        <v/>
      </c>
      <c r="B55" s="14" t="n"/>
      <c r="C55" s="14" t="n"/>
      <c r="D55" s="15" t="n"/>
      <c r="E55" s="26">
        <f>IF(MONTH(DATE('Horse Profile'!$B$3,3,1)-WEEKDAY(DATE('Horse Profile'!$B$3,3,1),2)+1+(5*7+1))=3,DAY(DATE('Horse Profile'!$B$3,3,1)-WEEKDAY(DATE('Horse Profile'!$B$3,3,1),2)+1+(5*7+1)),"")</f>
        <v/>
      </c>
      <c r="F55" s="14" t="n"/>
      <c r="G55" s="14" t="n"/>
      <c r="H55" s="15" t="n"/>
      <c r="I55" s="26">
        <f>IF(MONTH(DATE('Horse Profile'!$B$3,3,1)-WEEKDAY(DATE('Horse Profile'!$B$3,3,1),2)+1+(5*7+2))=3,DAY(DATE('Horse Profile'!$B$3,3,1)-WEEKDAY(DATE('Horse Profile'!$B$3,3,1),2)+1+(5*7+2)),"")</f>
        <v/>
      </c>
      <c r="J55" s="14" t="n"/>
      <c r="K55" s="14" t="n"/>
      <c r="L55" s="15" t="n"/>
      <c r="M55" s="26">
        <f>IF(MONTH(DATE('Horse Profile'!$B$3,3,1)-WEEKDAY(DATE('Horse Profile'!$B$3,3,1),2)+1+(5*7+3))=3,DAY(DATE('Horse Profile'!$B$3,3,1)-WEEKDAY(DATE('Horse Profile'!$B$3,3,1),2)+1+(5*7+3)),"")</f>
        <v/>
      </c>
      <c r="N55" s="14" t="n"/>
      <c r="O55" s="14" t="n"/>
      <c r="P55" s="15" t="n"/>
      <c r="Q55" s="26">
        <f>IF(MONTH(DATE('Horse Profile'!$B$3,3,1)-WEEKDAY(DATE('Horse Profile'!$B$3,3,1),2)+1+(5*7+4))=3,DAY(DATE('Horse Profile'!$B$3,3,1)-WEEKDAY(DATE('Horse Profile'!$B$3,3,1),2)+1+(5*7+4)),"")</f>
        <v/>
      </c>
      <c r="R55" s="14" t="n"/>
      <c r="S55" s="14" t="n"/>
      <c r="T55" s="15" t="n"/>
      <c r="U55" s="26">
        <f>IF(MONTH(DATE('Horse Profile'!$B$3,3,1)-WEEKDAY(DATE('Horse Profile'!$B$3,3,1),2)+1+(5*7+5))=3,DAY(DATE('Horse Profile'!$B$3,3,1)-WEEKDAY(DATE('Horse Profile'!$B$3,3,1),2)+1+(5*7+5)),"")</f>
        <v/>
      </c>
      <c r="V55" s="14" t="n"/>
      <c r="W55" s="14" t="n"/>
      <c r="X55" s="15" t="n"/>
      <c r="Y55" s="26">
        <f>IF(MONTH(DATE('Horse Profile'!$B$3,3,1)-WEEKDAY(DATE('Horse Profile'!$B$3,3,1),2)+1+(5*7+6))=3,DAY(DATE('Horse Profile'!$B$3,3,1)-WEEKDAY(DATE('Horse Profile'!$B$3,3,1),2)+1+(5*7+6)),"")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5.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April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Profile'!$B$3,4,1)-WEEKDAY(DATE('Horse Profile'!$B$3,4,1),2)+1+(0*7+0))=4,DAY(DATE('Horse Profile'!$B$3,4,1)-WEEKDAY(DATE('Horse Profile'!$B$3,4,1),2)+1+(0*7+0)),"")</f>
        <v/>
      </c>
      <c r="B5" s="14" t="n"/>
      <c r="C5" s="14" t="n"/>
      <c r="D5" s="15" t="n"/>
      <c r="E5" s="13">
        <f>IF(MONTH(DATE('Horse Profile'!$B$3,4,1)-WEEKDAY(DATE('Horse Profile'!$B$3,4,1),2)+1+(0*7+1))=4,DAY(DATE('Horse Profile'!$B$3,4,1)-WEEKDAY(DATE('Horse Profile'!$B$3,4,1),2)+1+(0*7+1)),"")</f>
        <v/>
      </c>
      <c r="F5" s="14" t="n"/>
      <c r="G5" s="14" t="n"/>
      <c r="H5" s="15" t="n"/>
      <c r="I5" s="13">
        <f>IF(MONTH(DATE('Horse Profile'!$B$3,4,1)-WEEKDAY(DATE('Horse Profile'!$B$3,4,1),2)+1+(0*7+2))=4,DAY(DATE('Horse Profile'!$B$3,4,1)-WEEKDAY(DATE('Horse Profile'!$B$3,4,1),2)+1+(0*7+2)),"")</f>
        <v/>
      </c>
      <c r="J5" s="14" t="n"/>
      <c r="K5" s="14" t="n"/>
      <c r="L5" s="15" t="n"/>
      <c r="M5" s="13">
        <f>IF(MONTH(DATE('Horse Profile'!$B$3,4,1)-WEEKDAY(DATE('Horse Profile'!$B$3,4,1),2)+1+(0*7+3))=4,DAY(DATE('Horse Profile'!$B$3,4,1)-WEEKDAY(DATE('Horse Profile'!$B$3,4,1),2)+1+(0*7+3)),"")</f>
        <v/>
      </c>
      <c r="N5" s="14" t="n"/>
      <c r="O5" s="14" t="n"/>
      <c r="P5" s="15" t="n"/>
      <c r="Q5" s="13">
        <f>IF(MONTH(DATE('Horse Profile'!$B$3,4,1)-WEEKDAY(DATE('Horse Profile'!$B$3,4,1),2)+1+(0*7+4))=4,DAY(DATE('Horse Profile'!$B$3,4,1)-WEEKDAY(DATE('Horse Profile'!$B$3,4,1),2)+1+(0*7+4)),"")</f>
        <v/>
      </c>
      <c r="R5" s="14" t="n"/>
      <c r="S5" s="14" t="n"/>
      <c r="T5" s="15" t="n"/>
      <c r="U5" s="13">
        <f>IF(MONTH(DATE('Horse Profile'!$B$3,4,1)-WEEKDAY(DATE('Horse Profile'!$B$3,4,1),2)+1+(0*7+5))=4,DAY(DATE('Horse Profile'!$B$3,4,1)-WEEKDAY(DATE('Horse Profile'!$B$3,4,1),2)+1+(0*7+5)),"")</f>
        <v/>
      </c>
      <c r="V5" s="14" t="n"/>
      <c r="W5" s="14" t="n"/>
      <c r="X5" s="15" t="n"/>
      <c r="Y5" s="13">
        <f>IF(MONTH(DATE('Horse Profile'!$B$3,4,1)-WEEKDAY(DATE('Horse Profile'!$B$3,4,1),2)+1+(0*7+6))=4,DAY(DATE('Horse Profile'!$B$3,4,1)-WEEKDAY(DATE('Horse Profile'!$B$3,4,1),2)+1+(0*7+6)),"")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Profile'!$B$3,4,1)-WEEKDAY(DATE('Horse Profile'!$B$3,4,1),2)+1+(1*7+0))=4,DAY(DATE('Horse Profile'!$B$3,4,1)-WEEKDAY(DATE('Horse Profile'!$B$3,4,1),2)+1+(1*7+0)),"")</f>
        <v/>
      </c>
      <c r="B15" s="14" t="n"/>
      <c r="C15" s="14" t="n"/>
      <c r="D15" s="15" t="n"/>
      <c r="E15" s="26">
        <f>IF(MONTH(DATE('Horse Profile'!$B$3,4,1)-WEEKDAY(DATE('Horse Profile'!$B$3,4,1),2)+1+(1*7+1))=4,DAY(DATE('Horse Profile'!$B$3,4,1)-WEEKDAY(DATE('Horse Profile'!$B$3,4,1),2)+1+(1*7+1)),"")</f>
        <v/>
      </c>
      <c r="F15" s="14" t="n"/>
      <c r="G15" s="14" t="n"/>
      <c r="H15" s="15" t="n"/>
      <c r="I15" s="26">
        <f>IF(MONTH(DATE('Horse Profile'!$B$3,4,1)-WEEKDAY(DATE('Horse Profile'!$B$3,4,1),2)+1+(1*7+2))=4,DAY(DATE('Horse Profile'!$B$3,4,1)-WEEKDAY(DATE('Horse Profile'!$B$3,4,1),2)+1+(1*7+2)),"")</f>
        <v/>
      </c>
      <c r="J15" s="14" t="n"/>
      <c r="K15" s="14" t="n"/>
      <c r="L15" s="15" t="n"/>
      <c r="M15" s="26">
        <f>IF(MONTH(DATE('Horse Profile'!$B$3,4,1)-WEEKDAY(DATE('Horse Profile'!$B$3,4,1),2)+1+(1*7+3))=4,DAY(DATE('Horse Profile'!$B$3,4,1)-WEEKDAY(DATE('Horse Profile'!$B$3,4,1),2)+1+(1*7+3)),"")</f>
        <v/>
      </c>
      <c r="N15" s="14" t="n"/>
      <c r="O15" s="14" t="n"/>
      <c r="P15" s="15" t="n"/>
      <c r="Q15" s="26">
        <f>IF(MONTH(DATE('Horse Profile'!$B$3,4,1)-WEEKDAY(DATE('Horse Profile'!$B$3,4,1),2)+1+(1*7+4))=4,DAY(DATE('Horse Profile'!$B$3,4,1)-WEEKDAY(DATE('Horse Profile'!$B$3,4,1),2)+1+(1*7+4)),"")</f>
        <v/>
      </c>
      <c r="R15" s="14" t="n"/>
      <c r="S15" s="14" t="n"/>
      <c r="T15" s="15" t="n"/>
      <c r="U15" s="26">
        <f>IF(MONTH(DATE('Horse Profile'!$B$3,4,1)-WEEKDAY(DATE('Horse Profile'!$B$3,4,1),2)+1+(1*7+5))=4,DAY(DATE('Horse Profile'!$B$3,4,1)-WEEKDAY(DATE('Horse Profile'!$B$3,4,1),2)+1+(1*7+5)),"")</f>
        <v/>
      </c>
      <c r="V15" s="14" t="n"/>
      <c r="W15" s="14" t="n"/>
      <c r="X15" s="15" t="n"/>
      <c r="Y15" s="26">
        <f>IF(MONTH(DATE('Horse Profile'!$B$3,4,1)-WEEKDAY(DATE('Horse Profile'!$B$3,4,1),2)+1+(1*7+6))=4,DAY(DATE('Horse Profile'!$B$3,4,1)-WEEKDAY(DATE('Horse Profile'!$B$3,4,1),2)+1+(1*7+6)),"")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Profile'!$B$3,4,1)-WEEKDAY(DATE('Horse Profile'!$B$3,4,1),2)+1+(2*7+0))=4,DAY(DATE('Horse Profile'!$B$3,4,1)-WEEKDAY(DATE('Horse Profile'!$B$3,4,1),2)+1+(2*7+0)),"")</f>
        <v/>
      </c>
      <c r="B25" s="14" t="n"/>
      <c r="C25" s="14" t="n"/>
      <c r="D25" s="15" t="n"/>
      <c r="E25" s="13">
        <f>IF(MONTH(DATE('Horse Profile'!$B$3,4,1)-WEEKDAY(DATE('Horse Profile'!$B$3,4,1),2)+1+(2*7+1))=4,DAY(DATE('Horse Profile'!$B$3,4,1)-WEEKDAY(DATE('Horse Profile'!$B$3,4,1),2)+1+(2*7+1)),"")</f>
        <v/>
      </c>
      <c r="F25" s="14" t="n"/>
      <c r="G25" s="14" t="n"/>
      <c r="H25" s="15" t="n"/>
      <c r="I25" s="13">
        <f>IF(MONTH(DATE('Horse Profile'!$B$3,4,1)-WEEKDAY(DATE('Horse Profile'!$B$3,4,1),2)+1+(2*7+2))=4,DAY(DATE('Horse Profile'!$B$3,4,1)-WEEKDAY(DATE('Horse Profile'!$B$3,4,1),2)+1+(2*7+2)),"")</f>
        <v/>
      </c>
      <c r="J25" s="14" t="n"/>
      <c r="K25" s="14" t="n"/>
      <c r="L25" s="15" t="n"/>
      <c r="M25" s="13">
        <f>IF(MONTH(DATE('Horse Profile'!$B$3,4,1)-WEEKDAY(DATE('Horse Profile'!$B$3,4,1),2)+1+(2*7+3))=4,DAY(DATE('Horse Profile'!$B$3,4,1)-WEEKDAY(DATE('Horse Profile'!$B$3,4,1),2)+1+(2*7+3)),"")</f>
        <v/>
      </c>
      <c r="N25" s="14" t="n"/>
      <c r="O25" s="14" t="n"/>
      <c r="P25" s="15" t="n"/>
      <c r="Q25" s="13">
        <f>IF(MONTH(DATE('Horse Profile'!$B$3,4,1)-WEEKDAY(DATE('Horse Profile'!$B$3,4,1),2)+1+(2*7+4))=4,DAY(DATE('Horse Profile'!$B$3,4,1)-WEEKDAY(DATE('Horse Profile'!$B$3,4,1),2)+1+(2*7+4)),"")</f>
        <v/>
      </c>
      <c r="R25" s="14" t="n"/>
      <c r="S25" s="14" t="n"/>
      <c r="T25" s="15" t="n"/>
      <c r="U25" s="13">
        <f>IF(MONTH(DATE('Horse Profile'!$B$3,4,1)-WEEKDAY(DATE('Horse Profile'!$B$3,4,1),2)+1+(2*7+5))=4,DAY(DATE('Horse Profile'!$B$3,4,1)-WEEKDAY(DATE('Horse Profile'!$B$3,4,1),2)+1+(2*7+5)),"")</f>
        <v/>
      </c>
      <c r="V25" s="14" t="n"/>
      <c r="W25" s="14" t="n"/>
      <c r="X25" s="15" t="n"/>
      <c r="Y25" s="13">
        <f>IF(MONTH(DATE('Horse Profile'!$B$3,4,1)-WEEKDAY(DATE('Horse Profile'!$B$3,4,1),2)+1+(2*7+6))=4,DAY(DATE('Horse Profile'!$B$3,4,1)-WEEKDAY(DATE('Horse Profile'!$B$3,4,1),2)+1+(2*7+6)),"")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Profile'!$B$3,4,1)-WEEKDAY(DATE('Horse Profile'!$B$3,4,1),2)+1+(3*7+0))=4,DAY(DATE('Horse Profile'!$B$3,4,1)-WEEKDAY(DATE('Horse Profile'!$B$3,4,1),2)+1+(3*7+0)),"")</f>
        <v/>
      </c>
      <c r="B35" s="14" t="n"/>
      <c r="C35" s="14" t="n"/>
      <c r="D35" s="15" t="n"/>
      <c r="E35" s="26">
        <f>IF(MONTH(DATE('Horse Profile'!$B$3,4,1)-WEEKDAY(DATE('Horse Profile'!$B$3,4,1),2)+1+(3*7+1))=4,DAY(DATE('Horse Profile'!$B$3,4,1)-WEEKDAY(DATE('Horse Profile'!$B$3,4,1),2)+1+(3*7+1)),"")</f>
        <v/>
      </c>
      <c r="F35" s="14" t="n"/>
      <c r="G35" s="14" t="n"/>
      <c r="H35" s="15" t="n"/>
      <c r="I35" s="26">
        <f>IF(MONTH(DATE('Horse Profile'!$B$3,4,1)-WEEKDAY(DATE('Horse Profile'!$B$3,4,1),2)+1+(3*7+2))=4,DAY(DATE('Horse Profile'!$B$3,4,1)-WEEKDAY(DATE('Horse Profile'!$B$3,4,1),2)+1+(3*7+2)),"")</f>
        <v/>
      </c>
      <c r="J35" s="14" t="n"/>
      <c r="K35" s="14" t="n"/>
      <c r="L35" s="15" t="n"/>
      <c r="M35" s="26">
        <f>IF(MONTH(DATE('Horse Profile'!$B$3,4,1)-WEEKDAY(DATE('Horse Profile'!$B$3,4,1),2)+1+(3*7+3))=4,DAY(DATE('Horse Profile'!$B$3,4,1)-WEEKDAY(DATE('Horse Profile'!$B$3,4,1),2)+1+(3*7+3)),"")</f>
        <v/>
      </c>
      <c r="N35" s="14" t="n"/>
      <c r="O35" s="14" t="n"/>
      <c r="P35" s="15" t="n"/>
      <c r="Q35" s="26">
        <f>IF(MONTH(DATE('Horse Profile'!$B$3,4,1)-WEEKDAY(DATE('Horse Profile'!$B$3,4,1),2)+1+(3*7+4))=4,DAY(DATE('Horse Profile'!$B$3,4,1)-WEEKDAY(DATE('Horse Profile'!$B$3,4,1),2)+1+(3*7+4)),"")</f>
        <v/>
      </c>
      <c r="R35" s="14" t="n"/>
      <c r="S35" s="14" t="n"/>
      <c r="T35" s="15" t="n"/>
      <c r="U35" s="26">
        <f>IF(MONTH(DATE('Horse Profile'!$B$3,4,1)-WEEKDAY(DATE('Horse Profile'!$B$3,4,1),2)+1+(3*7+5))=4,DAY(DATE('Horse Profile'!$B$3,4,1)-WEEKDAY(DATE('Horse Profile'!$B$3,4,1),2)+1+(3*7+5)),"")</f>
        <v/>
      </c>
      <c r="V35" s="14" t="n"/>
      <c r="W35" s="14" t="n"/>
      <c r="X35" s="15" t="n"/>
      <c r="Y35" s="26">
        <f>IF(MONTH(DATE('Horse Profile'!$B$3,4,1)-WEEKDAY(DATE('Horse Profile'!$B$3,4,1),2)+1+(3*7+6))=4,DAY(DATE('Horse Profile'!$B$3,4,1)-WEEKDAY(DATE('Horse Profile'!$B$3,4,1),2)+1+(3*7+6)),"")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Profile'!$B$3,4,1)-WEEKDAY(DATE('Horse Profile'!$B$3,4,1),2)+1+(4*7+0))=4,DAY(DATE('Horse Profile'!$B$3,4,1)-WEEKDAY(DATE('Horse Profile'!$B$3,4,1),2)+1+(4*7+0)),"")</f>
        <v/>
      </c>
      <c r="B45" s="14" t="n"/>
      <c r="C45" s="14" t="n"/>
      <c r="D45" s="15" t="n"/>
      <c r="E45" s="13">
        <f>IF(MONTH(DATE('Horse Profile'!$B$3,4,1)-WEEKDAY(DATE('Horse Profile'!$B$3,4,1),2)+1+(4*7+1))=4,DAY(DATE('Horse Profile'!$B$3,4,1)-WEEKDAY(DATE('Horse Profile'!$B$3,4,1),2)+1+(4*7+1)),"")</f>
        <v/>
      </c>
      <c r="F45" s="14" t="n"/>
      <c r="G45" s="14" t="n"/>
      <c r="H45" s="15" t="n"/>
      <c r="I45" s="13">
        <f>IF(MONTH(DATE('Horse Profile'!$B$3,4,1)-WEEKDAY(DATE('Horse Profile'!$B$3,4,1),2)+1+(4*7+2))=4,DAY(DATE('Horse Profile'!$B$3,4,1)-WEEKDAY(DATE('Horse Profile'!$B$3,4,1),2)+1+(4*7+2)),"")</f>
        <v/>
      </c>
      <c r="J45" s="14" t="n"/>
      <c r="K45" s="14" t="n"/>
      <c r="L45" s="15" t="n"/>
      <c r="M45" s="13">
        <f>IF(MONTH(DATE('Horse Profile'!$B$3,4,1)-WEEKDAY(DATE('Horse Profile'!$B$3,4,1),2)+1+(4*7+3))=4,DAY(DATE('Horse Profile'!$B$3,4,1)-WEEKDAY(DATE('Horse Profile'!$B$3,4,1),2)+1+(4*7+3)),"")</f>
        <v/>
      </c>
      <c r="N45" s="14" t="n"/>
      <c r="O45" s="14" t="n"/>
      <c r="P45" s="15" t="n"/>
      <c r="Q45" s="13">
        <f>IF(MONTH(DATE('Horse Profile'!$B$3,4,1)-WEEKDAY(DATE('Horse Profile'!$B$3,4,1),2)+1+(4*7+4))=4,DAY(DATE('Horse Profile'!$B$3,4,1)-WEEKDAY(DATE('Horse Profile'!$B$3,4,1),2)+1+(4*7+4)),"")</f>
        <v/>
      </c>
      <c r="R45" s="14" t="n"/>
      <c r="S45" s="14" t="n"/>
      <c r="T45" s="15" t="n"/>
      <c r="U45" s="13">
        <f>IF(MONTH(DATE('Horse Profile'!$B$3,4,1)-WEEKDAY(DATE('Horse Profile'!$B$3,4,1),2)+1+(4*7+5))=4,DAY(DATE('Horse Profile'!$B$3,4,1)-WEEKDAY(DATE('Horse Profile'!$B$3,4,1),2)+1+(4*7+5)),"")</f>
        <v/>
      </c>
      <c r="V45" s="14" t="n"/>
      <c r="W45" s="14" t="n"/>
      <c r="X45" s="15" t="n"/>
      <c r="Y45" s="13">
        <f>IF(MONTH(DATE('Horse Profile'!$B$3,4,1)-WEEKDAY(DATE('Horse Profile'!$B$3,4,1),2)+1+(4*7+6))=4,DAY(DATE('Horse Profile'!$B$3,4,1)-WEEKDAY(DATE('Horse Profile'!$B$3,4,1),2)+1+(4*7+6)),"")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Profile'!$B$3,4,1)-WEEKDAY(DATE('Horse Profile'!$B$3,4,1),2)+1+(5*7+0))=4,DAY(DATE('Horse Profile'!$B$3,4,1)-WEEKDAY(DATE('Horse Profile'!$B$3,4,1),2)+1+(5*7+0)),"")</f>
        <v/>
      </c>
      <c r="B55" s="14" t="n"/>
      <c r="C55" s="14" t="n"/>
      <c r="D55" s="15" t="n"/>
      <c r="E55" s="26">
        <f>IF(MONTH(DATE('Horse Profile'!$B$3,4,1)-WEEKDAY(DATE('Horse Profile'!$B$3,4,1),2)+1+(5*7+1))=4,DAY(DATE('Horse Profile'!$B$3,4,1)-WEEKDAY(DATE('Horse Profile'!$B$3,4,1),2)+1+(5*7+1)),"")</f>
        <v/>
      </c>
      <c r="F55" s="14" t="n"/>
      <c r="G55" s="14" t="n"/>
      <c r="H55" s="15" t="n"/>
      <c r="I55" s="26">
        <f>IF(MONTH(DATE('Horse Profile'!$B$3,4,1)-WEEKDAY(DATE('Horse Profile'!$B$3,4,1),2)+1+(5*7+2))=4,DAY(DATE('Horse Profile'!$B$3,4,1)-WEEKDAY(DATE('Horse Profile'!$B$3,4,1),2)+1+(5*7+2)),"")</f>
        <v/>
      </c>
      <c r="J55" s="14" t="n"/>
      <c r="K55" s="14" t="n"/>
      <c r="L55" s="15" t="n"/>
      <c r="M55" s="26">
        <f>IF(MONTH(DATE('Horse Profile'!$B$3,4,1)-WEEKDAY(DATE('Horse Profile'!$B$3,4,1),2)+1+(5*7+3))=4,DAY(DATE('Horse Profile'!$B$3,4,1)-WEEKDAY(DATE('Horse Profile'!$B$3,4,1),2)+1+(5*7+3)),"")</f>
        <v/>
      </c>
      <c r="N55" s="14" t="n"/>
      <c r="O55" s="14" t="n"/>
      <c r="P55" s="15" t="n"/>
      <c r="Q55" s="26">
        <f>IF(MONTH(DATE('Horse Profile'!$B$3,4,1)-WEEKDAY(DATE('Horse Profile'!$B$3,4,1),2)+1+(5*7+4))=4,DAY(DATE('Horse Profile'!$B$3,4,1)-WEEKDAY(DATE('Horse Profile'!$B$3,4,1),2)+1+(5*7+4)),"")</f>
        <v/>
      </c>
      <c r="R55" s="14" t="n"/>
      <c r="S55" s="14" t="n"/>
      <c r="T55" s="15" t="n"/>
      <c r="U55" s="26">
        <f>IF(MONTH(DATE('Horse Profile'!$B$3,4,1)-WEEKDAY(DATE('Horse Profile'!$B$3,4,1),2)+1+(5*7+5))=4,DAY(DATE('Horse Profile'!$B$3,4,1)-WEEKDAY(DATE('Horse Profile'!$B$3,4,1),2)+1+(5*7+5)),"")</f>
        <v/>
      </c>
      <c r="V55" s="14" t="n"/>
      <c r="W55" s="14" t="n"/>
      <c r="X55" s="15" t="n"/>
      <c r="Y55" s="26">
        <f>IF(MONTH(DATE('Horse Profile'!$B$3,4,1)-WEEKDAY(DATE('Horse Profile'!$B$3,4,1),2)+1+(5*7+6))=4,DAY(DATE('Horse Profile'!$B$3,4,1)-WEEKDAY(DATE('Horse Profile'!$B$3,4,1),2)+1+(5*7+6)),"")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6.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May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Profile'!$B$3,5,1)-WEEKDAY(DATE('Horse Profile'!$B$3,5,1),2)+1+(0*7+0))=5,DAY(DATE('Horse Profile'!$B$3,5,1)-WEEKDAY(DATE('Horse Profile'!$B$3,5,1),2)+1+(0*7+0)),"")</f>
        <v/>
      </c>
      <c r="B5" s="14" t="n"/>
      <c r="C5" s="14" t="n"/>
      <c r="D5" s="15" t="n"/>
      <c r="E5" s="13">
        <f>IF(MONTH(DATE('Horse Profile'!$B$3,5,1)-WEEKDAY(DATE('Horse Profile'!$B$3,5,1),2)+1+(0*7+1))=5,DAY(DATE('Horse Profile'!$B$3,5,1)-WEEKDAY(DATE('Horse Profile'!$B$3,5,1),2)+1+(0*7+1)),"")</f>
        <v/>
      </c>
      <c r="F5" s="14" t="n"/>
      <c r="G5" s="14" t="n"/>
      <c r="H5" s="15" t="n"/>
      <c r="I5" s="13">
        <f>IF(MONTH(DATE('Horse Profile'!$B$3,5,1)-WEEKDAY(DATE('Horse Profile'!$B$3,5,1),2)+1+(0*7+2))=5,DAY(DATE('Horse Profile'!$B$3,5,1)-WEEKDAY(DATE('Horse Profile'!$B$3,5,1),2)+1+(0*7+2)),"")</f>
        <v/>
      </c>
      <c r="J5" s="14" t="n"/>
      <c r="K5" s="14" t="n"/>
      <c r="L5" s="15" t="n"/>
      <c r="M5" s="13">
        <f>IF(MONTH(DATE('Horse Profile'!$B$3,5,1)-WEEKDAY(DATE('Horse Profile'!$B$3,5,1),2)+1+(0*7+3))=5,DAY(DATE('Horse Profile'!$B$3,5,1)-WEEKDAY(DATE('Horse Profile'!$B$3,5,1),2)+1+(0*7+3)),"")</f>
        <v/>
      </c>
      <c r="N5" s="14" t="n"/>
      <c r="O5" s="14" t="n"/>
      <c r="P5" s="15" t="n"/>
      <c r="Q5" s="13">
        <f>IF(MONTH(DATE('Horse Profile'!$B$3,5,1)-WEEKDAY(DATE('Horse Profile'!$B$3,5,1),2)+1+(0*7+4))=5,DAY(DATE('Horse Profile'!$B$3,5,1)-WEEKDAY(DATE('Horse Profile'!$B$3,5,1),2)+1+(0*7+4)),"")</f>
        <v/>
      </c>
      <c r="R5" s="14" t="n"/>
      <c r="S5" s="14" t="n"/>
      <c r="T5" s="15" t="n"/>
      <c r="U5" s="13">
        <f>IF(MONTH(DATE('Horse Profile'!$B$3,5,1)-WEEKDAY(DATE('Horse Profile'!$B$3,5,1),2)+1+(0*7+5))=5,DAY(DATE('Horse Profile'!$B$3,5,1)-WEEKDAY(DATE('Horse Profile'!$B$3,5,1),2)+1+(0*7+5)),"")</f>
        <v/>
      </c>
      <c r="V5" s="14" t="n"/>
      <c r="W5" s="14" t="n"/>
      <c r="X5" s="15" t="n"/>
      <c r="Y5" s="13">
        <f>IF(MONTH(DATE('Horse Profile'!$B$3,5,1)-WEEKDAY(DATE('Horse Profile'!$B$3,5,1),2)+1+(0*7+6))=5,DAY(DATE('Horse Profile'!$B$3,5,1)-WEEKDAY(DATE('Horse Profile'!$B$3,5,1),2)+1+(0*7+6)),"")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Profile'!$B$3,5,1)-WEEKDAY(DATE('Horse Profile'!$B$3,5,1),2)+1+(1*7+0))=5,DAY(DATE('Horse Profile'!$B$3,5,1)-WEEKDAY(DATE('Horse Profile'!$B$3,5,1),2)+1+(1*7+0)),"")</f>
        <v/>
      </c>
      <c r="B15" s="14" t="n"/>
      <c r="C15" s="14" t="n"/>
      <c r="D15" s="15" t="n"/>
      <c r="E15" s="26">
        <f>IF(MONTH(DATE('Horse Profile'!$B$3,5,1)-WEEKDAY(DATE('Horse Profile'!$B$3,5,1),2)+1+(1*7+1))=5,DAY(DATE('Horse Profile'!$B$3,5,1)-WEEKDAY(DATE('Horse Profile'!$B$3,5,1),2)+1+(1*7+1)),"")</f>
        <v/>
      </c>
      <c r="F15" s="14" t="n"/>
      <c r="G15" s="14" t="n"/>
      <c r="H15" s="15" t="n"/>
      <c r="I15" s="26">
        <f>IF(MONTH(DATE('Horse Profile'!$B$3,5,1)-WEEKDAY(DATE('Horse Profile'!$B$3,5,1),2)+1+(1*7+2))=5,DAY(DATE('Horse Profile'!$B$3,5,1)-WEEKDAY(DATE('Horse Profile'!$B$3,5,1),2)+1+(1*7+2)),"")</f>
        <v/>
      </c>
      <c r="J15" s="14" t="n"/>
      <c r="K15" s="14" t="n"/>
      <c r="L15" s="15" t="n"/>
      <c r="M15" s="26">
        <f>IF(MONTH(DATE('Horse Profile'!$B$3,5,1)-WEEKDAY(DATE('Horse Profile'!$B$3,5,1),2)+1+(1*7+3))=5,DAY(DATE('Horse Profile'!$B$3,5,1)-WEEKDAY(DATE('Horse Profile'!$B$3,5,1),2)+1+(1*7+3)),"")</f>
        <v/>
      </c>
      <c r="N15" s="14" t="n"/>
      <c r="O15" s="14" t="n"/>
      <c r="P15" s="15" t="n"/>
      <c r="Q15" s="26">
        <f>IF(MONTH(DATE('Horse Profile'!$B$3,5,1)-WEEKDAY(DATE('Horse Profile'!$B$3,5,1),2)+1+(1*7+4))=5,DAY(DATE('Horse Profile'!$B$3,5,1)-WEEKDAY(DATE('Horse Profile'!$B$3,5,1),2)+1+(1*7+4)),"")</f>
        <v/>
      </c>
      <c r="R15" s="14" t="n"/>
      <c r="S15" s="14" t="n"/>
      <c r="T15" s="15" t="n"/>
      <c r="U15" s="26">
        <f>IF(MONTH(DATE('Horse Profile'!$B$3,5,1)-WEEKDAY(DATE('Horse Profile'!$B$3,5,1),2)+1+(1*7+5))=5,DAY(DATE('Horse Profile'!$B$3,5,1)-WEEKDAY(DATE('Horse Profile'!$B$3,5,1),2)+1+(1*7+5)),"")</f>
        <v/>
      </c>
      <c r="V15" s="14" t="n"/>
      <c r="W15" s="14" t="n"/>
      <c r="X15" s="15" t="n"/>
      <c r="Y15" s="26">
        <f>IF(MONTH(DATE('Horse Profile'!$B$3,5,1)-WEEKDAY(DATE('Horse Profile'!$B$3,5,1),2)+1+(1*7+6))=5,DAY(DATE('Horse Profile'!$B$3,5,1)-WEEKDAY(DATE('Horse Profile'!$B$3,5,1),2)+1+(1*7+6)),"")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Profile'!$B$3,5,1)-WEEKDAY(DATE('Horse Profile'!$B$3,5,1),2)+1+(2*7+0))=5,DAY(DATE('Horse Profile'!$B$3,5,1)-WEEKDAY(DATE('Horse Profile'!$B$3,5,1),2)+1+(2*7+0)),"")</f>
        <v/>
      </c>
      <c r="B25" s="14" t="n"/>
      <c r="C25" s="14" t="n"/>
      <c r="D25" s="15" t="n"/>
      <c r="E25" s="13">
        <f>IF(MONTH(DATE('Horse Profile'!$B$3,5,1)-WEEKDAY(DATE('Horse Profile'!$B$3,5,1),2)+1+(2*7+1))=5,DAY(DATE('Horse Profile'!$B$3,5,1)-WEEKDAY(DATE('Horse Profile'!$B$3,5,1),2)+1+(2*7+1)),"")</f>
        <v/>
      </c>
      <c r="F25" s="14" t="n"/>
      <c r="G25" s="14" t="n"/>
      <c r="H25" s="15" t="n"/>
      <c r="I25" s="13">
        <f>IF(MONTH(DATE('Horse Profile'!$B$3,5,1)-WEEKDAY(DATE('Horse Profile'!$B$3,5,1),2)+1+(2*7+2))=5,DAY(DATE('Horse Profile'!$B$3,5,1)-WEEKDAY(DATE('Horse Profile'!$B$3,5,1),2)+1+(2*7+2)),"")</f>
        <v/>
      </c>
      <c r="J25" s="14" t="n"/>
      <c r="K25" s="14" t="n"/>
      <c r="L25" s="15" t="n"/>
      <c r="M25" s="13">
        <f>IF(MONTH(DATE('Horse Profile'!$B$3,5,1)-WEEKDAY(DATE('Horse Profile'!$B$3,5,1),2)+1+(2*7+3))=5,DAY(DATE('Horse Profile'!$B$3,5,1)-WEEKDAY(DATE('Horse Profile'!$B$3,5,1),2)+1+(2*7+3)),"")</f>
        <v/>
      </c>
      <c r="N25" s="14" t="n"/>
      <c r="O25" s="14" t="n"/>
      <c r="P25" s="15" t="n"/>
      <c r="Q25" s="13">
        <f>IF(MONTH(DATE('Horse Profile'!$B$3,5,1)-WEEKDAY(DATE('Horse Profile'!$B$3,5,1),2)+1+(2*7+4))=5,DAY(DATE('Horse Profile'!$B$3,5,1)-WEEKDAY(DATE('Horse Profile'!$B$3,5,1),2)+1+(2*7+4)),"")</f>
        <v/>
      </c>
      <c r="R25" s="14" t="n"/>
      <c r="S25" s="14" t="n"/>
      <c r="T25" s="15" t="n"/>
      <c r="U25" s="13">
        <f>IF(MONTH(DATE('Horse Profile'!$B$3,5,1)-WEEKDAY(DATE('Horse Profile'!$B$3,5,1),2)+1+(2*7+5))=5,DAY(DATE('Horse Profile'!$B$3,5,1)-WEEKDAY(DATE('Horse Profile'!$B$3,5,1),2)+1+(2*7+5)),"")</f>
        <v/>
      </c>
      <c r="V25" s="14" t="n"/>
      <c r="W25" s="14" t="n"/>
      <c r="X25" s="15" t="n"/>
      <c r="Y25" s="13">
        <f>IF(MONTH(DATE('Horse Profile'!$B$3,5,1)-WEEKDAY(DATE('Horse Profile'!$B$3,5,1),2)+1+(2*7+6))=5,DAY(DATE('Horse Profile'!$B$3,5,1)-WEEKDAY(DATE('Horse Profile'!$B$3,5,1),2)+1+(2*7+6)),"")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Profile'!$B$3,5,1)-WEEKDAY(DATE('Horse Profile'!$B$3,5,1),2)+1+(3*7+0))=5,DAY(DATE('Horse Profile'!$B$3,5,1)-WEEKDAY(DATE('Horse Profile'!$B$3,5,1),2)+1+(3*7+0)),"")</f>
        <v/>
      </c>
      <c r="B35" s="14" t="n"/>
      <c r="C35" s="14" t="n"/>
      <c r="D35" s="15" t="n"/>
      <c r="E35" s="26">
        <f>IF(MONTH(DATE('Horse Profile'!$B$3,5,1)-WEEKDAY(DATE('Horse Profile'!$B$3,5,1),2)+1+(3*7+1))=5,DAY(DATE('Horse Profile'!$B$3,5,1)-WEEKDAY(DATE('Horse Profile'!$B$3,5,1),2)+1+(3*7+1)),"")</f>
        <v/>
      </c>
      <c r="F35" s="14" t="n"/>
      <c r="G35" s="14" t="n"/>
      <c r="H35" s="15" t="n"/>
      <c r="I35" s="26">
        <f>IF(MONTH(DATE('Horse Profile'!$B$3,5,1)-WEEKDAY(DATE('Horse Profile'!$B$3,5,1),2)+1+(3*7+2))=5,DAY(DATE('Horse Profile'!$B$3,5,1)-WEEKDAY(DATE('Horse Profile'!$B$3,5,1),2)+1+(3*7+2)),"")</f>
        <v/>
      </c>
      <c r="J35" s="14" t="n"/>
      <c r="K35" s="14" t="n"/>
      <c r="L35" s="15" t="n"/>
      <c r="M35" s="26">
        <f>IF(MONTH(DATE('Horse Profile'!$B$3,5,1)-WEEKDAY(DATE('Horse Profile'!$B$3,5,1),2)+1+(3*7+3))=5,DAY(DATE('Horse Profile'!$B$3,5,1)-WEEKDAY(DATE('Horse Profile'!$B$3,5,1),2)+1+(3*7+3)),"")</f>
        <v/>
      </c>
      <c r="N35" s="14" t="n"/>
      <c r="O35" s="14" t="n"/>
      <c r="P35" s="15" t="n"/>
      <c r="Q35" s="26">
        <f>IF(MONTH(DATE('Horse Profile'!$B$3,5,1)-WEEKDAY(DATE('Horse Profile'!$B$3,5,1),2)+1+(3*7+4))=5,DAY(DATE('Horse Profile'!$B$3,5,1)-WEEKDAY(DATE('Horse Profile'!$B$3,5,1),2)+1+(3*7+4)),"")</f>
        <v/>
      </c>
      <c r="R35" s="14" t="n"/>
      <c r="S35" s="14" t="n"/>
      <c r="T35" s="15" t="n"/>
      <c r="U35" s="26">
        <f>IF(MONTH(DATE('Horse Profile'!$B$3,5,1)-WEEKDAY(DATE('Horse Profile'!$B$3,5,1),2)+1+(3*7+5))=5,DAY(DATE('Horse Profile'!$B$3,5,1)-WEEKDAY(DATE('Horse Profile'!$B$3,5,1),2)+1+(3*7+5)),"")</f>
        <v/>
      </c>
      <c r="V35" s="14" t="n"/>
      <c r="W35" s="14" t="n"/>
      <c r="X35" s="15" t="n"/>
      <c r="Y35" s="26">
        <f>IF(MONTH(DATE('Horse Profile'!$B$3,5,1)-WEEKDAY(DATE('Horse Profile'!$B$3,5,1),2)+1+(3*7+6))=5,DAY(DATE('Horse Profile'!$B$3,5,1)-WEEKDAY(DATE('Horse Profile'!$B$3,5,1),2)+1+(3*7+6)),"")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Profile'!$B$3,5,1)-WEEKDAY(DATE('Horse Profile'!$B$3,5,1),2)+1+(4*7+0))=5,DAY(DATE('Horse Profile'!$B$3,5,1)-WEEKDAY(DATE('Horse Profile'!$B$3,5,1),2)+1+(4*7+0)),"")</f>
        <v/>
      </c>
      <c r="B45" s="14" t="n"/>
      <c r="C45" s="14" t="n"/>
      <c r="D45" s="15" t="n"/>
      <c r="E45" s="13">
        <f>IF(MONTH(DATE('Horse Profile'!$B$3,5,1)-WEEKDAY(DATE('Horse Profile'!$B$3,5,1),2)+1+(4*7+1))=5,DAY(DATE('Horse Profile'!$B$3,5,1)-WEEKDAY(DATE('Horse Profile'!$B$3,5,1),2)+1+(4*7+1)),"")</f>
        <v/>
      </c>
      <c r="F45" s="14" t="n"/>
      <c r="G45" s="14" t="n"/>
      <c r="H45" s="15" t="n"/>
      <c r="I45" s="13">
        <f>IF(MONTH(DATE('Horse Profile'!$B$3,5,1)-WEEKDAY(DATE('Horse Profile'!$B$3,5,1),2)+1+(4*7+2))=5,DAY(DATE('Horse Profile'!$B$3,5,1)-WEEKDAY(DATE('Horse Profile'!$B$3,5,1),2)+1+(4*7+2)),"")</f>
        <v/>
      </c>
      <c r="J45" s="14" t="n"/>
      <c r="K45" s="14" t="n"/>
      <c r="L45" s="15" t="n"/>
      <c r="M45" s="13">
        <f>IF(MONTH(DATE('Horse Profile'!$B$3,5,1)-WEEKDAY(DATE('Horse Profile'!$B$3,5,1),2)+1+(4*7+3))=5,DAY(DATE('Horse Profile'!$B$3,5,1)-WEEKDAY(DATE('Horse Profile'!$B$3,5,1),2)+1+(4*7+3)),"")</f>
        <v/>
      </c>
      <c r="N45" s="14" t="n"/>
      <c r="O45" s="14" t="n"/>
      <c r="P45" s="15" t="n"/>
      <c r="Q45" s="13">
        <f>IF(MONTH(DATE('Horse Profile'!$B$3,5,1)-WEEKDAY(DATE('Horse Profile'!$B$3,5,1),2)+1+(4*7+4))=5,DAY(DATE('Horse Profile'!$B$3,5,1)-WEEKDAY(DATE('Horse Profile'!$B$3,5,1),2)+1+(4*7+4)),"")</f>
        <v/>
      </c>
      <c r="R45" s="14" t="n"/>
      <c r="S45" s="14" t="n"/>
      <c r="T45" s="15" t="n"/>
      <c r="U45" s="13">
        <f>IF(MONTH(DATE('Horse Profile'!$B$3,5,1)-WEEKDAY(DATE('Horse Profile'!$B$3,5,1),2)+1+(4*7+5))=5,DAY(DATE('Horse Profile'!$B$3,5,1)-WEEKDAY(DATE('Horse Profile'!$B$3,5,1),2)+1+(4*7+5)),"")</f>
        <v/>
      </c>
      <c r="V45" s="14" t="n"/>
      <c r="W45" s="14" t="n"/>
      <c r="X45" s="15" t="n"/>
      <c r="Y45" s="13">
        <f>IF(MONTH(DATE('Horse Profile'!$B$3,5,1)-WEEKDAY(DATE('Horse Profile'!$B$3,5,1),2)+1+(4*7+6))=5,DAY(DATE('Horse Profile'!$B$3,5,1)-WEEKDAY(DATE('Horse Profile'!$B$3,5,1),2)+1+(4*7+6)),"")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Profile'!$B$3,5,1)-WEEKDAY(DATE('Horse Profile'!$B$3,5,1),2)+1+(5*7+0))=5,DAY(DATE('Horse Profile'!$B$3,5,1)-WEEKDAY(DATE('Horse Profile'!$B$3,5,1),2)+1+(5*7+0)),"")</f>
        <v/>
      </c>
      <c r="B55" s="14" t="n"/>
      <c r="C55" s="14" t="n"/>
      <c r="D55" s="15" t="n"/>
      <c r="E55" s="26">
        <f>IF(MONTH(DATE('Horse Profile'!$B$3,5,1)-WEEKDAY(DATE('Horse Profile'!$B$3,5,1),2)+1+(5*7+1))=5,DAY(DATE('Horse Profile'!$B$3,5,1)-WEEKDAY(DATE('Horse Profile'!$B$3,5,1),2)+1+(5*7+1)),"")</f>
        <v/>
      </c>
      <c r="F55" s="14" t="n"/>
      <c r="G55" s="14" t="n"/>
      <c r="H55" s="15" t="n"/>
      <c r="I55" s="26">
        <f>IF(MONTH(DATE('Horse Profile'!$B$3,5,1)-WEEKDAY(DATE('Horse Profile'!$B$3,5,1),2)+1+(5*7+2))=5,DAY(DATE('Horse Profile'!$B$3,5,1)-WEEKDAY(DATE('Horse Profile'!$B$3,5,1),2)+1+(5*7+2)),"")</f>
        <v/>
      </c>
      <c r="J55" s="14" t="n"/>
      <c r="K55" s="14" t="n"/>
      <c r="L55" s="15" t="n"/>
      <c r="M55" s="26">
        <f>IF(MONTH(DATE('Horse Profile'!$B$3,5,1)-WEEKDAY(DATE('Horse Profile'!$B$3,5,1),2)+1+(5*7+3))=5,DAY(DATE('Horse Profile'!$B$3,5,1)-WEEKDAY(DATE('Horse Profile'!$B$3,5,1),2)+1+(5*7+3)),"")</f>
        <v/>
      </c>
      <c r="N55" s="14" t="n"/>
      <c r="O55" s="14" t="n"/>
      <c r="P55" s="15" t="n"/>
      <c r="Q55" s="26">
        <f>IF(MONTH(DATE('Horse Profile'!$B$3,5,1)-WEEKDAY(DATE('Horse Profile'!$B$3,5,1),2)+1+(5*7+4))=5,DAY(DATE('Horse Profile'!$B$3,5,1)-WEEKDAY(DATE('Horse Profile'!$B$3,5,1),2)+1+(5*7+4)),"")</f>
        <v/>
      </c>
      <c r="R55" s="14" t="n"/>
      <c r="S55" s="14" t="n"/>
      <c r="T55" s="15" t="n"/>
      <c r="U55" s="26">
        <f>IF(MONTH(DATE('Horse Profile'!$B$3,5,1)-WEEKDAY(DATE('Horse Profile'!$B$3,5,1),2)+1+(5*7+5))=5,DAY(DATE('Horse Profile'!$B$3,5,1)-WEEKDAY(DATE('Horse Profile'!$B$3,5,1),2)+1+(5*7+5)),"")</f>
        <v/>
      </c>
      <c r="V55" s="14" t="n"/>
      <c r="W55" s="14" t="n"/>
      <c r="X55" s="15" t="n"/>
      <c r="Y55" s="26">
        <f>IF(MONTH(DATE('Horse Profile'!$B$3,5,1)-WEEKDAY(DATE('Horse Profile'!$B$3,5,1),2)+1+(5*7+6))=5,DAY(DATE('Horse Profile'!$B$3,5,1)-WEEKDAY(DATE('Horse Profile'!$B$3,5,1),2)+1+(5*7+6)),"")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7.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June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Profile'!$B$3,6,1)-WEEKDAY(DATE('Horse Profile'!$B$3,6,1),2)+1+(0*7+0))=6,DAY(DATE('Horse Profile'!$B$3,6,1)-WEEKDAY(DATE('Horse Profile'!$B$3,6,1),2)+1+(0*7+0)),"")</f>
        <v/>
      </c>
      <c r="B5" s="14" t="n"/>
      <c r="C5" s="14" t="n"/>
      <c r="D5" s="15" t="n"/>
      <c r="E5" s="13">
        <f>IF(MONTH(DATE('Horse Profile'!$B$3,6,1)-WEEKDAY(DATE('Horse Profile'!$B$3,6,1),2)+1+(0*7+1))=6,DAY(DATE('Horse Profile'!$B$3,6,1)-WEEKDAY(DATE('Horse Profile'!$B$3,6,1),2)+1+(0*7+1)),"")</f>
        <v/>
      </c>
      <c r="F5" s="14" t="n"/>
      <c r="G5" s="14" t="n"/>
      <c r="H5" s="15" t="n"/>
      <c r="I5" s="13">
        <f>IF(MONTH(DATE('Horse Profile'!$B$3,6,1)-WEEKDAY(DATE('Horse Profile'!$B$3,6,1),2)+1+(0*7+2))=6,DAY(DATE('Horse Profile'!$B$3,6,1)-WEEKDAY(DATE('Horse Profile'!$B$3,6,1),2)+1+(0*7+2)),"")</f>
        <v/>
      </c>
      <c r="J5" s="14" t="n"/>
      <c r="K5" s="14" t="n"/>
      <c r="L5" s="15" t="n"/>
      <c r="M5" s="13">
        <f>IF(MONTH(DATE('Horse Profile'!$B$3,6,1)-WEEKDAY(DATE('Horse Profile'!$B$3,6,1),2)+1+(0*7+3))=6,DAY(DATE('Horse Profile'!$B$3,6,1)-WEEKDAY(DATE('Horse Profile'!$B$3,6,1),2)+1+(0*7+3)),"")</f>
        <v/>
      </c>
      <c r="N5" s="14" t="n"/>
      <c r="O5" s="14" t="n"/>
      <c r="P5" s="15" t="n"/>
      <c r="Q5" s="13">
        <f>IF(MONTH(DATE('Horse Profile'!$B$3,6,1)-WEEKDAY(DATE('Horse Profile'!$B$3,6,1),2)+1+(0*7+4))=6,DAY(DATE('Horse Profile'!$B$3,6,1)-WEEKDAY(DATE('Horse Profile'!$B$3,6,1),2)+1+(0*7+4)),"")</f>
        <v/>
      </c>
      <c r="R5" s="14" t="n"/>
      <c r="S5" s="14" t="n"/>
      <c r="T5" s="15" t="n"/>
      <c r="U5" s="13">
        <f>IF(MONTH(DATE('Horse Profile'!$B$3,6,1)-WEEKDAY(DATE('Horse Profile'!$B$3,6,1),2)+1+(0*7+5))=6,DAY(DATE('Horse Profile'!$B$3,6,1)-WEEKDAY(DATE('Horse Profile'!$B$3,6,1),2)+1+(0*7+5)),"")</f>
        <v/>
      </c>
      <c r="V5" s="14" t="n"/>
      <c r="W5" s="14" t="n"/>
      <c r="X5" s="15" t="n"/>
      <c r="Y5" s="13">
        <f>IF(MONTH(DATE('Horse Profile'!$B$3,6,1)-WEEKDAY(DATE('Horse Profile'!$B$3,6,1),2)+1+(0*7+6))=6,DAY(DATE('Horse Profile'!$B$3,6,1)-WEEKDAY(DATE('Horse Profile'!$B$3,6,1),2)+1+(0*7+6)),"")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Profile'!$B$3,6,1)-WEEKDAY(DATE('Horse Profile'!$B$3,6,1),2)+1+(1*7+0))=6,DAY(DATE('Horse Profile'!$B$3,6,1)-WEEKDAY(DATE('Horse Profile'!$B$3,6,1),2)+1+(1*7+0)),"")</f>
        <v/>
      </c>
      <c r="B15" s="14" t="n"/>
      <c r="C15" s="14" t="n"/>
      <c r="D15" s="15" t="n"/>
      <c r="E15" s="26">
        <f>IF(MONTH(DATE('Horse Profile'!$B$3,6,1)-WEEKDAY(DATE('Horse Profile'!$B$3,6,1),2)+1+(1*7+1))=6,DAY(DATE('Horse Profile'!$B$3,6,1)-WEEKDAY(DATE('Horse Profile'!$B$3,6,1),2)+1+(1*7+1)),"")</f>
        <v/>
      </c>
      <c r="F15" s="14" t="n"/>
      <c r="G15" s="14" t="n"/>
      <c r="H15" s="15" t="n"/>
      <c r="I15" s="26">
        <f>IF(MONTH(DATE('Horse Profile'!$B$3,6,1)-WEEKDAY(DATE('Horse Profile'!$B$3,6,1),2)+1+(1*7+2))=6,DAY(DATE('Horse Profile'!$B$3,6,1)-WEEKDAY(DATE('Horse Profile'!$B$3,6,1),2)+1+(1*7+2)),"")</f>
        <v/>
      </c>
      <c r="J15" s="14" t="n"/>
      <c r="K15" s="14" t="n"/>
      <c r="L15" s="15" t="n"/>
      <c r="M15" s="26">
        <f>IF(MONTH(DATE('Horse Profile'!$B$3,6,1)-WEEKDAY(DATE('Horse Profile'!$B$3,6,1),2)+1+(1*7+3))=6,DAY(DATE('Horse Profile'!$B$3,6,1)-WEEKDAY(DATE('Horse Profile'!$B$3,6,1),2)+1+(1*7+3)),"")</f>
        <v/>
      </c>
      <c r="N15" s="14" t="n"/>
      <c r="O15" s="14" t="n"/>
      <c r="P15" s="15" t="n"/>
      <c r="Q15" s="26">
        <f>IF(MONTH(DATE('Horse Profile'!$B$3,6,1)-WEEKDAY(DATE('Horse Profile'!$B$3,6,1),2)+1+(1*7+4))=6,DAY(DATE('Horse Profile'!$B$3,6,1)-WEEKDAY(DATE('Horse Profile'!$B$3,6,1),2)+1+(1*7+4)),"")</f>
        <v/>
      </c>
      <c r="R15" s="14" t="n"/>
      <c r="S15" s="14" t="n"/>
      <c r="T15" s="15" t="n"/>
      <c r="U15" s="26">
        <f>IF(MONTH(DATE('Horse Profile'!$B$3,6,1)-WEEKDAY(DATE('Horse Profile'!$B$3,6,1),2)+1+(1*7+5))=6,DAY(DATE('Horse Profile'!$B$3,6,1)-WEEKDAY(DATE('Horse Profile'!$B$3,6,1),2)+1+(1*7+5)),"")</f>
        <v/>
      </c>
      <c r="V15" s="14" t="n"/>
      <c r="W15" s="14" t="n"/>
      <c r="X15" s="15" t="n"/>
      <c r="Y15" s="26">
        <f>IF(MONTH(DATE('Horse Profile'!$B$3,6,1)-WEEKDAY(DATE('Horse Profile'!$B$3,6,1),2)+1+(1*7+6))=6,DAY(DATE('Horse Profile'!$B$3,6,1)-WEEKDAY(DATE('Horse Profile'!$B$3,6,1),2)+1+(1*7+6)),"")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Profile'!$B$3,6,1)-WEEKDAY(DATE('Horse Profile'!$B$3,6,1),2)+1+(2*7+0))=6,DAY(DATE('Horse Profile'!$B$3,6,1)-WEEKDAY(DATE('Horse Profile'!$B$3,6,1),2)+1+(2*7+0)),"")</f>
        <v/>
      </c>
      <c r="B25" s="14" t="n"/>
      <c r="C25" s="14" t="n"/>
      <c r="D25" s="15" t="n"/>
      <c r="E25" s="13">
        <f>IF(MONTH(DATE('Horse Profile'!$B$3,6,1)-WEEKDAY(DATE('Horse Profile'!$B$3,6,1),2)+1+(2*7+1))=6,DAY(DATE('Horse Profile'!$B$3,6,1)-WEEKDAY(DATE('Horse Profile'!$B$3,6,1),2)+1+(2*7+1)),"")</f>
        <v/>
      </c>
      <c r="F25" s="14" t="n"/>
      <c r="G25" s="14" t="n"/>
      <c r="H25" s="15" t="n"/>
      <c r="I25" s="13">
        <f>IF(MONTH(DATE('Horse Profile'!$B$3,6,1)-WEEKDAY(DATE('Horse Profile'!$B$3,6,1),2)+1+(2*7+2))=6,DAY(DATE('Horse Profile'!$B$3,6,1)-WEEKDAY(DATE('Horse Profile'!$B$3,6,1),2)+1+(2*7+2)),"")</f>
        <v/>
      </c>
      <c r="J25" s="14" t="n"/>
      <c r="K25" s="14" t="n"/>
      <c r="L25" s="15" t="n"/>
      <c r="M25" s="13">
        <f>IF(MONTH(DATE('Horse Profile'!$B$3,6,1)-WEEKDAY(DATE('Horse Profile'!$B$3,6,1),2)+1+(2*7+3))=6,DAY(DATE('Horse Profile'!$B$3,6,1)-WEEKDAY(DATE('Horse Profile'!$B$3,6,1),2)+1+(2*7+3)),"")</f>
        <v/>
      </c>
      <c r="N25" s="14" t="n"/>
      <c r="O25" s="14" t="n"/>
      <c r="P25" s="15" t="n"/>
      <c r="Q25" s="13">
        <f>IF(MONTH(DATE('Horse Profile'!$B$3,6,1)-WEEKDAY(DATE('Horse Profile'!$B$3,6,1),2)+1+(2*7+4))=6,DAY(DATE('Horse Profile'!$B$3,6,1)-WEEKDAY(DATE('Horse Profile'!$B$3,6,1),2)+1+(2*7+4)),"")</f>
        <v/>
      </c>
      <c r="R25" s="14" t="n"/>
      <c r="S25" s="14" t="n"/>
      <c r="T25" s="15" t="n"/>
      <c r="U25" s="13">
        <f>IF(MONTH(DATE('Horse Profile'!$B$3,6,1)-WEEKDAY(DATE('Horse Profile'!$B$3,6,1),2)+1+(2*7+5))=6,DAY(DATE('Horse Profile'!$B$3,6,1)-WEEKDAY(DATE('Horse Profile'!$B$3,6,1),2)+1+(2*7+5)),"")</f>
        <v/>
      </c>
      <c r="V25" s="14" t="n"/>
      <c r="W25" s="14" t="n"/>
      <c r="X25" s="15" t="n"/>
      <c r="Y25" s="13">
        <f>IF(MONTH(DATE('Horse Profile'!$B$3,6,1)-WEEKDAY(DATE('Horse Profile'!$B$3,6,1),2)+1+(2*7+6))=6,DAY(DATE('Horse Profile'!$B$3,6,1)-WEEKDAY(DATE('Horse Profile'!$B$3,6,1),2)+1+(2*7+6)),"")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Profile'!$B$3,6,1)-WEEKDAY(DATE('Horse Profile'!$B$3,6,1),2)+1+(3*7+0))=6,DAY(DATE('Horse Profile'!$B$3,6,1)-WEEKDAY(DATE('Horse Profile'!$B$3,6,1),2)+1+(3*7+0)),"")</f>
        <v/>
      </c>
      <c r="B35" s="14" t="n"/>
      <c r="C35" s="14" t="n"/>
      <c r="D35" s="15" t="n"/>
      <c r="E35" s="26">
        <f>IF(MONTH(DATE('Horse Profile'!$B$3,6,1)-WEEKDAY(DATE('Horse Profile'!$B$3,6,1),2)+1+(3*7+1))=6,DAY(DATE('Horse Profile'!$B$3,6,1)-WEEKDAY(DATE('Horse Profile'!$B$3,6,1),2)+1+(3*7+1)),"")</f>
        <v/>
      </c>
      <c r="F35" s="14" t="n"/>
      <c r="G35" s="14" t="n"/>
      <c r="H35" s="15" t="n"/>
      <c r="I35" s="26">
        <f>IF(MONTH(DATE('Horse Profile'!$B$3,6,1)-WEEKDAY(DATE('Horse Profile'!$B$3,6,1),2)+1+(3*7+2))=6,DAY(DATE('Horse Profile'!$B$3,6,1)-WEEKDAY(DATE('Horse Profile'!$B$3,6,1),2)+1+(3*7+2)),"")</f>
        <v/>
      </c>
      <c r="J35" s="14" t="n"/>
      <c r="K35" s="14" t="n"/>
      <c r="L35" s="15" t="n"/>
      <c r="M35" s="26">
        <f>IF(MONTH(DATE('Horse Profile'!$B$3,6,1)-WEEKDAY(DATE('Horse Profile'!$B$3,6,1),2)+1+(3*7+3))=6,DAY(DATE('Horse Profile'!$B$3,6,1)-WEEKDAY(DATE('Horse Profile'!$B$3,6,1),2)+1+(3*7+3)),"")</f>
        <v/>
      </c>
      <c r="N35" s="14" t="n"/>
      <c r="O35" s="14" t="n"/>
      <c r="P35" s="15" t="n"/>
      <c r="Q35" s="26">
        <f>IF(MONTH(DATE('Horse Profile'!$B$3,6,1)-WEEKDAY(DATE('Horse Profile'!$B$3,6,1),2)+1+(3*7+4))=6,DAY(DATE('Horse Profile'!$B$3,6,1)-WEEKDAY(DATE('Horse Profile'!$B$3,6,1),2)+1+(3*7+4)),"")</f>
        <v/>
      </c>
      <c r="R35" s="14" t="n"/>
      <c r="S35" s="14" t="n"/>
      <c r="T35" s="15" t="n"/>
      <c r="U35" s="26">
        <f>IF(MONTH(DATE('Horse Profile'!$B$3,6,1)-WEEKDAY(DATE('Horse Profile'!$B$3,6,1),2)+1+(3*7+5))=6,DAY(DATE('Horse Profile'!$B$3,6,1)-WEEKDAY(DATE('Horse Profile'!$B$3,6,1),2)+1+(3*7+5)),"")</f>
        <v/>
      </c>
      <c r="V35" s="14" t="n"/>
      <c r="W35" s="14" t="n"/>
      <c r="X35" s="15" t="n"/>
      <c r="Y35" s="26">
        <f>IF(MONTH(DATE('Horse Profile'!$B$3,6,1)-WEEKDAY(DATE('Horse Profile'!$B$3,6,1),2)+1+(3*7+6))=6,DAY(DATE('Horse Profile'!$B$3,6,1)-WEEKDAY(DATE('Horse Profile'!$B$3,6,1),2)+1+(3*7+6)),"")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Profile'!$B$3,6,1)-WEEKDAY(DATE('Horse Profile'!$B$3,6,1),2)+1+(4*7+0))=6,DAY(DATE('Horse Profile'!$B$3,6,1)-WEEKDAY(DATE('Horse Profile'!$B$3,6,1),2)+1+(4*7+0)),"")</f>
        <v/>
      </c>
      <c r="B45" s="14" t="n"/>
      <c r="C45" s="14" t="n"/>
      <c r="D45" s="15" t="n"/>
      <c r="E45" s="13">
        <f>IF(MONTH(DATE('Horse Profile'!$B$3,6,1)-WEEKDAY(DATE('Horse Profile'!$B$3,6,1),2)+1+(4*7+1))=6,DAY(DATE('Horse Profile'!$B$3,6,1)-WEEKDAY(DATE('Horse Profile'!$B$3,6,1),2)+1+(4*7+1)),"")</f>
        <v/>
      </c>
      <c r="F45" s="14" t="n"/>
      <c r="G45" s="14" t="n"/>
      <c r="H45" s="15" t="n"/>
      <c r="I45" s="13">
        <f>IF(MONTH(DATE('Horse Profile'!$B$3,6,1)-WEEKDAY(DATE('Horse Profile'!$B$3,6,1),2)+1+(4*7+2))=6,DAY(DATE('Horse Profile'!$B$3,6,1)-WEEKDAY(DATE('Horse Profile'!$B$3,6,1),2)+1+(4*7+2)),"")</f>
        <v/>
      </c>
      <c r="J45" s="14" t="n"/>
      <c r="K45" s="14" t="n"/>
      <c r="L45" s="15" t="n"/>
      <c r="M45" s="13">
        <f>IF(MONTH(DATE('Horse Profile'!$B$3,6,1)-WEEKDAY(DATE('Horse Profile'!$B$3,6,1),2)+1+(4*7+3))=6,DAY(DATE('Horse Profile'!$B$3,6,1)-WEEKDAY(DATE('Horse Profile'!$B$3,6,1),2)+1+(4*7+3)),"")</f>
        <v/>
      </c>
      <c r="N45" s="14" t="n"/>
      <c r="O45" s="14" t="n"/>
      <c r="P45" s="15" t="n"/>
      <c r="Q45" s="13">
        <f>IF(MONTH(DATE('Horse Profile'!$B$3,6,1)-WEEKDAY(DATE('Horse Profile'!$B$3,6,1),2)+1+(4*7+4))=6,DAY(DATE('Horse Profile'!$B$3,6,1)-WEEKDAY(DATE('Horse Profile'!$B$3,6,1),2)+1+(4*7+4)),"")</f>
        <v/>
      </c>
      <c r="R45" s="14" t="n"/>
      <c r="S45" s="14" t="n"/>
      <c r="T45" s="15" t="n"/>
      <c r="U45" s="13">
        <f>IF(MONTH(DATE('Horse Profile'!$B$3,6,1)-WEEKDAY(DATE('Horse Profile'!$B$3,6,1),2)+1+(4*7+5))=6,DAY(DATE('Horse Profile'!$B$3,6,1)-WEEKDAY(DATE('Horse Profile'!$B$3,6,1),2)+1+(4*7+5)),"")</f>
        <v/>
      </c>
      <c r="V45" s="14" t="n"/>
      <c r="W45" s="14" t="n"/>
      <c r="X45" s="15" t="n"/>
      <c r="Y45" s="13">
        <f>IF(MONTH(DATE('Horse Profile'!$B$3,6,1)-WEEKDAY(DATE('Horse Profile'!$B$3,6,1),2)+1+(4*7+6))=6,DAY(DATE('Horse Profile'!$B$3,6,1)-WEEKDAY(DATE('Horse Profile'!$B$3,6,1),2)+1+(4*7+6)),"")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Profile'!$B$3,6,1)-WEEKDAY(DATE('Horse Profile'!$B$3,6,1),2)+1+(5*7+0))=6,DAY(DATE('Horse Profile'!$B$3,6,1)-WEEKDAY(DATE('Horse Profile'!$B$3,6,1),2)+1+(5*7+0)),"")</f>
        <v/>
      </c>
      <c r="B55" s="14" t="n"/>
      <c r="C55" s="14" t="n"/>
      <c r="D55" s="15" t="n"/>
      <c r="E55" s="26">
        <f>IF(MONTH(DATE('Horse Profile'!$B$3,6,1)-WEEKDAY(DATE('Horse Profile'!$B$3,6,1),2)+1+(5*7+1))=6,DAY(DATE('Horse Profile'!$B$3,6,1)-WEEKDAY(DATE('Horse Profile'!$B$3,6,1),2)+1+(5*7+1)),"")</f>
        <v/>
      </c>
      <c r="F55" s="14" t="n"/>
      <c r="G55" s="14" t="n"/>
      <c r="H55" s="15" t="n"/>
      <c r="I55" s="26">
        <f>IF(MONTH(DATE('Horse Profile'!$B$3,6,1)-WEEKDAY(DATE('Horse Profile'!$B$3,6,1),2)+1+(5*7+2))=6,DAY(DATE('Horse Profile'!$B$3,6,1)-WEEKDAY(DATE('Horse Profile'!$B$3,6,1),2)+1+(5*7+2)),"")</f>
        <v/>
      </c>
      <c r="J55" s="14" t="n"/>
      <c r="K55" s="14" t="n"/>
      <c r="L55" s="15" t="n"/>
      <c r="M55" s="26">
        <f>IF(MONTH(DATE('Horse Profile'!$B$3,6,1)-WEEKDAY(DATE('Horse Profile'!$B$3,6,1),2)+1+(5*7+3))=6,DAY(DATE('Horse Profile'!$B$3,6,1)-WEEKDAY(DATE('Horse Profile'!$B$3,6,1),2)+1+(5*7+3)),"")</f>
        <v/>
      </c>
      <c r="N55" s="14" t="n"/>
      <c r="O55" s="14" t="n"/>
      <c r="P55" s="15" t="n"/>
      <c r="Q55" s="26">
        <f>IF(MONTH(DATE('Horse Profile'!$B$3,6,1)-WEEKDAY(DATE('Horse Profile'!$B$3,6,1),2)+1+(5*7+4))=6,DAY(DATE('Horse Profile'!$B$3,6,1)-WEEKDAY(DATE('Horse Profile'!$B$3,6,1),2)+1+(5*7+4)),"")</f>
        <v/>
      </c>
      <c r="R55" s="14" t="n"/>
      <c r="S55" s="14" t="n"/>
      <c r="T55" s="15" t="n"/>
      <c r="U55" s="26">
        <f>IF(MONTH(DATE('Horse Profile'!$B$3,6,1)-WEEKDAY(DATE('Horse Profile'!$B$3,6,1),2)+1+(5*7+5))=6,DAY(DATE('Horse Profile'!$B$3,6,1)-WEEKDAY(DATE('Horse Profile'!$B$3,6,1),2)+1+(5*7+5)),"")</f>
        <v/>
      </c>
      <c r="V55" s="14" t="n"/>
      <c r="W55" s="14" t="n"/>
      <c r="X55" s="15" t="n"/>
      <c r="Y55" s="26">
        <f>IF(MONTH(DATE('Horse Profile'!$B$3,6,1)-WEEKDAY(DATE('Horse Profile'!$B$3,6,1),2)+1+(5*7+6))=6,DAY(DATE('Horse Profile'!$B$3,6,1)-WEEKDAY(DATE('Horse Profile'!$B$3,6,1),2)+1+(5*7+6)),"")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8.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July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Profile'!$B$3,7,1)-WEEKDAY(DATE('Horse Profile'!$B$3,7,1),2)+1+(0*7+0))=7,DAY(DATE('Horse Profile'!$B$3,7,1)-WEEKDAY(DATE('Horse Profile'!$B$3,7,1),2)+1+(0*7+0)),"")</f>
        <v/>
      </c>
      <c r="B5" s="14" t="n"/>
      <c r="C5" s="14" t="n"/>
      <c r="D5" s="15" t="n"/>
      <c r="E5" s="13">
        <f>IF(MONTH(DATE('Horse Profile'!$B$3,7,1)-WEEKDAY(DATE('Horse Profile'!$B$3,7,1),2)+1+(0*7+1))=7,DAY(DATE('Horse Profile'!$B$3,7,1)-WEEKDAY(DATE('Horse Profile'!$B$3,7,1),2)+1+(0*7+1)),"")</f>
        <v/>
      </c>
      <c r="F5" s="14" t="n"/>
      <c r="G5" s="14" t="n"/>
      <c r="H5" s="15" t="n"/>
      <c r="I5" s="13">
        <f>IF(MONTH(DATE('Horse Profile'!$B$3,7,1)-WEEKDAY(DATE('Horse Profile'!$B$3,7,1),2)+1+(0*7+2))=7,DAY(DATE('Horse Profile'!$B$3,7,1)-WEEKDAY(DATE('Horse Profile'!$B$3,7,1),2)+1+(0*7+2)),"")</f>
        <v/>
      </c>
      <c r="J5" s="14" t="n"/>
      <c r="K5" s="14" t="n"/>
      <c r="L5" s="15" t="n"/>
      <c r="M5" s="13">
        <f>IF(MONTH(DATE('Horse Profile'!$B$3,7,1)-WEEKDAY(DATE('Horse Profile'!$B$3,7,1),2)+1+(0*7+3))=7,DAY(DATE('Horse Profile'!$B$3,7,1)-WEEKDAY(DATE('Horse Profile'!$B$3,7,1),2)+1+(0*7+3)),"")</f>
        <v/>
      </c>
      <c r="N5" s="14" t="n"/>
      <c r="O5" s="14" t="n"/>
      <c r="P5" s="15" t="n"/>
      <c r="Q5" s="13">
        <f>IF(MONTH(DATE('Horse Profile'!$B$3,7,1)-WEEKDAY(DATE('Horse Profile'!$B$3,7,1),2)+1+(0*7+4))=7,DAY(DATE('Horse Profile'!$B$3,7,1)-WEEKDAY(DATE('Horse Profile'!$B$3,7,1),2)+1+(0*7+4)),"")</f>
        <v/>
      </c>
      <c r="R5" s="14" t="n"/>
      <c r="S5" s="14" t="n"/>
      <c r="T5" s="15" t="n"/>
      <c r="U5" s="13">
        <f>IF(MONTH(DATE('Horse Profile'!$B$3,7,1)-WEEKDAY(DATE('Horse Profile'!$B$3,7,1),2)+1+(0*7+5))=7,DAY(DATE('Horse Profile'!$B$3,7,1)-WEEKDAY(DATE('Horse Profile'!$B$3,7,1),2)+1+(0*7+5)),"")</f>
        <v/>
      </c>
      <c r="V5" s="14" t="n"/>
      <c r="W5" s="14" t="n"/>
      <c r="X5" s="15" t="n"/>
      <c r="Y5" s="13">
        <f>IF(MONTH(DATE('Horse Profile'!$B$3,7,1)-WEEKDAY(DATE('Horse Profile'!$B$3,7,1),2)+1+(0*7+6))=7,DAY(DATE('Horse Profile'!$B$3,7,1)-WEEKDAY(DATE('Horse Profile'!$B$3,7,1),2)+1+(0*7+6)),"")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Profile'!$B$3,7,1)-WEEKDAY(DATE('Horse Profile'!$B$3,7,1),2)+1+(1*7+0))=7,DAY(DATE('Horse Profile'!$B$3,7,1)-WEEKDAY(DATE('Horse Profile'!$B$3,7,1),2)+1+(1*7+0)),"")</f>
        <v/>
      </c>
      <c r="B15" s="14" t="n"/>
      <c r="C15" s="14" t="n"/>
      <c r="D15" s="15" t="n"/>
      <c r="E15" s="26">
        <f>IF(MONTH(DATE('Horse Profile'!$B$3,7,1)-WEEKDAY(DATE('Horse Profile'!$B$3,7,1),2)+1+(1*7+1))=7,DAY(DATE('Horse Profile'!$B$3,7,1)-WEEKDAY(DATE('Horse Profile'!$B$3,7,1),2)+1+(1*7+1)),"")</f>
        <v/>
      </c>
      <c r="F15" s="14" t="n"/>
      <c r="G15" s="14" t="n"/>
      <c r="H15" s="15" t="n"/>
      <c r="I15" s="26">
        <f>IF(MONTH(DATE('Horse Profile'!$B$3,7,1)-WEEKDAY(DATE('Horse Profile'!$B$3,7,1),2)+1+(1*7+2))=7,DAY(DATE('Horse Profile'!$B$3,7,1)-WEEKDAY(DATE('Horse Profile'!$B$3,7,1),2)+1+(1*7+2)),"")</f>
        <v/>
      </c>
      <c r="J15" s="14" t="n"/>
      <c r="K15" s="14" t="n"/>
      <c r="L15" s="15" t="n"/>
      <c r="M15" s="26">
        <f>IF(MONTH(DATE('Horse Profile'!$B$3,7,1)-WEEKDAY(DATE('Horse Profile'!$B$3,7,1),2)+1+(1*7+3))=7,DAY(DATE('Horse Profile'!$B$3,7,1)-WEEKDAY(DATE('Horse Profile'!$B$3,7,1),2)+1+(1*7+3)),"")</f>
        <v/>
      </c>
      <c r="N15" s="14" t="n"/>
      <c r="O15" s="14" t="n"/>
      <c r="P15" s="15" t="n"/>
      <c r="Q15" s="26">
        <f>IF(MONTH(DATE('Horse Profile'!$B$3,7,1)-WEEKDAY(DATE('Horse Profile'!$B$3,7,1),2)+1+(1*7+4))=7,DAY(DATE('Horse Profile'!$B$3,7,1)-WEEKDAY(DATE('Horse Profile'!$B$3,7,1),2)+1+(1*7+4)),"")</f>
        <v/>
      </c>
      <c r="R15" s="14" t="n"/>
      <c r="S15" s="14" t="n"/>
      <c r="T15" s="15" t="n"/>
      <c r="U15" s="26">
        <f>IF(MONTH(DATE('Horse Profile'!$B$3,7,1)-WEEKDAY(DATE('Horse Profile'!$B$3,7,1),2)+1+(1*7+5))=7,DAY(DATE('Horse Profile'!$B$3,7,1)-WEEKDAY(DATE('Horse Profile'!$B$3,7,1),2)+1+(1*7+5)),"")</f>
        <v/>
      </c>
      <c r="V15" s="14" t="n"/>
      <c r="W15" s="14" t="n"/>
      <c r="X15" s="15" t="n"/>
      <c r="Y15" s="26">
        <f>IF(MONTH(DATE('Horse Profile'!$B$3,7,1)-WEEKDAY(DATE('Horse Profile'!$B$3,7,1),2)+1+(1*7+6))=7,DAY(DATE('Horse Profile'!$B$3,7,1)-WEEKDAY(DATE('Horse Profile'!$B$3,7,1),2)+1+(1*7+6)),"")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Profile'!$B$3,7,1)-WEEKDAY(DATE('Horse Profile'!$B$3,7,1),2)+1+(2*7+0))=7,DAY(DATE('Horse Profile'!$B$3,7,1)-WEEKDAY(DATE('Horse Profile'!$B$3,7,1),2)+1+(2*7+0)),"")</f>
        <v/>
      </c>
      <c r="B25" s="14" t="n"/>
      <c r="C25" s="14" t="n"/>
      <c r="D25" s="15" t="n"/>
      <c r="E25" s="13">
        <f>IF(MONTH(DATE('Horse Profile'!$B$3,7,1)-WEEKDAY(DATE('Horse Profile'!$B$3,7,1),2)+1+(2*7+1))=7,DAY(DATE('Horse Profile'!$B$3,7,1)-WEEKDAY(DATE('Horse Profile'!$B$3,7,1),2)+1+(2*7+1)),"")</f>
        <v/>
      </c>
      <c r="F25" s="14" t="n"/>
      <c r="G25" s="14" t="n"/>
      <c r="H25" s="15" t="n"/>
      <c r="I25" s="13">
        <f>IF(MONTH(DATE('Horse Profile'!$B$3,7,1)-WEEKDAY(DATE('Horse Profile'!$B$3,7,1),2)+1+(2*7+2))=7,DAY(DATE('Horse Profile'!$B$3,7,1)-WEEKDAY(DATE('Horse Profile'!$B$3,7,1),2)+1+(2*7+2)),"")</f>
        <v/>
      </c>
      <c r="J25" s="14" t="n"/>
      <c r="K25" s="14" t="n"/>
      <c r="L25" s="15" t="n"/>
      <c r="M25" s="13">
        <f>IF(MONTH(DATE('Horse Profile'!$B$3,7,1)-WEEKDAY(DATE('Horse Profile'!$B$3,7,1),2)+1+(2*7+3))=7,DAY(DATE('Horse Profile'!$B$3,7,1)-WEEKDAY(DATE('Horse Profile'!$B$3,7,1),2)+1+(2*7+3)),"")</f>
        <v/>
      </c>
      <c r="N25" s="14" t="n"/>
      <c r="O25" s="14" t="n"/>
      <c r="P25" s="15" t="n"/>
      <c r="Q25" s="13">
        <f>IF(MONTH(DATE('Horse Profile'!$B$3,7,1)-WEEKDAY(DATE('Horse Profile'!$B$3,7,1),2)+1+(2*7+4))=7,DAY(DATE('Horse Profile'!$B$3,7,1)-WEEKDAY(DATE('Horse Profile'!$B$3,7,1),2)+1+(2*7+4)),"")</f>
        <v/>
      </c>
      <c r="R25" s="14" t="n"/>
      <c r="S25" s="14" t="n"/>
      <c r="T25" s="15" t="n"/>
      <c r="U25" s="13">
        <f>IF(MONTH(DATE('Horse Profile'!$B$3,7,1)-WEEKDAY(DATE('Horse Profile'!$B$3,7,1),2)+1+(2*7+5))=7,DAY(DATE('Horse Profile'!$B$3,7,1)-WEEKDAY(DATE('Horse Profile'!$B$3,7,1),2)+1+(2*7+5)),"")</f>
        <v/>
      </c>
      <c r="V25" s="14" t="n"/>
      <c r="W25" s="14" t="n"/>
      <c r="X25" s="15" t="n"/>
      <c r="Y25" s="13">
        <f>IF(MONTH(DATE('Horse Profile'!$B$3,7,1)-WEEKDAY(DATE('Horse Profile'!$B$3,7,1),2)+1+(2*7+6))=7,DAY(DATE('Horse Profile'!$B$3,7,1)-WEEKDAY(DATE('Horse Profile'!$B$3,7,1),2)+1+(2*7+6)),"")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Profile'!$B$3,7,1)-WEEKDAY(DATE('Horse Profile'!$B$3,7,1),2)+1+(3*7+0))=7,DAY(DATE('Horse Profile'!$B$3,7,1)-WEEKDAY(DATE('Horse Profile'!$B$3,7,1),2)+1+(3*7+0)),"")</f>
        <v/>
      </c>
      <c r="B35" s="14" t="n"/>
      <c r="C35" s="14" t="n"/>
      <c r="D35" s="15" t="n"/>
      <c r="E35" s="26">
        <f>IF(MONTH(DATE('Horse Profile'!$B$3,7,1)-WEEKDAY(DATE('Horse Profile'!$B$3,7,1),2)+1+(3*7+1))=7,DAY(DATE('Horse Profile'!$B$3,7,1)-WEEKDAY(DATE('Horse Profile'!$B$3,7,1),2)+1+(3*7+1)),"")</f>
        <v/>
      </c>
      <c r="F35" s="14" t="n"/>
      <c r="G35" s="14" t="n"/>
      <c r="H35" s="15" t="n"/>
      <c r="I35" s="26">
        <f>IF(MONTH(DATE('Horse Profile'!$B$3,7,1)-WEEKDAY(DATE('Horse Profile'!$B$3,7,1),2)+1+(3*7+2))=7,DAY(DATE('Horse Profile'!$B$3,7,1)-WEEKDAY(DATE('Horse Profile'!$B$3,7,1),2)+1+(3*7+2)),"")</f>
        <v/>
      </c>
      <c r="J35" s="14" t="n"/>
      <c r="K35" s="14" t="n"/>
      <c r="L35" s="15" t="n"/>
      <c r="M35" s="26">
        <f>IF(MONTH(DATE('Horse Profile'!$B$3,7,1)-WEEKDAY(DATE('Horse Profile'!$B$3,7,1),2)+1+(3*7+3))=7,DAY(DATE('Horse Profile'!$B$3,7,1)-WEEKDAY(DATE('Horse Profile'!$B$3,7,1),2)+1+(3*7+3)),"")</f>
        <v/>
      </c>
      <c r="N35" s="14" t="n"/>
      <c r="O35" s="14" t="n"/>
      <c r="P35" s="15" t="n"/>
      <c r="Q35" s="26">
        <f>IF(MONTH(DATE('Horse Profile'!$B$3,7,1)-WEEKDAY(DATE('Horse Profile'!$B$3,7,1),2)+1+(3*7+4))=7,DAY(DATE('Horse Profile'!$B$3,7,1)-WEEKDAY(DATE('Horse Profile'!$B$3,7,1),2)+1+(3*7+4)),"")</f>
        <v/>
      </c>
      <c r="R35" s="14" t="n"/>
      <c r="S35" s="14" t="n"/>
      <c r="T35" s="15" t="n"/>
      <c r="U35" s="26">
        <f>IF(MONTH(DATE('Horse Profile'!$B$3,7,1)-WEEKDAY(DATE('Horse Profile'!$B$3,7,1),2)+1+(3*7+5))=7,DAY(DATE('Horse Profile'!$B$3,7,1)-WEEKDAY(DATE('Horse Profile'!$B$3,7,1),2)+1+(3*7+5)),"")</f>
        <v/>
      </c>
      <c r="V35" s="14" t="n"/>
      <c r="W35" s="14" t="n"/>
      <c r="X35" s="15" t="n"/>
      <c r="Y35" s="26">
        <f>IF(MONTH(DATE('Horse Profile'!$B$3,7,1)-WEEKDAY(DATE('Horse Profile'!$B$3,7,1),2)+1+(3*7+6))=7,DAY(DATE('Horse Profile'!$B$3,7,1)-WEEKDAY(DATE('Horse Profile'!$B$3,7,1),2)+1+(3*7+6)),"")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Profile'!$B$3,7,1)-WEEKDAY(DATE('Horse Profile'!$B$3,7,1),2)+1+(4*7+0))=7,DAY(DATE('Horse Profile'!$B$3,7,1)-WEEKDAY(DATE('Horse Profile'!$B$3,7,1),2)+1+(4*7+0)),"")</f>
        <v/>
      </c>
      <c r="B45" s="14" t="n"/>
      <c r="C45" s="14" t="n"/>
      <c r="D45" s="15" t="n"/>
      <c r="E45" s="13">
        <f>IF(MONTH(DATE('Horse Profile'!$B$3,7,1)-WEEKDAY(DATE('Horse Profile'!$B$3,7,1),2)+1+(4*7+1))=7,DAY(DATE('Horse Profile'!$B$3,7,1)-WEEKDAY(DATE('Horse Profile'!$B$3,7,1),2)+1+(4*7+1)),"")</f>
        <v/>
      </c>
      <c r="F45" s="14" t="n"/>
      <c r="G45" s="14" t="n"/>
      <c r="H45" s="15" t="n"/>
      <c r="I45" s="13">
        <f>IF(MONTH(DATE('Horse Profile'!$B$3,7,1)-WEEKDAY(DATE('Horse Profile'!$B$3,7,1),2)+1+(4*7+2))=7,DAY(DATE('Horse Profile'!$B$3,7,1)-WEEKDAY(DATE('Horse Profile'!$B$3,7,1),2)+1+(4*7+2)),"")</f>
        <v/>
      </c>
      <c r="J45" s="14" t="n"/>
      <c r="K45" s="14" t="n"/>
      <c r="L45" s="15" t="n"/>
      <c r="M45" s="13">
        <f>IF(MONTH(DATE('Horse Profile'!$B$3,7,1)-WEEKDAY(DATE('Horse Profile'!$B$3,7,1),2)+1+(4*7+3))=7,DAY(DATE('Horse Profile'!$B$3,7,1)-WEEKDAY(DATE('Horse Profile'!$B$3,7,1),2)+1+(4*7+3)),"")</f>
        <v/>
      </c>
      <c r="N45" s="14" t="n"/>
      <c r="O45" s="14" t="n"/>
      <c r="P45" s="15" t="n"/>
      <c r="Q45" s="13">
        <f>IF(MONTH(DATE('Horse Profile'!$B$3,7,1)-WEEKDAY(DATE('Horse Profile'!$B$3,7,1),2)+1+(4*7+4))=7,DAY(DATE('Horse Profile'!$B$3,7,1)-WEEKDAY(DATE('Horse Profile'!$B$3,7,1),2)+1+(4*7+4)),"")</f>
        <v/>
      </c>
      <c r="R45" s="14" t="n"/>
      <c r="S45" s="14" t="n"/>
      <c r="T45" s="15" t="n"/>
      <c r="U45" s="13">
        <f>IF(MONTH(DATE('Horse Profile'!$B$3,7,1)-WEEKDAY(DATE('Horse Profile'!$B$3,7,1),2)+1+(4*7+5))=7,DAY(DATE('Horse Profile'!$B$3,7,1)-WEEKDAY(DATE('Horse Profile'!$B$3,7,1),2)+1+(4*7+5)),"")</f>
        <v/>
      </c>
      <c r="V45" s="14" t="n"/>
      <c r="W45" s="14" t="n"/>
      <c r="X45" s="15" t="n"/>
      <c r="Y45" s="13">
        <f>IF(MONTH(DATE('Horse Profile'!$B$3,7,1)-WEEKDAY(DATE('Horse Profile'!$B$3,7,1),2)+1+(4*7+6))=7,DAY(DATE('Horse Profile'!$B$3,7,1)-WEEKDAY(DATE('Horse Profile'!$B$3,7,1),2)+1+(4*7+6)),"")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Profile'!$B$3,7,1)-WEEKDAY(DATE('Horse Profile'!$B$3,7,1),2)+1+(5*7+0))=7,DAY(DATE('Horse Profile'!$B$3,7,1)-WEEKDAY(DATE('Horse Profile'!$B$3,7,1),2)+1+(5*7+0)),"")</f>
        <v/>
      </c>
      <c r="B55" s="14" t="n"/>
      <c r="C55" s="14" t="n"/>
      <c r="D55" s="15" t="n"/>
      <c r="E55" s="26">
        <f>IF(MONTH(DATE('Horse Profile'!$B$3,7,1)-WEEKDAY(DATE('Horse Profile'!$B$3,7,1),2)+1+(5*7+1))=7,DAY(DATE('Horse Profile'!$B$3,7,1)-WEEKDAY(DATE('Horse Profile'!$B$3,7,1),2)+1+(5*7+1)),"")</f>
        <v/>
      </c>
      <c r="F55" s="14" t="n"/>
      <c r="G55" s="14" t="n"/>
      <c r="H55" s="15" t="n"/>
      <c r="I55" s="26">
        <f>IF(MONTH(DATE('Horse Profile'!$B$3,7,1)-WEEKDAY(DATE('Horse Profile'!$B$3,7,1),2)+1+(5*7+2))=7,DAY(DATE('Horse Profile'!$B$3,7,1)-WEEKDAY(DATE('Horse Profile'!$B$3,7,1),2)+1+(5*7+2)),"")</f>
        <v/>
      </c>
      <c r="J55" s="14" t="n"/>
      <c r="K55" s="14" t="n"/>
      <c r="L55" s="15" t="n"/>
      <c r="M55" s="26">
        <f>IF(MONTH(DATE('Horse Profile'!$B$3,7,1)-WEEKDAY(DATE('Horse Profile'!$B$3,7,1),2)+1+(5*7+3))=7,DAY(DATE('Horse Profile'!$B$3,7,1)-WEEKDAY(DATE('Horse Profile'!$B$3,7,1),2)+1+(5*7+3)),"")</f>
        <v/>
      </c>
      <c r="N55" s="14" t="n"/>
      <c r="O55" s="14" t="n"/>
      <c r="P55" s="15" t="n"/>
      <c r="Q55" s="26">
        <f>IF(MONTH(DATE('Horse Profile'!$B$3,7,1)-WEEKDAY(DATE('Horse Profile'!$B$3,7,1),2)+1+(5*7+4))=7,DAY(DATE('Horse Profile'!$B$3,7,1)-WEEKDAY(DATE('Horse Profile'!$B$3,7,1),2)+1+(5*7+4)),"")</f>
        <v/>
      </c>
      <c r="R55" s="14" t="n"/>
      <c r="S55" s="14" t="n"/>
      <c r="T55" s="15" t="n"/>
      <c r="U55" s="26">
        <f>IF(MONTH(DATE('Horse Profile'!$B$3,7,1)-WEEKDAY(DATE('Horse Profile'!$B$3,7,1),2)+1+(5*7+5))=7,DAY(DATE('Horse Profile'!$B$3,7,1)-WEEKDAY(DATE('Horse Profile'!$B$3,7,1),2)+1+(5*7+5)),"")</f>
        <v/>
      </c>
      <c r="V55" s="14" t="n"/>
      <c r="W55" s="14" t="n"/>
      <c r="X55" s="15" t="n"/>
      <c r="Y55" s="26">
        <f>IF(MONTH(DATE('Horse Profile'!$B$3,7,1)-WEEKDAY(DATE('Horse Profile'!$B$3,7,1),2)+1+(5*7+6))=7,DAY(DATE('Horse Profile'!$B$3,7,1)-WEEKDAY(DATE('Horse Profile'!$B$3,7,1),2)+1+(5*7+6)),"")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xl/worksheets/sheet9.xml><?xml version="1.0" encoding="utf-8"?>
<worksheet xmlns="http://schemas.openxmlformats.org/spreadsheetml/2006/main">
  <sheetPr>
    <outlinePr summaryBelow="1" summaryRight="1"/>
    <pageSetUpPr/>
  </sheetPr>
  <dimension ref="A1:AB64"/>
  <sheetViews>
    <sheetView workbookViewId="0">
      <pane ySplit="4" topLeftCell="A5" activePane="bottomLeft" state="frozen"/>
      <selection pane="bottomLeft" activeCell="A1" sqref="A1"/>
    </sheetView>
  </sheetViews>
  <sheetFormatPr baseColWidth="8" defaultRowHeight="15"/>
  <cols>
    <col width="14" customWidth="1" min="1" max="1"/>
    <col width="8" customWidth="1" min="2" max="2"/>
    <col width="5" customWidth="1" min="3" max="3"/>
    <col width="5" customWidth="1" min="4" max="4"/>
    <col width="14" customWidth="1" min="5" max="5"/>
    <col width="8" customWidth="1" min="6" max="6"/>
    <col width="5" customWidth="1" min="7" max="7"/>
    <col width="5" customWidth="1" min="8" max="8"/>
    <col width="14" customWidth="1" min="9" max="9"/>
    <col width="8" customWidth="1" min="10" max="10"/>
    <col width="5" customWidth="1" min="11" max="11"/>
    <col width="5" customWidth="1" min="12" max="12"/>
    <col width="14" customWidth="1" min="13" max="13"/>
    <col width="8" customWidth="1" min="14" max="14"/>
    <col width="5" customWidth="1" min="15" max="15"/>
    <col width="5" customWidth="1" min="16" max="16"/>
    <col width="14" customWidth="1" min="17" max="17"/>
    <col width="8" customWidth="1" min="18" max="18"/>
    <col width="5" customWidth="1" min="19" max="19"/>
    <col width="5" customWidth="1" min="20" max="20"/>
    <col width="14" customWidth="1" min="21" max="21"/>
    <col width="8" customWidth="1" min="22" max="22"/>
    <col width="5" customWidth="1" min="23" max="23"/>
    <col width="5" customWidth="1" min="24" max="24"/>
    <col width="14" customWidth="1" min="25" max="25"/>
    <col width="8" customWidth="1" min="26" max="26"/>
    <col width="5" customWidth="1" min="27" max="27"/>
    <col width="5" customWidth="1" min="28" max="28"/>
  </cols>
  <sheetData>
    <row r="1" ht="26" customHeight="1">
      <c r="A1" s="1" t="inlineStr">
        <is>
          <t>August — Daily Care Calendar</t>
        </is>
      </c>
    </row>
    <row r="2">
      <c r="A2" s="3" t="inlineStr">
        <is>
          <t>Horse:</t>
        </is>
      </c>
      <c r="B2" s="3">
        <f> 'Horse Profile'!$B$6</f>
        <v/>
      </c>
      <c r="Z2" s="3" t="inlineStr">
        <is>
          <t>Year:</t>
        </is>
      </c>
      <c r="AA2" s="3">
        <f> 'Horse Profile'!$B$3</f>
        <v/>
      </c>
    </row>
    <row r="4">
      <c r="A4" s="11" t="inlineStr">
        <is>
          <t>Mon</t>
        </is>
      </c>
      <c r="B4" s="12" t="n"/>
      <c r="C4" s="12" t="n"/>
      <c r="D4" s="12" t="n"/>
      <c r="E4" s="11" t="inlineStr">
        <is>
          <t>Tue</t>
        </is>
      </c>
      <c r="F4" s="12" t="n"/>
      <c r="G4" s="12" t="n"/>
      <c r="H4" s="12" t="n"/>
      <c r="I4" s="11" t="inlineStr">
        <is>
          <t>Wed</t>
        </is>
      </c>
      <c r="J4" s="12" t="n"/>
      <c r="K4" s="12" t="n"/>
      <c r="L4" s="12" t="n"/>
      <c r="M4" s="11" t="inlineStr">
        <is>
          <t>Thu</t>
        </is>
      </c>
      <c r="N4" s="12" t="n"/>
      <c r="O4" s="12" t="n"/>
      <c r="P4" s="12" t="n"/>
      <c r="Q4" s="11" t="inlineStr">
        <is>
          <t>Fri</t>
        </is>
      </c>
      <c r="R4" s="12" t="n"/>
      <c r="S4" s="12" t="n"/>
      <c r="T4" s="12" t="n"/>
      <c r="U4" s="11" t="inlineStr">
        <is>
          <t>Sat</t>
        </is>
      </c>
      <c r="V4" s="12" t="n"/>
      <c r="W4" s="12" t="n"/>
      <c r="X4" s="12" t="n"/>
      <c r="Y4" s="11" t="inlineStr">
        <is>
          <t>Sun</t>
        </is>
      </c>
      <c r="Z4" s="12" t="n"/>
      <c r="AA4" s="12" t="n"/>
      <c r="AB4" s="12" t="n"/>
    </row>
    <row r="5" ht="18" customHeight="1">
      <c r="A5" s="13">
        <f>IF(MONTH(DATE('Horse Profile'!$B$3,8,1)-WEEKDAY(DATE('Horse Profile'!$B$3,8,1),2)+1+(0*7+0))=8,DAY(DATE('Horse Profile'!$B$3,8,1)-WEEKDAY(DATE('Horse Profile'!$B$3,8,1),2)+1+(0*7+0)),"")</f>
        <v/>
      </c>
      <c r="B5" s="14" t="n"/>
      <c r="C5" s="14" t="n"/>
      <c r="D5" s="15" t="n"/>
      <c r="E5" s="13">
        <f>IF(MONTH(DATE('Horse Profile'!$B$3,8,1)-WEEKDAY(DATE('Horse Profile'!$B$3,8,1),2)+1+(0*7+1))=8,DAY(DATE('Horse Profile'!$B$3,8,1)-WEEKDAY(DATE('Horse Profile'!$B$3,8,1),2)+1+(0*7+1)),"")</f>
        <v/>
      </c>
      <c r="F5" s="14" t="n"/>
      <c r="G5" s="14" t="n"/>
      <c r="H5" s="15" t="n"/>
      <c r="I5" s="13">
        <f>IF(MONTH(DATE('Horse Profile'!$B$3,8,1)-WEEKDAY(DATE('Horse Profile'!$B$3,8,1),2)+1+(0*7+2))=8,DAY(DATE('Horse Profile'!$B$3,8,1)-WEEKDAY(DATE('Horse Profile'!$B$3,8,1),2)+1+(0*7+2)),"")</f>
        <v/>
      </c>
      <c r="J5" s="14" t="n"/>
      <c r="K5" s="14" t="n"/>
      <c r="L5" s="15" t="n"/>
      <c r="M5" s="13">
        <f>IF(MONTH(DATE('Horse Profile'!$B$3,8,1)-WEEKDAY(DATE('Horse Profile'!$B$3,8,1),2)+1+(0*7+3))=8,DAY(DATE('Horse Profile'!$B$3,8,1)-WEEKDAY(DATE('Horse Profile'!$B$3,8,1),2)+1+(0*7+3)),"")</f>
        <v/>
      </c>
      <c r="N5" s="14" t="n"/>
      <c r="O5" s="14" t="n"/>
      <c r="P5" s="15" t="n"/>
      <c r="Q5" s="13">
        <f>IF(MONTH(DATE('Horse Profile'!$B$3,8,1)-WEEKDAY(DATE('Horse Profile'!$B$3,8,1),2)+1+(0*7+4))=8,DAY(DATE('Horse Profile'!$B$3,8,1)-WEEKDAY(DATE('Horse Profile'!$B$3,8,1),2)+1+(0*7+4)),"")</f>
        <v/>
      </c>
      <c r="R5" s="14" t="n"/>
      <c r="S5" s="14" t="n"/>
      <c r="T5" s="15" t="n"/>
      <c r="U5" s="13">
        <f>IF(MONTH(DATE('Horse Profile'!$B$3,8,1)-WEEKDAY(DATE('Horse Profile'!$B$3,8,1),2)+1+(0*7+5))=8,DAY(DATE('Horse Profile'!$B$3,8,1)-WEEKDAY(DATE('Horse Profile'!$B$3,8,1),2)+1+(0*7+5)),"")</f>
        <v/>
      </c>
      <c r="V5" s="14" t="n"/>
      <c r="W5" s="14" t="n"/>
      <c r="X5" s="15" t="n"/>
      <c r="Y5" s="13">
        <f>IF(MONTH(DATE('Horse Profile'!$B$3,8,1)-WEEKDAY(DATE('Horse Profile'!$B$3,8,1),2)+1+(0*7+6))=8,DAY(DATE('Horse Profile'!$B$3,8,1)-WEEKDAY(DATE('Horse Profile'!$B$3,8,1),2)+1+(0*7+6)),"")</f>
        <v/>
      </c>
      <c r="Z5" s="14" t="n"/>
      <c r="AA5" s="14" t="n"/>
      <c r="AB5" s="15" t="n"/>
    </row>
    <row r="6" ht="16" customHeight="1">
      <c r="A6" s="16" t="inlineStr">
        <is>
          <t>Item</t>
        </is>
      </c>
      <c r="B6" s="17" t="inlineStr">
        <is>
          <t>Qty</t>
        </is>
      </c>
      <c r="C6" s="17" t="inlineStr">
        <is>
          <t>AM</t>
        </is>
      </c>
      <c r="D6" s="18" t="inlineStr">
        <is>
          <t>PM</t>
        </is>
      </c>
      <c r="E6" s="16" t="inlineStr">
        <is>
          <t>Item</t>
        </is>
      </c>
      <c r="F6" s="17" t="inlineStr">
        <is>
          <t>Qty</t>
        </is>
      </c>
      <c r="G6" s="17" t="inlineStr">
        <is>
          <t>AM</t>
        </is>
      </c>
      <c r="H6" s="18" t="inlineStr">
        <is>
          <t>PM</t>
        </is>
      </c>
      <c r="I6" s="16" t="inlineStr">
        <is>
          <t>Item</t>
        </is>
      </c>
      <c r="J6" s="17" t="inlineStr">
        <is>
          <t>Qty</t>
        </is>
      </c>
      <c r="K6" s="17" t="inlineStr">
        <is>
          <t>AM</t>
        </is>
      </c>
      <c r="L6" s="18" t="inlineStr">
        <is>
          <t>PM</t>
        </is>
      </c>
      <c r="M6" s="16" t="inlineStr">
        <is>
          <t>Item</t>
        </is>
      </c>
      <c r="N6" s="17" t="inlineStr">
        <is>
          <t>Qty</t>
        </is>
      </c>
      <c r="O6" s="17" t="inlineStr">
        <is>
          <t>AM</t>
        </is>
      </c>
      <c r="P6" s="18" t="inlineStr">
        <is>
          <t>PM</t>
        </is>
      </c>
      <c r="Q6" s="16" t="inlineStr">
        <is>
          <t>Item</t>
        </is>
      </c>
      <c r="R6" s="17" t="inlineStr">
        <is>
          <t>Qty</t>
        </is>
      </c>
      <c r="S6" s="17" t="inlineStr">
        <is>
          <t>AM</t>
        </is>
      </c>
      <c r="T6" s="18" t="inlineStr">
        <is>
          <t>PM</t>
        </is>
      </c>
      <c r="U6" s="16" t="inlineStr">
        <is>
          <t>Item</t>
        </is>
      </c>
      <c r="V6" s="17" t="inlineStr">
        <is>
          <t>Qty</t>
        </is>
      </c>
      <c r="W6" s="17" t="inlineStr">
        <is>
          <t>AM</t>
        </is>
      </c>
      <c r="X6" s="18" t="inlineStr">
        <is>
          <t>PM</t>
        </is>
      </c>
      <c r="Y6" s="16" t="inlineStr">
        <is>
          <t>Item</t>
        </is>
      </c>
      <c r="Z6" s="17" t="inlineStr">
        <is>
          <t>Qty</t>
        </is>
      </c>
      <c r="AA6" s="17" t="inlineStr">
        <is>
          <t>AM</t>
        </is>
      </c>
      <c r="AB6" s="18" t="inlineStr">
        <is>
          <t>PM</t>
        </is>
      </c>
    </row>
    <row r="7" ht="16" customHeight="1">
      <c r="A7" s="19" t="inlineStr">
        <is>
          <t>Feed</t>
        </is>
      </c>
      <c r="B7" s="20" t="inlineStr"/>
      <c r="C7" s="21" t="inlineStr">
        <is>
          <t>☐</t>
        </is>
      </c>
      <c r="D7" s="22" t="inlineStr">
        <is>
          <t>☐</t>
        </is>
      </c>
      <c r="E7" s="19" t="inlineStr">
        <is>
          <t>Feed</t>
        </is>
      </c>
      <c r="F7" s="20" t="inlineStr"/>
      <c r="G7" s="21" t="inlineStr">
        <is>
          <t>☐</t>
        </is>
      </c>
      <c r="H7" s="22" t="inlineStr">
        <is>
          <t>☐</t>
        </is>
      </c>
      <c r="I7" s="19" t="inlineStr">
        <is>
          <t>Feed</t>
        </is>
      </c>
      <c r="J7" s="20" t="inlineStr"/>
      <c r="K7" s="21" t="inlineStr">
        <is>
          <t>☐</t>
        </is>
      </c>
      <c r="L7" s="22" t="inlineStr">
        <is>
          <t>☐</t>
        </is>
      </c>
      <c r="M7" s="19" t="inlineStr">
        <is>
          <t>Feed</t>
        </is>
      </c>
      <c r="N7" s="20" t="inlineStr"/>
      <c r="O7" s="21" t="inlineStr">
        <is>
          <t>☐</t>
        </is>
      </c>
      <c r="P7" s="22" t="inlineStr">
        <is>
          <t>☐</t>
        </is>
      </c>
      <c r="Q7" s="19" t="inlineStr">
        <is>
          <t>Feed</t>
        </is>
      </c>
      <c r="R7" s="20" t="inlineStr"/>
      <c r="S7" s="21" t="inlineStr">
        <is>
          <t>☐</t>
        </is>
      </c>
      <c r="T7" s="22" t="inlineStr">
        <is>
          <t>☐</t>
        </is>
      </c>
      <c r="U7" s="19" t="inlineStr">
        <is>
          <t>Feed</t>
        </is>
      </c>
      <c r="V7" s="20" t="inlineStr"/>
      <c r="W7" s="21" t="inlineStr">
        <is>
          <t>☐</t>
        </is>
      </c>
      <c r="X7" s="22" t="inlineStr">
        <is>
          <t>☐</t>
        </is>
      </c>
      <c r="Y7" s="19" t="inlineStr">
        <is>
          <t>Feed</t>
        </is>
      </c>
      <c r="Z7" s="20" t="inlineStr"/>
      <c r="AA7" s="21" t="inlineStr">
        <is>
          <t>☐</t>
        </is>
      </c>
      <c r="AB7" s="22" t="inlineStr">
        <is>
          <t>☐</t>
        </is>
      </c>
    </row>
    <row r="8" ht="16" customHeight="1">
      <c r="A8" s="19" t="inlineStr">
        <is>
          <t>Meds</t>
        </is>
      </c>
      <c r="B8" s="20" t="inlineStr"/>
      <c r="C8" s="21" t="inlineStr">
        <is>
          <t>☐</t>
        </is>
      </c>
      <c r="D8" s="22" t="inlineStr">
        <is>
          <t>☐</t>
        </is>
      </c>
      <c r="E8" s="19" t="inlineStr">
        <is>
          <t>Meds</t>
        </is>
      </c>
      <c r="F8" s="20" t="inlineStr"/>
      <c r="G8" s="21" t="inlineStr">
        <is>
          <t>☐</t>
        </is>
      </c>
      <c r="H8" s="22" t="inlineStr">
        <is>
          <t>☐</t>
        </is>
      </c>
      <c r="I8" s="19" t="inlineStr">
        <is>
          <t>Meds</t>
        </is>
      </c>
      <c r="J8" s="20" t="inlineStr"/>
      <c r="K8" s="21" t="inlineStr">
        <is>
          <t>☐</t>
        </is>
      </c>
      <c r="L8" s="22" t="inlineStr">
        <is>
          <t>☐</t>
        </is>
      </c>
      <c r="M8" s="19" t="inlineStr">
        <is>
          <t>Meds</t>
        </is>
      </c>
      <c r="N8" s="20" t="inlineStr"/>
      <c r="O8" s="21" t="inlineStr">
        <is>
          <t>☐</t>
        </is>
      </c>
      <c r="P8" s="22" t="inlineStr">
        <is>
          <t>☐</t>
        </is>
      </c>
      <c r="Q8" s="19" t="inlineStr">
        <is>
          <t>Meds</t>
        </is>
      </c>
      <c r="R8" s="20" t="inlineStr"/>
      <c r="S8" s="21" t="inlineStr">
        <is>
          <t>☐</t>
        </is>
      </c>
      <c r="T8" s="22" t="inlineStr">
        <is>
          <t>☐</t>
        </is>
      </c>
      <c r="U8" s="19" t="inlineStr">
        <is>
          <t>Meds</t>
        </is>
      </c>
      <c r="V8" s="20" t="inlineStr"/>
      <c r="W8" s="21" t="inlineStr">
        <is>
          <t>☐</t>
        </is>
      </c>
      <c r="X8" s="22" t="inlineStr">
        <is>
          <t>☐</t>
        </is>
      </c>
      <c r="Y8" s="19" t="inlineStr">
        <is>
          <t>Meds</t>
        </is>
      </c>
      <c r="Z8" s="20" t="inlineStr"/>
      <c r="AA8" s="21" t="inlineStr">
        <is>
          <t>☐</t>
        </is>
      </c>
      <c r="AB8" s="22" t="inlineStr">
        <is>
          <t>☐</t>
        </is>
      </c>
    </row>
    <row r="9" ht="16" customHeight="1">
      <c r="A9" s="19" t="inlineStr">
        <is>
          <t>Water checked</t>
        </is>
      </c>
      <c r="B9" s="20" t="inlineStr"/>
      <c r="C9" s="21" t="inlineStr">
        <is>
          <t>☐</t>
        </is>
      </c>
      <c r="D9" s="22" t="inlineStr">
        <is>
          <t>☐</t>
        </is>
      </c>
      <c r="E9" s="19" t="inlineStr">
        <is>
          <t>Water checked</t>
        </is>
      </c>
      <c r="F9" s="20" t="inlineStr"/>
      <c r="G9" s="21" t="inlineStr">
        <is>
          <t>☐</t>
        </is>
      </c>
      <c r="H9" s="22" t="inlineStr">
        <is>
          <t>☐</t>
        </is>
      </c>
      <c r="I9" s="19" t="inlineStr">
        <is>
          <t>Water checked</t>
        </is>
      </c>
      <c r="J9" s="20" t="inlineStr"/>
      <c r="K9" s="21" t="inlineStr">
        <is>
          <t>☐</t>
        </is>
      </c>
      <c r="L9" s="22" t="inlineStr">
        <is>
          <t>☐</t>
        </is>
      </c>
      <c r="M9" s="19" t="inlineStr">
        <is>
          <t>Water checked</t>
        </is>
      </c>
      <c r="N9" s="20" t="inlineStr"/>
      <c r="O9" s="21" t="inlineStr">
        <is>
          <t>☐</t>
        </is>
      </c>
      <c r="P9" s="22" t="inlineStr">
        <is>
          <t>☐</t>
        </is>
      </c>
      <c r="Q9" s="19" t="inlineStr">
        <is>
          <t>Water checked</t>
        </is>
      </c>
      <c r="R9" s="20" t="inlineStr"/>
      <c r="S9" s="21" t="inlineStr">
        <is>
          <t>☐</t>
        </is>
      </c>
      <c r="T9" s="22" t="inlineStr">
        <is>
          <t>☐</t>
        </is>
      </c>
      <c r="U9" s="19" t="inlineStr">
        <is>
          <t>Water checked</t>
        </is>
      </c>
      <c r="V9" s="20" t="inlineStr"/>
      <c r="W9" s="21" t="inlineStr">
        <is>
          <t>☐</t>
        </is>
      </c>
      <c r="X9" s="22" t="inlineStr">
        <is>
          <t>☐</t>
        </is>
      </c>
      <c r="Y9" s="19" t="inlineStr">
        <is>
          <t>Water checked</t>
        </is>
      </c>
      <c r="Z9" s="20" t="inlineStr"/>
      <c r="AA9" s="21" t="inlineStr">
        <is>
          <t>☐</t>
        </is>
      </c>
      <c r="AB9" s="22" t="inlineStr">
        <is>
          <t>☐</t>
        </is>
      </c>
    </row>
    <row r="10" ht="16" customHeight="1">
      <c r="A10" s="19" t="inlineStr">
        <is>
          <t>Manure normal</t>
        </is>
      </c>
      <c r="B10" s="20" t="inlineStr"/>
      <c r="C10" s="21" t="inlineStr">
        <is>
          <t>☐</t>
        </is>
      </c>
      <c r="D10" s="22" t="inlineStr">
        <is>
          <t>☐</t>
        </is>
      </c>
      <c r="E10" s="19" t="inlineStr">
        <is>
          <t>Manure normal</t>
        </is>
      </c>
      <c r="F10" s="20" t="inlineStr"/>
      <c r="G10" s="21" t="inlineStr">
        <is>
          <t>☐</t>
        </is>
      </c>
      <c r="H10" s="22" t="inlineStr">
        <is>
          <t>☐</t>
        </is>
      </c>
      <c r="I10" s="19" t="inlineStr">
        <is>
          <t>Manure normal</t>
        </is>
      </c>
      <c r="J10" s="20" t="inlineStr"/>
      <c r="K10" s="21" t="inlineStr">
        <is>
          <t>☐</t>
        </is>
      </c>
      <c r="L10" s="22" t="inlineStr">
        <is>
          <t>☐</t>
        </is>
      </c>
      <c r="M10" s="19" t="inlineStr">
        <is>
          <t>Manure normal</t>
        </is>
      </c>
      <c r="N10" s="20" t="inlineStr"/>
      <c r="O10" s="21" t="inlineStr">
        <is>
          <t>☐</t>
        </is>
      </c>
      <c r="P10" s="22" t="inlineStr">
        <is>
          <t>☐</t>
        </is>
      </c>
      <c r="Q10" s="19" t="inlineStr">
        <is>
          <t>Manure normal</t>
        </is>
      </c>
      <c r="R10" s="20" t="inlineStr"/>
      <c r="S10" s="21" t="inlineStr">
        <is>
          <t>☐</t>
        </is>
      </c>
      <c r="T10" s="22" t="inlineStr">
        <is>
          <t>☐</t>
        </is>
      </c>
      <c r="U10" s="19" t="inlineStr">
        <is>
          <t>Manure normal</t>
        </is>
      </c>
      <c r="V10" s="20" t="inlineStr"/>
      <c r="W10" s="21" t="inlineStr">
        <is>
          <t>☐</t>
        </is>
      </c>
      <c r="X10" s="22" t="inlineStr">
        <is>
          <t>☐</t>
        </is>
      </c>
      <c r="Y10" s="19" t="inlineStr">
        <is>
          <t>Manure normal</t>
        </is>
      </c>
      <c r="Z10" s="20" t="inlineStr"/>
      <c r="AA10" s="21" t="inlineStr">
        <is>
          <t>☐</t>
        </is>
      </c>
      <c r="AB10" s="22" t="inlineStr">
        <is>
          <t>☐</t>
        </is>
      </c>
    </row>
    <row r="11" ht="16" customHeight="1">
      <c r="A11" s="19" t="inlineStr">
        <is>
          <t>Turnout / movement</t>
        </is>
      </c>
      <c r="B11" s="20" t="inlineStr"/>
      <c r="C11" s="21" t="inlineStr">
        <is>
          <t>☐</t>
        </is>
      </c>
      <c r="D11" s="22" t="inlineStr">
        <is>
          <t>☐</t>
        </is>
      </c>
      <c r="E11" s="19" t="inlineStr">
        <is>
          <t>Turnout / movement</t>
        </is>
      </c>
      <c r="F11" s="20" t="inlineStr"/>
      <c r="G11" s="21" t="inlineStr">
        <is>
          <t>☐</t>
        </is>
      </c>
      <c r="H11" s="22" t="inlineStr">
        <is>
          <t>☐</t>
        </is>
      </c>
      <c r="I11" s="19" t="inlineStr">
        <is>
          <t>Turnout / movement</t>
        </is>
      </c>
      <c r="J11" s="20" t="inlineStr"/>
      <c r="K11" s="21" t="inlineStr">
        <is>
          <t>☐</t>
        </is>
      </c>
      <c r="L11" s="22" t="inlineStr">
        <is>
          <t>☐</t>
        </is>
      </c>
      <c r="M11" s="19" t="inlineStr">
        <is>
          <t>Turnout / movement</t>
        </is>
      </c>
      <c r="N11" s="20" t="inlineStr"/>
      <c r="O11" s="21" t="inlineStr">
        <is>
          <t>☐</t>
        </is>
      </c>
      <c r="P11" s="22" t="inlineStr">
        <is>
          <t>☐</t>
        </is>
      </c>
      <c r="Q11" s="19" t="inlineStr">
        <is>
          <t>Turnout / movement</t>
        </is>
      </c>
      <c r="R11" s="20" t="inlineStr"/>
      <c r="S11" s="21" t="inlineStr">
        <is>
          <t>☐</t>
        </is>
      </c>
      <c r="T11" s="22" t="inlineStr">
        <is>
          <t>☐</t>
        </is>
      </c>
      <c r="U11" s="19" t="inlineStr">
        <is>
          <t>Turnout / movement</t>
        </is>
      </c>
      <c r="V11" s="20" t="inlineStr"/>
      <c r="W11" s="21" t="inlineStr">
        <is>
          <t>☐</t>
        </is>
      </c>
      <c r="X11" s="22" t="inlineStr">
        <is>
          <t>☐</t>
        </is>
      </c>
      <c r="Y11" s="19" t="inlineStr">
        <is>
          <t>Turnout / movement</t>
        </is>
      </c>
      <c r="Z11" s="20" t="inlineStr"/>
      <c r="AA11" s="21" t="inlineStr">
        <is>
          <t>☐</t>
        </is>
      </c>
      <c r="AB11" s="22" t="inlineStr">
        <is>
          <t>☐</t>
        </is>
      </c>
    </row>
    <row r="12" ht="16" customHeight="1">
      <c r="A12" s="19" t="inlineStr">
        <is>
          <t>Behavior normal</t>
        </is>
      </c>
      <c r="B12" s="20" t="inlineStr"/>
      <c r="C12" s="21" t="inlineStr">
        <is>
          <t>☐</t>
        </is>
      </c>
      <c r="D12" s="22" t="inlineStr">
        <is>
          <t>☐</t>
        </is>
      </c>
      <c r="E12" s="19" t="inlineStr">
        <is>
          <t>Behavior normal</t>
        </is>
      </c>
      <c r="F12" s="20" t="inlineStr"/>
      <c r="G12" s="21" t="inlineStr">
        <is>
          <t>☐</t>
        </is>
      </c>
      <c r="H12" s="22" t="inlineStr">
        <is>
          <t>☐</t>
        </is>
      </c>
      <c r="I12" s="19" t="inlineStr">
        <is>
          <t>Behavior normal</t>
        </is>
      </c>
      <c r="J12" s="20" t="inlineStr"/>
      <c r="K12" s="21" t="inlineStr">
        <is>
          <t>☐</t>
        </is>
      </c>
      <c r="L12" s="22" t="inlineStr">
        <is>
          <t>☐</t>
        </is>
      </c>
      <c r="M12" s="19" t="inlineStr">
        <is>
          <t>Behavior normal</t>
        </is>
      </c>
      <c r="N12" s="20" t="inlineStr"/>
      <c r="O12" s="21" t="inlineStr">
        <is>
          <t>☐</t>
        </is>
      </c>
      <c r="P12" s="22" t="inlineStr">
        <is>
          <t>☐</t>
        </is>
      </c>
      <c r="Q12" s="19" t="inlineStr">
        <is>
          <t>Behavior normal</t>
        </is>
      </c>
      <c r="R12" s="20" t="inlineStr"/>
      <c r="S12" s="21" t="inlineStr">
        <is>
          <t>☐</t>
        </is>
      </c>
      <c r="T12" s="22" t="inlineStr">
        <is>
          <t>☐</t>
        </is>
      </c>
      <c r="U12" s="19" t="inlineStr">
        <is>
          <t>Behavior normal</t>
        </is>
      </c>
      <c r="V12" s="20" t="inlineStr"/>
      <c r="W12" s="21" t="inlineStr">
        <is>
          <t>☐</t>
        </is>
      </c>
      <c r="X12" s="22" t="inlineStr">
        <is>
          <t>☐</t>
        </is>
      </c>
      <c r="Y12" s="19" t="inlineStr">
        <is>
          <t>Behavior normal</t>
        </is>
      </c>
      <c r="Z12" s="20" t="inlineStr"/>
      <c r="AA12" s="21" t="inlineStr">
        <is>
          <t>☐</t>
        </is>
      </c>
      <c r="AB12" s="22" t="inlineStr">
        <is>
          <t>☐</t>
        </is>
      </c>
    </row>
    <row r="13" ht="16" customHeight="1">
      <c r="A13" s="19" t="inlineStr">
        <is>
          <t>Condition</t>
        </is>
      </c>
      <c r="B13" s="20" t="inlineStr"/>
      <c r="C13" s="21" t="inlineStr">
        <is>
          <t>☐</t>
        </is>
      </c>
      <c r="D13" s="22" t="inlineStr">
        <is>
          <t>☐</t>
        </is>
      </c>
      <c r="E13" s="19" t="inlineStr">
        <is>
          <t>Condition</t>
        </is>
      </c>
      <c r="F13" s="20" t="inlineStr"/>
      <c r="G13" s="21" t="inlineStr">
        <is>
          <t>☐</t>
        </is>
      </c>
      <c r="H13" s="22" t="inlineStr">
        <is>
          <t>☐</t>
        </is>
      </c>
      <c r="I13" s="19" t="inlineStr">
        <is>
          <t>Condition</t>
        </is>
      </c>
      <c r="J13" s="20" t="inlineStr"/>
      <c r="K13" s="21" t="inlineStr">
        <is>
          <t>☐</t>
        </is>
      </c>
      <c r="L13" s="22" t="inlineStr">
        <is>
          <t>☐</t>
        </is>
      </c>
      <c r="M13" s="19" t="inlineStr">
        <is>
          <t>Condition</t>
        </is>
      </c>
      <c r="N13" s="20" t="inlineStr"/>
      <c r="O13" s="21" t="inlineStr">
        <is>
          <t>☐</t>
        </is>
      </c>
      <c r="P13" s="22" t="inlineStr">
        <is>
          <t>☐</t>
        </is>
      </c>
      <c r="Q13" s="19" t="inlineStr">
        <is>
          <t>Condition</t>
        </is>
      </c>
      <c r="R13" s="20" t="inlineStr"/>
      <c r="S13" s="21" t="inlineStr">
        <is>
          <t>☐</t>
        </is>
      </c>
      <c r="T13" s="22" t="inlineStr">
        <is>
          <t>☐</t>
        </is>
      </c>
      <c r="U13" s="19" t="inlineStr">
        <is>
          <t>Condition</t>
        </is>
      </c>
      <c r="V13" s="20" t="inlineStr"/>
      <c r="W13" s="21" t="inlineStr">
        <is>
          <t>☐</t>
        </is>
      </c>
      <c r="X13" s="22" t="inlineStr">
        <is>
          <t>☐</t>
        </is>
      </c>
      <c r="Y13" s="19" t="inlineStr">
        <is>
          <t>Condition</t>
        </is>
      </c>
      <c r="Z13" s="20" t="inlineStr"/>
      <c r="AA13" s="21" t="inlineStr">
        <is>
          <t>☐</t>
        </is>
      </c>
      <c r="AB13" s="22" t="inlineStr">
        <is>
          <t>☐</t>
        </is>
      </c>
    </row>
    <row r="14" ht="28" customHeight="1">
      <c r="A14" s="23" t="inlineStr">
        <is>
          <t>Notes:</t>
        </is>
      </c>
      <c r="B14" s="24" t="n"/>
      <c r="C14" s="24" t="n"/>
      <c r="D14" s="25" t="n"/>
      <c r="E14" s="23" t="inlineStr">
        <is>
          <t>Notes:</t>
        </is>
      </c>
      <c r="F14" s="24" t="n"/>
      <c r="G14" s="24" t="n"/>
      <c r="H14" s="25" t="n"/>
      <c r="I14" s="23" t="inlineStr">
        <is>
          <t>Notes:</t>
        </is>
      </c>
      <c r="J14" s="24" t="n"/>
      <c r="K14" s="24" t="n"/>
      <c r="L14" s="25" t="n"/>
      <c r="M14" s="23" t="inlineStr">
        <is>
          <t>Notes:</t>
        </is>
      </c>
      <c r="N14" s="24" t="n"/>
      <c r="O14" s="24" t="n"/>
      <c r="P14" s="25" t="n"/>
      <c r="Q14" s="23" t="inlineStr">
        <is>
          <t>Notes:</t>
        </is>
      </c>
      <c r="R14" s="24" t="n"/>
      <c r="S14" s="24" t="n"/>
      <c r="T14" s="25" t="n"/>
      <c r="U14" s="23" t="inlineStr">
        <is>
          <t>Notes:</t>
        </is>
      </c>
      <c r="V14" s="24" t="n"/>
      <c r="W14" s="24" t="n"/>
      <c r="X14" s="25" t="n"/>
      <c r="Y14" s="23" t="inlineStr">
        <is>
          <t>Notes:</t>
        </is>
      </c>
      <c r="Z14" s="24" t="n"/>
      <c r="AA14" s="24" t="n"/>
      <c r="AB14" s="25" t="n"/>
    </row>
    <row r="15" ht="18" customHeight="1">
      <c r="A15" s="26">
        <f>IF(MONTH(DATE('Horse Profile'!$B$3,8,1)-WEEKDAY(DATE('Horse Profile'!$B$3,8,1),2)+1+(1*7+0))=8,DAY(DATE('Horse Profile'!$B$3,8,1)-WEEKDAY(DATE('Horse Profile'!$B$3,8,1),2)+1+(1*7+0)),"")</f>
        <v/>
      </c>
      <c r="B15" s="14" t="n"/>
      <c r="C15" s="14" t="n"/>
      <c r="D15" s="15" t="n"/>
      <c r="E15" s="26">
        <f>IF(MONTH(DATE('Horse Profile'!$B$3,8,1)-WEEKDAY(DATE('Horse Profile'!$B$3,8,1),2)+1+(1*7+1))=8,DAY(DATE('Horse Profile'!$B$3,8,1)-WEEKDAY(DATE('Horse Profile'!$B$3,8,1),2)+1+(1*7+1)),"")</f>
        <v/>
      </c>
      <c r="F15" s="14" t="n"/>
      <c r="G15" s="14" t="n"/>
      <c r="H15" s="15" t="n"/>
      <c r="I15" s="26">
        <f>IF(MONTH(DATE('Horse Profile'!$B$3,8,1)-WEEKDAY(DATE('Horse Profile'!$B$3,8,1),2)+1+(1*7+2))=8,DAY(DATE('Horse Profile'!$B$3,8,1)-WEEKDAY(DATE('Horse Profile'!$B$3,8,1),2)+1+(1*7+2)),"")</f>
        <v/>
      </c>
      <c r="J15" s="14" t="n"/>
      <c r="K15" s="14" t="n"/>
      <c r="L15" s="15" t="n"/>
      <c r="M15" s="26">
        <f>IF(MONTH(DATE('Horse Profile'!$B$3,8,1)-WEEKDAY(DATE('Horse Profile'!$B$3,8,1),2)+1+(1*7+3))=8,DAY(DATE('Horse Profile'!$B$3,8,1)-WEEKDAY(DATE('Horse Profile'!$B$3,8,1),2)+1+(1*7+3)),"")</f>
        <v/>
      </c>
      <c r="N15" s="14" t="n"/>
      <c r="O15" s="14" t="n"/>
      <c r="P15" s="15" t="n"/>
      <c r="Q15" s="26">
        <f>IF(MONTH(DATE('Horse Profile'!$B$3,8,1)-WEEKDAY(DATE('Horse Profile'!$B$3,8,1),2)+1+(1*7+4))=8,DAY(DATE('Horse Profile'!$B$3,8,1)-WEEKDAY(DATE('Horse Profile'!$B$3,8,1),2)+1+(1*7+4)),"")</f>
        <v/>
      </c>
      <c r="R15" s="14" t="n"/>
      <c r="S15" s="14" t="n"/>
      <c r="T15" s="15" t="n"/>
      <c r="U15" s="26">
        <f>IF(MONTH(DATE('Horse Profile'!$B$3,8,1)-WEEKDAY(DATE('Horse Profile'!$B$3,8,1),2)+1+(1*7+5))=8,DAY(DATE('Horse Profile'!$B$3,8,1)-WEEKDAY(DATE('Horse Profile'!$B$3,8,1),2)+1+(1*7+5)),"")</f>
        <v/>
      </c>
      <c r="V15" s="14" t="n"/>
      <c r="W15" s="14" t="n"/>
      <c r="X15" s="15" t="n"/>
      <c r="Y15" s="26">
        <f>IF(MONTH(DATE('Horse Profile'!$B$3,8,1)-WEEKDAY(DATE('Horse Profile'!$B$3,8,1),2)+1+(1*7+6))=8,DAY(DATE('Horse Profile'!$B$3,8,1)-WEEKDAY(DATE('Horse Profile'!$B$3,8,1),2)+1+(1*7+6)),"")</f>
        <v/>
      </c>
      <c r="Z15" s="14" t="n"/>
      <c r="AA15" s="14" t="n"/>
      <c r="AB15" s="15" t="n"/>
    </row>
    <row r="16" ht="16" customHeight="1">
      <c r="A16" s="27" t="inlineStr">
        <is>
          <t>Item</t>
        </is>
      </c>
      <c r="B16" s="28" t="inlineStr">
        <is>
          <t>Qty</t>
        </is>
      </c>
      <c r="C16" s="28" t="inlineStr">
        <is>
          <t>AM</t>
        </is>
      </c>
      <c r="D16" s="29" t="inlineStr">
        <is>
          <t>PM</t>
        </is>
      </c>
      <c r="E16" s="27" t="inlineStr">
        <is>
          <t>Item</t>
        </is>
      </c>
      <c r="F16" s="28" t="inlineStr">
        <is>
          <t>Qty</t>
        </is>
      </c>
      <c r="G16" s="28" t="inlineStr">
        <is>
          <t>AM</t>
        </is>
      </c>
      <c r="H16" s="29" t="inlineStr">
        <is>
          <t>PM</t>
        </is>
      </c>
      <c r="I16" s="27" t="inlineStr">
        <is>
          <t>Item</t>
        </is>
      </c>
      <c r="J16" s="28" t="inlineStr">
        <is>
          <t>Qty</t>
        </is>
      </c>
      <c r="K16" s="28" t="inlineStr">
        <is>
          <t>AM</t>
        </is>
      </c>
      <c r="L16" s="29" t="inlineStr">
        <is>
          <t>PM</t>
        </is>
      </c>
      <c r="M16" s="27" t="inlineStr">
        <is>
          <t>Item</t>
        </is>
      </c>
      <c r="N16" s="28" t="inlineStr">
        <is>
          <t>Qty</t>
        </is>
      </c>
      <c r="O16" s="28" t="inlineStr">
        <is>
          <t>AM</t>
        </is>
      </c>
      <c r="P16" s="29" t="inlineStr">
        <is>
          <t>PM</t>
        </is>
      </c>
      <c r="Q16" s="27" t="inlineStr">
        <is>
          <t>Item</t>
        </is>
      </c>
      <c r="R16" s="28" t="inlineStr">
        <is>
          <t>Qty</t>
        </is>
      </c>
      <c r="S16" s="28" t="inlineStr">
        <is>
          <t>AM</t>
        </is>
      </c>
      <c r="T16" s="29" t="inlineStr">
        <is>
          <t>PM</t>
        </is>
      </c>
      <c r="U16" s="27" t="inlineStr">
        <is>
          <t>Item</t>
        </is>
      </c>
      <c r="V16" s="28" t="inlineStr">
        <is>
          <t>Qty</t>
        </is>
      </c>
      <c r="W16" s="28" t="inlineStr">
        <is>
          <t>AM</t>
        </is>
      </c>
      <c r="X16" s="29" t="inlineStr">
        <is>
          <t>PM</t>
        </is>
      </c>
      <c r="Y16" s="27" t="inlineStr">
        <is>
          <t>Item</t>
        </is>
      </c>
      <c r="Z16" s="28" t="inlineStr">
        <is>
          <t>Qty</t>
        </is>
      </c>
      <c r="AA16" s="28" t="inlineStr">
        <is>
          <t>AM</t>
        </is>
      </c>
      <c r="AB16" s="29" t="inlineStr">
        <is>
          <t>PM</t>
        </is>
      </c>
    </row>
    <row r="17" ht="16" customHeight="1">
      <c r="A17" s="30" t="inlineStr">
        <is>
          <t>Feed</t>
        </is>
      </c>
      <c r="B17" s="31" t="inlineStr"/>
      <c r="C17" s="32" t="inlineStr">
        <is>
          <t>☐</t>
        </is>
      </c>
      <c r="D17" s="33" t="inlineStr">
        <is>
          <t>☐</t>
        </is>
      </c>
      <c r="E17" s="30" t="inlineStr">
        <is>
          <t>Feed</t>
        </is>
      </c>
      <c r="F17" s="31" t="inlineStr"/>
      <c r="G17" s="32" t="inlineStr">
        <is>
          <t>☐</t>
        </is>
      </c>
      <c r="H17" s="33" t="inlineStr">
        <is>
          <t>☐</t>
        </is>
      </c>
      <c r="I17" s="30" t="inlineStr">
        <is>
          <t>Feed</t>
        </is>
      </c>
      <c r="J17" s="31" t="inlineStr"/>
      <c r="K17" s="32" t="inlineStr">
        <is>
          <t>☐</t>
        </is>
      </c>
      <c r="L17" s="33" t="inlineStr">
        <is>
          <t>☐</t>
        </is>
      </c>
      <c r="M17" s="30" t="inlineStr">
        <is>
          <t>Feed</t>
        </is>
      </c>
      <c r="N17" s="31" t="inlineStr"/>
      <c r="O17" s="32" t="inlineStr">
        <is>
          <t>☐</t>
        </is>
      </c>
      <c r="P17" s="33" t="inlineStr">
        <is>
          <t>☐</t>
        </is>
      </c>
      <c r="Q17" s="30" t="inlineStr">
        <is>
          <t>Feed</t>
        </is>
      </c>
      <c r="R17" s="31" t="inlineStr"/>
      <c r="S17" s="32" t="inlineStr">
        <is>
          <t>☐</t>
        </is>
      </c>
      <c r="T17" s="33" t="inlineStr">
        <is>
          <t>☐</t>
        </is>
      </c>
      <c r="U17" s="30" t="inlineStr">
        <is>
          <t>Feed</t>
        </is>
      </c>
      <c r="V17" s="31" t="inlineStr"/>
      <c r="W17" s="32" t="inlineStr">
        <is>
          <t>☐</t>
        </is>
      </c>
      <c r="X17" s="33" t="inlineStr">
        <is>
          <t>☐</t>
        </is>
      </c>
      <c r="Y17" s="30" t="inlineStr">
        <is>
          <t>Feed</t>
        </is>
      </c>
      <c r="Z17" s="31" t="inlineStr"/>
      <c r="AA17" s="32" t="inlineStr">
        <is>
          <t>☐</t>
        </is>
      </c>
      <c r="AB17" s="33" t="inlineStr">
        <is>
          <t>☐</t>
        </is>
      </c>
    </row>
    <row r="18" ht="16" customHeight="1">
      <c r="A18" s="30" t="inlineStr">
        <is>
          <t>Meds</t>
        </is>
      </c>
      <c r="B18" s="31" t="inlineStr"/>
      <c r="C18" s="32" t="inlineStr">
        <is>
          <t>☐</t>
        </is>
      </c>
      <c r="D18" s="33" t="inlineStr">
        <is>
          <t>☐</t>
        </is>
      </c>
      <c r="E18" s="30" t="inlineStr">
        <is>
          <t>Meds</t>
        </is>
      </c>
      <c r="F18" s="31" t="inlineStr"/>
      <c r="G18" s="32" t="inlineStr">
        <is>
          <t>☐</t>
        </is>
      </c>
      <c r="H18" s="33" t="inlineStr">
        <is>
          <t>☐</t>
        </is>
      </c>
      <c r="I18" s="30" t="inlineStr">
        <is>
          <t>Meds</t>
        </is>
      </c>
      <c r="J18" s="31" t="inlineStr"/>
      <c r="K18" s="32" t="inlineStr">
        <is>
          <t>☐</t>
        </is>
      </c>
      <c r="L18" s="33" t="inlineStr">
        <is>
          <t>☐</t>
        </is>
      </c>
      <c r="M18" s="30" t="inlineStr">
        <is>
          <t>Meds</t>
        </is>
      </c>
      <c r="N18" s="31" t="inlineStr"/>
      <c r="O18" s="32" t="inlineStr">
        <is>
          <t>☐</t>
        </is>
      </c>
      <c r="P18" s="33" t="inlineStr">
        <is>
          <t>☐</t>
        </is>
      </c>
      <c r="Q18" s="30" t="inlineStr">
        <is>
          <t>Meds</t>
        </is>
      </c>
      <c r="R18" s="31" t="inlineStr"/>
      <c r="S18" s="32" t="inlineStr">
        <is>
          <t>☐</t>
        </is>
      </c>
      <c r="T18" s="33" t="inlineStr">
        <is>
          <t>☐</t>
        </is>
      </c>
      <c r="U18" s="30" t="inlineStr">
        <is>
          <t>Meds</t>
        </is>
      </c>
      <c r="V18" s="31" t="inlineStr"/>
      <c r="W18" s="32" t="inlineStr">
        <is>
          <t>☐</t>
        </is>
      </c>
      <c r="X18" s="33" t="inlineStr">
        <is>
          <t>☐</t>
        </is>
      </c>
      <c r="Y18" s="30" t="inlineStr">
        <is>
          <t>Meds</t>
        </is>
      </c>
      <c r="Z18" s="31" t="inlineStr"/>
      <c r="AA18" s="32" t="inlineStr">
        <is>
          <t>☐</t>
        </is>
      </c>
      <c r="AB18" s="33" t="inlineStr">
        <is>
          <t>☐</t>
        </is>
      </c>
    </row>
    <row r="19" ht="16" customHeight="1">
      <c r="A19" s="30" t="inlineStr">
        <is>
          <t>Water checked</t>
        </is>
      </c>
      <c r="B19" s="31" t="inlineStr"/>
      <c r="C19" s="32" t="inlineStr">
        <is>
          <t>☐</t>
        </is>
      </c>
      <c r="D19" s="33" t="inlineStr">
        <is>
          <t>☐</t>
        </is>
      </c>
      <c r="E19" s="30" t="inlineStr">
        <is>
          <t>Water checked</t>
        </is>
      </c>
      <c r="F19" s="31" t="inlineStr"/>
      <c r="G19" s="32" t="inlineStr">
        <is>
          <t>☐</t>
        </is>
      </c>
      <c r="H19" s="33" t="inlineStr">
        <is>
          <t>☐</t>
        </is>
      </c>
      <c r="I19" s="30" t="inlineStr">
        <is>
          <t>Water checked</t>
        </is>
      </c>
      <c r="J19" s="31" t="inlineStr"/>
      <c r="K19" s="32" t="inlineStr">
        <is>
          <t>☐</t>
        </is>
      </c>
      <c r="L19" s="33" t="inlineStr">
        <is>
          <t>☐</t>
        </is>
      </c>
      <c r="M19" s="30" t="inlineStr">
        <is>
          <t>Water checked</t>
        </is>
      </c>
      <c r="N19" s="31" t="inlineStr"/>
      <c r="O19" s="32" t="inlineStr">
        <is>
          <t>☐</t>
        </is>
      </c>
      <c r="P19" s="33" t="inlineStr">
        <is>
          <t>☐</t>
        </is>
      </c>
      <c r="Q19" s="30" t="inlineStr">
        <is>
          <t>Water checked</t>
        </is>
      </c>
      <c r="R19" s="31" t="inlineStr"/>
      <c r="S19" s="32" t="inlineStr">
        <is>
          <t>☐</t>
        </is>
      </c>
      <c r="T19" s="33" t="inlineStr">
        <is>
          <t>☐</t>
        </is>
      </c>
      <c r="U19" s="30" t="inlineStr">
        <is>
          <t>Water checked</t>
        </is>
      </c>
      <c r="V19" s="31" t="inlineStr"/>
      <c r="W19" s="32" t="inlineStr">
        <is>
          <t>☐</t>
        </is>
      </c>
      <c r="X19" s="33" t="inlineStr">
        <is>
          <t>☐</t>
        </is>
      </c>
      <c r="Y19" s="30" t="inlineStr">
        <is>
          <t>Water checked</t>
        </is>
      </c>
      <c r="Z19" s="31" t="inlineStr"/>
      <c r="AA19" s="32" t="inlineStr">
        <is>
          <t>☐</t>
        </is>
      </c>
      <c r="AB19" s="33" t="inlineStr">
        <is>
          <t>☐</t>
        </is>
      </c>
    </row>
    <row r="20" ht="16" customHeight="1">
      <c r="A20" s="30" t="inlineStr">
        <is>
          <t>Manure normal</t>
        </is>
      </c>
      <c r="B20" s="31" t="inlineStr"/>
      <c r="C20" s="32" t="inlineStr">
        <is>
          <t>☐</t>
        </is>
      </c>
      <c r="D20" s="33" t="inlineStr">
        <is>
          <t>☐</t>
        </is>
      </c>
      <c r="E20" s="30" t="inlineStr">
        <is>
          <t>Manure normal</t>
        </is>
      </c>
      <c r="F20" s="31" t="inlineStr"/>
      <c r="G20" s="32" t="inlineStr">
        <is>
          <t>☐</t>
        </is>
      </c>
      <c r="H20" s="33" t="inlineStr">
        <is>
          <t>☐</t>
        </is>
      </c>
      <c r="I20" s="30" t="inlineStr">
        <is>
          <t>Manure normal</t>
        </is>
      </c>
      <c r="J20" s="31" t="inlineStr"/>
      <c r="K20" s="32" t="inlineStr">
        <is>
          <t>☐</t>
        </is>
      </c>
      <c r="L20" s="33" t="inlineStr">
        <is>
          <t>☐</t>
        </is>
      </c>
      <c r="M20" s="30" t="inlineStr">
        <is>
          <t>Manure normal</t>
        </is>
      </c>
      <c r="N20" s="31" t="inlineStr"/>
      <c r="O20" s="32" t="inlineStr">
        <is>
          <t>☐</t>
        </is>
      </c>
      <c r="P20" s="33" t="inlineStr">
        <is>
          <t>☐</t>
        </is>
      </c>
      <c r="Q20" s="30" t="inlineStr">
        <is>
          <t>Manure normal</t>
        </is>
      </c>
      <c r="R20" s="31" t="inlineStr"/>
      <c r="S20" s="32" t="inlineStr">
        <is>
          <t>☐</t>
        </is>
      </c>
      <c r="T20" s="33" t="inlineStr">
        <is>
          <t>☐</t>
        </is>
      </c>
      <c r="U20" s="30" t="inlineStr">
        <is>
          <t>Manure normal</t>
        </is>
      </c>
      <c r="V20" s="31" t="inlineStr"/>
      <c r="W20" s="32" t="inlineStr">
        <is>
          <t>☐</t>
        </is>
      </c>
      <c r="X20" s="33" t="inlineStr">
        <is>
          <t>☐</t>
        </is>
      </c>
      <c r="Y20" s="30" t="inlineStr">
        <is>
          <t>Manure normal</t>
        </is>
      </c>
      <c r="Z20" s="31" t="inlineStr"/>
      <c r="AA20" s="32" t="inlineStr">
        <is>
          <t>☐</t>
        </is>
      </c>
      <c r="AB20" s="33" t="inlineStr">
        <is>
          <t>☐</t>
        </is>
      </c>
    </row>
    <row r="21" ht="16" customHeight="1">
      <c r="A21" s="30" t="inlineStr">
        <is>
          <t>Turnout / movement</t>
        </is>
      </c>
      <c r="B21" s="31" t="inlineStr"/>
      <c r="C21" s="32" t="inlineStr">
        <is>
          <t>☐</t>
        </is>
      </c>
      <c r="D21" s="33" t="inlineStr">
        <is>
          <t>☐</t>
        </is>
      </c>
      <c r="E21" s="30" t="inlineStr">
        <is>
          <t>Turnout / movement</t>
        </is>
      </c>
      <c r="F21" s="31" t="inlineStr"/>
      <c r="G21" s="32" t="inlineStr">
        <is>
          <t>☐</t>
        </is>
      </c>
      <c r="H21" s="33" t="inlineStr">
        <is>
          <t>☐</t>
        </is>
      </c>
      <c r="I21" s="30" t="inlineStr">
        <is>
          <t>Turnout / movement</t>
        </is>
      </c>
      <c r="J21" s="31" t="inlineStr"/>
      <c r="K21" s="32" t="inlineStr">
        <is>
          <t>☐</t>
        </is>
      </c>
      <c r="L21" s="33" t="inlineStr">
        <is>
          <t>☐</t>
        </is>
      </c>
      <c r="M21" s="30" t="inlineStr">
        <is>
          <t>Turnout / movement</t>
        </is>
      </c>
      <c r="N21" s="31" t="inlineStr"/>
      <c r="O21" s="32" t="inlineStr">
        <is>
          <t>☐</t>
        </is>
      </c>
      <c r="P21" s="33" t="inlineStr">
        <is>
          <t>☐</t>
        </is>
      </c>
      <c r="Q21" s="30" t="inlineStr">
        <is>
          <t>Turnout / movement</t>
        </is>
      </c>
      <c r="R21" s="31" t="inlineStr"/>
      <c r="S21" s="32" t="inlineStr">
        <is>
          <t>☐</t>
        </is>
      </c>
      <c r="T21" s="33" t="inlineStr">
        <is>
          <t>☐</t>
        </is>
      </c>
      <c r="U21" s="30" t="inlineStr">
        <is>
          <t>Turnout / movement</t>
        </is>
      </c>
      <c r="V21" s="31" t="inlineStr"/>
      <c r="W21" s="32" t="inlineStr">
        <is>
          <t>☐</t>
        </is>
      </c>
      <c r="X21" s="33" t="inlineStr">
        <is>
          <t>☐</t>
        </is>
      </c>
      <c r="Y21" s="30" t="inlineStr">
        <is>
          <t>Turnout / movement</t>
        </is>
      </c>
      <c r="Z21" s="31" t="inlineStr"/>
      <c r="AA21" s="32" t="inlineStr">
        <is>
          <t>☐</t>
        </is>
      </c>
      <c r="AB21" s="33" t="inlineStr">
        <is>
          <t>☐</t>
        </is>
      </c>
    </row>
    <row r="22" ht="16" customHeight="1">
      <c r="A22" s="30" t="inlineStr">
        <is>
          <t>Behavior normal</t>
        </is>
      </c>
      <c r="B22" s="31" t="inlineStr"/>
      <c r="C22" s="32" t="inlineStr">
        <is>
          <t>☐</t>
        </is>
      </c>
      <c r="D22" s="33" t="inlineStr">
        <is>
          <t>☐</t>
        </is>
      </c>
      <c r="E22" s="30" t="inlineStr">
        <is>
          <t>Behavior normal</t>
        </is>
      </c>
      <c r="F22" s="31" t="inlineStr"/>
      <c r="G22" s="32" t="inlineStr">
        <is>
          <t>☐</t>
        </is>
      </c>
      <c r="H22" s="33" t="inlineStr">
        <is>
          <t>☐</t>
        </is>
      </c>
      <c r="I22" s="30" t="inlineStr">
        <is>
          <t>Behavior normal</t>
        </is>
      </c>
      <c r="J22" s="31" t="inlineStr"/>
      <c r="K22" s="32" t="inlineStr">
        <is>
          <t>☐</t>
        </is>
      </c>
      <c r="L22" s="33" t="inlineStr">
        <is>
          <t>☐</t>
        </is>
      </c>
      <c r="M22" s="30" t="inlineStr">
        <is>
          <t>Behavior normal</t>
        </is>
      </c>
      <c r="N22" s="31" t="inlineStr"/>
      <c r="O22" s="32" t="inlineStr">
        <is>
          <t>☐</t>
        </is>
      </c>
      <c r="P22" s="33" t="inlineStr">
        <is>
          <t>☐</t>
        </is>
      </c>
      <c r="Q22" s="30" t="inlineStr">
        <is>
          <t>Behavior normal</t>
        </is>
      </c>
      <c r="R22" s="31" t="inlineStr"/>
      <c r="S22" s="32" t="inlineStr">
        <is>
          <t>☐</t>
        </is>
      </c>
      <c r="T22" s="33" t="inlineStr">
        <is>
          <t>☐</t>
        </is>
      </c>
      <c r="U22" s="30" t="inlineStr">
        <is>
          <t>Behavior normal</t>
        </is>
      </c>
      <c r="V22" s="31" t="inlineStr"/>
      <c r="W22" s="32" t="inlineStr">
        <is>
          <t>☐</t>
        </is>
      </c>
      <c r="X22" s="33" t="inlineStr">
        <is>
          <t>☐</t>
        </is>
      </c>
      <c r="Y22" s="30" t="inlineStr">
        <is>
          <t>Behavior normal</t>
        </is>
      </c>
      <c r="Z22" s="31" t="inlineStr"/>
      <c r="AA22" s="32" t="inlineStr">
        <is>
          <t>☐</t>
        </is>
      </c>
      <c r="AB22" s="33" t="inlineStr">
        <is>
          <t>☐</t>
        </is>
      </c>
    </row>
    <row r="23" ht="16" customHeight="1">
      <c r="A23" s="30" t="inlineStr">
        <is>
          <t>Condition</t>
        </is>
      </c>
      <c r="B23" s="31" t="inlineStr"/>
      <c r="C23" s="32" t="inlineStr">
        <is>
          <t>☐</t>
        </is>
      </c>
      <c r="D23" s="33" t="inlineStr">
        <is>
          <t>☐</t>
        </is>
      </c>
      <c r="E23" s="30" t="inlineStr">
        <is>
          <t>Condition</t>
        </is>
      </c>
      <c r="F23" s="31" t="inlineStr"/>
      <c r="G23" s="32" t="inlineStr">
        <is>
          <t>☐</t>
        </is>
      </c>
      <c r="H23" s="33" t="inlineStr">
        <is>
          <t>☐</t>
        </is>
      </c>
      <c r="I23" s="30" t="inlineStr">
        <is>
          <t>Condition</t>
        </is>
      </c>
      <c r="J23" s="31" t="inlineStr"/>
      <c r="K23" s="32" t="inlineStr">
        <is>
          <t>☐</t>
        </is>
      </c>
      <c r="L23" s="33" t="inlineStr">
        <is>
          <t>☐</t>
        </is>
      </c>
      <c r="M23" s="30" t="inlineStr">
        <is>
          <t>Condition</t>
        </is>
      </c>
      <c r="N23" s="31" t="inlineStr"/>
      <c r="O23" s="32" t="inlineStr">
        <is>
          <t>☐</t>
        </is>
      </c>
      <c r="P23" s="33" t="inlineStr">
        <is>
          <t>☐</t>
        </is>
      </c>
      <c r="Q23" s="30" t="inlineStr">
        <is>
          <t>Condition</t>
        </is>
      </c>
      <c r="R23" s="31" t="inlineStr"/>
      <c r="S23" s="32" t="inlineStr">
        <is>
          <t>☐</t>
        </is>
      </c>
      <c r="T23" s="33" t="inlineStr">
        <is>
          <t>☐</t>
        </is>
      </c>
      <c r="U23" s="30" t="inlineStr">
        <is>
          <t>Condition</t>
        </is>
      </c>
      <c r="V23" s="31" t="inlineStr"/>
      <c r="W23" s="32" t="inlineStr">
        <is>
          <t>☐</t>
        </is>
      </c>
      <c r="X23" s="33" t="inlineStr">
        <is>
          <t>☐</t>
        </is>
      </c>
      <c r="Y23" s="30" t="inlineStr">
        <is>
          <t>Condition</t>
        </is>
      </c>
      <c r="Z23" s="31" t="inlineStr"/>
      <c r="AA23" s="32" t="inlineStr">
        <is>
          <t>☐</t>
        </is>
      </c>
      <c r="AB23" s="33" t="inlineStr">
        <is>
          <t>☐</t>
        </is>
      </c>
    </row>
    <row r="24" ht="28" customHeight="1">
      <c r="A24" s="34" t="inlineStr">
        <is>
          <t>Notes:</t>
        </is>
      </c>
      <c r="B24" s="24" t="n"/>
      <c r="C24" s="24" t="n"/>
      <c r="D24" s="25" t="n"/>
      <c r="E24" s="34" t="inlineStr">
        <is>
          <t>Notes:</t>
        </is>
      </c>
      <c r="F24" s="24" t="n"/>
      <c r="G24" s="24" t="n"/>
      <c r="H24" s="25" t="n"/>
      <c r="I24" s="34" t="inlineStr">
        <is>
          <t>Notes:</t>
        </is>
      </c>
      <c r="J24" s="24" t="n"/>
      <c r="K24" s="24" t="n"/>
      <c r="L24" s="25" t="n"/>
      <c r="M24" s="34" t="inlineStr">
        <is>
          <t>Notes:</t>
        </is>
      </c>
      <c r="N24" s="24" t="n"/>
      <c r="O24" s="24" t="n"/>
      <c r="P24" s="25" t="n"/>
      <c r="Q24" s="34" t="inlineStr">
        <is>
          <t>Notes:</t>
        </is>
      </c>
      <c r="R24" s="24" t="n"/>
      <c r="S24" s="24" t="n"/>
      <c r="T24" s="25" t="n"/>
      <c r="U24" s="34" t="inlineStr">
        <is>
          <t>Notes:</t>
        </is>
      </c>
      <c r="V24" s="24" t="n"/>
      <c r="W24" s="24" t="n"/>
      <c r="X24" s="25" t="n"/>
      <c r="Y24" s="34" t="inlineStr">
        <is>
          <t>Notes:</t>
        </is>
      </c>
      <c r="Z24" s="24" t="n"/>
      <c r="AA24" s="24" t="n"/>
      <c r="AB24" s="25" t="n"/>
    </row>
    <row r="25" ht="18" customHeight="1">
      <c r="A25" s="13">
        <f>IF(MONTH(DATE('Horse Profile'!$B$3,8,1)-WEEKDAY(DATE('Horse Profile'!$B$3,8,1),2)+1+(2*7+0))=8,DAY(DATE('Horse Profile'!$B$3,8,1)-WEEKDAY(DATE('Horse Profile'!$B$3,8,1),2)+1+(2*7+0)),"")</f>
        <v/>
      </c>
      <c r="B25" s="14" t="n"/>
      <c r="C25" s="14" t="n"/>
      <c r="D25" s="15" t="n"/>
      <c r="E25" s="13">
        <f>IF(MONTH(DATE('Horse Profile'!$B$3,8,1)-WEEKDAY(DATE('Horse Profile'!$B$3,8,1),2)+1+(2*7+1))=8,DAY(DATE('Horse Profile'!$B$3,8,1)-WEEKDAY(DATE('Horse Profile'!$B$3,8,1),2)+1+(2*7+1)),"")</f>
        <v/>
      </c>
      <c r="F25" s="14" t="n"/>
      <c r="G25" s="14" t="n"/>
      <c r="H25" s="15" t="n"/>
      <c r="I25" s="13">
        <f>IF(MONTH(DATE('Horse Profile'!$B$3,8,1)-WEEKDAY(DATE('Horse Profile'!$B$3,8,1),2)+1+(2*7+2))=8,DAY(DATE('Horse Profile'!$B$3,8,1)-WEEKDAY(DATE('Horse Profile'!$B$3,8,1),2)+1+(2*7+2)),"")</f>
        <v/>
      </c>
      <c r="J25" s="14" t="n"/>
      <c r="K25" s="14" t="n"/>
      <c r="L25" s="15" t="n"/>
      <c r="M25" s="13">
        <f>IF(MONTH(DATE('Horse Profile'!$B$3,8,1)-WEEKDAY(DATE('Horse Profile'!$B$3,8,1),2)+1+(2*7+3))=8,DAY(DATE('Horse Profile'!$B$3,8,1)-WEEKDAY(DATE('Horse Profile'!$B$3,8,1),2)+1+(2*7+3)),"")</f>
        <v/>
      </c>
      <c r="N25" s="14" t="n"/>
      <c r="O25" s="14" t="n"/>
      <c r="P25" s="15" t="n"/>
      <c r="Q25" s="13">
        <f>IF(MONTH(DATE('Horse Profile'!$B$3,8,1)-WEEKDAY(DATE('Horse Profile'!$B$3,8,1),2)+1+(2*7+4))=8,DAY(DATE('Horse Profile'!$B$3,8,1)-WEEKDAY(DATE('Horse Profile'!$B$3,8,1),2)+1+(2*7+4)),"")</f>
        <v/>
      </c>
      <c r="R25" s="14" t="n"/>
      <c r="S25" s="14" t="n"/>
      <c r="T25" s="15" t="n"/>
      <c r="U25" s="13">
        <f>IF(MONTH(DATE('Horse Profile'!$B$3,8,1)-WEEKDAY(DATE('Horse Profile'!$B$3,8,1),2)+1+(2*7+5))=8,DAY(DATE('Horse Profile'!$B$3,8,1)-WEEKDAY(DATE('Horse Profile'!$B$3,8,1),2)+1+(2*7+5)),"")</f>
        <v/>
      </c>
      <c r="V25" s="14" t="n"/>
      <c r="W25" s="14" t="n"/>
      <c r="X25" s="15" t="n"/>
      <c r="Y25" s="13">
        <f>IF(MONTH(DATE('Horse Profile'!$B$3,8,1)-WEEKDAY(DATE('Horse Profile'!$B$3,8,1),2)+1+(2*7+6))=8,DAY(DATE('Horse Profile'!$B$3,8,1)-WEEKDAY(DATE('Horse Profile'!$B$3,8,1),2)+1+(2*7+6)),"")</f>
        <v/>
      </c>
      <c r="Z25" s="14" t="n"/>
      <c r="AA25" s="14" t="n"/>
      <c r="AB25" s="15" t="n"/>
    </row>
    <row r="26" ht="16" customHeight="1">
      <c r="A26" s="16" t="inlineStr">
        <is>
          <t>Item</t>
        </is>
      </c>
      <c r="B26" s="17" t="inlineStr">
        <is>
          <t>Qty</t>
        </is>
      </c>
      <c r="C26" s="17" t="inlineStr">
        <is>
          <t>AM</t>
        </is>
      </c>
      <c r="D26" s="18" t="inlineStr">
        <is>
          <t>PM</t>
        </is>
      </c>
      <c r="E26" s="16" t="inlineStr">
        <is>
          <t>Item</t>
        </is>
      </c>
      <c r="F26" s="17" t="inlineStr">
        <is>
          <t>Qty</t>
        </is>
      </c>
      <c r="G26" s="17" t="inlineStr">
        <is>
          <t>AM</t>
        </is>
      </c>
      <c r="H26" s="18" t="inlineStr">
        <is>
          <t>PM</t>
        </is>
      </c>
      <c r="I26" s="16" t="inlineStr">
        <is>
          <t>Item</t>
        </is>
      </c>
      <c r="J26" s="17" t="inlineStr">
        <is>
          <t>Qty</t>
        </is>
      </c>
      <c r="K26" s="17" t="inlineStr">
        <is>
          <t>AM</t>
        </is>
      </c>
      <c r="L26" s="18" t="inlineStr">
        <is>
          <t>PM</t>
        </is>
      </c>
      <c r="M26" s="16" t="inlineStr">
        <is>
          <t>Item</t>
        </is>
      </c>
      <c r="N26" s="17" t="inlineStr">
        <is>
          <t>Qty</t>
        </is>
      </c>
      <c r="O26" s="17" t="inlineStr">
        <is>
          <t>AM</t>
        </is>
      </c>
      <c r="P26" s="18" t="inlineStr">
        <is>
          <t>PM</t>
        </is>
      </c>
      <c r="Q26" s="16" t="inlineStr">
        <is>
          <t>Item</t>
        </is>
      </c>
      <c r="R26" s="17" t="inlineStr">
        <is>
          <t>Qty</t>
        </is>
      </c>
      <c r="S26" s="17" t="inlineStr">
        <is>
          <t>AM</t>
        </is>
      </c>
      <c r="T26" s="18" t="inlineStr">
        <is>
          <t>PM</t>
        </is>
      </c>
      <c r="U26" s="16" t="inlineStr">
        <is>
          <t>Item</t>
        </is>
      </c>
      <c r="V26" s="17" t="inlineStr">
        <is>
          <t>Qty</t>
        </is>
      </c>
      <c r="W26" s="17" t="inlineStr">
        <is>
          <t>AM</t>
        </is>
      </c>
      <c r="X26" s="18" t="inlineStr">
        <is>
          <t>PM</t>
        </is>
      </c>
      <c r="Y26" s="16" t="inlineStr">
        <is>
          <t>Item</t>
        </is>
      </c>
      <c r="Z26" s="17" t="inlineStr">
        <is>
          <t>Qty</t>
        </is>
      </c>
      <c r="AA26" s="17" t="inlineStr">
        <is>
          <t>AM</t>
        </is>
      </c>
      <c r="AB26" s="18" t="inlineStr">
        <is>
          <t>PM</t>
        </is>
      </c>
    </row>
    <row r="27" ht="16" customHeight="1">
      <c r="A27" s="19" t="inlineStr">
        <is>
          <t>Feed</t>
        </is>
      </c>
      <c r="B27" s="20" t="inlineStr"/>
      <c r="C27" s="21" t="inlineStr">
        <is>
          <t>☐</t>
        </is>
      </c>
      <c r="D27" s="22" t="inlineStr">
        <is>
          <t>☐</t>
        </is>
      </c>
      <c r="E27" s="19" t="inlineStr">
        <is>
          <t>Feed</t>
        </is>
      </c>
      <c r="F27" s="20" t="inlineStr"/>
      <c r="G27" s="21" t="inlineStr">
        <is>
          <t>☐</t>
        </is>
      </c>
      <c r="H27" s="22" t="inlineStr">
        <is>
          <t>☐</t>
        </is>
      </c>
      <c r="I27" s="19" t="inlineStr">
        <is>
          <t>Feed</t>
        </is>
      </c>
      <c r="J27" s="20" t="inlineStr"/>
      <c r="K27" s="21" t="inlineStr">
        <is>
          <t>☐</t>
        </is>
      </c>
      <c r="L27" s="22" t="inlineStr">
        <is>
          <t>☐</t>
        </is>
      </c>
      <c r="M27" s="19" t="inlineStr">
        <is>
          <t>Feed</t>
        </is>
      </c>
      <c r="N27" s="20" t="inlineStr"/>
      <c r="O27" s="21" t="inlineStr">
        <is>
          <t>☐</t>
        </is>
      </c>
      <c r="P27" s="22" t="inlineStr">
        <is>
          <t>☐</t>
        </is>
      </c>
      <c r="Q27" s="19" t="inlineStr">
        <is>
          <t>Feed</t>
        </is>
      </c>
      <c r="R27" s="20" t="inlineStr"/>
      <c r="S27" s="21" t="inlineStr">
        <is>
          <t>☐</t>
        </is>
      </c>
      <c r="T27" s="22" t="inlineStr">
        <is>
          <t>☐</t>
        </is>
      </c>
      <c r="U27" s="19" t="inlineStr">
        <is>
          <t>Feed</t>
        </is>
      </c>
      <c r="V27" s="20" t="inlineStr"/>
      <c r="W27" s="21" t="inlineStr">
        <is>
          <t>☐</t>
        </is>
      </c>
      <c r="X27" s="22" t="inlineStr">
        <is>
          <t>☐</t>
        </is>
      </c>
      <c r="Y27" s="19" t="inlineStr">
        <is>
          <t>Feed</t>
        </is>
      </c>
      <c r="Z27" s="20" t="inlineStr"/>
      <c r="AA27" s="21" t="inlineStr">
        <is>
          <t>☐</t>
        </is>
      </c>
      <c r="AB27" s="22" t="inlineStr">
        <is>
          <t>☐</t>
        </is>
      </c>
    </row>
    <row r="28" ht="16" customHeight="1">
      <c r="A28" s="19" t="inlineStr">
        <is>
          <t>Meds</t>
        </is>
      </c>
      <c r="B28" s="20" t="inlineStr"/>
      <c r="C28" s="21" t="inlineStr">
        <is>
          <t>☐</t>
        </is>
      </c>
      <c r="D28" s="22" t="inlineStr">
        <is>
          <t>☐</t>
        </is>
      </c>
      <c r="E28" s="19" t="inlineStr">
        <is>
          <t>Meds</t>
        </is>
      </c>
      <c r="F28" s="20" t="inlineStr"/>
      <c r="G28" s="21" t="inlineStr">
        <is>
          <t>☐</t>
        </is>
      </c>
      <c r="H28" s="22" t="inlineStr">
        <is>
          <t>☐</t>
        </is>
      </c>
      <c r="I28" s="19" t="inlineStr">
        <is>
          <t>Meds</t>
        </is>
      </c>
      <c r="J28" s="20" t="inlineStr"/>
      <c r="K28" s="21" t="inlineStr">
        <is>
          <t>☐</t>
        </is>
      </c>
      <c r="L28" s="22" t="inlineStr">
        <is>
          <t>☐</t>
        </is>
      </c>
      <c r="M28" s="19" t="inlineStr">
        <is>
          <t>Meds</t>
        </is>
      </c>
      <c r="N28" s="20" t="inlineStr"/>
      <c r="O28" s="21" t="inlineStr">
        <is>
          <t>☐</t>
        </is>
      </c>
      <c r="P28" s="22" t="inlineStr">
        <is>
          <t>☐</t>
        </is>
      </c>
      <c r="Q28" s="19" t="inlineStr">
        <is>
          <t>Meds</t>
        </is>
      </c>
      <c r="R28" s="20" t="inlineStr"/>
      <c r="S28" s="21" t="inlineStr">
        <is>
          <t>☐</t>
        </is>
      </c>
      <c r="T28" s="22" t="inlineStr">
        <is>
          <t>☐</t>
        </is>
      </c>
      <c r="U28" s="19" t="inlineStr">
        <is>
          <t>Meds</t>
        </is>
      </c>
      <c r="V28" s="20" t="inlineStr"/>
      <c r="W28" s="21" t="inlineStr">
        <is>
          <t>☐</t>
        </is>
      </c>
      <c r="X28" s="22" t="inlineStr">
        <is>
          <t>☐</t>
        </is>
      </c>
      <c r="Y28" s="19" t="inlineStr">
        <is>
          <t>Meds</t>
        </is>
      </c>
      <c r="Z28" s="20" t="inlineStr"/>
      <c r="AA28" s="21" t="inlineStr">
        <is>
          <t>☐</t>
        </is>
      </c>
      <c r="AB28" s="22" t="inlineStr">
        <is>
          <t>☐</t>
        </is>
      </c>
    </row>
    <row r="29" ht="16" customHeight="1">
      <c r="A29" s="19" t="inlineStr">
        <is>
          <t>Water checked</t>
        </is>
      </c>
      <c r="B29" s="20" t="inlineStr"/>
      <c r="C29" s="21" t="inlineStr">
        <is>
          <t>☐</t>
        </is>
      </c>
      <c r="D29" s="22" t="inlineStr">
        <is>
          <t>☐</t>
        </is>
      </c>
      <c r="E29" s="19" t="inlineStr">
        <is>
          <t>Water checked</t>
        </is>
      </c>
      <c r="F29" s="20" t="inlineStr"/>
      <c r="G29" s="21" t="inlineStr">
        <is>
          <t>☐</t>
        </is>
      </c>
      <c r="H29" s="22" t="inlineStr">
        <is>
          <t>☐</t>
        </is>
      </c>
      <c r="I29" s="19" t="inlineStr">
        <is>
          <t>Water checked</t>
        </is>
      </c>
      <c r="J29" s="20" t="inlineStr"/>
      <c r="K29" s="21" t="inlineStr">
        <is>
          <t>☐</t>
        </is>
      </c>
      <c r="L29" s="22" t="inlineStr">
        <is>
          <t>☐</t>
        </is>
      </c>
      <c r="M29" s="19" t="inlineStr">
        <is>
          <t>Water checked</t>
        </is>
      </c>
      <c r="N29" s="20" t="inlineStr"/>
      <c r="O29" s="21" t="inlineStr">
        <is>
          <t>☐</t>
        </is>
      </c>
      <c r="P29" s="22" t="inlineStr">
        <is>
          <t>☐</t>
        </is>
      </c>
      <c r="Q29" s="19" t="inlineStr">
        <is>
          <t>Water checked</t>
        </is>
      </c>
      <c r="R29" s="20" t="inlineStr"/>
      <c r="S29" s="21" t="inlineStr">
        <is>
          <t>☐</t>
        </is>
      </c>
      <c r="T29" s="22" t="inlineStr">
        <is>
          <t>☐</t>
        </is>
      </c>
      <c r="U29" s="19" t="inlineStr">
        <is>
          <t>Water checked</t>
        </is>
      </c>
      <c r="V29" s="20" t="inlineStr"/>
      <c r="W29" s="21" t="inlineStr">
        <is>
          <t>☐</t>
        </is>
      </c>
      <c r="X29" s="22" t="inlineStr">
        <is>
          <t>☐</t>
        </is>
      </c>
      <c r="Y29" s="19" t="inlineStr">
        <is>
          <t>Water checked</t>
        </is>
      </c>
      <c r="Z29" s="20" t="inlineStr"/>
      <c r="AA29" s="21" t="inlineStr">
        <is>
          <t>☐</t>
        </is>
      </c>
      <c r="AB29" s="22" t="inlineStr">
        <is>
          <t>☐</t>
        </is>
      </c>
    </row>
    <row r="30" ht="16" customHeight="1">
      <c r="A30" s="19" t="inlineStr">
        <is>
          <t>Manure normal</t>
        </is>
      </c>
      <c r="B30" s="20" t="inlineStr"/>
      <c r="C30" s="21" t="inlineStr">
        <is>
          <t>☐</t>
        </is>
      </c>
      <c r="D30" s="22" t="inlineStr">
        <is>
          <t>☐</t>
        </is>
      </c>
      <c r="E30" s="19" t="inlineStr">
        <is>
          <t>Manure normal</t>
        </is>
      </c>
      <c r="F30" s="20" t="inlineStr"/>
      <c r="G30" s="21" t="inlineStr">
        <is>
          <t>☐</t>
        </is>
      </c>
      <c r="H30" s="22" t="inlineStr">
        <is>
          <t>☐</t>
        </is>
      </c>
      <c r="I30" s="19" t="inlineStr">
        <is>
          <t>Manure normal</t>
        </is>
      </c>
      <c r="J30" s="20" t="inlineStr"/>
      <c r="K30" s="21" t="inlineStr">
        <is>
          <t>☐</t>
        </is>
      </c>
      <c r="L30" s="22" t="inlineStr">
        <is>
          <t>☐</t>
        </is>
      </c>
      <c r="M30" s="19" t="inlineStr">
        <is>
          <t>Manure normal</t>
        </is>
      </c>
      <c r="N30" s="20" t="inlineStr"/>
      <c r="O30" s="21" t="inlineStr">
        <is>
          <t>☐</t>
        </is>
      </c>
      <c r="P30" s="22" t="inlineStr">
        <is>
          <t>☐</t>
        </is>
      </c>
      <c r="Q30" s="19" t="inlineStr">
        <is>
          <t>Manure normal</t>
        </is>
      </c>
      <c r="R30" s="20" t="inlineStr"/>
      <c r="S30" s="21" t="inlineStr">
        <is>
          <t>☐</t>
        </is>
      </c>
      <c r="T30" s="22" t="inlineStr">
        <is>
          <t>☐</t>
        </is>
      </c>
      <c r="U30" s="19" t="inlineStr">
        <is>
          <t>Manure normal</t>
        </is>
      </c>
      <c r="V30" s="20" t="inlineStr"/>
      <c r="W30" s="21" t="inlineStr">
        <is>
          <t>☐</t>
        </is>
      </c>
      <c r="X30" s="22" t="inlineStr">
        <is>
          <t>☐</t>
        </is>
      </c>
      <c r="Y30" s="19" t="inlineStr">
        <is>
          <t>Manure normal</t>
        </is>
      </c>
      <c r="Z30" s="20" t="inlineStr"/>
      <c r="AA30" s="21" t="inlineStr">
        <is>
          <t>☐</t>
        </is>
      </c>
      <c r="AB30" s="22" t="inlineStr">
        <is>
          <t>☐</t>
        </is>
      </c>
    </row>
    <row r="31" ht="16" customHeight="1">
      <c r="A31" s="19" t="inlineStr">
        <is>
          <t>Turnout / movement</t>
        </is>
      </c>
      <c r="B31" s="20" t="inlineStr"/>
      <c r="C31" s="21" t="inlineStr">
        <is>
          <t>☐</t>
        </is>
      </c>
      <c r="D31" s="22" t="inlineStr">
        <is>
          <t>☐</t>
        </is>
      </c>
      <c r="E31" s="19" t="inlineStr">
        <is>
          <t>Turnout / movement</t>
        </is>
      </c>
      <c r="F31" s="20" t="inlineStr"/>
      <c r="G31" s="21" t="inlineStr">
        <is>
          <t>☐</t>
        </is>
      </c>
      <c r="H31" s="22" t="inlineStr">
        <is>
          <t>☐</t>
        </is>
      </c>
      <c r="I31" s="19" t="inlineStr">
        <is>
          <t>Turnout / movement</t>
        </is>
      </c>
      <c r="J31" s="20" t="inlineStr"/>
      <c r="K31" s="21" t="inlineStr">
        <is>
          <t>☐</t>
        </is>
      </c>
      <c r="L31" s="22" t="inlineStr">
        <is>
          <t>☐</t>
        </is>
      </c>
      <c r="M31" s="19" t="inlineStr">
        <is>
          <t>Turnout / movement</t>
        </is>
      </c>
      <c r="N31" s="20" t="inlineStr"/>
      <c r="O31" s="21" t="inlineStr">
        <is>
          <t>☐</t>
        </is>
      </c>
      <c r="P31" s="22" t="inlineStr">
        <is>
          <t>☐</t>
        </is>
      </c>
      <c r="Q31" s="19" t="inlineStr">
        <is>
          <t>Turnout / movement</t>
        </is>
      </c>
      <c r="R31" s="20" t="inlineStr"/>
      <c r="S31" s="21" t="inlineStr">
        <is>
          <t>☐</t>
        </is>
      </c>
      <c r="T31" s="22" t="inlineStr">
        <is>
          <t>☐</t>
        </is>
      </c>
      <c r="U31" s="19" t="inlineStr">
        <is>
          <t>Turnout / movement</t>
        </is>
      </c>
      <c r="V31" s="20" t="inlineStr"/>
      <c r="W31" s="21" t="inlineStr">
        <is>
          <t>☐</t>
        </is>
      </c>
      <c r="X31" s="22" t="inlineStr">
        <is>
          <t>☐</t>
        </is>
      </c>
      <c r="Y31" s="19" t="inlineStr">
        <is>
          <t>Turnout / movement</t>
        </is>
      </c>
      <c r="Z31" s="20" t="inlineStr"/>
      <c r="AA31" s="21" t="inlineStr">
        <is>
          <t>☐</t>
        </is>
      </c>
      <c r="AB31" s="22" t="inlineStr">
        <is>
          <t>☐</t>
        </is>
      </c>
    </row>
    <row r="32" ht="16" customHeight="1">
      <c r="A32" s="19" t="inlineStr">
        <is>
          <t>Behavior normal</t>
        </is>
      </c>
      <c r="B32" s="20" t="inlineStr"/>
      <c r="C32" s="21" t="inlineStr">
        <is>
          <t>☐</t>
        </is>
      </c>
      <c r="D32" s="22" t="inlineStr">
        <is>
          <t>☐</t>
        </is>
      </c>
      <c r="E32" s="19" t="inlineStr">
        <is>
          <t>Behavior normal</t>
        </is>
      </c>
      <c r="F32" s="20" t="inlineStr"/>
      <c r="G32" s="21" t="inlineStr">
        <is>
          <t>☐</t>
        </is>
      </c>
      <c r="H32" s="22" t="inlineStr">
        <is>
          <t>☐</t>
        </is>
      </c>
      <c r="I32" s="19" t="inlineStr">
        <is>
          <t>Behavior normal</t>
        </is>
      </c>
      <c r="J32" s="20" t="inlineStr"/>
      <c r="K32" s="21" t="inlineStr">
        <is>
          <t>☐</t>
        </is>
      </c>
      <c r="L32" s="22" t="inlineStr">
        <is>
          <t>☐</t>
        </is>
      </c>
      <c r="M32" s="19" t="inlineStr">
        <is>
          <t>Behavior normal</t>
        </is>
      </c>
      <c r="N32" s="20" t="inlineStr"/>
      <c r="O32" s="21" t="inlineStr">
        <is>
          <t>☐</t>
        </is>
      </c>
      <c r="P32" s="22" t="inlineStr">
        <is>
          <t>☐</t>
        </is>
      </c>
      <c r="Q32" s="19" t="inlineStr">
        <is>
          <t>Behavior normal</t>
        </is>
      </c>
      <c r="R32" s="20" t="inlineStr"/>
      <c r="S32" s="21" t="inlineStr">
        <is>
          <t>☐</t>
        </is>
      </c>
      <c r="T32" s="22" t="inlineStr">
        <is>
          <t>☐</t>
        </is>
      </c>
      <c r="U32" s="19" t="inlineStr">
        <is>
          <t>Behavior normal</t>
        </is>
      </c>
      <c r="V32" s="20" t="inlineStr"/>
      <c r="W32" s="21" t="inlineStr">
        <is>
          <t>☐</t>
        </is>
      </c>
      <c r="X32" s="22" t="inlineStr">
        <is>
          <t>☐</t>
        </is>
      </c>
      <c r="Y32" s="19" t="inlineStr">
        <is>
          <t>Behavior normal</t>
        </is>
      </c>
      <c r="Z32" s="20" t="inlineStr"/>
      <c r="AA32" s="21" t="inlineStr">
        <is>
          <t>☐</t>
        </is>
      </c>
      <c r="AB32" s="22" t="inlineStr">
        <is>
          <t>☐</t>
        </is>
      </c>
    </row>
    <row r="33" ht="16" customHeight="1">
      <c r="A33" s="19" t="inlineStr">
        <is>
          <t>Condition</t>
        </is>
      </c>
      <c r="B33" s="20" t="inlineStr"/>
      <c r="C33" s="21" t="inlineStr">
        <is>
          <t>☐</t>
        </is>
      </c>
      <c r="D33" s="22" t="inlineStr">
        <is>
          <t>☐</t>
        </is>
      </c>
      <c r="E33" s="19" t="inlineStr">
        <is>
          <t>Condition</t>
        </is>
      </c>
      <c r="F33" s="20" t="inlineStr"/>
      <c r="G33" s="21" t="inlineStr">
        <is>
          <t>☐</t>
        </is>
      </c>
      <c r="H33" s="22" t="inlineStr">
        <is>
          <t>☐</t>
        </is>
      </c>
      <c r="I33" s="19" t="inlineStr">
        <is>
          <t>Condition</t>
        </is>
      </c>
      <c r="J33" s="20" t="inlineStr"/>
      <c r="K33" s="21" t="inlineStr">
        <is>
          <t>☐</t>
        </is>
      </c>
      <c r="L33" s="22" t="inlineStr">
        <is>
          <t>☐</t>
        </is>
      </c>
      <c r="M33" s="19" t="inlineStr">
        <is>
          <t>Condition</t>
        </is>
      </c>
      <c r="N33" s="20" t="inlineStr"/>
      <c r="O33" s="21" t="inlineStr">
        <is>
          <t>☐</t>
        </is>
      </c>
      <c r="P33" s="22" t="inlineStr">
        <is>
          <t>☐</t>
        </is>
      </c>
      <c r="Q33" s="19" t="inlineStr">
        <is>
          <t>Condition</t>
        </is>
      </c>
      <c r="R33" s="20" t="inlineStr"/>
      <c r="S33" s="21" t="inlineStr">
        <is>
          <t>☐</t>
        </is>
      </c>
      <c r="T33" s="22" t="inlineStr">
        <is>
          <t>☐</t>
        </is>
      </c>
      <c r="U33" s="19" t="inlineStr">
        <is>
          <t>Condition</t>
        </is>
      </c>
      <c r="V33" s="20" t="inlineStr"/>
      <c r="W33" s="21" t="inlineStr">
        <is>
          <t>☐</t>
        </is>
      </c>
      <c r="X33" s="22" t="inlineStr">
        <is>
          <t>☐</t>
        </is>
      </c>
      <c r="Y33" s="19" t="inlineStr">
        <is>
          <t>Condition</t>
        </is>
      </c>
      <c r="Z33" s="20" t="inlineStr"/>
      <c r="AA33" s="21" t="inlineStr">
        <is>
          <t>☐</t>
        </is>
      </c>
      <c r="AB33" s="22" t="inlineStr">
        <is>
          <t>☐</t>
        </is>
      </c>
    </row>
    <row r="34" ht="28" customHeight="1">
      <c r="A34" s="23" t="inlineStr">
        <is>
          <t>Notes:</t>
        </is>
      </c>
      <c r="B34" s="24" t="n"/>
      <c r="C34" s="24" t="n"/>
      <c r="D34" s="25" t="n"/>
      <c r="E34" s="23" t="inlineStr">
        <is>
          <t>Notes:</t>
        </is>
      </c>
      <c r="F34" s="24" t="n"/>
      <c r="G34" s="24" t="n"/>
      <c r="H34" s="25" t="n"/>
      <c r="I34" s="23" t="inlineStr">
        <is>
          <t>Notes:</t>
        </is>
      </c>
      <c r="J34" s="24" t="n"/>
      <c r="K34" s="24" t="n"/>
      <c r="L34" s="25" t="n"/>
      <c r="M34" s="23" t="inlineStr">
        <is>
          <t>Notes:</t>
        </is>
      </c>
      <c r="N34" s="24" t="n"/>
      <c r="O34" s="24" t="n"/>
      <c r="P34" s="25" t="n"/>
      <c r="Q34" s="23" t="inlineStr">
        <is>
          <t>Notes:</t>
        </is>
      </c>
      <c r="R34" s="24" t="n"/>
      <c r="S34" s="24" t="n"/>
      <c r="T34" s="25" t="n"/>
      <c r="U34" s="23" t="inlineStr">
        <is>
          <t>Notes:</t>
        </is>
      </c>
      <c r="V34" s="24" t="n"/>
      <c r="W34" s="24" t="n"/>
      <c r="X34" s="25" t="n"/>
      <c r="Y34" s="23" t="inlineStr">
        <is>
          <t>Notes:</t>
        </is>
      </c>
      <c r="Z34" s="24" t="n"/>
      <c r="AA34" s="24" t="n"/>
      <c r="AB34" s="25" t="n"/>
    </row>
    <row r="35" ht="18" customHeight="1">
      <c r="A35" s="26">
        <f>IF(MONTH(DATE('Horse Profile'!$B$3,8,1)-WEEKDAY(DATE('Horse Profile'!$B$3,8,1),2)+1+(3*7+0))=8,DAY(DATE('Horse Profile'!$B$3,8,1)-WEEKDAY(DATE('Horse Profile'!$B$3,8,1),2)+1+(3*7+0)),"")</f>
        <v/>
      </c>
      <c r="B35" s="14" t="n"/>
      <c r="C35" s="14" t="n"/>
      <c r="D35" s="15" t="n"/>
      <c r="E35" s="26">
        <f>IF(MONTH(DATE('Horse Profile'!$B$3,8,1)-WEEKDAY(DATE('Horse Profile'!$B$3,8,1),2)+1+(3*7+1))=8,DAY(DATE('Horse Profile'!$B$3,8,1)-WEEKDAY(DATE('Horse Profile'!$B$3,8,1),2)+1+(3*7+1)),"")</f>
        <v/>
      </c>
      <c r="F35" s="14" t="n"/>
      <c r="G35" s="14" t="n"/>
      <c r="H35" s="15" t="n"/>
      <c r="I35" s="26">
        <f>IF(MONTH(DATE('Horse Profile'!$B$3,8,1)-WEEKDAY(DATE('Horse Profile'!$B$3,8,1),2)+1+(3*7+2))=8,DAY(DATE('Horse Profile'!$B$3,8,1)-WEEKDAY(DATE('Horse Profile'!$B$3,8,1),2)+1+(3*7+2)),"")</f>
        <v/>
      </c>
      <c r="J35" s="14" t="n"/>
      <c r="K35" s="14" t="n"/>
      <c r="L35" s="15" t="n"/>
      <c r="M35" s="26">
        <f>IF(MONTH(DATE('Horse Profile'!$B$3,8,1)-WEEKDAY(DATE('Horse Profile'!$B$3,8,1),2)+1+(3*7+3))=8,DAY(DATE('Horse Profile'!$B$3,8,1)-WEEKDAY(DATE('Horse Profile'!$B$3,8,1),2)+1+(3*7+3)),"")</f>
        <v/>
      </c>
      <c r="N35" s="14" t="n"/>
      <c r="O35" s="14" t="n"/>
      <c r="P35" s="15" t="n"/>
      <c r="Q35" s="26">
        <f>IF(MONTH(DATE('Horse Profile'!$B$3,8,1)-WEEKDAY(DATE('Horse Profile'!$B$3,8,1),2)+1+(3*7+4))=8,DAY(DATE('Horse Profile'!$B$3,8,1)-WEEKDAY(DATE('Horse Profile'!$B$3,8,1),2)+1+(3*7+4)),"")</f>
        <v/>
      </c>
      <c r="R35" s="14" t="n"/>
      <c r="S35" s="14" t="n"/>
      <c r="T35" s="15" t="n"/>
      <c r="U35" s="26">
        <f>IF(MONTH(DATE('Horse Profile'!$B$3,8,1)-WEEKDAY(DATE('Horse Profile'!$B$3,8,1),2)+1+(3*7+5))=8,DAY(DATE('Horse Profile'!$B$3,8,1)-WEEKDAY(DATE('Horse Profile'!$B$3,8,1),2)+1+(3*7+5)),"")</f>
        <v/>
      </c>
      <c r="V35" s="14" t="n"/>
      <c r="W35" s="14" t="n"/>
      <c r="X35" s="15" t="n"/>
      <c r="Y35" s="26">
        <f>IF(MONTH(DATE('Horse Profile'!$B$3,8,1)-WEEKDAY(DATE('Horse Profile'!$B$3,8,1),2)+1+(3*7+6))=8,DAY(DATE('Horse Profile'!$B$3,8,1)-WEEKDAY(DATE('Horse Profile'!$B$3,8,1),2)+1+(3*7+6)),"")</f>
        <v/>
      </c>
      <c r="Z35" s="14" t="n"/>
      <c r="AA35" s="14" t="n"/>
      <c r="AB35" s="15" t="n"/>
    </row>
    <row r="36" ht="16" customHeight="1">
      <c r="A36" s="27" t="inlineStr">
        <is>
          <t>Item</t>
        </is>
      </c>
      <c r="B36" s="28" t="inlineStr">
        <is>
          <t>Qty</t>
        </is>
      </c>
      <c r="C36" s="28" t="inlineStr">
        <is>
          <t>AM</t>
        </is>
      </c>
      <c r="D36" s="29" t="inlineStr">
        <is>
          <t>PM</t>
        </is>
      </c>
      <c r="E36" s="27" t="inlineStr">
        <is>
          <t>Item</t>
        </is>
      </c>
      <c r="F36" s="28" t="inlineStr">
        <is>
          <t>Qty</t>
        </is>
      </c>
      <c r="G36" s="28" t="inlineStr">
        <is>
          <t>AM</t>
        </is>
      </c>
      <c r="H36" s="29" t="inlineStr">
        <is>
          <t>PM</t>
        </is>
      </c>
      <c r="I36" s="27" t="inlineStr">
        <is>
          <t>Item</t>
        </is>
      </c>
      <c r="J36" s="28" t="inlineStr">
        <is>
          <t>Qty</t>
        </is>
      </c>
      <c r="K36" s="28" t="inlineStr">
        <is>
          <t>AM</t>
        </is>
      </c>
      <c r="L36" s="29" t="inlineStr">
        <is>
          <t>PM</t>
        </is>
      </c>
      <c r="M36" s="27" t="inlineStr">
        <is>
          <t>Item</t>
        </is>
      </c>
      <c r="N36" s="28" t="inlineStr">
        <is>
          <t>Qty</t>
        </is>
      </c>
      <c r="O36" s="28" t="inlineStr">
        <is>
          <t>AM</t>
        </is>
      </c>
      <c r="P36" s="29" t="inlineStr">
        <is>
          <t>PM</t>
        </is>
      </c>
      <c r="Q36" s="27" t="inlineStr">
        <is>
          <t>Item</t>
        </is>
      </c>
      <c r="R36" s="28" t="inlineStr">
        <is>
          <t>Qty</t>
        </is>
      </c>
      <c r="S36" s="28" t="inlineStr">
        <is>
          <t>AM</t>
        </is>
      </c>
      <c r="T36" s="29" t="inlineStr">
        <is>
          <t>PM</t>
        </is>
      </c>
      <c r="U36" s="27" t="inlineStr">
        <is>
          <t>Item</t>
        </is>
      </c>
      <c r="V36" s="28" t="inlineStr">
        <is>
          <t>Qty</t>
        </is>
      </c>
      <c r="W36" s="28" t="inlineStr">
        <is>
          <t>AM</t>
        </is>
      </c>
      <c r="X36" s="29" t="inlineStr">
        <is>
          <t>PM</t>
        </is>
      </c>
      <c r="Y36" s="27" t="inlineStr">
        <is>
          <t>Item</t>
        </is>
      </c>
      <c r="Z36" s="28" t="inlineStr">
        <is>
          <t>Qty</t>
        </is>
      </c>
      <c r="AA36" s="28" t="inlineStr">
        <is>
          <t>AM</t>
        </is>
      </c>
      <c r="AB36" s="29" t="inlineStr">
        <is>
          <t>PM</t>
        </is>
      </c>
    </row>
    <row r="37" ht="16" customHeight="1">
      <c r="A37" s="30" t="inlineStr">
        <is>
          <t>Feed</t>
        </is>
      </c>
      <c r="B37" s="31" t="inlineStr"/>
      <c r="C37" s="32" t="inlineStr">
        <is>
          <t>☐</t>
        </is>
      </c>
      <c r="D37" s="33" t="inlineStr">
        <is>
          <t>☐</t>
        </is>
      </c>
      <c r="E37" s="30" t="inlineStr">
        <is>
          <t>Feed</t>
        </is>
      </c>
      <c r="F37" s="31" t="inlineStr"/>
      <c r="G37" s="32" t="inlineStr">
        <is>
          <t>☐</t>
        </is>
      </c>
      <c r="H37" s="33" t="inlineStr">
        <is>
          <t>☐</t>
        </is>
      </c>
      <c r="I37" s="30" t="inlineStr">
        <is>
          <t>Feed</t>
        </is>
      </c>
      <c r="J37" s="31" t="inlineStr"/>
      <c r="K37" s="32" t="inlineStr">
        <is>
          <t>☐</t>
        </is>
      </c>
      <c r="L37" s="33" t="inlineStr">
        <is>
          <t>☐</t>
        </is>
      </c>
      <c r="M37" s="30" t="inlineStr">
        <is>
          <t>Feed</t>
        </is>
      </c>
      <c r="N37" s="31" t="inlineStr"/>
      <c r="O37" s="32" t="inlineStr">
        <is>
          <t>☐</t>
        </is>
      </c>
      <c r="P37" s="33" t="inlineStr">
        <is>
          <t>☐</t>
        </is>
      </c>
      <c r="Q37" s="30" t="inlineStr">
        <is>
          <t>Feed</t>
        </is>
      </c>
      <c r="R37" s="31" t="inlineStr"/>
      <c r="S37" s="32" t="inlineStr">
        <is>
          <t>☐</t>
        </is>
      </c>
      <c r="T37" s="33" t="inlineStr">
        <is>
          <t>☐</t>
        </is>
      </c>
      <c r="U37" s="30" t="inlineStr">
        <is>
          <t>Feed</t>
        </is>
      </c>
      <c r="V37" s="31" t="inlineStr"/>
      <c r="W37" s="32" t="inlineStr">
        <is>
          <t>☐</t>
        </is>
      </c>
      <c r="X37" s="33" t="inlineStr">
        <is>
          <t>☐</t>
        </is>
      </c>
      <c r="Y37" s="30" t="inlineStr">
        <is>
          <t>Feed</t>
        </is>
      </c>
      <c r="Z37" s="31" t="inlineStr"/>
      <c r="AA37" s="32" t="inlineStr">
        <is>
          <t>☐</t>
        </is>
      </c>
      <c r="AB37" s="33" t="inlineStr">
        <is>
          <t>☐</t>
        </is>
      </c>
    </row>
    <row r="38" ht="16" customHeight="1">
      <c r="A38" s="30" t="inlineStr">
        <is>
          <t>Meds</t>
        </is>
      </c>
      <c r="B38" s="31" t="inlineStr"/>
      <c r="C38" s="32" t="inlineStr">
        <is>
          <t>☐</t>
        </is>
      </c>
      <c r="D38" s="33" t="inlineStr">
        <is>
          <t>☐</t>
        </is>
      </c>
      <c r="E38" s="30" t="inlineStr">
        <is>
          <t>Meds</t>
        </is>
      </c>
      <c r="F38" s="31" t="inlineStr"/>
      <c r="G38" s="32" t="inlineStr">
        <is>
          <t>☐</t>
        </is>
      </c>
      <c r="H38" s="33" t="inlineStr">
        <is>
          <t>☐</t>
        </is>
      </c>
      <c r="I38" s="30" t="inlineStr">
        <is>
          <t>Meds</t>
        </is>
      </c>
      <c r="J38" s="31" t="inlineStr"/>
      <c r="K38" s="32" t="inlineStr">
        <is>
          <t>☐</t>
        </is>
      </c>
      <c r="L38" s="33" t="inlineStr">
        <is>
          <t>☐</t>
        </is>
      </c>
      <c r="M38" s="30" t="inlineStr">
        <is>
          <t>Meds</t>
        </is>
      </c>
      <c r="N38" s="31" t="inlineStr"/>
      <c r="O38" s="32" t="inlineStr">
        <is>
          <t>☐</t>
        </is>
      </c>
      <c r="P38" s="33" t="inlineStr">
        <is>
          <t>☐</t>
        </is>
      </c>
      <c r="Q38" s="30" t="inlineStr">
        <is>
          <t>Meds</t>
        </is>
      </c>
      <c r="R38" s="31" t="inlineStr"/>
      <c r="S38" s="32" t="inlineStr">
        <is>
          <t>☐</t>
        </is>
      </c>
      <c r="T38" s="33" t="inlineStr">
        <is>
          <t>☐</t>
        </is>
      </c>
      <c r="U38" s="30" t="inlineStr">
        <is>
          <t>Meds</t>
        </is>
      </c>
      <c r="V38" s="31" t="inlineStr"/>
      <c r="W38" s="32" t="inlineStr">
        <is>
          <t>☐</t>
        </is>
      </c>
      <c r="X38" s="33" t="inlineStr">
        <is>
          <t>☐</t>
        </is>
      </c>
      <c r="Y38" s="30" t="inlineStr">
        <is>
          <t>Meds</t>
        </is>
      </c>
      <c r="Z38" s="31" t="inlineStr"/>
      <c r="AA38" s="32" t="inlineStr">
        <is>
          <t>☐</t>
        </is>
      </c>
      <c r="AB38" s="33" t="inlineStr">
        <is>
          <t>☐</t>
        </is>
      </c>
    </row>
    <row r="39" ht="16" customHeight="1">
      <c r="A39" s="30" t="inlineStr">
        <is>
          <t>Water checked</t>
        </is>
      </c>
      <c r="B39" s="31" t="inlineStr"/>
      <c r="C39" s="32" t="inlineStr">
        <is>
          <t>☐</t>
        </is>
      </c>
      <c r="D39" s="33" t="inlineStr">
        <is>
          <t>☐</t>
        </is>
      </c>
      <c r="E39" s="30" t="inlineStr">
        <is>
          <t>Water checked</t>
        </is>
      </c>
      <c r="F39" s="31" t="inlineStr"/>
      <c r="G39" s="32" t="inlineStr">
        <is>
          <t>☐</t>
        </is>
      </c>
      <c r="H39" s="33" t="inlineStr">
        <is>
          <t>☐</t>
        </is>
      </c>
      <c r="I39" s="30" t="inlineStr">
        <is>
          <t>Water checked</t>
        </is>
      </c>
      <c r="J39" s="31" t="inlineStr"/>
      <c r="K39" s="32" t="inlineStr">
        <is>
          <t>☐</t>
        </is>
      </c>
      <c r="L39" s="33" t="inlineStr">
        <is>
          <t>☐</t>
        </is>
      </c>
      <c r="M39" s="30" t="inlineStr">
        <is>
          <t>Water checked</t>
        </is>
      </c>
      <c r="N39" s="31" t="inlineStr"/>
      <c r="O39" s="32" t="inlineStr">
        <is>
          <t>☐</t>
        </is>
      </c>
      <c r="P39" s="33" t="inlineStr">
        <is>
          <t>☐</t>
        </is>
      </c>
      <c r="Q39" s="30" t="inlineStr">
        <is>
          <t>Water checked</t>
        </is>
      </c>
      <c r="R39" s="31" t="inlineStr"/>
      <c r="S39" s="32" t="inlineStr">
        <is>
          <t>☐</t>
        </is>
      </c>
      <c r="T39" s="33" t="inlineStr">
        <is>
          <t>☐</t>
        </is>
      </c>
      <c r="U39" s="30" t="inlineStr">
        <is>
          <t>Water checked</t>
        </is>
      </c>
      <c r="V39" s="31" t="inlineStr"/>
      <c r="W39" s="32" t="inlineStr">
        <is>
          <t>☐</t>
        </is>
      </c>
      <c r="X39" s="33" t="inlineStr">
        <is>
          <t>☐</t>
        </is>
      </c>
      <c r="Y39" s="30" t="inlineStr">
        <is>
          <t>Water checked</t>
        </is>
      </c>
      <c r="Z39" s="31" t="inlineStr"/>
      <c r="AA39" s="32" t="inlineStr">
        <is>
          <t>☐</t>
        </is>
      </c>
      <c r="AB39" s="33" t="inlineStr">
        <is>
          <t>☐</t>
        </is>
      </c>
    </row>
    <row r="40" ht="16" customHeight="1">
      <c r="A40" s="30" t="inlineStr">
        <is>
          <t>Manure normal</t>
        </is>
      </c>
      <c r="B40" s="31" t="inlineStr"/>
      <c r="C40" s="32" t="inlineStr">
        <is>
          <t>☐</t>
        </is>
      </c>
      <c r="D40" s="33" t="inlineStr">
        <is>
          <t>☐</t>
        </is>
      </c>
      <c r="E40" s="30" t="inlineStr">
        <is>
          <t>Manure normal</t>
        </is>
      </c>
      <c r="F40" s="31" t="inlineStr"/>
      <c r="G40" s="32" t="inlineStr">
        <is>
          <t>☐</t>
        </is>
      </c>
      <c r="H40" s="33" t="inlineStr">
        <is>
          <t>☐</t>
        </is>
      </c>
      <c r="I40" s="30" t="inlineStr">
        <is>
          <t>Manure normal</t>
        </is>
      </c>
      <c r="J40" s="31" t="inlineStr"/>
      <c r="K40" s="32" t="inlineStr">
        <is>
          <t>☐</t>
        </is>
      </c>
      <c r="L40" s="33" t="inlineStr">
        <is>
          <t>☐</t>
        </is>
      </c>
      <c r="M40" s="30" t="inlineStr">
        <is>
          <t>Manure normal</t>
        </is>
      </c>
      <c r="N40" s="31" t="inlineStr"/>
      <c r="O40" s="32" t="inlineStr">
        <is>
          <t>☐</t>
        </is>
      </c>
      <c r="P40" s="33" t="inlineStr">
        <is>
          <t>☐</t>
        </is>
      </c>
      <c r="Q40" s="30" t="inlineStr">
        <is>
          <t>Manure normal</t>
        </is>
      </c>
      <c r="R40" s="31" t="inlineStr"/>
      <c r="S40" s="32" t="inlineStr">
        <is>
          <t>☐</t>
        </is>
      </c>
      <c r="T40" s="33" t="inlineStr">
        <is>
          <t>☐</t>
        </is>
      </c>
      <c r="U40" s="30" t="inlineStr">
        <is>
          <t>Manure normal</t>
        </is>
      </c>
      <c r="V40" s="31" t="inlineStr"/>
      <c r="W40" s="32" t="inlineStr">
        <is>
          <t>☐</t>
        </is>
      </c>
      <c r="X40" s="33" t="inlineStr">
        <is>
          <t>☐</t>
        </is>
      </c>
      <c r="Y40" s="30" t="inlineStr">
        <is>
          <t>Manure normal</t>
        </is>
      </c>
      <c r="Z40" s="31" t="inlineStr"/>
      <c r="AA40" s="32" t="inlineStr">
        <is>
          <t>☐</t>
        </is>
      </c>
      <c r="AB40" s="33" t="inlineStr">
        <is>
          <t>☐</t>
        </is>
      </c>
    </row>
    <row r="41" ht="16" customHeight="1">
      <c r="A41" s="30" t="inlineStr">
        <is>
          <t>Turnout / movement</t>
        </is>
      </c>
      <c r="B41" s="31" t="inlineStr"/>
      <c r="C41" s="32" t="inlineStr">
        <is>
          <t>☐</t>
        </is>
      </c>
      <c r="D41" s="33" t="inlineStr">
        <is>
          <t>☐</t>
        </is>
      </c>
      <c r="E41" s="30" t="inlineStr">
        <is>
          <t>Turnout / movement</t>
        </is>
      </c>
      <c r="F41" s="31" t="inlineStr"/>
      <c r="G41" s="32" t="inlineStr">
        <is>
          <t>☐</t>
        </is>
      </c>
      <c r="H41" s="33" t="inlineStr">
        <is>
          <t>☐</t>
        </is>
      </c>
      <c r="I41" s="30" t="inlineStr">
        <is>
          <t>Turnout / movement</t>
        </is>
      </c>
      <c r="J41" s="31" t="inlineStr"/>
      <c r="K41" s="32" t="inlineStr">
        <is>
          <t>☐</t>
        </is>
      </c>
      <c r="L41" s="33" t="inlineStr">
        <is>
          <t>☐</t>
        </is>
      </c>
      <c r="M41" s="30" t="inlineStr">
        <is>
          <t>Turnout / movement</t>
        </is>
      </c>
      <c r="N41" s="31" t="inlineStr"/>
      <c r="O41" s="32" t="inlineStr">
        <is>
          <t>☐</t>
        </is>
      </c>
      <c r="P41" s="33" t="inlineStr">
        <is>
          <t>☐</t>
        </is>
      </c>
      <c r="Q41" s="30" t="inlineStr">
        <is>
          <t>Turnout / movement</t>
        </is>
      </c>
      <c r="R41" s="31" t="inlineStr"/>
      <c r="S41" s="32" t="inlineStr">
        <is>
          <t>☐</t>
        </is>
      </c>
      <c r="T41" s="33" t="inlineStr">
        <is>
          <t>☐</t>
        </is>
      </c>
      <c r="U41" s="30" t="inlineStr">
        <is>
          <t>Turnout / movement</t>
        </is>
      </c>
      <c r="V41" s="31" t="inlineStr"/>
      <c r="W41" s="32" t="inlineStr">
        <is>
          <t>☐</t>
        </is>
      </c>
      <c r="X41" s="33" t="inlineStr">
        <is>
          <t>☐</t>
        </is>
      </c>
      <c r="Y41" s="30" t="inlineStr">
        <is>
          <t>Turnout / movement</t>
        </is>
      </c>
      <c r="Z41" s="31" t="inlineStr"/>
      <c r="AA41" s="32" t="inlineStr">
        <is>
          <t>☐</t>
        </is>
      </c>
      <c r="AB41" s="33" t="inlineStr">
        <is>
          <t>☐</t>
        </is>
      </c>
    </row>
    <row r="42" ht="16" customHeight="1">
      <c r="A42" s="30" t="inlineStr">
        <is>
          <t>Behavior normal</t>
        </is>
      </c>
      <c r="B42" s="31" t="inlineStr"/>
      <c r="C42" s="32" t="inlineStr">
        <is>
          <t>☐</t>
        </is>
      </c>
      <c r="D42" s="33" t="inlineStr">
        <is>
          <t>☐</t>
        </is>
      </c>
      <c r="E42" s="30" t="inlineStr">
        <is>
          <t>Behavior normal</t>
        </is>
      </c>
      <c r="F42" s="31" t="inlineStr"/>
      <c r="G42" s="32" t="inlineStr">
        <is>
          <t>☐</t>
        </is>
      </c>
      <c r="H42" s="33" t="inlineStr">
        <is>
          <t>☐</t>
        </is>
      </c>
      <c r="I42" s="30" t="inlineStr">
        <is>
          <t>Behavior normal</t>
        </is>
      </c>
      <c r="J42" s="31" t="inlineStr"/>
      <c r="K42" s="32" t="inlineStr">
        <is>
          <t>☐</t>
        </is>
      </c>
      <c r="L42" s="33" t="inlineStr">
        <is>
          <t>☐</t>
        </is>
      </c>
      <c r="M42" s="30" t="inlineStr">
        <is>
          <t>Behavior normal</t>
        </is>
      </c>
      <c r="N42" s="31" t="inlineStr"/>
      <c r="O42" s="32" t="inlineStr">
        <is>
          <t>☐</t>
        </is>
      </c>
      <c r="P42" s="33" t="inlineStr">
        <is>
          <t>☐</t>
        </is>
      </c>
      <c r="Q42" s="30" t="inlineStr">
        <is>
          <t>Behavior normal</t>
        </is>
      </c>
      <c r="R42" s="31" t="inlineStr"/>
      <c r="S42" s="32" t="inlineStr">
        <is>
          <t>☐</t>
        </is>
      </c>
      <c r="T42" s="33" t="inlineStr">
        <is>
          <t>☐</t>
        </is>
      </c>
      <c r="U42" s="30" t="inlineStr">
        <is>
          <t>Behavior normal</t>
        </is>
      </c>
      <c r="V42" s="31" t="inlineStr"/>
      <c r="W42" s="32" t="inlineStr">
        <is>
          <t>☐</t>
        </is>
      </c>
      <c r="X42" s="33" t="inlineStr">
        <is>
          <t>☐</t>
        </is>
      </c>
      <c r="Y42" s="30" t="inlineStr">
        <is>
          <t>Behavior normal</t>
        </is>
      </c>
      <c r="Z42" s="31" t="inlineStr"/>
      <c r="AA42" s="32" t="inlineStr">
        <is>
          <t>☐</t>
        </is>
      </c>
      <c r="AB42" s="33" t="inlineStr">
        <is>
          <t>☐</t>
        </is>
      </c>
    </row>
    <row r="43" ht="16" customHeight="1">
      <c r="A43" s="30" t="inlineStr">
        <is>
          <t>Condition</t>
        </is>
      </c>
      <c r="B43" s="31" t="inlineStr"/>
      <c r="C43" s="32" t="inlineStr">
        <is>
          <t>☐</t>
        </is>
      </c>
      <c r="D43" s="33" t="inlineStr">
        <is>
          <t>☐</t>
        </is>
      </c>
      <c r="E43" s="30" t="inlineStr">
        <is>
          <t>Condition</t>
        </is>
      </c>
      <c r="F43" s="31" t="inlineStr"/>
      <c r="G43" s="32" t="inlineStr">
        <is>
          <t>☐</t>
        </is>
      </c>
      <c r="H43" s="33" t="inlineStr">
        <is>
          <t>☐</t>
        </is>
      </c>
      <c r="I43" s="30" t="inlineStr">
        <is>
          <t>Condition</t>
        </is>
      </c>
      <c r="J43" s="31" t="inlineStr"/>
      <c r="K43" s="32" t="inlineStr">
        <is>
          <t>☐</t>
        </is>
      </c>
      <c r="L43" s="33" t="inlineStr">
        <is>
          <t>☐</t>
        </is>
      </c>
      <c r="M43" s="30" t="inlineStr">
        <is>
          <t>Condition</t>
        </is>
      </c>
      <c r="N43" s="31" t="inlineStr"/>
      <c r="O43" s="32" t="inlineStr">
        <is>
          <t>☐</t>
        </is>
      </c>
      <c r="P43" s="33" t="inlineStr">
        <is>
          <t>☐</t>
        </is>
      </c>
      <c r="Q43" s="30" t="inlineStr">
        <is>
          <t>Condition</t>
        </is>
      </c>
      <c r="R43" s="31" t="inlineStr"/>
      <c r="S43" s="32" t="inlineStr">
        <is>
          <t>☐</t>
        </is>
      </c>
      <c r="T43" s="33" t="inlineStr">
        <is>
          <t>☐</t>
        </is>
      </c>
      <c r="U43" s="30" t="inlineStr">
        <is>
          <t>Condition</t>
        </is>
      </c>
      <c r="V43" s="31" t="inlineStr"/>
      <c r="W43" s="32" t="inlineStr">
        <is>
          <t>☐</t>
        </is>
      </c>
      <c r="X43" s="33" t="inlineStr">
        <is>
          <t>☐</t>
        </is>
      </c>
      <c r="Y43" s="30" t="inlineStr">
        <is>
          <t>Condition</t>
        </is>
      </c>
      <c r="Z43" s="31" t="inlineStr"/>
      <c r="AA43" s="32" t="inlineStr">
        <is>
          <t>☐</t>
        </is>
      </c>
      <c r="AB43" s="33" t="inlineStr">
        <is>
          <t>☐</t>
        </is>
      </c>
    </row>
    <row r="44" ht="28" customHeight="1">
      <c r="A44" s="34" t="inlineStr">
        <is>
          <t>Notes:</t>
        </is>
      </c>
      <c r="B44" s="24" t="n"/>
      <c r="C44" s="24" t="n"/>
      <c r="D44" s="25" t="n"/>
      <c r="E44" s="34" t="inlineStr">
        <is>
          <t>Notes:</t>
        </is>
      </c>
      <c r="F44" s="24" t="n"/>
      <c r="G44" s="24" t="n"/>
      <c r="H44" s="25" t="n"/>
      <c r="I44" s="34" t="inlineStr">
        <is>
          <t>Notes:</t>
        </is>
      </c>
      <c r="J44" s="24" t="n"/>
      <c r="K44" s="24" t="n"/>
      <c r="L44" s="25" t="n"/>
      <c r="M44" s="34" t="inlineStr">
        <is>
          <t>Notes:</t>
        </is>
      </c>
      <c r="N44" s="24" t="n"/>
      <c r="O44" s="24" t="n"/>
      <c r="P44" s="25" t="n"/>
      <c r="Q44" s="34" t="inlineStr">
        <is>
          <t>Notes:</t>
        </is>
      </c>
      <c r="R44" s="24" t="n"/>
      <c r="S44" s="24" t="n"/>
      <c r="T44" s="25" t="n"/>
      <c r="U44" s="34" t="inlineStr">
        <is>
          <t>Notes:</t>
        </is>
      </c>
      <c r="V44" s="24" t="n"/>
      <c r="W44" s="24" t="n"/>
      <c r="X44" s="25" t="n"/>
      <c r="Y44" s="34" t="inlineStr">
        <is>
          <t>Notes:</t>
        </is>
      </c>
      <c r="Z44" s="24" t="n"/>
      <c r="AA44" s="24" t="n"/>
      <c r="AB44" s="25" t="n"/>
    </row>
    <row r="45" ht="18" customHeight="1">
      <c r="A45" s="13">
        <f>IF(MONTH(DATE('Horse Profile'!$B$3,8,1)-WEEKDAY(DATE('Horse Profile'!$B$3,8,1),2)+1+(4*7+0))=8,DAY(DATE('Horse Profile'!$B$3,8,1)-WEEKDAY(DATE('Horse Profile'!$B$3,8,1),2)+1+(4*7+0)),"")</f>
        <v/>
      </c>
      <c r="B45" s="14" t="n"/>
      <c r="C45" s="14" t="n"/>
      <c r="D45" s="15" t="n"/>
      <c r="E45" s="13">
        <f>IF(MONTH(DATE('Horse Profile'!$B$3,8,1)-WEEKDAY(DATE('Horse Profile'!$B$3,8,1),2)+1+(4*7+1))=8,DAY(DATE('Horse Profile'!$B$3,8,1)-WEEKDAY(DATE('Horse Profile'!$B$3,8,1),2)+1+(4*7+1)),"")</f>
        <v/>
      </c>
      <c r="F45" s="14" t="n"/>
      <c r="G45" s="14" t="n"/>
      <c r="H45" s="15" t="n"/>
      <c r="I45" s="13">
        <f>IF(MONTH(DATE('Horse Profile'!$B$3,8,1)-WEEKDAY(DATE('Horse Profile'!$B$3,8,1),2)+1+(4*7+2))=8,DAY(DATE('Horse Profile'!$B$3,8,1)-WEEKDAY(DATE('Horse Profile'!$B$3,8,1),2)+1+(4*7+2)),"")</f>
        <v/>
      </c>
      <c r="J45" s="14" t="n"/>
      <c r="K45" s="14" t="n"/>
      <c r="L45" s="15" t="n"/>
      <c r="M45" s="13">
        <f>IF(MONTH(DATE('Horse Profile'!$B$3,8,1)-WEEKDAY(DATE('Horse Profile'!$B$3,8,1),2)+1+(4*7+3))=8,DAY(DATE('Horse Profile'!$B$3,8,1)-WEEKDAY(DATE('Horse Profile'!$B$3,8,1),2)+1+(4*7+3)),"")</f>
        <v/>
      </c>
      <c r="N45" s="14" t="n"/>
      <c r="O45" s="14" t="n"/>
      <c r="P45" s="15" t="n"/>
      <c r="Q45" s="13">
        <f>IF(MONTH(DATE('Horse Profile'!$B$3,8,1)-WEEKDAY(DATE('Horse Profile'!$B$3,8,1),2)+1+(4*7+4))=8,DAY(DATE('Horse Profile'!$B$3,8,1)-WEEKDAY(DATE('Horse Profile'!$B$3,8,1),2)+1+(4*7+4)),"")</f>
        <v/>
      </c>
      <c r="R45" s="14" t="n"/>
      <c r="S45" s="14" t="n"/>
      <c r="T45" s="15" t="n"/>
      <c r="U45" s="13">
        <f>IF(MONTH(DATE('Horse Profile'!$B$3,8,1)-WEEKDAY(DATE('Horse Profile'!$B$3,8,1),2)+1+(4*7+5))=8,DAY(DATE('Horse Profile'!$B$3,8,1)-WEEKDAY(DATE('Horse Profile'!$B$3,8,1),2)+1+(4*7+5)),"")</f>
        <v/>
      </c>
      <c r="V45" s="14" t="n"/>
      <c r="W45" s="14" t="n"/>
      <c r="X45" s="15" t="n"/>
      <c r="Y45" s="13">
        <f>IF(MONTH(DATE('Horse Profile'!$B$3,8,1)-WEEKDAY(DATE('Horse Profile'!$B$3,8,1),2)+1+(4*7+6))=8,DAY(DATE('Horse Profile'!$B$3,8,1)-WEEKDAY(DATE('Horse Profile'!$B$3,8,1),2)+1+(4*7+6)),"")</f>
        <v/>
      </c>
      <c r="Z45" s="14" t="n"/>
      <c r="AA45" s="14" t="n"/>
      <c r="AB45" s="15" t="n"/>
    </row>
    <row r="46" ht="16" customHeight="1">
      <c r="A46" s="16" t="inlineStr">
        <is>
          <t>Item</t>
        </is>
      </c>
      <c r="B46" s="17" t="inlineStr">
        <is>
          <t>Qty</t>
        </is>
      </c>
      <c r="C46" s="17" t="inlineStr">
        <is>
          <t>AM</t>
        </is>
      </c>
      <c r="D46" s="18" t="inlineStr">
        <is>
          <t>PM</t>
        </is>
      </c>
      <c r="E46" s="16" t="inlineStr">
        <is>
          <t>Item</t>
        </is>
      </c>
      <c r="F46" s="17" t="inlineStr">
        <is>
          <t>Qty</t>
        </is>
      </c>
      <c r="G46" s="17" t="inlineStr">
        <is>
          <t>AM</t>
        </is>
      </c>
      <c r="H46" s="18" t="inlineStr">
        <is>
          <t>PM</t>
        </is>
      </c>
      <c r="I46" s="16" t="inlineStr">
        <is>
          <t>Item</t>
        </is>
      </c>
      <c r="J46" s="17" t="inlineStr">
        <is>
          <t>Qty</t>
        </is>
      </c>
      <c r="K46" s="17" t="inlineStr">
        <is>
          <t>AM</t>
        </is>
      </c>
      <c r="L46" s="18" t="inlineStr">
        <is>
          <t>PM</t>
        </is>
      </c>
      <c r="M46" s="16" t="inlineStr">
        <is>
          <t>Item</t>
        </is>
      </c>
      <c r="N46" s="17" t="inlineStr">
        <is>
          <t>Qty</t>
        </is>
      </c>
      <c r="O46" s="17" t="inlineStr">
        <is>
          <t>AM</t>
        </is>
      </c>
      <c r="P46" s="18" t="inlineStr">
        <is>
          <t>PM</t>
        </is>
      </c>
      <c r="Q46" s="16" t="inlineStr">
        <is>
          <t>Item</t>
        </is>
      </c>
      <c r="R46" s="17" t="inlineStr">
        <is>
          <t>Qty</t>
        </is>
      </c>
      <c r="S46" s="17" t="inlineStr">
        <is>
          <t>AM</t>
        </is>
      </c>
      <c r="T46" s="18" t="inlineStr">
        <is>
          <t>PM</t>
        </is>
      </c>
      <c r="U46" s="16" t="inlineStr">
        <is>
          <t>Item</t>
        </is>
      </c>
      <c r="V46" s="17" t="inlineStr">
        <is>
          <t>Qty</t>
        </is>
      </c>
      <c r="W46" s="17" t="inlineStr">
        <is>
          <t>AM</t>
        </is>
      </c>
      <c r="X46" s="18" t="inlineStr">
        <is>
          <t>PM</t>
        </is>
      </c>
      <c r="Y46" s="16" t="inlineStr">
        <is>
          <t>Item</t>
        </is>
      </c>
      <c r="Z46" s="17" t="inlineStr">
        <is>
          <t>Qty</t>
        </is>
      </c>
      <c r="AA46" s="17" t="inlineStr">
        <is>
          <t>AM</t>
        </is>
      </c>
      <c r="AB46" s="18" t="inlineStr">
        <is>
          <t>PM</t>
        </is>
      </c>
    </row>
    <row r="47" ht="16" customHeight="1">
      <c r="A47" s="19" t="inlineStr">
        <is>
          <t>Feed</t>
        </is>
      </c>
      <c r="B47" s="20" t="inlineStr"/>
      <c r="C47" s="21" t="inlineStr">
        <is>
          <t>☐</t>
        </is>
      </c>
      <c r="D47" s="22" t="inlineStr">
        <is>
          <t>☐</t>
        </is>
      </c>
      <c r="E47" s="19" t="inlineStr">
        <is>
          <t>Feed</t>
        </is>
      </c>
      <c r="F47" s="20" t="inlineStr"/>
      <c r="G47" s="21" t="inlineStr">
        <is>
          <t>☐</t>
        </is>
      </c>
      <c r="H47" s="22" t="inlineStr">
        <is>
          <t>☐</t>
        </is>
      </c>
      <c r="I47" s="19" t="inlineStr">
        <is>
          <t>Feed</t>
        </is>
      </c>
      <c r="J47" s="20" t="inlineStr"/>
      <c r="K47" s="21" t="inlineStr">
        <is>
          <t>☐</t>
        </is>
      </c>
      <c r="L47" s="22" t="inlineStr">
        <is>
          <t>☐</t>
        </is>
      </c>
      <c r="M47" s="19" t="inlineStr">
        <is>
          <t>Feed</t>
        </is>
      </c>
      <c r="N47" s="20" t="inlineStr"/>
      <c r="O47" s="21" t="inlineStr">
        <is>
          <t>☐</t>
        </is>
      </c>
      <c r="P47" s="22" t="inlineStr">
        <is>
          <t>☐</t>
        </is>
      </c>
      <c r="Q47" s="19" t="inlineStr">
        <is>
          <t>Feed</t>
        </is>
      </c>
      <c r="R47" s="20" t="inlineStr"/>
      <c r="S47" s="21" t="inlineStr">
        <is>
          <t>☐</t>
        </is>
      </c>
      <c r="T47" s="22" t="inlineStr">
        <is>
          <t>☐</t>
        </is>
      </c>
      <c r="U47" s="19" t="inlineStr">
        <is>
          <t>Feed</t>
        </is>
      </c>
      <c r="V47" s="20" t="inlineStr"/>
      <c r="W47" s="21" t="inlineStr">
        <is>
          <t>☐</t>
        </is>
      </c>
      <c r="X47" s="22" t="inlineStr">
        <is>
          <t>☐</t>
        </is>
      </c>
      <c r="Y47" s="19" t="inlineStr">
        <is>
          <t>Feed</t>
        </is>
      </c>
      <c r="Z47" s="20" t="inlineStr"/>
      <c r="AA47" s="21" t="inlineStr">
        <is>
          <t>☐</t>
        </is>
      </c>
      <c r="AB47" s="22" t="inlineStr">
        <is>
          <t>☐</t>
        </is>
      </c>
    </row>
    <row r="48" ht="16" customHeight="1">
      <c r="A48" s="19" t="inlineStr">
        <is>
          <t>Meds</t>
        </is>
      </c>
      <c r="B48" s="20" t="inlineStr"/>
      <c r="C48" s="21" t="inlineStr">
        <is>
          <t>☐</t>
        </is>
      </c>
      <c r="D48" s="22" t="inlineStr">
        <is>
          <t>☐</t>
        </is>
      </c>
      <c r="E48" s="19" t="inlineStr">
        <is>
          <t>Meds</t>
        </is>
      </c>
      <c r="F48" s="20" t="inlineStr"/>
      <c r="G48" s="21" t="inlineStr">
        <is>
          <t>☐</t>
        </is>
      </c>
      <c r="H48" s="22" t="inlineStr">
        <is>
          <t>☐</t>
        </is>
      </c>
      <c r="I48" s="19" t="inlineStr">
        <is>
          <t>Meds</t>
        </is>
      </c>
      <c r="J48" s="20" t="inlineStr"/>
      <c r="K48" s="21" t="inlineStr">
        <is>
          <t>☐</t>
        </is>
      </c>
      <c r="L48" s="22" t="inlineStr">
        <is>
          <t>☐</t>
        </is>
      </c>
      <c r="M48" s="19" t="inlineStr">
        <is>
          <t>Meds</t>
        </is>
      </c>
      <c r="N48" s="20" t="inlineStr"/>
      <c r="O48" s="21" t="inlineStr">
        <is>
          <t>☐</t>
        </is>
      </c>
      <c r="P48" s="22" t="inlineStr">
        <is>
          <t>☐</t>
        </is>
      </c>
      <c r="Q48" s="19" t="inlineStr">
        <is>
          <t>Meds</t>
        </is>
      </c>
      <c r="R48" s="20" t="inlineStr"/>
      <c r="S48" s="21" t="inlineStr">
        <is>
          <t>☐</t>
        </is>
      </c>
      <c r="T48" s="22" t="inlineStr">
        <is>
          <t>☐</t>
        </is>
      </c>
      <c r="U48" s="19" t="inlineStr">
        <is>
          <t>Meds</t>
        </is>
      </c>
      <c r="V48" s="20" t="inlineStr"/>
      <c r="W48" s="21" t="inlineStr">
        <is>
          <t>☐</t>
        </is>
      </c>
      <c r="X48" s="22" t="inlineStr">
        <is>
          <t>☐</t>
        </is>
      </c>
      <c r="Y48" s="19" t="inlineStr">
        <is>
          <t>Meds</t>
        </is>
      </c>
      <c r="Z48" s="20" t="inlineStr"/>
      <c r="AA48" s="21" t="inlineStr">
        <is>
          <t>☐</t>
        </is>
      </c>
      <c r="AB48" s="22" t="inlineStr">
        <is>
          <t>☐</t>
        </is>
      </c>
    </row>
    <row r="49" ht="16" customHeight="1">
      <c r="A49" s="19" t="inlineStr">
        <is>
          <t>Water checked</t>
        </is>
      </c>
      <c r="B49" s="20" t="inlineStr"/>
      <c r="C49" s="21" t="inlineStr">
        <is>
          <t>☐</t>
        </is>
      </c>
      <c r="D49" s="22" t="inlineStr">
        <is>
          <t>☐</t>
        </is>
      </c>
      <c r="E49" s="19" t="inlineStr">
        <is>
          <t>Water checked</t>
        </is>
      </c>
      <c r="F49" s="20" t="inlineStr"/>
      <c r="G49" s="21" t="inlineStr">
        <is>
          <t>☐</t>
        </is>
      </c>
      <c r="H49" s="22" t="inlineStr">
        <is>
          <t>☐</t>
        </is>
      </c>
      <c r="I49" s="19" t="inlineStr">
        <is>
          <t>Water checked</t>
        </is>
      </c>
      <c r="J49" s="20" t="inlineStr"/>
      <c r="K49" s="21" t="inlineStr">
        <is>
          <t>☐</t>
        </is>
      </c>
      <c r="L49" s="22" t="inlineStr">
        <is>
          <t>☐</t>
        </is>
      </c>
      <c r="M49" s="19" t="inlineStr">
        <is>
          <t>Water checked</t>
        </is>
      </c>
      <c r="N49" s="20" t="inlineStr"/>
      <c r="O49" s="21" t="inlineStr">
        <is>
          <t>☐</t>
        </is>
      </c>
      <c r="P49" s="22" t="inlineStr">
        <is>
          <t>☐</t>
        </is>
      </c>
      <c r="Q49" s="19" t="inlineStr">
        <is>
          <t>Water checked</t>
        </is>
      </c>
      <c r="R49" s="20" t="inlineStr"/>
      <c r="S49" s="21" t="inlineStr">
        <is>
          <t>☐</t>
        </is>
      </c>
      <c r="T49" s="22" t="inlineStr">
        <is>
          <t>☐</t>
        </is>
      </c>
      <c r="U49" s="19" t="inlineStr">
        <is>
          <t>Water checked</t>
        </is>
      </c>
      <c r="V49" s="20" t="inlineStr"/>
      <c r="W49" s="21" t="inlineStr">
        <is>
          <t>☐</t>
        </is>
      </c>
      <c r="X49" s="22" t="inlineStr">
        <is>
          <t>☐</t>
        </is>
      </c>
      <c r="Y49" s="19" t="inlineStr">
        <is>
          <t>Water checked</t>
        </is>
      </c>
      <c r="Z49" s="20" t="inlineStr"/>
      <c r="AA49" s="21" t="inlineStr">
        <is>
          <t>☐</t>
        </is>
      </c>
      <c r="AB49" s="22" t="inlineStr">
        <is>
          <t>☐</t>
        </is>
      </c>
    </row>
    <row r="50" ht="16" customHeight="1">
      <c r="A50" s="19" t="inlineStr">
        <is>
          <t>Manure normal</t>
        </is>
      </c>
      <c r="B50" s="20" t="inlineStr"/>
      <c r="C50" s="21" t="inlineStr">
        <is>
          <t>☐</t>
        </is>
      </c>
      <c r="D50" s="22" t="inlineStr">
        <is>
          <t>☐</t>
        </is>
      </c>
      <c r="E50" s="19" t="inlineStr">
        <is>
          <t>Manure normal</t>
        </is>
      </c>
      <c r="F50" s="20" t="inlineStr"/>
      <c r="G50" s="21" t="inlineStr">
        <is>
          <t>☐</t>
        </is>
      </c>
      <c r="H50" s="22" t="inlineStr">
        <is>
          <t>☐</t>
        </is>
      </c>
      <c r="I50" s="19" t="inlineStr">
        <is>
          <t>Manure normal</t>
        </is>
      </c>
      <c r="J50" s="20" t="inlineStr"/>
      <c r="K50" s="21" t="inlineStr">
        <is>
          <t>☐</t>
        </is>
      </c>
      <c r="L50" s="22" t="inlineStr">
        <is>
          <t>☐</t>
        </is>
      </c>
      <c r="M50" s="19" t="inlineStr">
        <is>
          <t>Manure normal</t>
        </is>
      </c>
      <c r="N50" s="20" t="inlineStr"/>
      <c r="O50" s="21" t="inlineStr">
        <is>
          <t>☐</t>
        </is>
      </c>
      <c r="P50" s="22" t="inlineStr">
        <is>
          <t>☐</t>
        </is>
      </c>
      <c r="Q50" s="19" t="inlineStr">
        <is>
          <t>Manure normal</t>
        </is>
      </c>
      <c r="R50" s="20" t="inlineStr"/>
      <c r="S50" s="21" t="inlineStr">
        <is>
          <t>☐</t>
        </is>
      </c>
      <c r="T50" s="22" t="inlineStr">
        <is>
          <t>☐</t>
        </is>
      </c>
      <c r="U50" s="19" t="inlineStr">
        <is>
          <t>Manure normal</t>
        </is>
      </c>
      <c r="V50" s="20" t="inlineStr"/>
      <c r="W50" s="21" t="inlineStr">
        <is>
          <t>☐</t>
        </is>
      </c>
      <c r="X50" s="22" t="inlineStr">
        <is>
          <t>☐</t>
        </is>
      </c>
      <c r="Y50" s="19" t="inlineStr">
        <is>
          <t>Manure normal</t>
        </is>
      </c>
      <c r="Z50" s="20" t="inlineStr"/>
      <c r="AA50" s="21" t="inlineStr">
        <is>
          <t>☐</t>
        </is>
      </c>
      <c r="AB50" s="22" t="inlineStr">
        <is>
          <t>☐</t>
        </is>
      </c>
    </row>
    <row r="51" ht="16" customHeight="1">
      <c r="A51" s="19" t="inlineStr">
        <is>
          <t>Turnout / movement</t>
        </is>
      </c>
      <c r="B51" s="20" t="inlineStr"/>
      <c r="C51" s="21" t="inlineStr">
        <is>
          <t>☐</t>
        </is>
      </c>
      <c r="D51" s="22" t="inlineStr">
        <is>
          <t>☐</t>
        </is>
      </c>
      <c r="E51" s="19" t="inlineStr">
        <is>
          <t>Turnout / movement</t>
        </is>
      </c>
      <c r="F51" s="20" t="inlineStr"/>
      <c r="G51" s="21" t="inlineStr">
        <is>
          <t>☐</t>
        </is>
      </c>
      <c r="H51" s="22" t="inlineStr">
        <is>
          <t>☐</t>
        </is>
      </c>
      <c r="I51" s="19" t="inlineStr">
        <is>
          <t>Turnout / movement</t>
        </is>
      </c>
      <c r="J51" s="20" t="inlineStr"/>
      <c r="K51" s="21" t="inlineStr">
        <is>
          <t>☐</t>
        </is>
      </c>
      <c r="L51" s="22" t="inlineStr">
        <is>
          <t>☐</t>
        </is>
      </c>
      <c r="M51" s="19" t="inlineStr">
        <is>
          <t>Turnout / movement</t>
        </is>
      </c>
      <c r="N51" s="20" t="inlineStr"/>
      <c r="O51" s="21" t="inlineStr">
        <is>
          <t>☐</t>
        </is>
      </c>
      <c r="P51" s="22" t="inlineStr">
        <is>
          <t>☐</t>
        </is>
      </c>
      <c r="Q51" s="19" t="inlineStr">
        <is>
          <t>Turnout / movement</t>
        </is>
      </c>
      <c r="R51" s="20" t="inlineStr"/>
      <c r="S51" s="21" t="inlineStr">
        <is>
          <t>☐</t>
        </is>
      </c>
      <c r="T51" s="22" t="inlineStr">
        <is>
          <t>☐</t>
        </is>
      </c>
      <c r="U51" s="19" t="inlineStr">
        <is>
          <t>Turnout / movement</t>
        </is>
      </c>
      <c r="V51" s="20" t="inlineStr"/>
      <c r="W51" s="21" t="inlineStr">
        <is>
          <t>☐</t>
        </is>
      </c>
      <c r="X51" s="22" t="inlineStr">
        <is>
          <t>☐</t>
        </is>
      </c>
      <c r="Y51" s="19" t="inlineStr">
        <is>
          <t>Turnout / movement</t>
        </is>
      </c>
      <c r="Z51" s="20" t="inlineStr"/>
      <c r="AA51" s="21" t="inlineStr">
        <is>
          <t>☐</t>
        </is>
      </c>
      <c r="AB51" s="22" t="inlineStr">
        <is>
          <t>☐</t>
        </is>
      </c>
    </row>
    <row r="52" ht="16" customHeight="1">
      <c r="A52" s="19" t="inlineStr">
        <is>
          <t>Behavior normal</t>
        </is>
      </c>
      <c r="B52" s="20" t="inlineStr"/>
      <c r="C52" s="21" t="inlineStr">
        <is>
          <t>☐</t>
        </is>
      </c>
      <c r="D52" s="22" t="inlineStr">
        <is>
          <t>☐</t>
        </is>
      </c>
      <c r="E52" s="19" t="inlineStr">
        <is>
          <t>Behavior normal</t>
        </is>
      </c>
      <c r="F52" s="20" t="inlineStr"/>
      <c r="G52" s="21" t="inlineStr">
        <is>
          <t>☐</t>
        </is>
      </c>
      <c r="H52" s="22" t="inlineStr">
        <is>
          <t>☐</t>
        </is>
      </c>
      <c r="I52" s="19" t="inlineStr">
        <is>
          <t>Behavior normal</t>
        </is>
      </c>
      <c r="J52" s="20" t="inlineStr"/>
      <c r="K52" s="21" t="inlineStr">
        <is>
          <t>☐</t>
        </is>
      </c>
      <c r="L52" s="22" t="inlineStr">
        <is>
          <t>☐</t>
        </is>
      </c>
      <c r="M52" s="19" t="inlineStr">
        <is>
          <t>Behavior normal</t>
        </is>
      </c>
      <c r="N52" s="20" t="inlineStr"/>
      <c r="O52" s="21" t="inlineStr">
        <is>
          <t>☐</t>
        </is>
      </c>
      <c r="P52" s="22" t="inlineStr">
        <is>
          <t>☐</t>
        </is>
      </c>
      <c r="Q52" s="19" t="inlineStr">
        <is>
          <t>Behavior normal</t>
        </is>
      </c>
      <c r="R52" s="20" t="inlineStr"/>
      <c r="S52" s="21" t="inlineStr">
        <is>
          <t>☐</t>
        </is>
      </c>
      <c r="T52" s="22" t="inlineStr">
        <is>
          <t>☐</t>
        </is>
      </c>
      <c r="U52" s="19" t="inlineStr">
        <is>
          <t>Behavior normal</t>
        </is>
      </c>
      <c r="V52" s="20" t="inlineStr"/>
      <c r="W52" s="21" t="inlineStr">
        <is>
          <t>☐</t>
        </is>
      </c>
      <c r="X52" s="22" t="inlineStr">
        <is>
          <t>☐</t>
        </is>
      </c>
      <c r="Y52" s="19" t="inlineStr">
        <is>
          <t>Behavior normal</t>
        </is>
      </c>
      <c r="Z52" s="20" t="inlineStr"/>
      <c r="AA52" s="21" t="inlineStr">
        <is>
          <t>☐</t>
        </is>
      </c>
      <c r="AB52" s="22" t="inlineStr">
        <is>
          <t>☐</t>
        </is>
      </c>
    </row>
    <row r="53" ht="16" customHeight="1">
      <c r="A53" s="19" t="inlineStr">
        <is>
          <t>Condition</t>
        </is>
      </c>
      <c r="B53" s="20" t="inlineStr"/>
      <c r="C53" s="21" t="inlineStr">
        <is>
          <t>☐</t>
        </is>
      </c>
      <c r="D53" s="22" t="inlineStr">
        <is>
          <t>☐</t>
        </is>
      </c>
      <c r="E53" s="19" t="inlineStr">
        <is>
          <t>Condition</t>
        </is>
      </c>
      <c r="F53" s="20" t="inlineStr"/>
      <c r="G53" s="21" t="inlineStr">
        <is>
          <t>☐</t>
        </is>
      </c>
      <c r="H53" s="22" t="inlineStr">
        <is>
          <t>☐</t>
        </is>
      </c>
      <c r="I53" s="19" t="inlineStr">
        <is>
          <t>Condition</t>
        </is>
      </c>
      <c r="J53" s="20" t="inlineStr"/>
      <c r="K53" s="21" t="inlineStr">
        <is>
          <t>☐</t>
        </is>
      </c>
      <c r="L53" s="22" t="inlineStr">
        <is>
          <t>☐</t>
        </is>
      </c>
      <c r="M53" s="19" t="inlineStr">
        <is>
          <t>Condition</t>
        </is>
      </c>
      <c r="N53" s="20" t="inlineStr"/>
      <c r="O53" s="21" t="inlineStr">
        <is>
          <t>☐</t>
        </is>
      </c>
      <c r="P53" s="22" t="inlineStr">
        <is>
          <t>☐</t>
        </is>
      </c>
      <c r="Q53" s="19" t="inlineStr">
        <is>
          <t>Condition</t>
        </is>
      </c>
      <c r="R53" s="20" t="inlineStr"/>
      <c r="S53" s="21" t="inlineStr">
        <is>
          <t>☐</t>
        </is>
      </c>
      <c r="T53" s="22" t="inlineStr">
        <is>
          <t>☐</t>
        </is>
      </c>
      <c r="U53" s="19" t="inlineStr">
        <is>
          <t>Condition</t>
        </is>
      </c>
      <c r="V53" s="20" t="inlineStr"/>
      <c r="W53" s="21" t="inlineStr">
        <is>
          <t>☐</t>
        </is>
      </c>
      <c r="X53" s="22" t="inlineStr">
        <is>
          <t>☐</t>
        </is>
      </c>
      <c r="Y53" s="19" t="inlineStr">
        <is>
          <t>Condition</t>
        </is>
      </c>
      <c r="Z53" s="20" t="inlineStr"/>
      <c r="AA53" s="21" t="inlineStr">
        <is>
          <t>☐</t>
        </is>
      </c>
      <c r="AB53" s="22" t="inlineStr">
        <is>
          <t>☐</t>
        </is>
      </c>
    </row>
    <row r="54" ht="28" customHeight="1">
      <c r="A54" s="23" t="inlineStr">
        <is>
          <t>Notes:</t>
        </is>
      </c>
      <c r="B54" s="24" t="n"/>
      <c r="C54" s="24" t="n"/>
      <c r="D54" s="25" t="n"/>
      <c r="E54" s="23" t="inlineStr">
        <is>
          <t>Notes:</t>
        </is>
      </c>
      <c r="F54" s="24" t="n"/>
      <c r="G54" s="24" t="n"/>
      <c r="H54" s="25" t="n"/>
      <c r="I54" s="23" t="inlineStr">
        <is>
          <t>Notes:</t>
        </is>
      </c>
      <c r="J54" s="24" t="n"/>
      <c r="K54" s="24" t="n"/>
      <c r="L54" s="25" t="n"/>
      <c r="M54" s="23" t="inlineStr">
        <is>
          <t>Notes:</t>
        </is>
      </c>
      <c r="N54" s="24" t="n"/>
      <c r="O54" s="24" t="n"/>
      <c r="P54" s="25" t="n"/>
      <c r="Q54" s="23" t="inlineStr">
        <is>
          <t>Notes:</t>
        </is>
      </c>
      <c r="R54" s="24" t="n"/>
      <c r="S54" s="24" t="n"/>
      <c r="T54" s="25" t="n"/>
      <c r="U54" s="23" t="inlineStr">
        <is>
          <t>Notes:</t>
        </is>
      </c>
      <c r="V54" s="24" t="n"/>
      <c r="W54" s="24" t="n"/>
      <c r="X54" s="25" t="n"/>
      <c r="Y54" s="23" t="inlineStr">
        <is>
          <t>Notes:</t>
        </is>
      </c>
      <c r="Z54" s="24" t="n"/>
      <c r="AA54" s="24" t="n"/>
      <c r="AB54" s="25" t="n"/>
    </row>
    <row r="55" ht="18" customHeight="1">
      <c r="A55" s="26">
        <f>IF(MONTH(DATE('Horse Profile'!$B$3,8,1)-WEEKDAY(DATE('Horse Profile'!$B$3,8,1),2)+1+(5*7+0))=8,DAY(DATE('Horse Profile'!$B$3,8,1)-WEEKDAY(DATE('Horse Profile'!$B$3,8,1),2)+1+(5*7+0)),"")</f>
        <v/>
      </c>
      <c r="B55" s="14" t="n"/>
      <c r="C55" s="14" t="n"/>
      <c r="D55" s="15" t="n"/>
      <c r="E55" s="26">
        <f>IF(MONTH(DATE('Horse Profile'!$B$3,8,1)-WEEKDAY(DATE('Horse Profile'!$B$3,8,1),2)+1+(5*7+1))=8,DAY(DATE('Horse Profile'!$B$3,8,1)-WEEKDAY(DATE('Horse Profile'!$B$3,8,1),2)+1+(5*7+1)),"")</f>
        <v/>
      </c>
      <c r="F55" s="14" t="n"/>
      <c r="G55" s="14" t="n"/>
      <c r="H55" s="15" t="n"/>
      <c r="I55" s="26">
        <f>IF(MONTH(DATE('Horse Profile'!$B$3,8,1)-WEEKDAY(DATE('Horse Profile'!$B$3,8,1),2)+1+(5*7+2))=8,DAY(DATE('Horse Profile'!$B$3,8,1)-WEEKDAY(DATE('Horse Profile'!$B$3,8,1),2)+1+(5*7+2)),"")</f>
        <v/>
      </c>
      <c r="J55" s="14" t="n"/>
      <c r="K55" s="14" t="n"/>
      <c r="L55" s="15" t="n"/>
      <c r="M55" s="26">
        <f>IF(MONTH(DATE('Horse Profile'!$B$3,8,1)-WEEKDAY(DATE('Horse Profile'!$B$3,8,1),2)+1+(5*7+3))=8,DAY(DATE('Horse Profile'!$B$3,8,1)-WEEKDAY(DATE('Horse Profile'!$B$3,8,1),2)+1+(5*7+3)),"")</f>
        <v/>
      </c>
      <c r="N55" s="14" t="n"/>
      <c r="O55" s="14" t="n"/>
      <c r="P55" s="15" t="n"/>
      <c r="Q55" s="26">
        <f>IF(MONTH(DATE('Horse Profile'!$B$3,8,1)-WEEKDAY(DATE('Horse Profile'!$B$3,8,1),2)+1+(5*7+4))=8,DAY(DATE('Horse Profile'!$B$3,8,1)-WEEKDAY(DATE('Horse Profile'!$B$3,8,1),2)+1+(5*7+4)),"")</f>
        <v/>
      </c>
      <c r="R55" s="14" t="n"/>
      <c r="S55" s="14" t="n"/>
      <c r="T55" s="15" t="n"/>
      <c r="U55" s="26">
        <f>IF(MONTH(DATE('Horse Profile'!$B$3,8,1)-WEEKDAY(DATE('Horse Profile'!$B$3,8,1),2)+1+(5*7+5))=8,DAY(DATE('Horse Profile'!$B$3,8,1)-WEEKDAY(DATE('Horse Profile'!$B$3,8,1),2)+1+(5*7+5)),"")</f>
        <v/>
      </c>
      <c r="V55" s="14" t="n"/>
      <c r="W55" s="14" t="n"/>
      <c r="X55" s="15" t="n"/>
      <c r="Y55" s="26">
        <f>IF(MONTH(DATE('Horse Profile'!$B$3,8,1)-WEEKDAY(DATE('Horse Profile'!$B$3,8,1),2)+1+(5*7+6))=8,DAY(DATE('Horse Profile'!$B$3,8,1)-WEEKDAY(DATE('Horse Profile'!$B$3,8,1),2)+1+(5*7+6)),"")</f>
        <v/>
      </c>
      <c r="Z55" s="14" t="n"/>
      <c r="AA55" s="14" t="n"/>
      <c r="AB55" s="15" t="n"/>
    </row>
    <row r="56" ht="16" customHeight="1">
      <c r="A56" s="27" t="inlineStr">
        <is>
          <t>Item</t>
        </is>
      </c>
      <c r="B56" s="28" t="inlineStr">
        <is>
          <t>Qty</t>
        </is>
      </c>
      <c r="C56" s="28" t="inlineStr">
        <is>
          <t>AM</t>
        </is>
      </c>
      <c r="D56" s="29" t="inlineStr">
        <is>
          <t>PM</t>
        </is>
      </c>
      <c r="E56" s="27" t="inlineStr">
        <is>
          <t>Item</t>
        </is>
      </c>
      <c r="F56" s="28" t="inlineStr">
        <is>
          <t>Qty</t>
        </is>
      </c>
      <c r="G56" s="28" t="inlineStr">
        <is>
          <t>AM</t>
        </is>
      </c>
      <c r="H56" s="29" t="inlineStr">
        <is>
          <t>PM</t>
        </is>
      </c>
      <c r="I56" s="27" t="inlineStr">
        <is>
          <t>Item</t>
        </is>
      </c>
      <c r="J56" s="28" t="inlineStr">
        <is>
          <t>Qty</t>
        </is>
      </c>
      <c r="K56" s="28" t="inlineStr">
        <is>
          <t>AM</t>
        </is>
      </c>
      <c r="L56" s="29" t="inlineStr">
        <is>
          <t>PM</t>
        </is>
      </c>
      <c r="M56" s="27" t="inlineStr">
        <is>
          <t>Item</t>
        </is>
      </c>
      <c r="N56" s="28" t="inlineStr">
        <is>
          <t>Qty</t>
        </is>
      </c>
      <c r="O56" s="28" t="inlineStr">
        <is>
          <t>AM</t>
        </is>
      </c>
      <c r="P56" s="29" t="inlineStr">
        <is>
          <t>PM</t>
        </is>
      </c>
      <c r="Q56" s="27" t="inlineStr">
        <is>
          <t>Item</t>
        </is>
      </c>
      <c r="R56" s="28" t="inlineStr">
        <is>
          <t>Qty</t>
        </is>
      </c>
      <c r="S56" s="28" t="inlineStr">
        <is>
          <t>AM</t>
        </is>
      </c>
      <c r="T56" s="29" t="inlineStr">
        <is>
          <t>PM</t>
        </is>
      </c>
      <c r="U56" s="27" t="inlineStr">
        <is>
          <t>Item</t>
        </is>
      </c>
      <c r="V56" s="28" t="inlineStr">
        <is>
          <t>Qty</t>
        </is>
      </c>
      <c r="W56" s="28" t="inlineStr">
        <is>
          <t>AM</t>
        </is>
      </c>
      <c r="X56" s="29" t="inlineStr">
        <is>
          <t>PM</t>
        </is>
      </c>
      <c r="Y56" s="27" t="inlineStr">
        <is>
          <t>Item</t>
        </is>
      </c>
      <c r="Z56" s="28" t="inlineStr">
        <is>
          <t>Qty</t>
        </is>
      </c>
      <c r="AA56" s="28" t="inlineStr">
        <is>
          <t>AM</t>
        </is>
      </c>
      <c r="AB56" s="29" t="inlineStr">
        <is>
          <t>PM</t>
        </is>
      </c>
    </row>
    <row r="57" ht="16" customHeight="1">
      <c r="A57" s="30" t="inlineStr">
        <is>
          <t>Feed</t>
        </is>
      </c>
      <c r="B57" s="31" t="inlineStr"/>
      <c r="C57" s="32" t="inlineStr">
        <is>
          <t>☐</t>
        </is>
      </c>
      <c r="D57" s="33" t="inlineStr">
        <is>
          <t>☐</t>
        </is>
      </c>
      <c r="E57" s="30" t="inlineStr">
        <is>
          <t>Feed</t>
        </is>
      </c>
      <c r="F57" s="31" t="inlineStr"/>
      <c r="G57" s="32" t="inlineStr">
        <is>
          <t>☐</t>
        </is>
      </c>
      <c r="H57" s="33" t="inlineStr">
        <is>
          <t>☐</t>
        </is>
      </c>
      <c r="I57" s="30" t="inlineStr">
        <is>
          <t>Feed</t>
        </is>
      </c>
      <c r="J57" s="31" t="inlineStr"/>
      <c r="K57" s="32" t="inlineStr">
        <is>
          <t>☐</t>
        </is>
      </c>
      <c r="L57" s="33" t="inlineStr">
        <is>
          <t>☐</t>
        </is>
      </c>
      <c r="M57" s="30" t="inlineStr">
        <is>
          <t>Feed</t>
        </is>
      </c>
      <c r="N57" s="31" t="inlineStr"/>
      <c r="O57" s="32" t="inlineStr">
        <is>
          <t>☐</t>
        </is>
      </c>
      <c r="P57" s="33" t="inlineStr">
        <is>
          <t>☐</t>
        </is>
      </c>
      <c r="Q57" s="30" t="inlineStr">
        <is>
          <t>Feed</t>
        </is>
      </c>
      <c r="R57" s="31" t="inlineStr"/>
      <c r="S57" s="32" t="inlineStr">
        <is>
          <t>☐</t>
        </is>
      </c>
      <c r="T57" s="33" t="inlineStr">
        <is>
          <t>☐</t>
        </is>
      </c>
      <c r="U57" s="30" t="inlineStr">
        <is>
          <t>Feed</t>
        </is>
      </c>
      <c r="V57" s="31" t="inlineStr"/>
      <c r="W57" s="32" t="inlineStr">
        <is>
          <t>☐</t>
        </is>
      </c>
      <c r="X57" s="33" t="inlineStr">
        <is>
          <t>☐</t>
        </is>
      </c>
      <c r="Y57" s="30" t="inlineStr">
        <is>
          <t>Feed</t>
        </is>
      </c>
      <c r="Z57" s="31" t="inlineStr"/>
      <c r="AA57" s="32" t="inlineStr">
        <is>
          <t>☐</t>
        </is>
      </c>
      <c r="AB57" s="33" t="inlineStr">
        <is>
          <t>☐</t>
        </is>
      </c>
    </row>
    <row r="58" ht="16" customHeight="1">
      <c r="A58" s="30" t="inlineStr">
        <is>
          <t>Meds</t>
        </is>
      </c>
      <c r="B58" s="31" t="inlineStr"/>
      <c r="C58" s="32" t="inlineStr">
        <is>
          <t>☐</t>
        </is>
      </c>
      <c r="D58" s="33" t="inlineStr">
        <is>
          <t>☐</t>
        </is>
      </c>
      <c r="E58" s="30" t="inlineStr">
        <is>
          <t>Meds</t>
        </is>
      </c>
      <c r="F58" s="31" t="inlineStr"/>
      <c r="G58" s="32" t="inlineStr">
        <is>
          <t>☐</t>
        </is>
      </c>
      <c r="H58" s="33" t="inlineStr">
        <is>
          <t>☐</t>
        </is>
      </c>
      <c r="I58" s="30" t="inlineStr">
        <is>
          <t>Meds</t>
        </is>
      </c>
      <c r="J58" s="31" t="inlineStr"/>
      <c r="K58" s="32" t="inlineStr">
        <is>
          <t>☐</t>
        </is>
      </c>
      <c r="L58" s="33" t="inlineStr">
        <is>
          <t>☐</t>
        </is>
      </c>
      <c r="M58" s="30" t="inlineStr">
        <is>
          <t>Meds</t>
        </is>
      </c>
      <c r="N58" s="31" t="inlineStr"/>
      <c r="O58" s="32" t="inlineStr">
        <is>
          <t>☐</t>
        </is>
      </c>
      <c r="P58" s="33" t="inlineStr">
        <is>
          <t>☐</t>
        </is>
      </c>
      <c r="Q58" s="30" t="inlineStr">
        <is>
          <t>Meds</t>
        </is>
      </c>
      <c r="R58" s="31" t="inlineStr"/>
      <c r="S58" s="32" t="inlineStr">
        <is>
          <t>☐</t>
        </is>
      </c>
      <c r="T58" s="33" t="inlineStr">
        <is>
          <t>☐</t>
        </is>
      </c>
      <c r="U58" s="30" t="inlineStr">
        <is>
          <t>Meds</t>
        </is>
      </c>
      <c r="V58" s="31" t="inlineStr"/>
      <c r="W58" s="32" t="inlineStr">
        <is>
          <t>☐</t>
        </is>
      </c>
      <c r="X58" s="33" t="inlineStr">
        <is>
          <t>☐</t>
        </is>
      </c>
      <c r="Y58" s="30" t="inlineStr">
        <is>
          <t>Meds</t>
        </is>
      </c>
      <c r="Z58" s="31" t="inlineStr"/>
      <c r="AA58" s="32" t="inlineStr">
        <is>
          <t>☐</t>
        </is>
      </c>
      <c r="AB58" s="33" t="inlineStr">
        <is>
          <t>☐</t>
        </is>
      </c>
    </row>
    <row r="59" ht="16" customHeight="1">
      <c r="A59" s="30" t="inlineStr">
        <is>
          <t>Water checked</t>
        </is>
      </c>
      <c r="B59" s="31" t="inlineStr"/>
      <c r="C59" s="32" t="inlineStr">
        <is>
          <t>☐</t>
        </is>
      </c>
      <c r="D59" s="33" t="inlineStr">
        <is>
          <t>☐</t>
        </is>
      </c>
      <c r="E59" s="30" t="inlineStr">
        <is>
          <t>Water checked</t>
        </is>
      </c>
      <c r="F59" s="31" t="inlineStr"/>
      <c r="G59" s="32" t="inlineStr">
        <is>
          <t>☐</t>
        </is>
      </c>
      <c r="H59" s="33" t="inlineStr">
        <is>
          <t>☐</t>
        </is>
      </c>
      <c r="I59" s="30" t="inlineStr">
        <is>
          <t>Water checked</t>
        </is>
      </c>
      <c r="J59" s="31" t="inlineStr"/>
      <c r="K59" s="32" t="inlineStr">
        <is>
          <t>☐</t>
        </is>
      </c>
      <c r="L59" s="33" t="inlineStr">
        <is>
          <t>☐</t>
        </is>
      </c>
      <c r="M59" s="30" t="inlineStr">
        <is>
          <t>Water checked</t>
        </is>
      </c>
      <c r="N59" s="31" t="inlineStr"/>
      <c r="O59" s="32" t="inlineStr">
        <is>
          <t>☐</t>
        </is>
      </c>
      <c r="P59" s="33" t="inlineStr">
        <is>
          <t>☐</t>
        </is>
      </c>
      <c r="Q59" s="30" t="inlineStr">
        <is>
          <t>Water checked</t>
        </is>
      </c>
      <c r="R59" s="31" t="inlineStr"/>
      <c r="S59" s="32" t="inlineStr">
        <is>
          <t>☐</t>
        </is>
      </c>
      <c r="T59" s="33" t="inlineStr">
        <is>
          <t>☐</t>
        </is>
      </c>
      <c r="U59" s="30" t="inlineStr">
        <is>
          <t>Water checked</t>
        </is>
      </c>
      <c r="V59" s="31" t="inlineStr"/>
      <c r="W59" s="32" t="inlineStr">
        <is>
          <t>☐</t>
        </is>
      </c>
      <c r="X59" s="33" t="inlineStr">
        <is>
          <t>☐</t>
        </is>
      </c>
      <c r="Y59" s="30" t="inlineStr">
        <is>
          <t>Water checked</t>
        </is>
      </c>
      <c r="Z59" s="31" t="inlineStr"/>
      <c r="AA59" s="32" t="inlineStr">
        <is>
          <t>☐</t>
        </is>
      </c>
      <c r="AB59" s="33" t="inlineStr">
        <is>
          <t>☐</t>
        </is>
      </c>
    </row>
    <row r="60" ht="16" customHeight="1">
      <c r="A60" s="30" t="inlineStr">
        <is>
          <t>Manure normal</t>
        </is>
      </c>
      <c r="B60" s="31" t="inlineStr"/>
      <c r="C60" s="32" t="inlineStr">
        <is>
          <t>☐</t>
        </is>
      </c>
      <c r="D60" s="33" t="inlineStr">
        <is>
          <t>☐</t>
        </is>
      </c>
      <c r="E60" s="30" t="inlineStr">
        <is>
          <t>Manure normal</t>
        </is>
      </c>
      <c r="F60" s="31" t="inlineStr"/>
      <c r="G60" s="32" t="inlineStr">
        <is>
          <t>☐</t>
        </is>
      </c>
      <c r="H60" s="33" t="inlineStr">
        <is>
          <t>☐</t>
        </is>
      </c>
      <c r="I60" s="30" t="inlineStr">
        <is>
          <t>Manure normal</t>
        </is>
      </c>
      <c r="J60" s="31" t="inlineStr"/>
      <c r="K60" s="32" t="inlineStr">
        <is>
          <t>☐</t>
        </is>
      </c>
      <c r="L60" s="33" t="inlineStr">
        <is>
          <t>☐</t>
        </is>
      </c>
      <c r="M60" s="30" t="inlineStr">
        <is>
          <t>Manure normal</t>
        </is>
      </c>
      <c r="N60" s="31" t="inlineStr"/>
      <c r="O60" s="32" t="inlineStr">
        <is>
          <t>☐</t>
        </is>
      </c>
      <c r="P60" s="33" t="inlineStr">
        <is>
          <t>☐</t>
        </is>
      </c>
      <c r="Q60" s="30" t="inlineStr">
        <is>
          <t>Manure normal</t>
        </is>
      </c>
      <c r="R60" s="31" t="inlineStr"/>
      <c r="S60" s="32" t="inlineStr">
        <is>
          <t>☐</t>
        </is>
      </c>
      <c r="T60" s="33" t="inlineStr">
        <is>
          <t>☐</t>
        </is>
      </c>
      <c r="U60" s="30" t="inlineStr">
        <is>
          <t>Manure normal</t>
        </is>
      </c>
      <c r="V60" s="31" t="inlineStr"/>
      <c r="W60" s="32" t="inlineStr">
        <is>
          <t>☐</t>
        </is>
      </c>
      <c r="X60" s="33" t="inlineStr">
        <is>
          <t>☐</t>
        </is>
      </c>
      <c r="Y60" s="30" t="inlineStr">
        <is>
          <t>Manure normal</t>
        </is>
      </c>
      <c r="Z60" s="31" t="inlineStr"/>
      <c r="AA60" s="32" t="inlineStr">
        <is>
          <t>☐</t>
        </is>
      </c>
      <c r="AB60" s="33" t="inlineStr">
        <is>
          <t>☐</t>
        </is>
      </c>
    </row>
    <row r="61" ht="16" customHeight="1">
      <c r="A61" s="30" t="inlineStr">
        <is>
          <t>Turnout / movement</t>
        </is>
      </c>
      <c r="B61" s="31" t="inlineStr"/>
      <c r="C61" s="32" t="inlineStr">
        <is>
          <t>☐</t>
        </is>
      </c>
      <c r="D61" s="33" t="inlineStr">
        <is>
          <t>☐</t>
        </is>
      </c>
      <c r="E61" s="30" t="inlineStr">
        <is>
          <t>Turnout / movement</t>
        </is>
      </c>
      <c r="F61" s="31" t="inlineStr"/>
      <c r="G61" s="32" t="inlineStr">
        <is>
          <t>☐</t>
        </is>
      </c>
      <c r="H61" s="33" t="inlineStr">
        <is>
          <t>☐</t>
        </is>
      </c>
      <c r="I61" s="30" t="inlineStr">
        <is>
          <t>Turnout / movement</t>
        </is>
      </c>
      <c r="J61" s="31" t="inlineStr"/>
      <c r="K61" s="32" t="inlineStr">
        <is>
          <t>☐</t>
        </is>
      </c>
      <c r="L61" s="33" t="inlineStr">
        <is>
          <t>☐</t>
        </is>
      </c>
      <c r="M61" s="30" t="inlineStr">
        <is>
          <t>Turnout / movement</t>
        </is>
      </c>
      <c r="N61" s="31" t="inlineStr"/>
      <c r="O61" s="32" t="inlineStr">
        <is>
          <t>☐</t>
        </is>
      </c>
      <c r="P61" s="33" t="inlineStr">
        <is>
          <t>☐</t>
        </is>
      </c>
      <c r="Q61" s="30" t="inlineStr">
        <is>
          <t>Turnout / movement</t>
        </is>
      </c>
      <c r="R61" s="31" t="inlineStr"/>
      <c r="S61" s="32" t="inlineStr">
        <is>
          <t>☐</t>
        </is>
      </c>
      <c r="T61" s="33" t="inlineStr">
        <is>
          <t>☐</t>
        </is>
      </c>
      <c r="U61" s="30" t="inlineStr">
        <is>
          <t>Turnout / movement</t>
        </is>
      </c>
      <c r="V61" s="31" t="inlineStr"/>
      <c r="W61" s="32" t="inlineStr">
        <is>
          <t>☐</t>
        </is>
      </c>
      <c r="X61" s="33" t="inlineStr">
        <is>
          <t>☐</t>
        </is>
      </c>
      <c r="Y61" s="30" t="inlineStr">
        <is>
          <t>Turnout / movement</t>
        </is>
      </c>
      <c r="Z61" s="31" t="inlineStr"/>
      <c r="AA61" s="32" t="inlineStr">
        <is>
          <t>☐</t>
        </is>
      </c>
      <c r="AB61" s="33" t="inlineStr">
        <is>
          <t>☐</t>
        </is>
      </c>
    </row>
    <row r="62" ht="16" customHeight="1">
      <c r="A62" s="30" t="inlineStr">
        <is>
          <t>Behavior normal</t>
        </is>
      </c>
      <c r="B62" s="31" t="inlineStr"/>
      <c r="C62" s="32" t="inlineStr">
        <is>
          <t>☐</t>
        </is>
      </c>
      <c r="D62" s="33" t="inlineStr">
        <is>
          <t>☐</t>
        </is>
      </c>
      <c r="E62" s="30" t="inlineStr">
        <is>
          <t>Behavior normal</t>
        </is>
      </c>
      <c r="F62" s="31" t="inlineStr"/>
      <c r="G62" s="32" t="inlineStr">
        <is>
          <t>☐</t>
        </is>
      </c>
      <c r="H62" s="33" t="inlineStr">
        <is>
          <t>☐</t>
        </is>
      </c>
      <c r="I62" s="30" t="inlineStr">
        <is>
          <t>Behavior normal</t>
        </is>
      </c>
      <c r="J62" s="31" t="inlineStr"/>
      <c r="K62" s="32" t="inlineStr">
        <is>
          <t>☐</t>
        </is>
      </c>
      <c r="L62" s="33" t="inlineStr">
        <is>
          <t>☐</t>
        </is>
      </c>
      <c r="M62" s="30" t="inlineStr">
        <is>
          <t>Behavior normal</t>
        </is>
      </c>
      <c r="N62" s="31" t="inlineStr"/>
      <c r="O62" s="32" t="inlineStr">
        <is>
          <t>☐</t>
        </is>
      </c>
      <c r="P62" s="33" t="inlineStr">
        <is>
          <t>☐</t>
        </is>
      </c>
      <c r="Q62" s="30" t="inlineStr">
        <is>
          <t>Behavior normal</t>
        </is>
      </c>
      <c r="R62" s="31" t="inlineStr"/>
      <c r="S62" s="32" t="inlineStr">
        <is>
          <t>☐</t>
        </is>
      </c>
      <c r="T62" s="33" t="inlineStr">
        <is>
          <t>☐</t>
        </is>
      </c>
      <c r="U62" s="30" t="inlineStr">
        <is>
          <t>Behavior normal</t>
        </is>
      </c>
      <c r="V62" s="31" t="inlineStr"/>
      <c r="W62" s="32" t="inlineStr">
        <is>
          <t>☐</t>
        </is>
      </c>
      <c r="X62" s="33" t="inlineStr">
        <is>
          <t>☐</t>
        </is>
      </c>
      <c r="Y62" s="30" t="inlineStr">
        <is>
          <t>Behavior normal</t>
        </is>
      </c>
      <c r="Z62" s="31" t="inlineStr"/>
      <c r="AA62" s="32" t="inlineStr">
        <is>
          <t>☐</t>
        </is>
      </c>
      <c r="AB62" s="33" t="inlineStr">
        <is>
          <t>☐</t>
        </is>
      </c>
    </row>
    <row r="63" ht="16" customHeight="1">
      <c r="A63" s="30" t="inlineStr">
        <is>
          <t>Condition</t>
        </is>
      </c>
      <c r="B63" s="31" t="inlineStr"/>
      <c r="C63" s="32" t="inlineStr">
        <is>
          <t>☐</t>
        </is>
      </c>
      <c r="D63" s="33" t="inlineStr">
        <is>
          <t>☐</t>
        </is>
      </c>
      <c r="E63" s="30" t="inlineStr">
        <is>
          <t>Condition</t>
        </is>
      </c>
      <c r="F63" s="31" t="inlineStr"/>
      <c r="G63" s="32" t="inlineStr">
        <is>
          <t>☐</t>
        </is>
      </c>
      <c r="H63" s="33" t="inlineStr">
        <is>
          <t>☐</t>
        </is>
      </c>
      <c r="I63" s="30" t="inlineStr">
        <is>
          <t>Condition</t>
        </is>
      </c>
      <c r="J63" s="31" t="inlineStr"/>
      <c r="K63" s="32" t="inlineStr">
        <is>
          <t>☐</t>
        </is>
      </c>
      <c r="L63" s="33" t="inlineStr">
        <is>
          <t>☐</t>
        </is>
      </c>
      <c r="M63" s="30" t="inlineStr">
        <is>
          <t>Condition</t>
        </is>
      </c>
      <c r="N63" s="31" t="inlineStr"/>
      <c r="O63" s="32" t="inlineStr">
        <is>
          <t>☐</t>
        </is>
      </c>
      <c r="P63" s="33" t="inlineStr">
        <is>
          <t>☐</t>
        </is>
      </c>
      <c r="Q63" s="30" t="inlineStr">
        <is>
          <t>Condition</t>
        </is>
      </c>
      <c r="R63" s="31" t="inlineStr"/>
      <c r="S63" s="32" t="inlineStr">
        <is>
          <t>☐</t>
        </is>
      </c>
      <c r="T63" s="33" t="inlineStr">
        <is>
          <t>☐</t>
        </is>
      </c>
      <c r="U63" s="30" t="inlineStr">
        <is>
          <t>Condition</t>
        </is>
      </c>
      <c r="V63" s="31" t="inlineStr"/>
      <c r="W63" s="32" t="inlineStr">
        <is>
          <t>☐</t>
        </is>
      </c>
      <c r="X63" s="33" t="inlineStr">
        <is>
          <t>☐</t>
        </is>
      </c>
      <c r="Y63" s="30" t="inlineStr">
        <is>
          <t>Condition</t>
        </is>
      </c>
      <c r="Z63" s="31" t="inlineStr"/>
      <c r="AA63" s="32" t="inlineStr">
        <is>
          <t>☐</t>
        </is>
      </c>
      <c r="AB63" s="33" t="inlineStr">
        <is>
          <t>☐</t>
        </is>
      </c>
    </row>
    <row r="64" ht="28" customHeight="1">
      <c r="A64" s="34" t="inlineStr">
        <is>
          <t>Notes:</t>
        </is>
      </c>
      <c r="B64" s="24" t="n"/>
      <c r="C64" s="24" t="n"/>
      <c r="D64" s="25" t="n"/>
      <c r="E64" s="34" t="inlineStr">
        <is>
          <t>Notes:</t>
        </is>
      </c>
      <c r="F64" s="24" t="n"/>
      <c r="G64" s="24" t="n"/>
      <c r="H64" s="25" t="n"/>
      <c r="I64" s="34" t="inlineStr">
        <is>
          <t>Notes:</t>
        </is>
      </c>
      <c r="J64" s="24" t="n"/>
      <c r="K64" s="24" t="n"/>
      <c r="L64" s="25" t="n"/>
      <c r="M64" s="34" t="inlineStr">
        <is>
          <t>Notes:</t>
        </is>
      </c>
      <c r="N64" s="24" t="n"/>
      <c r="O64" s="24" t="n"/>
      <c r="P64" s="25" t="n"/>
      <c r="Q64" s="34" t="inlineStr">
        <is>
          <t>Notes:</t>
        </is>
      </c>
      <c r="R64" s="24" t="n"/>
      <c r="S64" s="24" t="n"/>
      <c r="T64" s="25" t="n"/>
      <c r="U64" s="34" t="inlineStr">
        <is>
          <t>Notes:</t>
        </is>
      </c>
      <c r="V64" s="24" t="n"/>
      <c r="W64" s="24" t="n"/>
      <c r="X64" s="25" t="n"/>
      <c r="Y64" s="34" t="inlineStr">
        <is>
          <t>Notes:</t>
        </is>
      </c>
      <c r="Z64" s="24" t="n"/>
      <c r="AA64" s="24" t="n"/>
      <c r="AB64" s="25" t="n"/>
    </row>
  </sheetData>
  <mergeCells count="92">
    <mergeCell ref="A5:D5"/>
    <mergeCell ref="I14:L14"/>
    <mergeCell ref="I4:L4"/>
    <mergeCell ref="U54:X54"/>
    <mergeCell ref="M14:P14"/>
    <mergeCell ref="A44:D44"/>
    <mergeCell ref="M4:P4"/>
    <mergeCell ref="Y4:AB4"/>
    <mergeCell ref="A15:D15"/>
    <mergeCell ref="A64:D64"/>
    <mergeCell ref="A24:D24"/>
    <mergeCell ref="U15:X15"/>
    <mergeCell ref="E24:H24"/>
    <mergeCell ref="Y15:AB15"/>
    <mergeCell ref="Y24:AB24"/>
    <mergeCell ref="E64:H64"/>
    <mergeCell ref="A54:D54"/>
    <mergeCell ref="M35:P35"/>
    <mergeCell ref="Q64:T64"/>
    <mergeCell ref="A1:AB1"/>
    <mergeCell ref="I25:L25"/>
    <mergeCell ref="M54:P54"/>
    <mergeCell ref="U25:X25"/>
    <mergeCell ref="Q35:T35"/>
    <mergeCell ref="E34:H34"/>
    <mergeCell ref="M25:P25"/>
    <mergeCell ref="Y34:AB34"/>
    <mergeCell ref="Q34:T34"/>
    <mergeCell ref="Y25:AB25"/>
    <mergeCell ref="M45:P45"/>
    <mergeCell ref="E45:H45"/>
    <mergeCell ref="Y45:AB45"/>
    <mergeCell ref="A35:D35"/>
    <mergeCell ref="I44:L44"/>
    <mergeCell ref="U5:X5"/>
    <mergeCell ref="U14:X14"/>
    <mergeCell ref="U4:X4"/>
    <mergeCell ref="I15:L15"/>
    <mergeCell ref="M44:P44"/>
    <mergeCell ref="E5:H5"/>
    <mergeCell ref="E14:H14"/>
    <mergeCell ref="M64:P64"/>
    <mergeCell ref="Q54:T54"/>
    <mergeCell ref="E4:H4"/>
    <mergeCell ref="I54:L54"/>
    <mergeCell ref="Q55:T55"/>
    <mergeCell ref="Y64:AB64"/>
    <mergeCell ref="I24:L24"/>
    <mergeCell ref="U24:X24"/>
    <mergeCell ref="I35:L35"/>
    <mergeCell ref="E25:H25"/>
    <mergeCell ref="U44:X44"/>
    <mergeCell ref="A34:D34"/>
    <mergeCell ref="M34:P34"/>
    <mergeCell ref="M55:P55"/>
    <mergeCell ref="E55:H55"/>
    <mergeCell ref="I45:L45"/>
    <mergeCell ref="M5:P5"/>
    <mergeCell ref="A45:D45"/>
    <mergeCell ref="Y55:AB55"/>
    <mergeCell ref="U45:X45"/>
    <mergeCell ref="Y54:AB54"/>
    <mergeCell ref="Q5:T5"/>
    <mergeCell ref="Q14:T14"/>
    <mergeCell ref="Q4:T4"/>
    <mergeCell ref="E15:H15"/>
    <mergeCell ref="Q15:T15"/>
    <mergeCell ref="A14:D14"/>
    <mergeCell ref="I64:L64"/>
    <mergeCell ref="A4:D4"/>
    <mergeCell ref="U55:X55"/>
    <mergeCell ref="E54:H54"/>
    <mergeCell ref="U64:X64"/>
    <mergeCell ref="M24:P24"/>
    <mergeCell ref="Q45:T45"/>
    <mergeCell ref="U35:X35"/>
    <mergeCell ref="I34:L34"/>
    <mergeCell ref="Q25:T25"/>
    <mergeCell ref="U34:X34"/>
    <mergeCell ref="Q24:T24"/>
    <mergeCell ref="E35:H35"/>
    <mergeCell ref="E44:H44"/>
    <mergeCell ref="Y35:AB35"/>
    <mergeCell ref="A25:D25"/>
    <mergeCell ref="Y44:AB44"/>
    <mergeCell ref="Y5:AB5"/>
    <mergeCell ref="Y14:AB14"/>
    <mergeCell ref="A55:D55"/>
    <mergeCell ref="I55:L55"/>
    <mergeCell ref="M15:P15"/>
    <mergeCell ref="Q44:T44"/>
    <mergeCell ref="I5:L5"/>
  </mergeCells>
  <conditionalFormatting sqref="A5:D14">
    <cfRule type="expression" priority="1" dxfId="0">
      <formula>A5=""</formula>
    </cfRule>
  </conditionalFormatting>
  <conditionalFormatting sqref="E5:H14">
    <cfRule type="expression" priority="2" dxfId="0">
      <formula>E5=""</formula>
    </cfRule>
  </conditionalFormatting>
  <conditionalFormatting sqref="I5:L14">
    <cfRule type="expression" priority="3" dxfId="0">
      <formula>I5=""</formula>
    </cfRule>
  </conditionalFormatting>
  <conditionalFormatting sqref="M5:P14">
    <cfRule type="expression" priority="4" dxfId="0">
      <formula>M5=""</formula>
    </cfRule>
  </conditionalFormatting>
  <conditionalFormatting sqref="Q5:T14">
    <cfRule type="expression" priority="5" dxfId="0">
      <formula>Q5=""</formula>
    </cfRule>
  </conditionalFormatting>
  <conditionalFormatting sqref="U5:X14">
    <cfRule type="expression" priority="6" dxfId="0">
      <formula>U5=""</formula>
    </cfRule>
  </conditionalFormatting>
  <conditionalFormatting sqref="Y5:AB14">
    <cfRule type="expression" priority="7" dxfId="0">
      <formula>Y5=""</formula>
    </cfRule>
  </conditionalFormatting>
  <conditionalFormatting sqref="A15:D24">
    <cfRule type="expression" priority="8" dxfId="0">
      <formula>A15=""</formula>
    </cfRule>
  </conditionalFormatting>
  <conditionalFormatting sqref="E15:H24">
    <cfRule type="expression" priority="9" dxfId="0">
      <formula>E15=""</formula>
    </cfRule>
  </conditionalFormatting>
  <conditionalFormatting sqref="I15:L24">
    <cfRule type="expression" priority="10" dxfId="0">
      <formula>I15=""</formula>
    </cfRule>
  </conditionalFormatting>
  <conditionalFormatting sqref="M15:P24">
    <cfRule type="expression" priority="11" dxfId="0">
      <formula>M15=""</formula>
    </cfRule>
  </conditionalFormatting>
  <conditionalFormatting sqref="Q15:T24">
    <cfRule type="expression" priority="12" dxfId="0">
      <formula>Q15=""</formula>
    </cfRule>
  </conditionalFormatting>
  <conditionalFormatting sqref="U15:X24">
    <cfRule type="expression" priority="13" dxfId="0">
      <formula>U15=""</formula>
    </cfRule>
  </conditionalFormatting>
  <conditionalFormatting sqref="Y15:AB24">
    <cfRule type="expression" priority="14" dxfId="0">
      <formula>Y15=""</formula>
    </cfRule>
  </conditionalFormatting>
  <conditionalFormatting sqref="A25:D34">
    <cfRule type="expression" priority="15" dxfId="0">
      <formula>A25=""</formula>
    </cfRule>
  </conditionalFormatting>
  <conditionalFormatting sqref="E25:H34">
    <cfRule type="expression" priority="16" dxfId="0">
      <formula>E25=""</formula>
    </cfRule>
  </conditionalFormatting>
  <conditionalFormatting sqref="I25:L34">
    <cfRule type="expression" priority="17" dxfId="0">
      <formula>I25=""</formula>
    </cfRule>
  </conditionalFormatting>
  <conditionalFormatting sqref="M25:P34">
    <cfRule type="expression" priority="18" dxfId="0">
      <formula>M25=""</formula>
    </cfRule>
  </conditionalFormatting>
  <conditionalFormatting sqref="Q25:T34">
    <cfRule type="expression" priority="19" dxfId="0">
      <formula>Q25=""</formula>
    </cfRule>
  </conditionalFormatting>
  <conditionalFormatting sqref="U25:X34">
    <cfRule type="expression" priority="20" dxfId="0">
      <formula>U25=""</formula>
    </cfRule>
  </conditionalFormatting>
  <conditionalFormatting sqref="Y25:AB34">
    <cfRule type="expression" priority="21" dxfId="0">
      <formula>Y25=""</formula>
    </cfRule>
  </conditionalFormatting>
  <conditionalFormatting sqref="A35:D44">
    <cfRule type="expression" priority="22" dxfId="0">
      <formula>A35=""</formula>
    </cfRule>
  </conditionalFormatting>
  <conditionalFormatting sqref="E35:H44">
    <cfRule type="expression" priority="23" dxfId="0">
      <formula>E35=""</formula>
    </cfRule>
  </conditionalFormatting>
  <conditionalFormatting sqref="I35:L44">
    <cfRule type="expression" priority="24" dxfId="0">
      <formula>I35=""</formula>
    </cfRule>
  </conditionalFormatting>
  <conditionalFormatting sqref="M35:P44">
    <cfRule type="expression" priority="25" dxfId="0">
      <formula>M35=""</formula>
    </cfRule>
  </conditionalFormatting>
  <conditionalFormatting sqref="Q35:T44">
    <cfRule type="expression" priority="26" dxfId="0">
      <formula>Q35=""</formula>
    </cfRule>
  </conditionalFormatting>
  <conditionalFormatting sqref="U35:X44">
    <cfRule type="expression" priority="27" dxfId="0">
      <formula>U35=""</formula>
    </cfRule>
  </conditionalFormatting>
  <conditionalFormatting sqref="Y35:AB44">
    <cfRule type="expression" priority="28" dxfId="0">
      <formula>Y35=""</formula>
    </cfRule>
  </conditionalFormatting>
  <conditionalFormatting sqref="A45:D54">
    <cfRule type="expression" priority="29" dxfId="0">
      <formula>A45=""</formula>
    </cfRule>
  </conditionalFormatting>
  <conditionalFormatting sqref="E45:H54">
    <cfRule type="expression" priority="30" dxfId="0">
      <formula>E45=""</formula>
    </cfRule>
  </conditionalFormatting>
  <conditionalFormatting sqref="I45:L54">
    <cfRule type="expression" priority="31" dxfId="0">
      <formula>I45=""</formula>
    </cfRule>
  </conditionalFormatting>
  <conditionalFormatting sqref="M45:P54">
    <cfRule type="expression" priority="32" dxfId="0">
      <formula>M45=""</formula>
    </cfRule>
  </conditionalFormatting>
  <conditionalFormatting sqref="Q45:T54">
    <cfRule type="expression" priority="33" dxfId="0">
      <formula>Q45=""</formula>
    </cfRule>
  </conditionalFormatting>
  <conditionalFormatting sqref="U45:X54">
    <cfRule type="expression" priority="34" dxfId="0">
      <formula>U45=""</formula>
    </cfRule>
  </conditionalFormatting>
  <conditionalFormatting sqref="Y45:AB54">
    <cfRule type="expression" priority="35" dxfId="0">
      <formula>Y45=""</formula>
    </cfRule>
  </conditionalFormatting>
  <conditionalFormatting sqref="A55:D64">
    <cfRule type="expression" priority="36" dxfId="0">
      <formula>A55=""</formula>
    </cfRule>
  </conditionalFormatting>
  <conditionalFormatting sqref="E55:H64">
    <cfRule type="expression" priority="37" dxfId="0">
      <formula>E55=""</formula>
    </cfRule>
  </conditionalFormatting>
  <conditionalFormatting sqref="I55:L64">
    <cfRule type="expression" priority="38" dxfId="0">
      <formula>I55=""</formula>
    </cfRule>
  </conditionalFormatting>
  <conditionalFormatting sqref="M55:P64">
    <cfRule type="expression" priority="39" dxfId="0">
      <formula>M55=""</formula>
    </cfRule>
  </conditionalFormatting>
  <conditionalFormatting sqref="Q55:T64">
    <cfRule type="expression" priority="40" dxfId="0">
      <formula>Q55=""</formula>
    </cfRule>
  </conditionalFormatting>
  <conditionalFormatting sqref="U55:X64">
    <cfRule type="expression" priority="41" dxfId="0">
      <formula>U55=""</formula>
    </cfRule>
  </conditionalFormatting>
  <conditionalFormatting sqref="Y55:AB64">
    <cfRule type="expression" priority="42" dxfId="0">
      <formula>Y55=""</formula>
    </cfRule>
  </conditionalFormatting>
  <dataValidations count="1">
    <dataValidation sqref="C7 C8 C9 C10 C11 C12 C13 C17 C18 C19 C20 C21 C22 C23 C27 C28 C29 C30 C31 C32 C33 C37 C38 C39 C40 C41 C42 C43 C47 C48 C49 C50 C51 C52 C53 C57 C58 C59 C60 C61 C62 C63 D7 D8 D9 D10 D11 D12 D13 D17 D18 D19 D20 D21 D22 D23 D27 D28 D29 D30 D31 D32 D33 D37 D38 D39 D40 D41 D42 D43 D47 D48 D49 D50 D51 D52 D53 D57 D58 D59 D60 D61 D62 D63 G7 G8 G9 G10 G11 G12 G13 G17 G18 G19 G20 G21 G22 G23 G27 G28 G29 G30 G31 G32 G33 G37 G38 G39 G40 G41 G42 G43 G47 G48 G49 G50 G51 G52 G53 G57 G58 G59 G60 G61 G62 G63 H7 H8 H9 H10 H11 H12 H13 H17 H18 H19 H20 H21 H22 H23 H27 H28 H29 H30 H31 H32 H33 H37 H38 H39 H40 H41 H42 H43 H47 H48 H49 H50 H51 H52 H53 H57 H58 H59 H60 H61 H62 H63 K7 K8 K9 K10 K11 K12 K13 K17 K18 K19 K20 K21 K22 K23 K27 K28 K29 K30 K31 K32 K33 K37 K38 K39 K40 K41 K42 K43 K47 K48 K49 K50 K51 K52 K53 K57 K58 K59 K60 K61 K62 K63 L7 L8 L9 L10 L11 L12 L13 L17 L18 L19 L20 L21 L22 L23 L27 L28 L29 L30 L31 L32 L33 L37 L38 L39 L40 L41 L42 L43 L47 L48 L49 L50 L51 L52 L53 L57 L58 L59 L60 L61 L62 L63 O7 O8 O9 O10 O11 O12 O13 O17 O18 O19 O20 O21 O22 O23 O27 O28 O29 O30 O31 O32 O33 O37 O38 O39 O40 O41 O42 O43 O47 O48 O49 O50 O51 O52 O53 O57 O58 O59 O60 O61 O62 O63 P7 P8 P9 P10 P11 P12 P13 P17 P18 P19 P20 P21 P22 P23 P27 P28 P29 P30 P31 P32 P33 P37 P38 P39 P40 P41 P42 P43 P47 P48 P49 P50 P51 P52 P53 P57 P58 P59 P60 P61 P62 P63 S7 S8 S9 S10 S11 S12 S13 S17 S18 S19 S20 S21 S22 S23 S27 S28 S29 S30 S31 S32 S33 S37 S38 S39 S40 S41 S42 S43 S47 S48 S49 S50 S51 S52 S53 S57 S58 S59 S60 S61 S62 S63 T7 T8 T9 T10 T11 T12 T13 T17 T18 T19 T20 T21 T22 T23 T27 T28 T29 T30 T31 T32 T33 T37 T38 T39 T40 T41 T42 T43 T47 T48 T49 T50 T51 T52 T53 T57 T58 T59 T60 T61 T62 T63 W7 W8 W9 W10 W11 W12 W13 W17 W18 W19 W20 W21 W22 W23 W27 W28 W29 W30 W31 W32 W33 W37 W38 W39 W40 W41 W42 W43 W47 W48 W49 W50 W51 W52 W53 W57 W58 W59 W60 W61 W62 W63 X7 X8 X9 X10 X11 X12 X13 X17 X18 X19 X20 X21 X22 X23 X27 X28 X29 X30 X31 X32 X33 X37 X38 X39 X40 X41 X42 X43 X47 X48 X49 X50 X51 X52 X53 X57 X58 X59 X60 X61 X62 X63 AA7 AA8 AA9 AA10 AA11 AA12 AA13 AA17 AA18 AA19 AA20 AA21 AA22 AA23 AA27 AA28 AA29 AA30 AA31 AA32 AA33 AA37 AA38 AA39 AA40 AA41 AA42 AA43 AA47 AA48 AA49 AA50 AA51 AA52 AA53 AA57 AA58 AA59 AA60 AA61 AA62 AA63 AB7 AB8 AB9 AB10 AB11 AB12 AB13 AB17 AB18 AB19 AB20 AB21 AB22 AB23 AB27 AB28 AB29 AB30 AB31 AB32 AB33 AB37 AB38 AB39 AB40 AB41 AB42 AB43 AB47 AB48 AB49 AB50 AB51 AB52 AB53 AB57 AB58 AB59 AB60 AB61 AB62 AB63" showDropDown="0" showInputMessage="0" showErrorMessage="0" allowBlank="1" type="list">
      <formula1>"☐,☑,N/A"</formula1>
    </dataValidation>
  </dataValidations>
  <pageMargins left="0.25" right="0.25" top="0.4" bottom="0.4" header="0.5" footer="0.5"/>
  <pageSetup orientation="landscape" fitToHeight="1"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2025-12-13T21:41:17Z</dcterms:created>
  <dcterms:modified xmlns:dcterms="http://purl.org/dc/terms/" xmlns:xsi="http://www.w3.org/2001/XMLSchema-instance" xsi:type="dcterms:W3CDTF">2025-12-13T21:41:23Z</dcterms:modified>
</cp:coreProperties>
</file>