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cae3cbc1710fbb/Desktop/"/>
    </mc:Choice>
  </mc:AlternateContent>
  <xr:revisionPtr revIDLastSave="0" documentId="8_{812DA5BF-8451-4732-89D3-980ADD266F32}" xr6:coauthVersionLast="47" xr6:coauthVersionMax="47" xr10:uidLastSave="{00000000-0000-0000-0000-000000000000}"/>
  <bookViews>
    <workbookView xWindow="71880" yWindow="60" windowWidth="29040" windowHeight="15720" activeTab="1" xr2:uid="{00000000-000D-0000-FFFF-FFFF00000000}"/>
  </bookViews>
  <sheets>
    <sheet name="Factory" sheetId="2" r:id="rId1"/>
    <sheet name="Field" sheetId="1" r:id="rId2"/>
    <sheet name="Comparative Sheet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2" l="1"/>
  <c r="I29" i="2" s="1"/>
  <c r="E43" i="2"/>
  <c r="D38" i="2"/>
  <c r="C14" i="1"/>
  <c r="C15" i="1" s="1"/>
  <c r="C13" i="1"/>
  <c r="C23" i="1" s="1"/>
  <c r="C26" i="1"/>
  <c r="D52" i="3"/>
  <c r="C14" i="2"/>
  <c r="C15" i="2"/>
  <c r="C16" i="2"/>
  <c r="C22" i="2"/>
  <c r="C13" i="2"/>
  <c r="C23" i="2"/>
  <c r="C26" i="2"/>
  <c r="C30" i="2"/>
  <c r="E51" i="3"/>
  <c r="E52" i="3"/>
  <c r="D38" i="1"/>
  <c r="D39" i="1"/>
  <c r="D40" i="1"/>
  <c r="D41" i="1"/>
  <c r="C53" i="1"/>
  <c r="C43" i="1"/>
  <c r="C54" i="1"/>
  <c r="C55" i="1"/>
  <c r="E55" i="1"/>
  <c r="C56" i="1"/>
  <c r="E56" i="1"/>
  <c r="E33" i="2"/>
  <c r="E34" i="2"/>
  <c r="E35" i="2"/>
  <c r="E36" i="2"/>
  <c r="E45" i="2"/>
  <c r="E46" i="2"/>
  <c r="E47" i="2"/>
  <c r="E48" i="2"/>
  <c r="E49" i="2"/>
  <c r="E50" i="2"/>
  <c r="E51" i="2"/>
  <c r="E52" i="2"/>
  <c r="C53" i="2"/>
  <c r="E53" i="2"/>
  <c r="C43" i="2"/>
  <c r="C54" i="2"/>
  <c r="E54" i="2"/>
  <c r="C55" i="2"/>
  <c r="E55" i="2"/>
  <c r="E58" i="2"/>
  <c r="E24" i="3"/>
  <c r="C56" i="2"/>
  <c r="E56" i="2"/>
  <c r="E23" i="3"/>
  <c r="D23" i="3"/>
  <c r="E22" i="3"/>
  <c r="D22" i="3"/>
  <c r="E21" i="3"/>
  <c r="E20" i="3"/>
  <c r="E19" i="3"/>
  <c r="E18" i="3"/>
  <c r="E38" i="2"/>
  <c r="G33" i="2"/>
  <c r="G38" i="2"/>
  <c r="I52" i="2"/>
  <c r="C52" i="1"/>
  <c r="G34" i="2"/>
  <c r="G35" i="2"/>
  <c r="G36" i="2"/>
  <c r="G39" i="2"/>
  <c r="G40" i="2"/>
  <c r="G41" i="2"/>
  <c r="G43" i="2"/>
  <c r="I43" i="2"/>
  <c r="D41" i="2"/>
  <c r="E41" i="2"/>
  <c r="D40" i="2"/>
  <c r="E40" i="2"/>
  <c r="D39" i="2"/>
  <c r="E39" i="2"/>
  <c r="I58" i="2"/>
  <c r="C52" i="2"/>
  <c r="I27" i="2"/>
  <c r="C16" i="1" l="1"/>
  <c r="C22" i="1" s="1"/>
  <c r="I28" i="2"/>
  <c r="C30" i="1" l="1"/>
  <c r="C27" i="1"/>
  <c r="I29" i="1" l="1"/>
  <c r="I28" i="1"/>
  <c r="E33" i="1"/>
  <c r="E43" i="1" s="1"/>
  <c r="E48" i="1"/>
  <c r="G35" i="1"/>
  <c r="E40" i="1"/>
  <c r="E49" i="1"/>
  <c r="E54" i="1"/>
  <c r="D21" i="3" s="1"/>
  <c r="G36" i="1"/>
  <c r="E35" i="1"/>
  <c r="E50" i="1"/>
  <c r="G38" i="1"/>
  <c r="E36" i="1"/>
  <c r="E41" i="1"/>
  <c r="E51" i="1"/>
  <c r="G39" i="1"/>
  <c r="E34" i="1"/>
  <c r="D51" i="3"/>
  <c r="E56" i="3" s="1"/>
  <c r="E38" i="1"/>
  <c r="E45" i="1"/>
  <c r="G41" i="1"/>
  <c r="G40" i="1"/>
  <c r="E46" i="1"/>
  <c r="E53" i="1"/>
  <c r="D20" i="3" s="1"/>
  <c r="G33" i="1"/>
  <c r="E39" i="1"/>
  <c r="E47" i="1"/>
  <c r="G34" i="1"/>
  <c r="E52" i="1" l="1"/>
  <c r="D18" i="3"/>
  <c r="E58" i="1"/>
  <c r="G43" i="1"/>
  <c r="I27" i="1" s="1"/>
  <c r="I43" i="1" l="1"/>
  <c r="I58" i="1"/>
  <c r="D24" i="3"/>
  <c r="E28" i="3" s="1"/>
  <c r="I52" i="1"/>
  <c r="D19" i="3"/>
</calcChain>
</file>

<file path=xl/sharedStrings.xml><?xml version="1.0" encoding="utf-8"?>
<sst xmlns="http://schemas.openxmlformats.org/spreadsheetml/2006/main" count="259" uniqueCount="118">
  <si>
    <t>Input Parameters</t>
    <phoneticPr fontId="7" type="noConversion"/>
  </si>
  <si>
    <t>University of Illinios at Urbana-Champaign</t>
  </si>
  <si>
    <t>By: Timothy D. Stark, Ph.D., P.E., D.GE, F.ASCE</t>
  </si>
  <si>
    <t>Fabricated Geomembrane Institute</t>
  </si>
  <si>
    <t>square feet, net lined area</t>
  </si>
  <si>
    <t>e.g. range 0.75 (all slope) to 1.25 (all flat)</t>
  </si>
  <si>
    <t>e.g. for 60 mil HDPE geomembrane</t>
  </si>
  <si>
    <t>Feet of Basic Seam</t>
  </si>
  <si>
    <t>net lined area divided by roll width</t>
  </si>
  <si>
    <t>Feet of Cross Seam</t>
  </si>
  <si>
    <t>basic seam length divided by roll length</t>
  </si>
  <si>
    <t>Total Seam length</t>
  </si>
  <si>
    <t>Hours per Day</t>
  </si>
  <si>
    <t>hours per work day on site</t>
  </si>
  <si>
    <t>Seaming Time</t>
  </si>
  <si>
    <t>i.e. basic no. days for field production seaming assuming standard QC &amp; 50% actual welding time</t>
  </si>
  <si>
    <t>Deployment Time</t>
  </si>
  <si>
    <t>i.e. days to deploy &amp; ballast geomembrane rolls (assumes 0.25 hour per roll)</t>
  </si>
  <si>
    <t>Number of Details</t>
  </si>
  <si>
    <t>pipe pentrations</t>
  </si>
  <si>
    <t>Time per Detail</t>
  </si>
  <si>
    <t>hours</t>
  </si>
  <si>
    <t>Details Time</t>
  </si>
  <si>
    <t>i.e. added days for detail work</t>
  </si>
  <si>
    <t>Total Days on Site</t>
  </si>
  <si>
    <t>i.e. assumes QC included</t>
  </si>
  <si>
    <t>i.e.</t>
  </si>
  <si>
    <t>sq-ft / man-hour</t>
  </si>
  <si>
    <t>Travel Time to Site</t>
  </si>
  <si>
    <t>i.e. mobilization charge</t>
  </si>
  <si>
    <t>acres per day</t>
  </si>
  <si>
    <t>Training Days Pre-Start</t>
  </si>
  <si>
    <t>e.g. site specific safety training</t>
  </si>
  <si>
    <t>days on site</t>
  </si>
  <si>
    <t>Days Total</t>
  </si>
  <si>
    <t>Supervisor</t>
  </si>
  <si>
    <t>non-union</t>
  </si>
  <si>
    <t>QC Tech</t>
  </si>
  <si>
    <t>Welding Techs</t>
  </si>
  <si>
    <t>Laborers</t>
  </si>
  <si>
    <t>Labor Total (Crew Size)</t>
  </si>
  <si>
    <t>Trucks</t>
  </si>
  <si>
    <t>i.e. charge out rate</t>
  </si>
  <si>
    <t>Generators</t>
  </si>
  <si>
    <t>Wedge Welders</t>
  </si>
  <si>
    <t>Other Tools &amp; Equipment</t>
  </si>
  <si>
    <t>Large loader</t>
  </si>
  <si>
    <t>Small loader</t>
  </si>
  <si>
    <t>Equipment Total</t>
  </si>
  <si>
    <t>per day for equipment</t>
  </si>
  <si>
    <t>Hotel rooms</t>
  </si>
  <si>
    <t>Per diems</t>
  </si>
  <si>
    <t>Mobilization</t>
  </si>
  <si>
    <t>per sq. ft.</t>
  </si>
  <si>
    <t>Does not include costs for materials.</t>
  </si>
  <si>
    <t>av. cost of labor per man hour</t>
  </si>
  <si>
    <t>Man-hours</t>
  </si>
  <si>
    <t>Cost</t>
  </si>
  <si>
    <t>Unit Cost</t>
  </si>
  <si>
    <t>Deployment/shape factor</t>
  </si>
  <si>
    <t>Field Fabrication Installation Cost Estimating - Rolled Goods</t>
  </si>
  <si>
    <t>Factory Fabrication Installation Cost Estimating - Large Panels</t>
  </si>
  <si>
    <t>Field Project Total Cost</t>
  </si>
  <si>
    <t>Factory Project Total Cost</t>
  </si>
  <si>
    <t>i.e. basic no. days for factory production seaming assuming standard QC &amp; 50% actual welding time</t>
  </si>
  <si>
    <t>Set Up Time</t>
  </si>
  <si>
    <t>i.e. basic no. days for field production set up, ranging from 2 to 3 days depending on the length of the project</t>
  </si>
  <si>
    <t>Fuel</t>
  </si>
  <si>
    <t>Extra Hours per Day</t>
  </si>
  <si>
    <t>extra hours per work day on site</t>
  </si>
  <si>
    <t>Extra Hours</t>
  </si>
  <si>
    <t>Non-Work Day Expenses</t>
  </si>
  <si>
    <t>Sundays and rain/weather delays. Depending on duration of project and location, this ranges from 2-5</t>
  </si>
  <si>
    <t>Non-Work Days</t>
  </si>
  <si>
    <t>Extra man-hours</t>
  </si>
  <si>
    <t>Calculated</t>
  </si>
  <si>
    <t>Project Total Cost</t>
  </si>
  <si>
    <t>Field</t>
  </si>
  <si>
    <t>Factory</t>
  </si>
  <si>
    <t>Cost comparison</t>
  </si>
  <si>
    <t>Time comparison</t>
  </si>
  <si>
    <t>Days total</t>
  </si>
  <si>
    <t>Non work days</t>
  </si>
  <si>
    <t>If choosing factory fabricated pannels for deployment, the time saved is:</t>
  </si>
  <si>
    <t>Time (days)</t>
  </si>
  <si>
    <t>days</t>
  </si>
  <si>
    <t>If choosing factory fabricated pannels for deployment, total savings will be:</t>
  </si>
  <si>
    <t>e.g., range 0.75 (all slope) to 1.25 (all flat)</t>
  </si>
  <si>
    <t>e.g., for 40 mil reinforced FML</t>
  </si>
  <si>
    <t>i.e., basic no. days for factory production set up, ranging from 1 to 2 days depending on the length of the project</t>
  </si>
  <si>
    <t>i.e., added days for detail work</t>
  </si>
  <si>
    <t>i.e., assumes QC included</t>
  </si>
  <si>
    <t>i.e., mobilization charge</t>
  </si>
  <si>
    <t>e.g., site specific safety training</t>
  </si>
  <si>
    <t>ave. cost of labor per man hour</t>
  </si>
  <si>
    <t>Days Required</t>
  </si>
  <si>
    <t>Number of Panels</t>
  </si>
  <si>
    <t>feet, e.g., for 40 mil reinforced FML</t>
  </si>
  <si>
    <t>feet, net lined area divided by panel width</t>
  </si>
  <si>
    <t>feet, total seam length (need to check panel layout)</t>
  </si>
  <si>
    <t>feet, e.g., welded connection to exisiting liner</t>
  </si>
  <si>
    <t>feet/minute, assumed speed of primary seam wedge welder per minute</t>
  </si>
  <si>
    <t>feet, basic seam length divided by panel length</t>
  </si>
  <si>
    <t>i.e., days to deploy &amp; ballast geomembrane panels (assumes 0.25 hour per panel)</t>
  </si>
  <si>
    <t>feet, e.g. for 60 mil HDPE geomembrane</t>
  </si>
  <si>
    <t>feet, e.g. welded connection to exisiting liner</t>
  </si>
  <si>
    <t>feet assumed speed of primary seam wedge welder per minute</t>
  </si>
  <si>
    <t>Per diem</t>
  </si>
  <si>
    <t>Legal disclaimer regarding liability from cost and schedule related damages. This calculator is "For comparing cost purposes only" and a formal cost estimate should be conducted for each project</t>
  </si>
  <si>
    <t>Factory Fabrication Installation Cost Calculator - April 2021</t>
  </si>
  <si>
    <t>Panel Width (feet)</t>
  </si>
  <si>
    <t>Panel Length (feet)</t>
  </si>
  <si>
    <t>Length of Tie-in Seam (feet)</t>
  </si>
  <si>
    <t>Ave Seam Speed (ft/minute)</t>
  </si>
  <si>
    <t>Area (squre feet)</t>
  </si>
  <si>
    <t xml:space="preserve">Legal disclaimer regarding liability from cost and schedule related damages. </t>
  </si>
  <si>
    <t>This calculator is "For comparing cost purposes only" and a formal cost estimate should be conducted for each project</t>
  </si>
  <si>
    <t>Number of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</si>
</sst>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00"/>
    <numFmt numFmtId="166" formatCode="_(* #,##0.0_);_(* \(#,##0.0\);_(* &quot;-&quot;??_);_(@_)"/>
    <numFmt numFmtId="167" formatCode="#,##0.000000_);\(#,##0.000000\)"/>
    <numFmt numFmtId="168" formatCode="&quot;US$&quot;#,##0.00"/>
    <numFmt numFmtId="169" formatCode="_(* #,##0_);_(* \(#,##0\);_(* &quot;-&quot;??_);_(@_)"/>
    <numFmt numFmtId="170" formatCode="_(&quot;$&quot;* #,##0.000_);_(&quot;$&quot;* \(#,##0.000\);_(&quot;$&quot;* &quot;-&quot;??_);_(@_)"/>
    <numFmt numFmtId="171" formatCode="0.0"/>
    <numFmt numFmtId="172" formatCode="#,##0.0"/>
    <numFmt numFmtId="173" formatCode="_-&quot;$&quot;* #,##0_-;\-&quot;$&quot;* #,##0_-;_-&quot;$&quot;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20"/>
      <color theme="0"/>
      <name val="Calibri"/>
      <family val="2"/>
      <scheme val="minor"/>
    </font>
    <font>
      <sz val="20"/>
      <color rgb="FF006100"/>
      <name val="Calibri"/>
      <family val="2"/>
      <scheme val="minor"/>
    </font>
    <font>
      <b/>
      <sz val="20"/>
      <color rgb="FF3F3F76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sz val="20"/>
      <color rgb="FF3F3F76"/>
      <name val="Calibri"/>
      <family val="2"/>
      <scheme val="minor"/>
    </font>
    <font>
      <b/>
      <sz val="20"/>
      <color rgb="FFFA7D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4" tint="-0.499984740745262"/>
      <name val="Calibri"/>
      <family val="2"/>
      <scheme val="minor"/>
    </font>
    <font>
      <b/>
      <sz val="18"/>
      <color rgb="FFFA7D00"/>
      <name val="Calibri (Cuerpo)"/>
    </font>
    <font>
      <sz val="10"/>
      <name val="Arial"/>
      <family val="2"/>
    </font>
    <font>
      <sz val="20"/>
      <color rgb="FF3E3E76"/>
      <name val="Calibri"/>
      <family val="2"/>
      <scheme val="minor"/>
    </font>
    <font>
      <sz val="10"/>
      <color rgb="FF3E3E76"/>
      <name val="Arial"/>
      <family val="2"/>
    </font>
    <font>
      <sz val="11"/>
      <name val="Calibri"/>
      <family val="2"/>
      <scheme val="minor"/>
    </font>
    <font>
      <b/>
      <sz val="20"/>
      <color rgb="FF006100"/>
      <name val="Calibri"/>
      <family val="2"/>
      <scheme val="minor"/>
    </font>
    <font>
      <b/>
      <u/>
      <sz val="20"/>
      <color rgb="FF0061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20"/>
      <color rgb="FFC0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2F2F2"/>
        <bgColor indexed="64"/>
      </patternFill>
    </fill>
    <fill>
      <patternFill patternType="solid">
        <fgColor rgb="FF406EBD"/>
        <bgColor indexed="64"/>
      </patternFill>
    </fill>
    <fill>
      <patternFill patternType="solid">
        <fgColor rgb="FFC5EEC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9BD6"/>
        <bgColor indexed="64"/>
      </patternFill>
    </fill>
    <fill>
      <patternFill patternType="solid">
        <fgColor rgb="FF70AE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8035"/>
        <bgColor indexed="64"/>
      </patternFill>
    </fill>
    <fill>
      <patternFill patternType="solid">
        <fgColor rgb="FF386AC4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n">
        <color rgb="FF7F7F7F"/>
      </bottom>
      <diagonal/>
    </border>
    <border>
      <left/>
      <right/>
      <top style="thick">
        <color theme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ck">
        <color theme="1"/>
      </top>
      <bottom style="thin">
        <color rgb="FF7F7F7F"/>
      </bottom>
      <diagonal/>
    </border>
    <border>
      <left/>
      <right style="thick">
        <color theme="1"/>
      </right>
      <top style="thick">
        <color theme="1"/>
      </top>
      <bottom style="thin">
        <color rgb="FF7F7F7F"/>
      </bottom>
      <diagonal/>
    </border>
    <border>
      <left/>
      <right style="thin">
        <color rgb="FF7F7F7F"/>
      </right>
      <top style="thick">
        <color theme="1"/>
      </top>
      <bottom/>
      <diagonal/>
    </border>
    <border>
      <left/>
      <right style="thin">
        <color rgb="FF7F7F7F"/>
      </right>
      <top style="thick">
        <color theme="1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ck">
        <color theme="1"/>
      </right>
      <top style="thin">
        <color rgb="FF7F7F7F"/>
      </top>
      <bottom/>
      <diagonal/>
    </border>
    <border>
      <left/>
      <right style="thick">
        <color theme="1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ck">
        <color theme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ck">
        <color theme="1"/>
      </bottom>
      <diagonal/>
    </border>
    <border>
      <left style="thick">
        <color theme="1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7F7F7F"/>
      </left>
      <right style="thick">
        <color theme="1"/>
      </right>
      <top style="thick">
        <color theme="1"/>
      </top>
      <bottom style="thin">
        <color rgb="FF7F7F7F"/>
      </bottom>
      <diagonal/>
    </border>
    <border>
      <left style="thin">
        <color rgb="FF7F7F7F"/>
      </left>
      <right style="thick">
        <color theme="1"/>
      </right>
      <top/>
      <bottom style="thin">
        <color rgb="FF7F7F7F"/>
      </bottom>
      <diagonal/>
    </border>
    <border>
      <left style="thin">
        <color rgb="FF7F7F7F"/>
      </left>
      <right style="thick">
        <color theme="1"/>
      </right>
      <top/>
      <bottom/>
      <diagonal/>
    </border>
    <border>
      <left style="thin">
        <color rgb="FF7F7F7F"/>
      </left>
      <right style="thick">
        <color theme="1"/>
      </right>
      <top/>
      <bottom style="thick">
        <color theme="1"/>
      </bottom>
      <diagonal/>
    </border>
    <border>
      <left style="thin">
        <color rgb="FF7F7F7F"/>
      </left>
      <right style="thick">
        <color theme="1"/>
      </right>
      <top style="thin">
        <color rgb="FF7F7F7F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9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5" fillId="0" borderId="0" xfId="0" applyFont="1"/>
    <xf numFmtId="0" fontId="2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6" fillId="0" borderId="0" xfId="0" applyFont="1"/>
    <xf numFmtId="0" fontId="0" fillId="9" borderId="0" xfId="0" applyFill="1"/>
    <xf numFmtId="170" fontId="12" fillId="8" borderId="18" xfId="6" applyNumberFormat="1" applyFont="1" applyFill="1" applyBorder="1"/>
    <xf numFmtId="44" fontId="27" fillId="8" borderId="18" xfId="0" applyNumberFormat="1" applyFont="1" applyFill="1" applyBorder="1"/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12" fillId="8" borderId="0" xfId="6" applyFont="1" applyFill="1" applyBorder="1" applyAlignment="1">
      <alignment horizontal="center" vertical="center"/>
    </xf>
    <xf numFmtId="166" fontId="12" fillId="8" borderId="0" xfId="0" applyNumberFormat="1" applyFont="1" applyFill="1"/>
    <xf numFmtId="1" fontId="12" fillId="8" borderId="0" xfId="0" applyNumberFormat="1" applyFont="1" applyFill="1"/>
    <xf numFmtId="0" fontId="6" fillId="6" borderId="0" xfId="0" applyFont="1" applyFill="1"/>
    <xf numFmtId="0" fontId="6" fillId="6" borderId="13" xfId="0" applyFont="1" applyFill="1" applyBorder="1"/>
    <xf numFmtId="0" fontId="6" fillId="6" borderId="14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6" fillId="6" borderId="19" xfId="0" applyFont="1" applyFill="1" applyBorder="1"/>
    <xf numFmtId="0" fontId="6" fillId="6" borderId="15" xfId="0" applyFont="1" applyFill="1" applyBorder="1"/>
    <xf numFmtId="164" fontId="6" fillId="6" borderId="0" xfId="6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right"/>
    </xf>
    <xf numFmtId="0" fontId="20" fillId="6" borderId="12" xfId="0" applyFont="1" applyFill="1" applyBorder="1"/>
    <xf numFmtId="0" fontId="20" fillId="6" borderId="15" xfId="0" applyFont="1" applyFill="1" applyBorder="1"/>
    <xf numFmtId="0" fontId="20" fillId="6" borderId="17" xfId="0" applyFont="1" applyFill="1" applyBorder="1" applyAlignment="1">
      <alignment horizontal="left" indent="6"/>
    </xf>
    <xf numFmtId="0" fontId="20" fillId="6" borderId="18" xfId="0" applyFont="1" applyFill="1" applyBorder="1" applyAlignment="1">
      <alignment horizontal="left" indent="6"/>
    </xf>
    <xf numFmtId="0" fontId="20" fillId="6" borderId="20" xfId="0" applyFont="1" applyFill="1" applyBorder="1"/>
    <xf numFmtId="164" fontId="6" fillId="6" borderId="10" xfId="6" applyFont="1" applyFill="1" applyBorder="1" applyAlignment="1">
      <alignment horizontal="center" vertical="center"/>
    </xf>
    <xf numFmtId="164" fontId="12" fillId="8" borderId="10" xfId="6" applyFont="1" applyFill="1" applyBorder="1" applyAlignment="1">
      <alignment horizontal="center" vertical="center"/>
    </xf>
    <xf numFmtId="0" fontId="6" fillId="6" borderId="10" xfId="0" applyFont="1" applyFill="1" applyBorder="1"/>
    <xf numFmtId="0" fontId="6" fillId="6" borderId="0" xfId="0" applyFont="1" applyFill="1" applyAlignment="1">
      <alignment horizontal="right"/>
    </xf>
    <xf numFmtId="0" fontId="6" fillId="6" borderId="11" xfId="0" applyFont="1" applyFill="1" applyBorder="1"/>
    <xf numFmtId="1" fontId="6" fillId="6" borderId="11" xfId="0" applyNumberFormat="1" applyFont="1" applyFill="1" applyBorder="1" applyAlignment="1">
      <alignment horizontal="center"/>
    </xf>
    <xf numFmtId="1" fontId="6" fillId="6" borderId="3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1" xfId="0" applyFont="1" applyFill="1" applyBorder="1"/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/>
    <xf numFmtId="0" fontId="6" fillId="6" borderId="9" xfId="0" applyFont="1" applyFill="1" applyBorder="1"/>
    <xf numFmtId="0" fontId="0" fillId="6" borderId="9" xfId="0" applyFill="1" applyBorder="1"/>
    <xf numFmtId="2" fontId="11" fillId="7" borderId="9" xfId="5" applyNumberFormat="1" applyFont="1" applyFill="1" applyBorder="1" applyAlignment="1">
      <alignment horizontal="center" vertical="center"/>
    </xf>
    <xf numFmtId="2" fontId="11" fillId="6" borderId="2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9" fontId="6" fillId="0" borderId="0" xfId="5" applyNumberFormat="1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0" fontId="17" fillId="0" borderId="0" xfId="0" applyFont="1"/>
    <xf numFmtId="4" fontId="6" fillId="0" borderId="0" xfId="5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2" applyFont="1" applyFill="1" applyBorder="1"/>
    <xf numFmtId="0" fontId="16" fillId="0" borderId="0" xfId="3" applyFont="1" applyFill="1" applyBorder="1"/>
    <xf numFmtId="0" fontId="16" fillId="0" borderId="0" xfId="3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168" fontId="17" fillId="0" borderId="0" xfId="0" applyNumberFormat="1" applyFont="1"/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2" fontId="12" fillId="0" borderId="0" xfId="1" applyNumberFormat="1" applyFont="1" applyFill="1" applyBorder="1"/>
    <xf numFmtId="0" fontId="11" fillId="0" borderId="0" xfId="0" applyFont="1" applyAlignment="1">
      <alignment horizontal="center" vertical="center"/>
    </xf>
    <xf numFmtId="0" fontId="22" fillId="0" borderId="0" xfId="3" applyFont="1" applyFill="1" applyBorder="1" applyAlignment="1">
      <alignment horizontal="center"/>
    </xf>
    <xf numFmtId="2" fontId="16" fillId="0" borderId="0" xfId="3" applyNumberFormat="1" applyFont="1" applyFill="1" applyBorder="1"/>
    <xf numFmtId="2" fontId="12" fillId="0" borderId="0" xfId="0" applyNumberFormat="1" applyFont="1"/>
    <xf numFmtId="1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4" applyFont="1" applyFill="1" applyBorder="1"/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" fontId="12" fillId="8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4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169" fontId="12" fillId="8" borderId="0" xfId="5" applyNumberFormat="1" applyFont="1" applyFill="1" applyBorder="1" applyAlignment="1"/>
    <xf numFmtId="0" fontId="6" fillId="6" borderId="0" xfId="0" applyFont="1" applyFill="1" applyAlignment="1">
      <alignment horizontal="center" vertical="center"/>
    </xf>
    <xf numFmtId="44" fontId="12" fillId="8" borderId="0" xfId="0" applyNumberFormat="1" applyFont="1" applyFill="1" applyAlignment="1">
      <alignment horizontal="center" vertical="center"/>
    </xf>
    <xf numFmtId="1" fontId="6" fillId="6" borderId="11" xfId="5" applyNumberFormat="1" applyFont="1" applyFill="1" applyBorder="1" applyAlignment="1">
      <alignment horizontal="center"/>
    </xf>
    <xf numFmtId="0" fontId="6" fillId="6" borderId="26" xfId="0" applyFont="1" applyFill="1" applyBorder="1" applyAlignment="1">
      <alignment horizontal="right"/>
    </xf>
    <xf numFmtId="164" fontId="12" fillId="8" borderId="27" xfId="6" applyFont="1" applyFill="1" applyBorder="1"/>
    <xf numFmtId="0" fontId="6" fillId="6" borderId="27" xfId="0" applyFont="1" applyFill="1" applyBorder="1"/>
    <xf numFmtId="0" fontId="0" fillId="6" borderId="28" xfId="0" applyFill="1" applyBorder="1"/>
    <xf numFmtId="164" fontId="12" fillId="8" borderId="0" xfId="6" applyFont="1" applyFill="1" applyBorder="1"/>
    <xf numFmtId="2" fontId="11" fillId="6" borderId="4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29" xfId="0" applyFont="1" applyFill="1" applyBorder="1"/>
    <xf numFmtId="0" fontId="29" fillId="0" borderId="0" xfId="0" applyFont="1"/>
    <xf numFmtId="1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4" fontId="27" fillId="0" borderId="0" xfId="0" applyNumberFormat="1" applyFont="1"/>
    <xf numFmtId="0" fontId="6" fillId="0" borderId="0" xfId="0" applyFont="1" applyAlignment="1">
      <alignment horizontal="left"/>
    </xf>
    <xf numFmtId="0" fontId="14" fillId="0" borderId="0" xfId="0" applyFont="1"/>
    <xf numFmtId="0" fontId="20" fillId="6" borderId="20" xfId="0" applyFont="1" applyFill="1" applyBorder="1" applyAlignment="1">
      <alignment horizontal="center"/>
    </xf>
    <xf numFmtId="0" fontId="20" fillId="0" borderId="0" xfId="0" applyFont="1"/>
    <xf numFmtId="2" fontId="11" fillId="0" borderId="0" xfId="5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2" fillId="0" borderId="0" xfId="5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2" fontId="30" fillId="0" borderId="0" xfId="0" applyNumberFormat="1" applyFont="1" applyAlignment="1">
      <alignment horizontal="center" vertical="center"/>
    </xf>
    <xf numFmtId="1" fontId="12" fillId="8" borderId="11" xfId="0" applyNumberFormat="1" applyFont="1" applyFill="1" applyBorder="1" applyAlignment="1">
      <alignment horizontal="center"/>
    </xf>
    <xf numFmtId="1" fontId="12" fillId="8" borderId="11" xfId="5" applyNumberFormat="1" applyFont="1" applyFill="1" applyBorder="1" applyAlignment="1">
      <alignment horizontal="center"/>
    </xf>
    <xf numFmtId="164" fontId="12" fillId="8" borderId="27" xfId="6" applyFont="1" applyFill="1" applyBorder="1" applyAlignment="1">
      <alignment horizontal="center" vertical="center"/>
    </xf>
    <xf numFmtId="1" fontId="12" fillId="8" borderId="30" xfId="0" applyNumberFormat="1" applyFont="1" applyFill="1" applyBorder="1" applyAlignment="1">
      <alignment horizontal="center"/>
    </xf>
    <xf numFmtId="1" fontId="12" fillId="8" borderId="3" xfId="0" applyNumberFormat="1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6" borderId="34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35" xfId="0" applyFont="1" applyFill="1" applyBorder="1"/>
    <xf numFmtId="0" fontId="6" fillId="6" borderId="3" xfId="0" applyFont="1" applyFill="1" applyBorder="1"/>
    <xf numFmtId="0" fontId="6" fillId="6" borderId="30" xfId="0" applyFont="1" applyFill="1" applyBorder="1"/>
    <xf numFmtId="0" fontId="6" fillId="6" borderId="36" xfId="0" applyFont="1" applyFill="1" applyBorder="1"/>
    <xf numFmtId="0" fontId="6" fillId="6" borderId="37" xfId="0" applyFont="1" applyFill="1" applyBorder="1"/>
    <xf numFmtId="0" fontId="32" fillId="6" borderId="37" xfId="0" applyFont="1" applyFill="1" applyBorder="1"/>
    <xf numFmtId="2" fontId="11" fillId="6" borderId="38" xfId="0" applyNumberFormat="1" applyFont="1" applyFill="1" applyBorder="1" applyAlignment="1">
      <alignment horizontal="center" vertical="center"/>
    </xf>
    <xf numFmtId="0" fontId="6" fillId="6" borderId="4" xfId="0" applyFont="1" applyFill="1" applyBorder="1"/>
    <xf numFmtId="0" fontId="10" fillId="0" borderId="0" xfId="0" applyFont="1" applyAlignment="1">
      <alignment vertical="center" wrapText="1"/>
    </xf>
    <xf numFmtId="0" fontId="20" fillId="6" borderId="17" xfId="0" applyFont="1" applyFill="1" applyBorder="1" applyAlignment="1">
      <alignment horizontal="left"/>
    </xf>
    <xf numFmtId="44" fontId="2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10" borderId="40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9" fontId="12" fillId="0" borderId="0" xfId="5" applyNumberFormat="1" applyFont="1" applyFill="1" applyBorder="1" applyAlignment="1"/>
    <xf numFmtId="166" fontId="12" fillId="0" borderId="0" xfId="0" applyNumberFormat="1" applyFont="1"/>
    <xf numFmtId="1" fontId="12" fillId="0" borderId="0" xfId="0" applyNumberFormat="1" applyFont="1"/>
    <xf numFmtId="164" fontId="6" fillId="0" borderId="0" xfId="6" applyFont="1" applyFill="1" applyBorder="1" applyAlignment="1">
      <alignment horizontal="center" vertical="center"/>
    </xf>
    <xf numFmtId="164" fontId="12" fillId="0" borderId="0" xfId="6" applyFont="1" applyFill="1" applyBorder="1" applyAlignment="1">
      <alignment horizontal="center" vertical="center"/>
    </xf>
    <xf numFmtId="164" fontId="12" fillId="0" borderId="0" xfId="6" applyFont="1" applyFill="1" applyBorder="1"/>
    <xf numFmtId="1" fontId="12" fillId="0" borderId="0" xfId="0" applyNumberFormat="1" applyFont="1" applyAlignment="1">
      <alignment horizontal="center"/>
    </xf>
    <xf numFmtId="0" fontId="32" fillId="0" borderId="0" xfId="0" applyFont="1"/>
    <xf numFmtId="1" fontId="12" fillId="0" borderId="0" xfId="5" applyNumberFormat="1" applyFont="1" applyFill="1" applyBorder="1" applyAlignment="1">
      <alignment horizontal="center"/>
    </xf>
    <xf numFmtId="0" fontId="20" fillId="0" borderId="0" xfId="0" applyFont="1" applyAlignment="1">
      <alignment horizontal="left" indent="6"/>
    </xf>
    <xf numFmtId="170" fontId="12" fillId="0" borderId="0" xfId="6" applyNumberFormat="1" applyFont="1" applyFill="1" applyBorder="1"/>
    <xf numFmtId="171" fontId="6" fillId="13" borderId="11" xfId="0" applyNumberFormat="1" applyFont="1" applyFill="1" applyBorder="1" applyAlignment="1">
      <alignment horizontal="center" vertical="center"/>
    </xf>
    <xf numFmtId="171" fontId="6" fillId="13" borderId="44" xfId="0" applyNumberFormat="1" applyFont="1" applyFill="1" applyBorder="1" applyAlignment="1">
      <alignment horizontal="center" vertical="center"/>
    </xf>
    <xf numFmtId="171" fontId="6" fillId="13" borderId="36" xfId="0" applyNumberFormat="1" applyFont="1" applyFill="1" applyBorder="1" applyAlignment="1">
      <alignment horizontal="center" vertical="center"/>
    </xf>
    <xf numFmtId="171" fontId="6" fillId="13" borderId="4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71" fontId="6" fillId="14" borderId="39" xfId="0" applyNumberFormat="1" applyFont="1" applyFill="1" applyBorder="1" applyAlignment="1">
      <alignment wrapText="1"/>
    </xf>
    <xf numFmtId="0" fontId="6" fillId="12" borderId="22" xfId="0" applyFont="1" applyFill="1" applyBorder="1" applyAlignment="1">
      <alignment horizontal="center"/>
    </xf>
    <xf numFmtId="0" fontId="6" fillId="12" borderId="40" xfId="0" applyFont="1" applyFill="1" applyBorder="1" applyAlignment="1">
      <alignment horizontal="center"/>
    </xf>
    <xf numFmtId="0" fontId="20" fillId="15" borderId="15" xfId="0" applyFont="1" applyFill="1" applyBorder="1" applyAlignment="1">
      <alignment horizontal="left"/>
    </xf>
    <xf numFmtId="0" fontId="20" fillId="16" borderId="17" xfId="0" applyFont="1" applyFill="1" applyBorder="1" applyAlignment="1">
      <alignment horizontal="left"/>
    </xf>
    <xf numFmtId="0" fontId="33" fillId="0" borderId="0" xfId="0" applyFont="1"/>
    <xf numFmtId="0" fontId="20" fillId="6" borderId="17" xfId="0" applyFont="1" applyFill="1" applyBorder="1" applyAlignment="1">
      <alignment horizontal="center"/>
    </xf>
    <xf numFmtId="0" fontId="34" fillId="9" borderId="0" xfId="0" applyFont="1" applyFill="1"/>
    <xf numFmtId="0" fontId="35" fillId="9" borderId="0" xfId="0" applyFont="1" applyFill="1"/>
    <xf numFmtId="172" fontId="11" fillId="7" borderId="24" xfId="5" applyNumberFormat="1" applyFont="1" applyFill="1" applyBorder="1" applyAlignment="1">
      <alignment horizontal="center" vertical="center"/>
    </xf>
    <xf numFmtId="3" fontId="11" fillId="7" borderId="24" xfId="5" applyNumberFormat="1" applyFont="1" applyFill="1" applyBorder="1" applyAlignment="1">
      <alignment horizontal="center" vertical="center"/>
    </xf>
    <xf numFmtId="171" fontId="11" fillId="7" borderId="9" xfId="0" applyNumberFormat="1" applyFont="1" applyFill="1" applyBorder="1" applyAlignment="1">
      <alignment horizontal="center" vertical="center"/>
    </xf>
    <xf numFmtId="172" fontId="12" fillId="8" borderId="9" xfId="5" applyNumberFormat="1" applyFont="1" applyFill="1" applyBorder="1" applyAlignment="1">
      <alignment horizontal="center" vertical="center"/>
    </xf>
    <xf numFmtId="172" fontId="11" fillId="7" borderId="9" xfId="5" applyNumberFormat="1" applyFont="1" applyFill="1" applyBorder="1" applyAlignment="1">
      <alignment horizontal="center" vertical="center"/>
    </xf>
    <xf numFmtId="171" fontId="30" fillId="8" borderId="9" xfId="0" applyNumberFormat="1" applyFont="1" applyFill="1" applyBorder="1" applyAlignment="1">
      <alignment horizontal="center" vertical="center"/>
    </xf>
    <xf numFmtId="1" fontId="11" fillId="7" borderId="9" xfId="0" applyNumberFormat="1" applyFont="1" applyFill="1" applyBorder="1" applyAlignment="1">
      <alignment horizontal="center" vertical="center"/>
    </xf>
    <xf numFmtId="171" fontId="12" fillId="8" borderId="9" xfId="0" applyNumberFormat="1" applyFont="1" applyFill="1" applyBorder="1" applyAlignment="1">
      <alignment horizontal="center" vertical="center"/>
    </xf>
    <xf numFmtId="171" fontId="11" fillId="7" borderId="9" xfId="5" applyNumberFormat="1" applyFont="1" applyFill="1" applyBorder="1" applyAlignment="1">
      <alignment horizontal="center" vertical="center"/>
    </xf>
    <xf numFmtId="171" fontId="11" fillId="7" borderId="4" xfId="5" applyNumberFormat="1" applyFont="1" applyFill="1" applyBorder="1" applyAlignment="1">
      <alignment horizontal="center" vertical="center"/>
    </xf>
    <xf numFmtId="171" fontId="30" fillId="8" borderId="4" xfId="0" applyNumberFormat="1" applyFont="1" applyFill="1" applyBorder="1" applyAlignment="1">
      <alignment horizontal="center" vertical="center"/>
    </xf>
    <xf numFmtId="0" fontId="5" fillId="0" borderId="0" xfId="0" applyFont="1"/>
    <xf numFmtId="173" fontId="6" fillId="13" borderId="11" xfId="0" applyNumberFormat="1" applyFont="1" applyFill="1" applyBorder="1" applyAlignment="1">
      <alignment horizontal="center" vertical="center"/>
    </xf>
    <xf numFmtId="173" fontId="6" fillId="13" borderId="42" xfId="0" applyNumberFormat="1" applyFont="1" applyFill="1" applyBorder="1" applyAlignment="1">
      <alignment horizontal="center" vertical="center"/>
    </xf>
    <xf numFmtId="173" fontId="6" fillId="13" borderId="3" xfId="0" applyNumberFormat="1" applyFont="1" applyFill="1" applyBorder="1" applyAlignment="1">
      <alignment horizontal="center" vertical="center"/>
    </xf>
    <xf numFmtId="173" fontId="6" fillId="13" borderId="41" xfId="0" applyNumberFormat="1" applyFont="1" applyFill="1" applyBorder="1" applyAlignment="1">
      <alignment horizontal="center" vertical="center"/>
    </xf>
    <xf numFmtId="173" fontId="6" fillId="13" borderId="36" xfId="0" applyNumberFormat="1" applyFont="1" applyFill="1" applyBorder="1" applyAlignment="1">
      <alignment horizontal="center" vertical="center"/>
    </xf>
    <xf numFmtId="173" fontId="6" fillId="13" borderId="43" xfId="0" applyNumberFormat="1" applyFont="1" applyFill="1" applyBorder="1" applyAlignment="1">
      <alignment horizontal="center" vertical="center"/>
    </xf>
    <xf numFmtId="173" fontId="6" fillId="14" borderId="39" xfId="0" applyNumberFormat="1" applyFont="1" applyFill="1" applyBorder="1" applyAlignment="1">
      <alignment wrapText="1"/>
    </xf>
    <xf numFmtId="0" fontId="40" fillId="0" borderId="0" xfId="0" applyFont="1"/>
    <xf numFmtId="164" fontId="11" fillId="7" borderId="0" xfId="6" applyFont="1" applyFill="1" applyBorder="1" applyAlignment="1">
      <alignment horizontal="center" vertical="center"/>
    </xf>
    <xf numFmtId="164" fontId="11" fillId="7" borderId="10" xfId="6" applyFont="1" applyFill="1" applyBorder="1" applyAlignment="1">
      <alignment horizontal="center" vertical="center"/>
    </xf>
    <xf numFmtId="164" fontId="11" fillId="7" borderId="32" xfId="6" applyFont="1" applyFill="1" applyBorder="1" applyAlignment="1">
      <alignment horizontal="center" vertical="center"/>
    </xf>
    <xf numFmtId="0" fontId="11" fillId="7" borderId="0" xfId="0" applyFont="1" applyFill="1"/>
    <xf numFmtId="0" fontId="11" fillId="7" borderId="10" xfId="0" applyFont="1" applyFill="1" applyBorder="1"/>
    <xf numFmtId="164" fontId="11" fillId="7" borderId="26" xfId="6" applyFont="1" applyFill="1" applyBorder="1" applyAlignment="1">
      <alignment horizontal="center" vertical="center"/>
    </xf>
    <xf numFmtId="164" fontId="11" fillId="7" borderId="31" xfId="6" applyFont="1" applyFill="1" applyBorder="1" applyAlignment="1">
      <alignment horizontal="center" vertical="center"/>
    </xf>
    <xf numFmtId="0" fontId="41" fillId="0" borderId="0" xfId="0" applyFont="1"/>
    <xf numFmtId="0" fontId="14" fillId="0" borderId="0" xfId="0" applyFont="1" applyAlignment="1">
      <alignment horizontal="center"/>
    </xf>
    <xf numFmtId="0" fontId="37" fillId="0" borderId="18" xfId="0" applyFont="1" applyBorder="1" applyAlignment="1">
      <alignment horizontal="center"/>
    </xf>
    <xf numFmtId="0" fontId="36" fillId="7" borderId="5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/>
    </xf>
    <xf numFmtId="0" fontId="39" fillId="8" borderId="8" xfId="0" applyFont="1" applyFill="1" applyBorder="1" applyAlignment="1">
      <alignment horizontal="center"/>
    </xf>
    <xf numFmtId="0" fontId="18" fillId="0" borderId="0" xfId="4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/>
    </xf>
    <xf numFmtId="0" fontId="38" fillId="0" borderId="0" xfId="0" applyFont="1" applyAlignment="1">
      <alignment horizontal="right" wrapText="1"/>
    </xf>
    <xf numFmtId="0" fontId="14" fillId="0" borderId="18" xfId="0" applyFont="1" applyBorder="1" applyAlignment="1">
      <alignment horizontal="center"/>
    </xf>
  </cellXfs>
  <cellStyles count="7">
    <cellStyle name="Calculation" xfId="3" builtinId="22"/>
    <cellStyle name="Comma" xfId="5" builtinId="3"/>
    <cellStyle name="Currency" xfId="6" builtinId="4"/>
    <cellStyle name="Good" xfId="1" builtinId="26"/>
    <cellStyle name="Input" xfId="2" builtinId="20"/>
    <cellStyle name="Normal" xfId="0" builtinId="0"/>
    <cellStyle name="Note" xfId="4" builtinId="10"/>
  </cellStyles>
  <dxfs count="0"/>
  <tableStyles count="0" defaultTableStyle="TableStyleMedium2" defaultPivotStyle="PivotStyleLight16"/>
  <colors>
    <mruColors>
      <color rgb="FF406EBD"/>
      <color rgb="FF386AC4"/>
      <color rgb="FFF58035"/>
      <color rgb="FF7F7F7F"/>
      <color rgb="FF70AE47"/>
      <color rgb="FF5B9BD6"/>
      <color rgb="FFC5EECD"/>
      <color rgb="FF006100"/>
      <color rgb="FFF2F2F2"/>
      <color rgb="FF00F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_tradnl" sz="2000" b="1"/>
              <a:t>Cost comparison "per item"</a:t>
            </a:r>
          </a:p>
          <a:p>
            <a:pPr>
              <a:defRPr sz="2400" b="1"/>
            </a:pPr>
            <a:r>
              <a:rPr lang="es-ES_tradnl" sz="2000" b="1"/>
              <a:t>Factory v. Field Installation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Field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'Comparative Sheet'!$C$18:$C$23</c:f>
              <c:strCache>
                <c:ptCount val="6"/>
                <c:pt idx="0">
                  <c:v>Labor Total (Crew Size)</c:v>
                </c:pt>
                <c:pt idx="1">
                  <c:v>Equipment Total</c:v>
                </c:pt>
                <c:pt idx="2">
                  <c:v>Hotel rooms</c:v>
                </c:pt>
                <c:pt idx="3">
                  <c:v>Per diem</c:v>
                </c:pt>
                <c:pt idx="4">
                  <c:v>Mobilization</c:v>
                </c:pt>
                <c:pt idx="5">
                  <c:v>Non-Work Day Expenses</c:v>
                </c:pt>
              </c:strCache>
            </c:strRef>
          </c:cat>
          <c:val>
            <c:numRef>
              <c:f>'Comparative Sheet'!$D$18:$D$23</c:f>
              <c:numCache>
                <c:formatCode>_-"$"* #,##0_-;\-"$"* #,##0_-;_-"$"* "-"??_-;_-@_-</c:formatCode>
                <c:ptCount val="6"/>
                <c:pt idx="0">
                  <c:v>5809.3336038961033</c:v>
                </c:pt>
                <c:pt idx="1">
                  <c:v>6454.8151154401157</c:v>
                </c:pt>
                <c:pt idx="2">
                  <c:v>2151.6050384800383</c:v>
                </c:pt>
                <c:pt idx="3">
                  <c:v>1147.5226871893537</c:v>
                </c:pt>
                <c:pt idx="4">
                  <c:v>6000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F-7F44-8150-9953FC8D054D}"/>
            </c:ext>
          </c:extLst>
        </c:ser>
        <c:ser>
          <c:idx val="1"/>
          <c:order val="1"/>
          <c:tx>
            <c:v>Factory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'Comparative Sheet'!$C$18:$C$23</c:f>
              <c:strCache>
                <c:ptCount val="6"/>
                <c:pt idx="0">
                  <c:v>Labor Total (Crew Size)</c:v>
                </c:pt>
                <c:pt idx="1">
                  <c:v>Equipment Total</c:v>
                </c:pt>
                <c:pt idx="2">
                  <c:v>Hotel rooms</c:v>
                </c:pt>
                <c:pt idx="3">
                  <c:v>Per diem</c:v>
                </c:pt>
                <c:pt idx="4">
                  <c:v>Mobilization</c:v>
                </c:pt>
                <c:pt idx="5">
                  <c:v>Non-Work Day Expenses</c:v>
                </c:pt>
              </c:strCache>
            </c:strRef>
          </c:cat>
          <c:val>
            <c:numRef>
              <c:f>'Comparative Sheet'!$E$18:$E$23</c:f>
              <c:numCache>
                <c:formatCode>_-"$"* #,##0_-;\-"$"* #,##0_-;_-"$"* "-"??_-;_-@_-</c:formatCode>
                <c:ptCount val="6"/>
                <c:pt idx="0">
                  <c:v>8448.75</c:v>
                </c:pt>
                <c:pt idx="1">
                  <c:v>9387.5000000000018</c:v>
                </c:pt>
                <c:pt idx="2">
                  <c:v>3129.1666666666665</c:v>
                </c:pt>
                <c:pt idx="3">
                  <c:v>1668.8888888888889</c:v>
                </c:pt>
                <c:pt idx="4">
                  <c:v>6000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F-7F44-8150-9953FC8D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545298927"/>
        <c:axId val="1545376047"/>
      </c:barChart>
      <c:catAx>
        <c:axId val="1545298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2000">
                    <a:solidFill>
                      <a:schemeClr val="tx1"/>
                    </a:solidFill>
                  </a:rPr>
                  <a:t>"Installation  Item"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376047"/>
        <c:crosses val="autoZero"/>
        <c:auto val="1"/>
        <c:lblAlgn val="ctr"/>
        <c:lblOffset val="100"/>
        <c:noMultiLvlLbl val="0"/>
      </c:catAx>
      <c:valAx>
        <c:axId val="154537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2000">
                    <a:solidFill>
                      <a:schemeClr val="tx1"/>
                    </a:solidFill>
                  </a:rPr>
                  <a:t>Cost [US Dollars]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298927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_tradnl" sz="2800"/>
              <a:t>Total</a:t>
            </a:r>
            <a:r>
              <a:rPr lang="es-ES_tradnl" sz="2800" baseline="0"/>
              <a:t> Cost</a:t>
            </a:r>
            <a:endParaRPr lang="es-ES_tradnl" sz="2800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_tradnl" sz="2800" b="1" i="0" baseline="0">
                <a:effectLst/>
              </a:rPr>
              <a:t>Factory v. Field Installation</a:t>
            </a:r>
            <a:endParaRPr lang="es-ES_tradnl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Field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'Comparative Sheet'!$C$24</c:f>
              <c:strCache>
                <c:ptCount val="1"/>
                <c:pt idx="0">
                  <c:v>Project Total Cost</c:v>
                </c:pt>
              </c:strCache>
            </c:strRef>
          </c:cat>
          <c:val>
            <c:numRef>
              <c:f>'Comparative Sheet'!$D$24</c:f>
              <c:numCache>
                <c:formatCode>_-"$"* #,##0_-;\-"$"* #,##0_-;_-"$"* "-"??_-;_-@_-</c:formatCode>
                <c:ptCount val="1"/>
                <c:pt idx="0">
                  <c:v>21863.276445005613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2-E84B-98F6-C3B27286FC87}"/>
            </c:ext>
          </c:extLst>
        </c:ser>
        <c:ser>
          <c:idx val="1"/>
          <c:order val="1"/>
          <c:tx>
            <c:v>Factory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'Comparative Sheet'!$C$24</c:f>
              <c:strCache>
                <c:ptCount val="1"/>
                <c:pt idx="0">
                  <c:v>Project Total Cost</c:v>
                </c:pt>
              </c:strCache>
            </c:strRef>
          </c:cat>
          <c:val>
            <c:numRef>
              <c:f>'Comparative Sheet'!$E$24</c:f>
              <c:numCache>
                <c:formatCode>_-"$"* #,##0_-;\-"$"* #,##0_-;_-"$"* "-"??_-;_-@_-</c:formatCode>
                <c:ptCount val="1"/>
                <c:pt idx="0">
                  <c:v>28634.305555555558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2-E84B-98F6-C3B27286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45298927"/>
        <c:axId val="1545376047"/>
      </c:barChart>
      <c:catAx>
        <c:axId val="154529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376047"/>
        <c:crosses val="autoZero"/>
        <c:auto val="1"/>
        <c:lblAlgn val="ctr"/>
        <c:lblOffset val="100"/>
        <c:noMultiLvlLbl val="0"/>
      </c:catAx>
      <c:valAx>
        <c:axId val="154537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800"/>
                  <a:t>Cost [US Dollars]</a:t>
                </a:r>
              </a:p>
            </c:rich>
          </c:tx>
          <c:layout>
            <c:manualLayout>
              <c:xMode val="edge"/>
              <c:yMode val="edge"/>
              <c:x val="1.5542426080925252E-2"/>
              <c:y val="0.389651007347396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298927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2400"/>
              <a:t>Deployment</a:t>
            </a:r>
            <a:r>
              <a:rPr lang="es-ES_tradnl" sz="2400" baseline="0"/>
              <a:t> Time</a:t>
            </a:r>
          </a:p>
          <a:p>
            <a:pPr>
              <a:defRPr sz="2400"/>
            </a:pPr>
            <a:r>
              <a:rPr lang="es-ES_tradnl" sz="2400" baseline="0"/>
              <a:t>Field Rolls</a:t>
            </a:r>
            <a:endParaRPr lang="es-ES_tradnl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'Comparative Sheet'!$C$51</c:f>
              <c:strCache>
                <c:ptCount val="1"/>
                <c:pt idx="0">
                  <c:v>Days 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'Comparative Sheet'!$D$51</c:f>
              <c:numCache>
                <c:formatCode>0.0</c:formatCode>
                <c:ptCount val="1"/>
                <c:pt idx="0">
                  <c:v>3.5860083974667307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E-5347-BD48-4488DD3DFC2D}"/>
            </c:ext>
          </c:extLst>
        </c:ser>
        <c:ser>
          <c:idx val="0"/>
          <c:order val="1"/>
          <c:tx>
            <c:strRef>
              <c:f>'Comparative Sheet'!$C$52</c:f>
              <c:strCache>
                <c:ptCount val="1"/>
                <c:pt idx="0">
                  <c:v>Non work days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'Comparative Sheet'!$D$52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E-5347-BD48-4488DD3D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5548527"/>
        <c:axId val="2005368495"/>
      </c:barChart>
      <c:catAx>
        <c:axId val="1965548527"/>
        <c:scaling>
          <c:orientation val="minMax"/>
        </c:scaling>
        <c:delete val="1"/>
        <c:axPos val="b"/>
        <c:majorTickMark val="none"/>
        <c:minorTickMark val="none"/>
        <c:tickLblPos val="nextTo"/>
        <c:crossAx val="2005368495"/>
        <c:crosses val="autoZero"/>
        <c:auto val="1"/>
        <c:lblAlgn val="ctr"/>
        <c:lblOffset val="100"/>
        <c:noMultiLvlLbl val="0"/>
      </c:catAx>
      <c:valAx>
        <c:axId val="200536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54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2400"/>
              <a:t>Deployment</a:t>
            </a:r>
            <a:r>
              <a:rPr lang="es-ES_tradnl" sz="2400" baseline="0"/>
              <a:t> Time</a:t>
            </a:r>
          </a:p>
          <a:p>
            <a:pPr>
              <a:defRPr sz="2400"/>
            </a:pPr>
            <a:r>
              <a:rPr lang="es-ES_tradnl" sz="2400" baseline="0"/>
              <a:t>Factory Panels</a:t>
            </a:r>
            <a:endParaRPr lang="es-ES_tradnl" sz="2400"/>
          </a:p>
        </c:rich>
      </c:tx>
      <c:layout>
        <c:manualLayout>
          <c:xMode val="edge"/>
          <c:yMode val="edge"/>
          <c:x val="0.26157051231542622"/>
          <c:y val="3.2986204385787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Days total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'Comparative Sheet'!$E$51</c:f>
              <c:numCache>
                <c:formatCode>0.0</c:formatCode>
                <c:ptCount val="1"/>
                <c:pt idx="0">
                  <c:v>5.2152777777777777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7-B243-9EE7-E47C37F0A725}"/>
            </c:ext>
          </c:extLst>
        </c:ser>
        <c:ser>
          <c:idx val="0"/>
          <c:order val="1"/>
          <c:tx>
            <c:strRef>
              <c:f>'Comparative Sheet'!$C$52</c:f>
              <c:strCache>
                <c:ptCount val="1"/>
                <c:pt idx="0">
                  <c:v>Non work days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'Comparative Sheet'!$E$52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7-B243-9EE7-E47C37F0A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5548527"/>
        <c:axId val="2005368495"/>
      </c:barChart>
      <c:catAx>
        <c:axId val="1965548527"/>
        <c:scaling>
          <c:orientation val="minMax"/>
        </c:scaling>
        <c:delete val="1"/>
        <c:axPos val="b"/>
        <c:majorTickMark val="none"/>
        <c:minorTickMark val="none"/>
        <c:tickLblPos val="nextTo"/>
        <c:crossAx val="2005368495"/>
        <c:crosses val="autoZero"/>
        <c:auto val="1"/>
        <c:lblAlgn val="ctr"/>
        <c:lblOffset val="100"/>
        <c:noMultiLvlLbl val="0"/>
      </c:catAx>
      <c:valAx>
        <c:axId val="2005368495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54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512543</xdr:colOff>
      <xdr:row>0</xdr:row>
      <xdr:rowOff>95684</xdr:rowOff>
    </xdr:from>
    <xdr:to>
      <xdr:col>5</xdr:col>
      <xdr:colOff>412754</xdr:colOff>
      <xdr:row>4</xdr:row>
      <xdr:rowOff>20751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F2030A-27F7-CF44-AB3F-A2AE5BA7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3829" y="95684"/>
          <a:ext cx="1407884" cy="1381031"/>
        </a:xfrm>
        <a:prstGeom prst="rect">
          <a:avLst/>
        </a:prstGeom>
      </xdr:spPr>
    </xdr:pic>
    <xdr:clientData/>
  </xdr:twoCellAnchor>
  <xdr:twoCellAnchor editAs="oneCell">
    <xdr:from>
      <xdr:col>5</xdr:col>
      <xdr:colOff>1014597</xdr:colOff>
      <xdr:row>0</xdr:row>
      <xdr:rowOff>50223</xdr:rowOff>
    </xdr:from>
    <xdr:to>
      <xdr:col>5</xdr:col>
      <xdr:colOff>1846448</xdr:colOff>
      <xdr:row>3</xdr:row>
      <xdr:rowOff>352917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B9F156A-00AF-3C4B-ACAF-1124CA07B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1740" y="50223"/>
          <a:ext cx="831851" cy="1388544"/>
        </a:xfrm>
        <a:prstGeom prst="rect">
          <a:avLst/>
        </a:prstGeom>
      </xdr:spPr>
    </xdr:pic>
    <xdr:clientData/>
  </xdr:twoCellAnchor>
  <xdr:twoCellAnchor>
    <xdr:from>
      <xdr:col>2</xdr:col>
      <xdr:colOff>232195</xdr:colOff>
      <xdr:row>57</xdr:row>
      <xdr:rowOff>191196</xdr:rowOff>
    </xdr:from>
    <xdr:to>
      <xdr:col>3</xdr:col>
      <xdr:colOff>1352474</xdr:colOff>
      <xdr:row>57</xdr:row>
      <xdr:rowOff>191818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DEA02F2-9B6E-C543-A9B4-71190FF506A7}"/>
            </a:ext>
          </a:extLst>
        </xdr:cNvPr>
        <xdr:cNvCxnSpPr/>
      </xdr:nvCxnSpPr>
      <xdr:spPr>
        <a:xfrm>
          <a:off x="4729424" y="15260763"/>
          <a:ext cx="2835604" cy="622"/>
        </a:xfrm>
        <a:prstGeom prst="straightConnector1">
          <a:avLst/>
        </a:prstGeom>
        <a:ln w="25400" cap="flat">
          <a:solidFill>
            <a:srgbClr val="006100"/>
          </a:solidFill>
          <a:tailEnd type="triangle" w="lg" len="lg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1162998</xdr:colOff>
      <xdr:row>0</xdr:row>
      <xdr:rowOff>80025</xdr:rowOff>
    </xdr:from>
    <xdr:to>
      <xdr:col>5</xdr:col>
      <xdr:colOff>944215</xdr:colOff>
      <xdr:row>3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97048" y="80025"/>
          <a:ext cx="2753017" cy="1291575"/>
        </a:xfrm>
        <a:prstGeom prst="rect">
          <a:avLst/>
        </a:prstGeom>
      </xdr:spPr>
    </xdr:pic>
    <xdr:clientData/>
  </xdr:twoCellAnchor>
  <xdr:twoCellAnchor editAs="oneCell">
    <xdr:from>
      <xdr:col>5</xdr:col>
      <xdr:colOff>1209301</xdr:colOff>
      <xdr:row>0</xdr:row>
      <xdr:rowOff>240723</xdr:rowOff>
    </xdr:from>
    <xdr:to>
      <xdr:col>5</xdr:col>
      <xdr:colOff>1845540</xdr:colOff>
      <xdr:row>3</xdr:row>
      <xdr:rowOff>228600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7A8FA-13F5-4490-A636-5DD04782F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5151" y="240723"/>
          <a:ext cx="636239" cy="1073727"/>
        </a:xfrm>
        <a:prstGeom prst="rect">
          <a:avLst/>
        </a:prstGeom>
      </xdr:spPr>
    </xdr:pic>
    <xdr:clientData/>
  </xdr:twoCellAnchor>
  <xdr:twoCellAnchor>
    <xdr:from>
      <xdr:col>1</xdr:col>
      <xdr:colOff>3050991</xdr:colOff>
      <xdr:row>57</xdr:row>
      <xdr:rowOff>182534</xdr:rowOff>
    </xdr:from>
    <xdr:to>
      <xdr:col>4</xdr:col>
      <xdr:colOff>13949</xdr:colOff>
      <xdr:row>57</xdr:row>
      <xdr:rowOff>182603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7CCBF0C1-2CF5-9442-9FB6-1542F9298361}"/>
            </a:ext>
          </a:extLst>
        </xdr:cNvPr>
        <xdr:cNvCxnSpPr/>
      </xdr:nvCxnSpPr>
      <xdr:spPr>
        <a:xfrm>
          <a:off x="4476014" y="15321172"/>
          <a:ext cx="3348733" cy="69"/>
        </a:xfrm>
        <a:prstGeom prst="straightConnector1">
          <a:avLst/>
        </a:prstGeom>
        <a:ln w="25400" cap="flat">
          <a:solidFill>
            <a:srgbClr val="006100"/>
          </a:solidFill>
          <a:tailEnd type="triangle" w="lg" len="lg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208945</xdr:colOff>
      <xdr:row>0</xdr:row>
      <xdr:rowOff>165553</xdr:rowOff>
    </xdr:from>
    <xdr:to>
      <xdr:col>8</xdr:col>
      <xdr:colOff>590889</xdr:colOff>
      <xdr:row>8</xdr:row>
      <xdr:rowOff>57658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5CEC46B-A32C-8946-8493-247D38D2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070" y="165553"/>
          <a:ext cx="1930441" cy="2107349"/>
        </a:xfrm>
        <a:prstGeom prst="rect">
          <a:avLst/>
        </a:prstGeom>
      </xdr:spPr>
    </xdr:pic>
    <xdr:clientData/>
  </xdr:twoCellAnchor>
  <xdr:twoCellAnchor editAs="oneCell">
    <xdr:from>
      <xdr:col>9</xdr:col>
      <xdr:colOff>381864</xdr:colOff>
      <xdr:row>0</xdr:row>
      <xdr:rowOff>116444</xdr:rowOff>
    </xdr:from>
    <xdr:to>
      <xdr:col>10</xdr:col>
      <xdr:colOff>761546</xdr:colOff>
      <xdr:row>8</xdr:row>
      <xdr:rowOff>19590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DB26913-0459-AF40-BA4D-1BD2A1EF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6614" y="116444"/>
          <a:ext cx="1157556" cy="2114762"/>
        </a:xfrm>
        <a:prstGeom prst="rect">
          <a:avLst/>
        </a:prstGeom>
      </xdr:spPr>
    </xdr:pic>
    <xdr:clientData/>
  </xdr:twoCellAnchor>
  <xdr:twoCellAnchor>
    <xdr:from>
      <xdr:col>6</xdr:col>
      <xdr:colOff>22980</xdr:colOff>
      <xdr:row>13</xdr:row>
      <xdr:rowOff>179309</xdr:rowOff>
    </xdr:from>
    <xdr:to>
      <xdr:col>18</xdr:col>
      <xdr:colOff>406400</xdr:colOff>
      <xdr:row>42</xdr:row>
      <xdr:rowOff>101600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AB85E62-361B-7041-BF41-FB4C3FD02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165705</xdr:colOff>
      <xdr:row>12</xdr:row>
      <xdr:rowOff>99374</xdr:rowOff>
    </xdr:from>
    <xdr:to>
      <xdr:col>32</xdr:col>
      <xdr:colOff>552754</xdr:colOff>
      <xdr:row>41</xdr:row>
      <xdr:rowOff>40604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9C7AB2-D849-DE45-97B9-E4A13F1F5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339782</xdr:colOff>
      <xdr:row>46</xdr:row>
      <xdr:rowOff>130616</xdr:rowOff>
    </xdr:from>
    <xdr:to>
      <xdr:col>18</xdr:col>
      <xdr:colOff>371129</xdr:colOff>
      <xdr:row>69</xdr:row>
      <xdr:rowOff>134950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AC3F75F-D314-C640-B4D8-4AAFF7F31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759746</xdr:colOff>
      <xdr:row>46</xdr:row>
      <xdr:rowOff>131626</xdr:rowOff>
    </xdr:from>
    <xdr:to>
      <xdr:col>12</xdr:col>
      <xdr:colOff>21736</xdr:colOff>
      <xdr:row>69</xdr:row>
      <xdr:rowOff>136463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9ABA707-67CA-D749-B038-3783C782F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39C8-8BA4-5344-B0BC-135D68D3D994}">
  <dimension ref="A1:AS121"/>
  <sheetViews>
    <sheetView topLeftCell="A15" zoomScale="50" zoomScaleNormal="50" workbookViewId="0">
      <selection activeCell="B62" sqref="B62:B63"/>
    </sheetView>
  </sheetViews>
  <sheetFormatPr defaultColWidth="8.86328125" defaultRowHeight="14.25"/>
  <cols>
    <col min="1" max="1" width="18.73046875" customWidth="1"/>
    <col min="2" max="2" width="43.86328125" customWidth="1"/>
    <col min="3" max="3" width="22.3984375" customWidth="1"/>
    <col min="4" max="4" width="17.86328125" customWidth="1"/>
    <col min="5" max="5" width="21.265625" customWidth="1"/>
    <col min="6" max="6" width="27.86328125" customWidth="1"/>
    <col min="7" max="7" width="21.1328125" customWidth="1"/>
    <col min="8" max="8" width="5.265625" style="4" customWidth="1"/>
    <col min="9" max="9" width="20.86328125" customWidth="1"/>
    <col min="10" max="10" width="25.73046875" customWidth="1"/>
    <col min="11" max="11" width="22.73046875" customWidth="1"/>
    <col min="12" max="12" width="3.265625" customWidth="1"/>
    <col min="13" max="13" width="63.265625" customWidth="1"/>
    <col min="14" max="14" width="26.86328125" customWidth="1"/>
    <col min="15" max="15" width="23.3984375" customWidth="1"/>
    <col min="16" max="16" width="38.3984375" customWidth="1"/>
    <col min="17" max="17" width="20.265625" bestFit="1" customWidth="1"/>
    <col min="18" max="18" width="28.265625" customWidth="1"/>
    <col min="19" max="19" width="35.1328125" customWidth="1"/>
    <col min="20" max="20" width="9" customWidth="1"/>
    <col min="21" max="21" width="18.3984375" customWidth="1"/>
    <col min="22" max="22" width="17" bestFit="1" customWidth="1"/>
    <col min="23" max="23" width="20" customWidth="1"/>
    <col min="24" max="24" width="15.86328125" customWidth="1"/>
    <col min="28" max="28" width="36.73046875" customWidth="1"/>
    <col min="29" max="29" width="19.86328125" customWidth="1"/>
    <col min="30" max="30" width="36.86328125" customWidth="1"/>
    <col min="31" max="31" width="22.265625" bestFit="1" customWidth="1"/>
    <col min="32" max="32" width="16" customWidth="1"/>
    <col min="33" max="33" width="15.86328125" customWidth="1"/>
    <col min="34" max="34" width="6.265625" customWidth="1"/>
    <col min="35" max="35" width="17.86328125" customWidth="1"/>
    <col min="36" max="36" width="24.3984375" customWidth="1"/>
    <col min="37" max="37" width="21.86328125" customWidth="1"/>
  </cols>
  <sheetData>
    <row r="1" spans="1:24" ht="28.5">
      <c r="A1" s="2" t="s">
        <v>109</v>
      </c>
    </row>
    <row r="2" spans="1:24" ht="28.5">
      <c r="A2" s="2" t="s">
        <v>2</v>
      </c>
    </row>
    <row r="3" spans="1:24" ht="28.5">
      <c r="A3" s="2" t="s">
        <v>3</v>
      </c>
    </row>
    <row r="4" spans="1:24" ht="28.9" thickBot="1">
      <c r="A4" s="2" t="s">
        <v>1</v>
      </c>
    </row>
    <row r="5" spans="1:24" ht="33.75" thickTop="1">
      <c r="A5" s="1"/>
      <c r="J5" s="190" t="s">
        <v>0</v>
      </c>
      <c r="K5" s="191"/>
    </row>
    <row r="6" spans="1:24" ht="32.65" customHeight="1" thickBot="1">
      <c r="J6" s="192" t="s">
        <v>75</v>
      </c>
      <c r="K6" s="193"/>
    </row>
    <row r="7" spans="1:24" ht="25.9" thickTop="1">
      <c r="A7" s="102"/>
      <c r="B7" s="102"/>
      <c r="C7" s="102"/>
      <c r="D7" s="102"/>
      <c r="M7" s="188"/>
      <c r="N7" s="188"/>
      <c r="O7" s="188"/>
      <c r="P7" s="188"/>
      <c r="Q7" s="188"/>
      <c r="R7" s="188"/>
    </row>
    <row r="8" spans="1:24" ht="31.15" thickBot="1">
      <c r="B8" s="189" t="s">
        <v>61</v>
      </c>
      <c r="C8" s="189"/>
      <c r="D8" s="189"/>
      <c r="E8" s="189"/>
      <c r="F8" s="189"/>
      <c r="G8" s="189"/>
      <c r="H8" s="189"/>
      <c r="I8" s="189"/>
      <c r="J8" s="189"/>
      <c r="K8" s="189"/>
      <c r="R8" s="49"/>
    </row>
    <row r="9" spans="1:24" ht="25.9" thickTop="1">
      <c r="B9" s="27" t="s">
        <v>114</v>
      </c>
      <c r="C9" s="161">
        <v>1000000</v>
      </c>
      <c r="D9" s="19" t="s">
        <v>4</v>
      </c>
      <c r="E9" s="19"/>
      <c r="F9" s="19"/>
      <c r="G9" s="19"/>
      <c r="H9" s="19"/>
      <c r="I9" s="19"/>
      <c r="J9" s="19"/>
      <c r="K9" s="20"/>
      <c r="M9" s="104"/>
      <c r="N9" s="105"/>
      <c r="O9" s="104"/>
      <c r="P9" s="105"/>
      <c r="Q9" s="7"/>
      <c r="R9" s="7"/>
      <c r="S9" s="7"/>
      <c r="T9" s="7"/>
      <c r="U9" s="7"/>
      <c r="V9" s="7"/>
      <c r="W9" s="7"/>
      <c r="X9" s="7"/>
    </row>
    <row r="10" spans="1:24" ht="25.5">
      <c r="B10" s="28" t="s">
        <v>59</v>
      </c>
      <c r="C10" s="45">
        <v>1</v>
      </c>
      <c r="D10" s="18" t="s">
        <v>87</v>
      </c>
      <c r="E10" s="18"/>
      <c r="F10" s="18"/>
      <c r="G10" s="18"/>
      <c r="H10" s="18"/>
      <c r="I10" s="18"/>
      <c r="J10" s="18"/>
      <c r="K10" s="21"/>
      <c r="M10" s="104"/>
      <c r="N10" s="105"/>
      <c r="O10" s="104"/>
      <c r="P10" s="105"/>
      <c r="Q10" s="7"/>
      <c r="R10" s="7"/>
      <c r="S10" s="7"/>
      <c r="T10" s="7"/>
      <c r="U10" s="7"/>
      <c r="V10" s="7"/>
      <c r="W10" s="7"/>
      <c r="X10" s="7"/>
    </row>
    <row r="11" spans="1:24" ht="25.5">
      <c r="B11" s="28" t="s">
        <v>110</v>
      </c>
      <c r="C11" s="162">
        <v>200</v>
      </c>
      <c r="D11" s="18" t="s">
        <v>97</v>
      </c>
      <c r="E11" s="18"/>
      <c r="F11" s="18"/>
      <c r="G11" s="18"/>
      <c r="H11" s="18"/>
      <c r="I11" s="18"/>
      <c r="J11" s="18"/>
      <c r="K11" s="21"/>
      <c r="M11" s="104"/>
      <c r="N11" s="106"/>
      <c r="O11" s="104"/>
      <c r="P11" s="106"/>
      <c r="Q11" s="7"/>
      <c r="R11" s="7"/>
      <c r="S11" s="7"/>
      <c r="T11" s="7"/>
      <c r="U11" s="7"/>
      <c r="V11" s="7"/>
      <c r="W11" s="7"/>
      <c r="X11" s="7"/>
    </row>
    <row r="12" spans="1:24" ht="25.5">
      <c r="B12" s="28" t="s">
        <v>111</v>
      </c>
      <c r="C12" s="162">
        <v>400</v>
      </c>
      <c r="D12" s="18" t="s">
        <v>97</v>
      </c>
      <c r="E12" s="18"/>
      <c r="F12" s="18"/>
      <c r="G12" s="18"/>
      <c r="H12" s="18"/>
      <c r="I12" s="18"/>
      <c r="J12" s="18"/>
      <c r="K12" s="21"/>
      <c r="M12" s="104"/>
      <c r="N12" s="106"/>
      <c r="O12" s="104"/>
      <c r="P12" s="106"/>
      <c r="Q12" s="7"/>
      <c r="R12" s="7"/>
      <c r="S12" s="7"/>
      <c r="T12" s="7"/>
      <c r="U12" s="7"/>
      <c r="V12" s="7"/>
      <c r="W12" s="7"/>
      <c r="X12" s="7"/>
    </row>
    <row r="13" spans="1:24" ht="25.5">
      <c r="B13" s="28" t="s">
        <v>96</v>
      </c>
      <c r="C13" s="75">
        <f>C9/C11/C12</f>
        <v>12.5</v>
      </c>
      <c r="D13" s="18" t="s">
        <v>88</v>
      </c>
      <c r="E13" s="18"/>
      <c r="F13" s="18"/>
      <c r="G13" s="18"/>
      <c r="H13" s="18"/>
      <c r="I13" s="18"/>
      <c r="J13" s="18"/>
      <c r="K13" s="21"/>
      <c r="M13" s="104"/>
      <c r="N13" s="93"/>
      <c r="O13" s="104"/>
      <c r="P13" s="93"/>
      <c r="Q13" s="7"/>
      <c r="R13" s="7"/>
      <c r="S13" s="7"/>
      <c r="T13" s="7"/>
      <c r="U13" s="7"/>
      <c r="V13" s="7"/>
      <c r="W13" s="7"/>
      <c r="X13" s="7"/>
    </row>
    <row r="14" spans="1:24" ht="25.5">
      <c r="B14" s="28" t="s">
        <v>7</v>
      </c>
      <c r="C14" s="163">
        <f>C9/C11</f>
        <v>5000</v>
      </c>
      <c r="D14" s="18" t="s">
        <v>98</v>
      </c>
      <c r="E14" s="18"/>
      <c r="F14" s="18"/>
      <c r="G14" s="18"/>
      <c r="H14" s="18"/>
      <c r="I14" s="18"/>
      <c r="J14" s="18"/>
      <c r="K14" s="21"/>
      <c r="M14" s="104"/>
      <c r="N14" s="107"/>
      <c r="O14" s="104"/>
      <c r="P14" s="107"/>
      <c r="Q14" s="7"/>
      <c r="R14" s="7"/>
      <c r="S14" s="7"/>
      <c r="T14" s="7"/>
      <c r="U14" s="7"/>
      <c r="V14" s="7"/>
      <c r="W14" s="7"/>
      <c r="X14" s="7"/>
    </row>
    <row r="15" spans="1:24" ht="25.5">
      <c r="B15" s="28" t="s">
        <v>9</v>
      </c>
      <c r="C15" s="163">
        <f>C14/C12*C11</f>
        <v>2500</v>
      </c>
      <c r="D15" s="18" t="s">
        <v>102</v>
      </c>
      <c r="E15" s="18"/>
      <c r="F15" s="18"/>
      <c r="G15" s="18"/>
      <c r="H15" s="18"/>
      <c r="I15" s="18"/>
      <c r="J15" s="18"/>
      <c r="K15" s="21"/>
      <c r="M15" s="104"/>
      <c r="N15" s="107"/>
      <c r="O15" s="104"/>
      <c r="P15" s="107"/>
      <c r="Q15" s="7"/>
      <c r="R15" s="7"/>
      <c r="S15" s="7"/>
      <c r="T15" s="7"/>
      <c r="U15" s="7"/>
      <c r="V15" s="7"/>
      <c r="W15" s="7"/>
      <c r="X15" s="7"/>
    </row>
    <row r="16" spans="1:24" ht="25.5">
      <c r="B16" s="28" t="s">
        <v>11</v>
      </c>
      <c r="C16" s="163">
        <f>C14+C15</f>
        <v>7500</v>
      </c>
      <c r="D16" s="18" t="s">
        <v>99</v>
      </c>
      <c r="E16" s="18"/>
      <c r="F16" s="18"/>
      <c r="G16" s="18"/>
      <c r="H16" s="18"/>
      <c r="I16" s="18"/>
      <c r="J16" s="18"/>
      <c r="K16" s="21"/>
      <c r="M16" s="104"/>
      <c r="N16" s="107"/>
      <c r="O16" s="104"/>
      <c r="P16" s="107"/>
      <c r="Q16" s="7"/>
      <c r="R16" s="7"/>
      <c r="S16" s="7"/>
      <c r="T16" s="7"/>
      <c r="U16" s="7"/>
      <c r="V16" s="7"/>
      <c r="W16" s="7"/>
      <c r="X16" s="7"/>
    </row>
    <row r="17" spans="2:24" ht="25.5">
      <c r="B17" s="28" t="s">
        <v>112</v>
      </c>
      <c r="C17" s="164">
        <v>1000</v>
      </c>
      <c r="D17" s="18" t="s">
        <v>100</v>
      </c>
      <c r="E17" s="18"/>
      <c r="F17" s="18"/>
      <c r="G17" s="18"/>
      <c r="H17" s="18"/>
      <c r="I17" s="18"/>
      <c r="J17" s="18"/>
      <c r="K17" s="21"/>
      <c r="M17" s="104"/>
      <c r="N17" s="105"/>
      <c r="O17" s="104"/>
      <c r="P17" s="105"/>
      <c r="Q17" s="7"/>
      <c r="R17" s="7"/>
      <c r="S17" s="7"/>
      <c r="T17" s="7"/>
      <c r="U17" s="7"/>
      <c r="V17" s="7"/>
      <c r="W17" s="7"/>
      <c r="X17" s="7"/>
    </row>
    <row r="18" spans="2:24" ht="25.5">
      <c r="B18" s="28" t="s">
        <v>113</v>
      </c>
      <c r="C18" s="162">
        <v>20</v>
      </c>
      <c r="D18" s="18" t="s">
        <v>101</v>
      </c>
      <c r="E18" s="18"/>
      <c r="F18" s="18"/>
      <c r="G18" s="18"/>
      <c r="H18" s="18"/>
      <c r="I18" s="18"/>
      <c r="J18" s="18"/>
      <c r="K18" s="21"/>
      <c r="M18" s="104"/>
      <c r="N18" s="106"/>
      <c r="O18" s="104"/>
      <c r="P18" s="106"/>
      <c r="Q18" s="7"/>
      <c r="R18" s="7"/>
      <c r="S18" s="7"/>
      <c r="T18" s="7"/>
      <c r="U18" s="7"/>
      <c r="V18" s="7"/>
      <c r="W18" s="7"/>
      <c r="X18" s="7"/>
    </row>
    <row r="19" spans="2:24" ht="25.5">
      <c r="B19" s="28" t="s">
        <v>12</v>
      </c>
      <c r="C19" s="162">
        <v>6</v>
      </c>
      <c r="D19" s="18" t="s">
        <v>13</v>
      </c>
      <c r="E19" s="18"/>
      <c r="F19" s="18"/>
      <c r="G19" s="18"/>
      <c r="H19" s="18"/>
      <c r="I19" s="18"/>
      <c r="J19" s="18"/>
      <c r="K19" s="21"/>
      <c r="M19" s="104"/>
      <c r="N19" s="106"/>
      <c r="O19" s="104"/>
      <c r="P19" s="106"/>
      <c r="Q19" s="7"/>
      <c r="R19" s="7"/>
      <c r="S19" s="7"/>
      <c r="T19" s="7"/>
      <c r="U19" s="7"/>
      <c r="V19" s="7"/>
      <c r="W19" s="7"/>
      <c r="X19" s="7"/>
    </row>
    <row r="20" spans="2:24" ht="25.5">
      <c r="B20" s="28" t="s">
        <v>68</v>
      </c>
      <c r="C20" s="162">
        <v>0</v>
      </c>
      <c r="D20" s="18" t="s">
        <v>69</v>
      </c>
      <c r="E20" s="18"/>
      <c r="F20" s="18"/>
      <c r="G20" s="18"/>
      <c r="H20" s="18"/>
      <c r="I20" s="18"/>
      <c r="J20" s="18"/>
      <c r="K20" s="21"/>
      <c r="M20" s="104"/>
      <c r="N20" s="108"/>
      <c r="O20" s="104"/>
      <c r="P20" s="106"/>
      <c r="Q20" s="7"/>
      <c r="R20" s="7"/>
      <c r="S20" s="7"/>
      <c r="T20" s="7"/>
      <c r="U20" s="7"/>
      <c r="V20" s="7"/>
      <c r="W20" s="7"/>
      <c r="X20" s="7"/>
    </row>
    <row r="21" spans="2:24" ht="25.5">
      <c r="B21" s="28" t="s">
        <v>65</v>
      </c>
      <c r="C21" s="165">
        <v>1</v>
      </c>
      <c r="D21" s="18" t="s">
        <v>89</v>
      </c>
      <c r="E21" s="18"/>
      <c r="F21" s="18"/>
      <c r="G21" s="18"/>
      <c r="H21" s="18"/>
      <c r="I21" s="18"/>
      <c r="J21" s="18"/>
      <c r="K21" s="21"/>
      <c r="M21" s="104"/>
      <c r="N21" s="108"/>
      <c r="O21" s="104"/>
      <c r="P21" s="110"/>
      <c r="Q21" s="7"/>
      <c r="R21" s="7"/>
      <c r="S21" s="7"/>
      <c r="T21" s="7"/>
      <c r="U21" s="7"/>
      <c r="V21" s="7"/>
      <c r="W21" s="7"/>
      <c r="X21" s="7"/>
    </row>
    <row r="22" spans="2:24" ht="25.5">
      <c r="B22" s="28" t="s">
        <v>14</v>
      </c>
      <c r="C22" s="167">
        <f>(C16+C17)/C18/C19/60/C10/0.5</f>
        <v>2.3611111111111112</v>
      </c>
      <c r="D22" s="18" t="s">
        <v>64</v>
      </c>
      <c r="E22" s="18"/>
      <c r="F22" s="18"/>
      <c r="G22" s="18"/>
      <c r="H22" s="18"/>
      <c r="I22" s="18"/>
      <c r="J22" s="18"/>
      <c r="K22" s="21"/>
      <c r="M22" s="104"/>
      <c r="N22" s="94"/>
      <c r="O22" s="104"/>
      <c r="P22" s="110"/>
      <c r="Q22" s="7"/>
      <c r="R22" s="7"/>
      <c r="S22" s="7"/>
      <c r="T22" s="7"/>
      <c r="U22" s="7"/>
      <c r="V22" s="7"/>
      <c r="W22" s="7"/>
      <c r="X22" s="7"/>
    </row>
    <row r="23" spans="2:24" ht="25.5">
      <c r="B23" s="28" t="s">
        <v>16</v>
      </c>
      <c r="C23" s="165">
        <f>C13/C10/C19*0.25</f>
        <v>0.52083333333333337</v>
      </c>
      <c r="D23" s="18" t="s">
        <v>103</v>
      </c>
      <c r="E23" s="18"/>
      <c r="F23" s="18"/>
      <c r="G23" s="18"/>
      <c r="H23" s="18"/>
      <c r="I23" s="18"/>
      <c r="J23" s="18"/>
      <c r="K23" s="21"/>
      <c r="M23" s="104"/>
      <c r="N23" s="108"/>
      <c r="O23" s="104"/>
      <c r="P23" s="110"/>
      <c r="Q23" s="7"/>
      <c r="R23" s="7"/>
      <c r="S23" s="7"/>
      <c r="T23" s="7"/>
      <c r="U23" s="7"/>
      <c r="V23" s="7"/>
      <c r="W23" s="7"/>
      <c r="X23" s="7"/>
    </row>
    <row r="24" spans="2:24" ht="25.5">
      <c r="B24" s="28" t="s">
        <v>18</v>
      </c>
      <c r="C24" s="166">
        <v>8</v>
      </c>
      <c r="D24" s="18" t="s">
        <v>19</v>
      </c>
      <c r="E24" s="18"/>
      <c r="F24" s="18"/>
      <c r="G24" s="43"/>
      <c r="H24" s="18"/>
      <c r="I24" s="18"/>
      <c r="J24" s="18"/>
      <c r="K24" s="21"/>
      <c r="M24" s="104"/>
      <c r="N24" s="106"/>
      <c r="O24" s="104"/>
      <c r="P24" s="106"/>
      <c r="Q24" s="7"/>
      <c r="R24" s="7"/>
      <c r="S24" s="7"/>
      <c r="T24" s="7"/>
      <c r="U24" s="7"/>
      <c r="V24" s="7"/>
      <c r="W24" s="7"/>
      <c r="X24" s="7"/>
    </row>
    <row r="25" spans="2:24" ht="25.5">
      <c r="B25" s="28" t="s">
        <v>20</v>
      </c>
      <c r="C25" s="162">
        <v>1</v>
      </c>
      <c r="D25" s="18" t="s">
        <v>21</v>
      </c>
      <c r="E25" s="18"/>
      <c r="F25" s="18"/>
      <c r="G25" s="43"/>
      <c r="H25" s="18"/>
      <c r="I25" s="18"/>
      <c r="J25" s="18"/>
      <c r="K25" s="21"/>
      <c r="M25" s="104"/>
      <c r="N25" s="106"/>
      <c r="O25" s="104"/>
      <c r="P25" s="106"/>
      <c r="Q25" s="7"/>
      <c r="R25" s="7"/>
      <c r="S25" s="7"/>
      <c r="T25" s="7"/>
      <c r="U25" s="7"/>
      <c r="V25" s="7"/>
      <c r="W25" s="7"/>
      <c r="X25" s="7"/>
    </row>
    <row r="26" spans="2:24" ht="25.5">
      <c r="B26" s="28" t="s">
        <v>22</v>
      </c>
      <c r="C26" s="167">
        <f>C24*C25/C19</f>
        <v>1.3333333333333333</v>
      </c>
      <c r="D26" s="18" t="s">
        <v>90</v>
      </c>
      <c r="E26" s="18"/>
      <c r="F26" s="18"/>
      <c r="G26" s="43"/>
      <c r="H26" s="18"/>
      <c r="I26" s="18"/>
      <c r="J26" s="18"/>
      <c r="K26" s="21"/>
      <c r="M26" s="104"/>
      <c r="N26" s="94"/>
      <c r="O26" s="104"/>
      <c r="P26" s="94"/>
      <c r="Q26" s="7"/>
      <c r="R26" s="7"/>
      <c r="S26" s="7"/>
      <c r="T26" s="7"/>
      <c r="U26" s="7"/>
      <c r="V26" s="7"/>
      <c r="W26" s="7"/>
      <c r="X26" s="7"/>
    </row>
    <row r="27" spans="2:24" ht="25.5">
      <c r="B27" s="28" t="s">
        <v>24</v>
      </c>
      <c r="C27" s="75">
        <f>C22+C23+C26+C21</f>
        <v>5.2152777777777777</v>
      </c>
      <c r="D27" s="18" t="s">
        <v>91</v>
      </c>
      <c r="E27" s="18"/>
      <c r="F27" s="18"/>
      <c r="G27" s="44"/>
      <c r="H27" s="35" t="s">
        <v>26</v>
      </c>
      <c r="I27" s="79">
        <f>C9/G43</f>
        <v>3994.6737683089218</v>
      </c>
      <c r="J27" s="18" t="s">
        <v>27</v>
      </c>
      <c r="K27" s="21"/>
      <c r="M27" s="104"/>
      <c r="N27" s="94"/>
      <c r="O27" s="104"/>
      <c r="P27" s="93"/>
      <c r="Q27" s="7"/>
      <c r="R27" s="7"/>
      <c r="S27" s="7"/>
      <c r="U27" s="134"/>
      <c r="V27" s="135"/>
      <c r="W27" s="7"/>
      <c r="X27" s="7"/>
    </row>
    <row r="28" spans="2:24" ht="25.5">
      <c r="B28" s="28" t="s">
        <v>28</v>
      </c>
      <c r="C28" s="162">
        <v>0</v>
      </c>
      <c r="D28" s="18" t="s">
        <v>92</v>
      </c>
      <c r="E28" s="18"/>
      <c r="F28" s="18"/>
      <c r="G28" s="44"/>
      <c r="H28" s="35" t="s">
        <v>26</v>
      </c>
      <c r="I28" s="16">
        <f>C9/43560/C27</f>
        <v>4.4018443727922003</v>
      </c>
      <c r="J28" s="18" t="s">
        <v>30</v>
      </c>
      <c r="K28" s="21"/>
      <c r="M28" s="104"/>
      <c r="N28" s="106"/>
      <c r="O28" s="104"/>
      <c r="P28" s="106"/>
      <c r="Q28" s="7"/>
      <c r="R28" s="7"/>
      <c r="S28" s="7"/>
      <c r="U28" s="134"/>
      <c r="V28" s="136"/>
      <c r="W28" s="7"/>
      <c r="X28" s="7"/>
    </row>
    <row r="29" spans="2:24" ht="25.5">
      <c r="B29" s="28" t="s">
        <v>31</v>
      </c>
      <c r="C29" s="162">
        <v>0</v>
      </c>
      <c r="D29" s="18" t="s">
        <v>93</v>
      </c>
      <c r="E29" s="18"/>
      <c r="F29" s="18"/>
      <c r="G29" s="44"/>
      <c r="H29" s="35" t="s">
        <v>26</v>
      </c>
      <c r="I29" s="17">
        <f>C27</f>
        <v>5.2152777777777777</v>
      </c>
      <c r="J29" s="18" t="s">
        <v>33</v>
      </c>
      <c r="K29" s="21"/>
      <c r="M29" s="104"/>
      <c r="N29" s="106"/>
      <c r="O29" s="104"/>
      <c r="P29" s="106"/>
      <c r="Q29" s="7"/>
      <c r="R29" s="7"/>
      <c r="S29" s="7"/>
      <c r="U29" s="134"/>
      <c r="V29" s="137"/>
      <c r="W29" s="7"/>
      <c r="X29" s="7"/>
    </row>
    <row r="30" spans="2:24" ht="25.5">
      <c r="B30" s="28" t="s">
        <v>34</v>
      </c>
      <c r="C30" s="75">
        <f>C22+C26+C29+C28+C23+C21</f>
        <v>5.2152777777777777</v>
      </c>
      <c r="D30" s="18" t="s">
        <v>91</v>
      </c>
      <c r="E30" s="18"/>
      <c r="F30" s="18"/>
      <c r="G30" s="43"/>
      <c r="H30" s="18"/>
      <c r="I30" s="18"/>
      <c r="J30" s="18"/>
      <c r="K30" s="21"/>
      <c r="M30" s="104"/>
      <c r="N30" s="94"/>
      <c r="O30" s="104"/>
      <c r="P30" s="93"/>
      <c r="Q30" s="7"/>
      <c r="R30" s="7"/>
      <c r="S30" s="7"/>
      <c r="T30" s="7"/>
      <c r="U30" s="7"/>
      <c r="V30" s="7"/>
      <c r="W30" s="7"/>
      <c r="X30" s="7"/>
    </row>
    <row r="31" spans="2:24" ht="25.9" thickBot="1">
      <c r="B31" s="28" t="s">
        <v>73</v>
      </c>
      <c r="C31" s="162">
        <v>2</v>
      </c>
      <c r="D31" s="18" t="s">
        <v>72</v>
      </c>
      <c r="E31" s="18"/>
      <c r="F31" s="18"/>
      <c r="G31" s="43"/>
      <c r="H31" s="18"/>
      <c r="I31" s="18"/>
      <c r="J31" s="18"/>
      <c r="K31" s="21"/>
      <c r="M31" s="104"/>
      <c r="N31" s="108"/>
      <c r="O31" s="104"/>
      <c r="P31" s="106"/>
      <c r="Q31" s="7"/>
      <c r="R31" s="7"/>
      <c r="S31" s="7"/>
      <c r="T31" s="7"/>
      <c r="U31" s="7"/>
      <c r="V31" s="7"/>
      <c r="W31" s="7"/>
      <c r="X31" s="7"/>
    </row>
    <row r="32" spans="2:24" ht="27" customHeight="1" thickTop="1">
      <c r="B32" s="103" t="s">
        <v>95</v>
      </c>
      <c r="C32" s="46"/>
      <c r="D32" s="39" t="s">
        <v>58</v>
      </c>
      <c r="E32" s="39" t="s">
        <v>57</v>
      </c>
      <c r="F32" s="40"/>
      <c r="G32" s="41" t="s">
        <v>56</v>
      </c>
      <c r="H32" s="40"/>
      <c r="I32" s="40"/>
      <c r="J32" s="40"/>
      <c r="K32" s="42"/>
      <c r="M32" s="104"/>
      <c r="N32" s="106"/>
      <c r="O32" s="104"/>
      <c r="P32" s="106"/>
      <c r="Q32" s="49"/>
      <c r="R32" s="49"/>
      <c r="S32" s="7"/>
      <c r="T32" s="49"/>
      <c r="U32" s="7"/>
      <c r="V32" s="7"/>
      <c r="W32" s="7"/>
      <c r="X32" s="7"/>
    </row>
    <row r="33" spans="1:45" ht="25.5">
      <c r="B33" s="28" t="s">
        <v>35</v>
      </c>
      <c r="C33" s="168">
        <v>1</v>
      </c>
      <c r="D33" s="180">
        <v>60</v>
      </c>
      <c r="E33" s="15">
        <f>C33*D33*C19*C30</f>
        <v>1877.5</v>
      </c>
      <c r="F33" s="183" t="s">
        <v>36</v>
      </c>
      <c r="G33" s="37">
        <f>C33*C19*C30</f>
        <v>31.291666666666664</v>
      </c>
      <c r="H33" s="18"/>
      <c r="I33" s="18"/>
      <c r="J33" s="18"/>
      <c r="K33" s="21"/>
      <c r="M33" s="104"/>
      <c r="N33" s="105"/>
      <c r="O33" s="104"/>
      <c r="P33" s="105"/>
      <c r="Q33" s="138"/>
      <c r="R33" s="139"/>
      <c r="S33" s="7"/>
      <c r="T33" s="141"/>
      <c r="U33" s="7"/>
      <c r="V33" s="7"/>
      <c r="W33" s="7"/>
      <c r="X33" s="7"/>
    </row>
    <row r="34" spans="1:45" ht="25.5">
      <c r="B34" s="28" t="s">
        <v>37</v>
      </c>
      <c r="C34" s="168">
        <v>1</v>
      </c>
      <c r="D34" s="180">
        <v>50</v>
      </c>
      <c r="E34" s="15">
        <f>C34*D34*C19*C30</f>
        <v>1564.5833333333333</v>
      </c>
      <c r="F34" s="183" t="s">
        <v>36</v>
      </c>
      <c r="G34" s="37">
        <f>C34*C19*C30</f>
        <v>31.291666666666664</v>
      </c>
      <c r="H34" s="18"/>
      <c r="I34" s="18"/>
      <c r="J34" s="18"/>
      <c r="K34" s="21"/>
      <c r="M34" s="104"/>
      <c r="N34" s="105"/>
      <c r="O34" s="104"/>
      <c r="P34" s="105"/>
      <c r="Q34" s="138"/>
      <c r="R34" s="139"/>
      <c r="S34" s="7"/>
      <c r="T34" s="141"/>
      <c r="U34" s="7"/>
      <c r="V34" s="7"/>
      <c r="W34" s="7"/>
      <c r="X34" s="7"/>
    </row>
    <row r="35" spans="1:45" ht="25.5">
      <c r="B35" s="28" t="s">
        <v>38</v>
      </c>
      <c r="C35" s="168">
        <v>2</v>
      </c>
      <c r="D35" s="180">
        <v>40</v>
      </c>
      <c r="E35" s="15">
        <f>C35*D35*C19*C30</f>
        <v>2503.3333333333335</v>
      </c>
      <c r="F35" s="183" t="s">
        <v>36</v>
      </c>
      <c r="G35" s="37">
        <f>C35*C19*C30</f>
        <v>62.583333333333329</v>
      </c>
      <c r="H35" s="18"/>
      <c r="I35" s="18"/>
      <c r="J35" s="18"/>
      <c r="K35" s="21"/>
      <c r="M35" s="104"/>
      <c r="N35" s="105"/>
      <c r="O35" s="104"/>
      <c r="P35" s="105"/>
      <c r="Q35" s="138"/>
      <c r="R35" s="139"/>
      <c r="S35" s="7"/>
      <c r="T35" s="141"/>
      <c r="U35" s="7"/>
      <c r="V35" s="7"/>
      <c r="W35" s="7"/>
      <c r="X35" s="7"/>
    </row>
    <row r="36" spans="1:45" ht="25.5">
      <c r="B36" s="31" t="s">
        <v>39</v>
      </c>
      <c r="C36" s="169">
        <v>4</v>
      </c>
      <c r="D36" s="181">
        <v>20</v>
      </c>
      <c r="E36" s="33">
        <f>C36*D36*C19*C30</f>
        <v>2503.3333333333335</v>
      </c>
      <c r="F36" s="184" t="s">
        <v>36</v>
      </c>
      <c r="G36" s="38">
        <f>C36*C19*C30</f>
        <v>125.16666666666666</v>
      </c>
      <c r="H36" s="34"/>
      <c r="I36" s="34"/>
      <c r="J36" s="34"/>
      <c r="K36" s="91"/>
      <c r="M36" s="104"/>
      <c r="N36" s="105"/>
      <c r="O36" s="104"/>
      <c r="P36" s="105"/>
      <c r="Q36" s="138"/>
      <c r="R36" s="139"/>
      <c r="S36" s="7"/>
      <c r="T36" s="141"/>
      <c r="U36" s="7"/>
      <c r="V36" s="7"/>
      <c r="W36" s="7"/>
      <c r="X36" s="7"/>
    </row>
    <row r="37" spans="1:45" ht="25.5">
      <c r="B37" s="103" t="s">
        <v>70</v>
      </c>
      <c r="C37" s="88"/>
      <c r="D37" s="89" t="s">
        <v>58</v>
      </c>
      <c r="E37" s="89" t="s">
        <v>57</v>
      </c>
      <c r="F37" s="34"/>
      <c r="G37" s="90"/>
      <c r="H37" s="34"/>
      <c r="I37" s="34"/>
      <c r="J37" s="34"/>
      <c r="K37" s="91"/>
      <c r="M37" s="104"/>
      <c r="N37" s="106"/>
      <c r="O37" s="142"/>
      <c r="P37" s="106"/>
      <c r="Q37" s="49"/>
      <c r="R37" s="49"/>
      <c r="S37" s="7"/>
      <c r="T37" s="49"/>
      <c r="U37" s="7"/>
      <c r="V37" s="7"/>
      <c r="W37" s="7"/>
      <c r="X37" s="7"/>
    </row>
    <row r="38" spans="1:45" ht="25.5">
      <c r="B38" s="28" t="s">
        <v>35</v>
      </c>
      <c r="C38" s="45">
        <v>1</v>
      </c>
      <c r="D38" s="180">
        <f>D33*1.5</f>
        <v>90</v>
      </c>
      <c r="E38" s="15">
        <f>C38*D38*$C$20*$C$30</f>
        <v>0</v>
      </c>
      <c r="F38" s="183" t="s">
        <v>36</v>
      </c>
      <c r="G38" s="37">
        <f>C38*$C$20*$C$30</f>
        <v>0</v>
      </c>
      <c r="H38" s="18"/>
      <c r="I38" s="18"/>
      <c r="J38" s="18"/>
      <c r="K38" s="21"/>
      <c r="M38" s="104"/>
      <c r="N38" s="105"/>
      <c r="O38" s="104"/>
      <c r="P38" s="105"/>
      <c r="Q38" s="138"/>
      <c r="R38" s="139"/>
      <c r="S38" s="7"/>
      <c r="T38" s="141"/>
      <c r="U38" s="7"/>
      <c r="V38" s="7"/>
      <c r="W38" s="7"/>
      <c r="X38" s="7"/>
    </row>
    <row r="39" spans="1:45" ht="25.5">
      <c r="B39" s="28" t="s">
        <v>37</v>
      </c>
      <c r="C39" s="45">
        <v>1</v>
      </c>
      <c r="D39" s="180">
        <f>D34*1.5</f>
        <v>75</v>
      </c>
      <c r="E39" s="15">
        <f>C39*D39*$C$20*$C$30</f>
        <v>0</v>
      </c>
      <c r="F39" s="183" t="s">
        <v>36</v>
      </c>
      <c r="G39" s="37">
        <f>C39*$C$20*$C$30</f>
        <v>0</v>
      </c>
      <c r="H39" s="18"/>
      <c r="I39" s="18"/>
      <c r="J39" s="18"/>
      <c r="K39" s="21"/>
      <c r="M39" s="104"/>
      <c r="N39" s="105"/>
      <c r="O39" s="104"/>
      <c r="P39" s="105"/>
      <c r="Q39" s="138"/>
      <c r="R39" s="139"/>
      <c r="S39" s="7"/>
      <c r="T39" s="141"/>
      <c r="U39" s="7"/>
      <c r="V39" s="7"/>
      <c r="W39" s="7"/>
      <c r="X39" s="7"/>
    </row>
    <row r="40" spans="1:45" ht="25.5">
      <c r="B40" s="28" t="s">
        <v>38</v>
      </c>
      <c r="C40" s="45">
        <v>2</v>
      </c>
      <c r="D40" s="180">
        <f>D35*1.5</f>
        <v>60</v>
      </c>
      <c r="E40" s="15">
        <f>C40*D40*$C$20*$C$30</f>
        <v>0</v>
      </c>
      <c r="F40" s="183" t="s">
        <v>36</v>
      </c>
      <c r="G40" s="37">
        <f>C40*$C$20*$C$30</f>
        <v>0</v>
      </c>
      <c r="H40" s="18"/>
      <c r="I40" s="18"/>
      <c r="J40" s="18"/>
      <c r="K40" s="21"/>
      <c r="M40" s="104"/>
      <c r="N40" s="105"/>
      <c r="O40" s="104"/>
      <c r="P40" s="105"/>
      <c r="Q40" s="138"/>
      <c r="R40" s="139"/>
      <c r="S40" s="7"/>
      <c r="T40" s="141"/>
      <c r="U40" s="7"/>
      <c r="V40" s="7"/>
      <c r="W40" s="7"/>
      <c r="X40" s="7"/>
    </row>
    <row r="41" spans="1:45" ht="25.5">
      <c r="B41" s="31" t="s">
        <v>39</v>
      </c>
      <c r="C41" s="169">
        <v>4</v>
      </c>
      <c r="D41" s="182">
        <f>D36*1.5</f>
        <v>30</v>
      </c>
      <c r="E41" s="33">
        <f>C41*D41*$C$20*$C$30</f>
        <v>0</v>
      </c>
      <c r="F41" s="184" t="s">
        <v>36</v>
      </c>
      <c r="G41" s="38">
        <f>C41*$C$20*$C$30</f>
        <v>0</v>
      </c>
      <c r="H41" s="34"/>
      <c r="I41" s="34"/>
      <c r="J41" s="34"/>
      <c r="K41" s="91"/>
      <c r="M41" s="104"/>
      <c r="N41" s="105"/>
      <c r="O41" s="104"/>
      <c r="P41" s="105"/>
      <c r="Q41" s="138"/>
      <c r="R41" s="139"/>
      <c r="S41" s="7"/>
      <c r="T41" s="141"/>
      <c r="U41" s="7"/>
      <c r="V41" s="7"/>
      <c r="W41" s="7"/>
      <c r="X41" s="7"/>
    </row>
    <row r="42" spans="1:45" ht="25.5">
      <c r="B42" s="124"/>
      <c r="C42" s="118"/>
      <c r="D42" s="89"/>
      <c r="E42" s="89" t="s">
        <v>57</v>
      </c>
      <c r="F42" s="89"/>
      <c r="G42" s="89" t="s">
        <v>56</v>
      </c>
      <c r="H42" s="18"/>
      <c r="I42" s="18"/>
      <c r="J42" s="18"/>
      <c r="K42" s="21"/>
      <c r="M42" s="104"/>
      <c r="N42" s="94"/>
      <c r="O42" s="7"/>
      <c r="P42" s="7"/>
      <c r="Q42" s="49"/>
      <c r="R42" s="49"/>
      <c r="S42" s="49"/>
      <c r="T42" s="49"/>
      <c r="U42" s="7"/>
      <c r="V42" s="7"/>
      <c r="W42" s="7"/>
      <c r="X42" s="7"/>
    </row>
    <row r="43" spans="1:45" ht="25.5">
      <c r="B43" s="28" t="s">
        <v>40</v>
      </c>
      <c r="C43" s="167">
        <f>SUM(C33:C36)</f>
        <v>8</v>
      </c>
      <c r="D43" s="80"/>
      <c r="E43" s="81">
        <f>SUM(E33:E36)+SUM(E38:E41)</f>
        <v>8448.75</v>
      </c>
      <c r="F43" s="18" t="s">
        <v>36</v>
      </c>
      <c r="G43" s="82">
        <f>SUM(G33:G36,G38:G41)</f>
        <v>250.33333333333331</v>
      </c>
      <c r="H43" s="83" t="s">
        <v>26</v>
      </c>
      <c r="I43" s="84">
        <f>E43/G43</f>
        <v>33.75</v>
      </c>
      <c r="J43" s="85" t="s">
        <v>94</v>
      </c>
      <c r="K43" s="86"/>
      <c r="O43" s="104"/>
      <c r="P43" s="94"/>
      <c r="Q43" s="8"/>
      <c r="R43" s="99"/>
      <c r="S43" s="7"/>
      <c r="T43" s="143"/>
      <c r="U43" s="134"/>
      <c r="V43" s="140"/>
      <c r="W43" s="7"/>
    </row>
    <row r="44" spans="1:45" ht="25.5">
      <c r="B44" s="24"/>
      <c r="C44" s="34"/>
      <c r="D44" s="18"/>
      <c r="E44" s="18"/>
      <c r="F44" s="18"/>
      <c r="G44" s="37"/>
      <c r="H44" s="18"/>
      <c r="I44" s="18"/>
      <c r="J44" s="18"/>
      <c r="K44" s="21"/>
      <c r="M44" s="104"/>
      <c r="N44" s="106"/>
      <c r="O44" s="7"/>
      <c r="P44" s="106"/>
      <c r="Q44" s="138"/>
      <c r="R44" s="7"/>
      <c r="S44" s="7"/>
      <c r="T44" s="7"/>
      <c r="U44" s="7"/>
      <c r="V44" s="7"/>
      <c r="W44" s="7"/>
      <c r="X44" s="7"/>
    </row>
    <row r="45" spans="1:45" ht="25.5">
      <c r="B45" s="28" t="s">
        <v>41</v>
      </c>
      <c r="C45" s="162">
        <v>3</v>
      </c>
      <c r="D45" s="25">
        <v>30</v>
      </c>
      <c r="E45" s="15">
        <f>C45*D45*C19*C30</f>
        <v>2816.25</v>
      </c>
      <c r="F45" s="18" t="s">
        <v>42</v>
      </c>
      <c r="G45" s="36"/>
      <c r="H45" s="18"/>
      <c r="I45" s="18"/>
      <c r="J45" s="18"/>
      <c r="K45" s="21"/>
      <c r="M45" s="104"/>
      <c r="N45" s="106"/>
      <c r="O45" s="104"/>
      <c r="P45" s="106"/>
      <c r="Q45" s="138"/>
      <c r="R45" s="139"/>
      <c r="S45" s="7"/>
      <c r="T45" s="7"/>
      <c r="U45" s="7"/>
      <c r="V45" s="7"/>
      <c r="W45" s="7"/>
      <c r="X45" s="7"/>
    </row>
    <row r="46" spans="1:45" ht="25.5">
      <c r="B46" s="28" t="s">
        <v>43</v>
      </c>
      <c r="C46" s="162">
        <v>2</v>
      </c>
      <c r="D46" s="25">
        <v>20</v>
      </c>
      <c r="E46" s="15">
        <f>C46*D46*C19*C30</f>
        <v>1251.6666666666667</v>
      </c>
      <c r="F46" s="18" t="s">
        <v>42</v>
      </c>
      <c r="G46" s="36"/>
      <c r="H46" s="18"/>
      <c r="I46" s="18"/>
      <c r="J46" s="18"/>
      <c r="K46" s="21"/>
      <c r="M46" s="104"/>
      <c r="N46" s="108"/>
      <c r="O46" s="104"/>
      <c r="P46" s="106"/>
      <c r="Q46" s="138"/>
      <c r="R46" s="139"/>
      <c r="S46" s="7"/>
      <c r="T46" s="7"/>
      <c r="U46" s="7"/>
      <c r="V46" s="7"/>
      <c r="W46" s="7"/>
      <c r="X46" s="7"/>
      <c r="AS46" s="3"/>
    </row>
    <row r="47" spans="1:45" s="3" customFormat="1" ht="27" customHeight="1">
      <c r="A47"/>
      <c r="B47" s="28" t="s">
        <v>67</v>
      </c>
      <c r="C47" s="162">
        <v>0</v>
      </c>
      <c r="D47" s="25">
        <v>20</v>
      </c>
      <c r="E47" s="15">
        <f>C47*D47*C19*C30</f>
        <v>0</v>
      </c>
      <c r="F47" s="18" t="s">
        <v>42</v>
      </c>
      <c r="G47" s="36"/>
      <c r="H47" s="18"/>
      <c r="I47" s="18"/>
      <c r="J47" s="18"/>
      <c r="K47" s="21"/>
      <c r="M47" s="104"/>
      <c r="N47" s="106"/>
      <c r="O47" s="104"/>
      <c r="P47" s="106"/>
      <c r="Q47" s="138"/>
      <c r="R47" s="139"/>
      <c r="S47" s="7"/>
      <c r="T47" s="7"/>
      <c r="U47" s="7"/>
      <c r="V47" s="7"/>
      <c r="W47" s="7"/>
      <c r="X47" s="7"/>
      <c r="Y47"/>
      <c r="AS47"/>
    </row>
    <row r="48" spans="1:45" ht="25.5">
      <c r="B48" s="28" t="s">
        <v>44</v>
      </c>
      <c r="C48" s="162">
        <v>2</v>
      </c>
      <c r="D48" s="25">
        <v>20</v>
      </c>
      <c r="E48" s="15">
        <f>C48*D48*C19*C30</f>
        <v>1251.6666666666667</v>
      </c>
      <c r="F48" s="18" t="s">
        <v>42</v>
      </c>
      <c r="G48" s="36"/>
      <c r="H48" s="18"/>
      <c r="I48" s="18"/>
      <c r="J48" s="18"/>
      <c r="K48" s="21"/>
      <c r="M48" s="104"/>
      <c r="N48" s="106"/>
      <c r="O48" s="104"/>
      <c r="P48" s="106"/>
      <c r="Q48" s="138"/>
      <c r="R48" s="139"/>
      <c r="S48" s="7"/>
      <c r="T48" s="7"/>
      <c r="U48" s="7"/>
      <c r="V48" s="7"/>
      <c r="W48" s="7"/>
      <c r="X48" s="7"/>
    </row>
    <row r="49" spans="1:24" ht="25.5">
      <c r="B49" s="28" t="s">
        <v>45</v>
      </c>
      <c r="C49" s="162">
        <v>4</v>
      </c>
      <c r="D49" s="25">
        <v>20</v>
      </c>
      <c r="E49" s="15">
        <f>C49*D49*C19*C30</f>
        <v>2503.3333333333335</v>
      </c>
      <c r="F49" s="18" t="s">
        <v>42</v>
      </c>
      <c r="G49" s="36"/>
      <c r="H49" s="18"/>
      <c r="I49" s="18"/>
      <c r="J49" s="18"/>
      <c r="K49" s="21"/>
      <c r="M49" s="104"/>
      <c r="N49" s="106"/>
      <c r="O49" s="104"/>
      <c r="P49" s="106"/>
      <c r="Q49" s="138"/>
      <c r="R49" s="139"/>
      <c r="S49" s="7"/>
      <c r="T49" s="7"/>
      <c r="U49" s="7"/>
      <c r="V49" s="7"/>
      <c r="W49" s="7"/>
      <c r="X49" s="7"/>
    </row>
    <row r="50" spans="1:24" ht="21" customHeight="1">
      <c r="B50" s="28" t="s">
        <v>46</v>
      </c>
      <c r="C50" s="162">
        <v>1</v>
      </c>
      <c r="D50" s="25">
        <v>30</v>
      </c>
      <c r="E50" s="15">
        <f>C50*D50*C19*C30</f>
        <v>938.75</v>
      </c>
      <c r="F50" s="18" t="s">
        <v>42</v>
      </c>
      <c r="G50" s="36"/>
      <c r="H50" s="18"/>
      <c r="I50" s="18"/>
      <c r="J50" s="18"/>
      <c r="K50" s="21"/>
      <c r="M50" s="104"/>
      <c r="N50" s="106"/>
      <c r="O50" s="104"/>
      <c r="P50" s="106"/>
      <c r="Q50" s="138"/>
      <c r="R50" s="139"/>
      <c r="S50" s="7"/>
      <c r="T50" s="7"/>
      <c r="U50" s="7"/>
      <c r="V50" s="7"/>
      <c r="W50" s="7"/>
      <c r="X50" s="7"/>
    </row>
    <row r="51" spans="1:24" ht="25.5">
      <c r="A51" s="3"/>
      <c r="B51" s="28" t="s">
        <v>47</v>
      </c>
      <c r="C51" s="162">
        <v>1</v>
      </c>
      <c r="D51" s="25">
        <v>20</v>
      </c>
      <c r="E51" s="15">
        <f>C51*D51*C19*C30</f>
        <v>625.83333333333337</v>
      </c>
      <c r="F51" s="18" t="s">
        <v>42</v>
      </c>
      <c r="G51" s="36"/>
      <c r="H51" s="18"/>
      <c r="I51" s="18"/>
      <c r="J51" s="18"/>
      <c r="K51" s="21"/>
      <c r="M51" s="104"/>
      <c r="N51" s="94"/>
      <c r="O51" s="104"/>
      <c r="P51" s="106"/>
      <c r="Q51" s="138"/>
      <c r="R51" s="139"/>
      <c r="S51" s="7"/>
      <c r="T51" s="7"/>
      <c r="U51" s="7"/>
      <c r="V51" s="7"/>
      <c r="W51" s="7"/>
      <c r="X51" s="7"/>
    </row>
    <row r="52" spans="1:24" ht="32.1" customHeight="1">
      <c r="B52" s="28" t="s">
        <v>48</v>
      </c>
      <c r="C52" s="167">
        <f>SUM(C45:C51)</f>
        <v>13</v>
      </c>
      <c r="D52" s="25"/>
      <c r="E52" s="15">
        <f>SUM(E45:E51)</f>
        <v>9387.5000000000018</v>
      </c>
      <c r="F52" s="18" t="s">
        <v>42</v>
      </c>
      <c r="G52" s="36"/>
      <c r="H52" s="35" t="s">
        <v>26</v>
      </c>
      <c r="I52" s="87">
        <f>E52/C30</f>
        <v>1800.0000000000005</v>
      </c>
      <c r="J52" s="18" t="s">
        <v>49</v>
      </c>
      <c r="K52" s="21"/>
      <c r="M52" s="104"/>
      <c r="N52" s="110"/>
      <c r="O52" s="104"/>
      <c r="P52" s="94"/>
      <c r="Q52" s="138"/>
      <c r="R52" s="139"/>
      <c r="S52" s="7"/>
      <c r="T52" s="7"/>
      <c r="U52" s="134"/>
      <c r="V52" s="140"/>
      <c r="W52" s="7"/>
      <c r="X52" s="7"/>
    </row>
    <row r="53" spans="1:24" ht="25.5">
      <c r="B53" s="28" t="s">
        <v>50</v>
      </c>
      <c r="C53" s="165">
        <f>(C33+C34+C35/2+C36/2)</f>
        <v>5</v>
      </c>
      <c r="D53" s="25">
        <v>120</v>
      </c>
      <c r="E53" s="15">
        <f>C53*C30*D53</f>
        <v>3129.1666666666665</v>
      </c>
      <c r="F53" s="18"/>
      <c r="G53" s="36"/>
      <c r="H53" s="18"/>
      <c r="I53" s="18"/>
      <c r="J53" s="18"/>
      <c r="K53" s="21"/>
      <c r="M53" s="104"/>
      <c r="N53" s="110"/>
      <c r="O53" s="104"/>
      <c r="P53" s="110"/>
      <c r="Q53" s="138"/>
      <c r="R53" s="139"/>
      <c r="S53" s="7"/>
      <c r="T53" s="7"/>
      <c r="U53" s="7"/>
      <c r="V53" s="7"/>
      <c r="W53" s="7"/>
      <c r="X53" s="7"/>
    </row>
    <row r="54" spans="1:24" ht="25.5">
      <c r="B54" s="28" t="s">
        <v>51</v>
      </c>
      <c r="C54" s="165">
        <f>C43</f>
        <v>8</v>
      </c>
      <c r="D54" s="25">
        <v>40</v>
      </c>
      <c r="E54" s="15">
        <f>C54*D54*C30</f>
        <v>1668.8888888888889</v>
      </c>
      <c r="F54" s="18"/>
      <c r="G54" s="36"/>
      <c r="H54" s="18"/>
      <c r="I54" s="18"/>
      <c r="J54" s="18"/>
      <c r="K54" s="21"/>
      <c r="M54" s="104"/>
      <c r="N54" s="110"/>
      <c r="O54" s="104"/>
      <c r="P54" s="110"/>
      <c r="Q54" s="138"/>
      <c r="R54" s="139"/>
      <c r="S54" s="7"/>
      <c r="T54" s="7"/>
      <c r="U54" s="7"/>
      <c r="V54" s="7"/>
      <c r="W54" s="7"/>
      <c r="X54" s="7"/>
    </row>
    <row r="55" spans="1:24" ht="25.5">
      <c r="B55" s="28" t="s">
        <v>52</v>
      </c>
      <c r="C55" s="165">
        <f>C43</f>
        <v>8</v>
      </c>
      <c r="D55" s="25">
        <v>750</v>
      </c>
      <c r="E55" s="15">
        <f>C55*D55</f>
        <v>6000</v>
      </c>
      <c r="F55" s="18"/>
      <c r="G55" s="36"/>
      <c r="H55" s="18"/>
      <c r="I55" s="18"/>
      <c r="J55" s="18"/>
      <c r="K55" s="21"/>
      <c r="M55" s="104"/>
      <c r="N55" s="108"/>
      <c r="O55" s="104"/>
      <c r="P55" s="110"/>
      <c r="Q55" s="138"/>
      <c r="R55" s="139"/>
      <c r="S55" s="7"/>
      <c r="T55" s="7"/>
      <c r="U55" s="7"/>
      <c r="V55" s="7"/>
      <c r="W55" s="7"/>
      <c r="X55" s="7"/>
    </row>
    <row r="56" spans="1:24" ht="25.5">
      <c r="B56" s="28" t="s">
        <v>71</v>
      </c>
      <c r="C56" s="165">
        <f>C31</f>
        <v>2</v>
      </c>
      <c r="D56" s="25">
        <v>100</v>
      </c>
      <c r="E56" s="15">
        <f>C56*D56</f>
        <v>200</v>
      </c>
      <c r="F56" s="18"/>
      <c r="G56" s="36"/>
      <c r="H56" s="18"/>
      <c r="I56" s="18"/>
      <c r="J56" s="18"/>
      <c r="K56" s="21"/>
      <c r="O56" s="104"/>
      <c r="P56" s="110"/>
      <c r="Q56" s="138"/>
      <c r="R56" s="139"/>
      <c r="S56" s="7"/>
      <c r="T56" s="7"/>
      <c r="U56" s="7"/>
      <c r="V56" s="7"/>
      <c r="W56" s="7"/>
      <c r="X56" s="7"/>
    </row>
    <row r="57" spans="1:24" ht="25.5">
      <c r="B57" s="24"/>
      <c r="C57" s="18"/>
      <c r="D57" s="18"/>
      <c r="E57" s="18"/>
      <c r="F57" s="18"/>
      <c r="G57" s="122"/>
      <c r="H57" s="18"/>
      <c r="I57" s="18"/>
      <c r="J57" s="18"/>
      <c r="K57" s="21"/>
      <c r="L57" s="9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5.9" thickBot="1">
      <c r="B58" s="157" t="s">
        <v>63</v>
      </c>
      <c r="C58" s="30"/>
      <c r="D58" s="30"/>
      <c r="E58" s="12">
        <f>E43+E52+E55+E53+E54</f>
        <v>28634.305555555558</v>
      </c>
      <c r="F58" s="22"/>
      <c r="G58" s="123"/>
      <c r="H58" s="26" t="s">
        <v>26</v>
      </c>
      <c r="I58" s="11">
        <f>E58/C9</f>
        <v>2.8634305555555559E-2</v>
      </c>
      <c r="J58" s="22" t="s">
        <v>53</v>
      </c>
      <c r="K58" s="23"/>
      <c r="L58" s="9"/>
      <c r="O58" s="144"/>
      <c r="P58" s="144"/>
      <c r="Q58" s="144"/>
      <c r="R58" s="100"/>
      <c r="S58" s="7"/>
      <c r="T58" s="7"/>
      <c r="U58" s="134"/>
      <c r="V58" s="145"/>
      <c r="W58" s="7"/>
      <c r="X58" s="7"/>
    </row>
    <row r="59" spans="1:24" ht="14.65" thickTop="1">
      <c r="B59" s="3"/>
      <c r="C59" s="3"/>
      <c r="D59" s="3"/>
      <c r="E59" s="3"/>
      <c r="F59" s="3"/>
      <c r="G59" s="3"/>
      <c r="H59" s="3"/>
      <c r="I59" s="3"/>
      <c r="J59" s="3"/>
      <c r="K59" s="3"/>
      <c r="L59" s="9"/>
    </row>
    <row r="60" spans="1:24">
      <c r="H60"/>
    </row>
    <row r="61" spans="1:24" ht="29.1" customHeight="1">
      <c r="A61" s="62"/>
      <c r="B61" s="158" t="s">
        <v>54</v>
      </c>
      <c r="C61" s="10"/>
      <c r="H61"/>
    </row>
    <row r="62" spans="1:24" ht="28.5">
      <c r="A62" s="62"/>
      <c r="B62" s="187" t="s">
        <v>115</v>
      </c>
      <c r="H62"/>
    </row>
    <row r="63" spans="1:24" ht="28.5">
      <c r="A63" s="62"/>
      <c r="B63" s="187" t="s">
        <v>116</v>
      </c>
    </row>
    <row r="64" spans="1:24" ht="25.5">
      <c r="A64" s="62"/>
      <c r="B64" s="59"/>
      <c r="C64" s="55"/>
      <c r="D64" s="64"/>
      <c r="E64" s="64"/>
      <c r="F64" s="64"/>
      <c r="G64" s="56"/>
      <c r="H64" s="57"/>
      <c r="I64" s="63"/>
      <c r="J64" s="63"/>
    </row>
    <row r="65" spans="1:11" ht="25.5">
      <c r="A65" s="62"/>
      <c r="B65" s="59"/>
      <c r="C65" s="55"/>
      <c r="D65" s="64"/>
      <c r="E65" s="64"/>
      <c r="F65" s="64"/>
      <c r="G65" s="56"/>
      <c r="H65" s="57"/>
      <c r="I65" s="63"/>
      <c r="J65" s="63"/>
    </row>
    <row r="66" spans="1:11" ht="25.5">
      <c r="A66" s="62"/>
      <c r="B66" s="59"/>
      <c r="C66" s="55"/>
      <c r="D66" s="55"/>
      <c r="E66" s="55"/>
      <c r="F66" s="61"/>
      <c r="G66" s="65"/>
      <c r="H66" s="57"/>
      <c r="I66" s="66"/>
      <c r="J66" s="66"/>
    </row>
    <row r="67" spans="1:11" ht="29.1" customHeight="1">
      <c r="A67" s="62"/>
      <c r="B67" s="76"/>
      <c r="C67" s="59"/>
      <c r="D67" s="68"/>
      <c r="E67" s="59"/>
      <c r="F67" s="55"/>
      <c r="G67" s="56"/>
      <c r="H67" s="57"/>
      <c r="I67" s="67"/>
      <c r="J67" s="63"/>
    </row>
    <row r="68" spans="1:11" ht="21">
      <c r="J68" s="52"/>
    </row>
    <row r="69" spans="1:11" ht="25.5">
      <c r="E69" s="13"/>
      <c r="H69" s="69"/>
      <c r="I69" s="70"/>
      <c r="J69" s="52"/>
    </row>
    <row r="70" spans="1:11" ht="25.5">
      <c r="E70" s="14"/>
      <c r="F70" s="7"/>
    </row>
    <row r="71" spans="1:11" ht="23.25">
      <c r="G71" s="77"/>
      <c r="H71" s="77"/>
      <c r="I71" s="77"/>
      <c r="J71" s="77"/>
      <c r="K71" s="77"/>
    </row>
    <row r="72" spans="1:11" ht="23.25">
      <c r="G72" s="71"/>
      <c r="H72" s="71"/>
      <c r="I72" s="71"/>
      <c r="J72" s="71"/>
      <c r="K72" s="71"/>
    </row>
    <row r="73" spans="1:11" ht="23.25">
      <c r="G73" s="71"/>
      <c r="H73" s="71"/>
      <c r="I73" s="71"/>
      <c r="J73" s="71"/>
      <c r="K73" s="71"/>
    </row>
    <row r="74" spans="1:11" ht="23.25">
      <c r="G74" s="71"/>
      <c r="H74" s="71"/>
      <c r="I74" s="71"/>
      <c r="J74" s="71"/>
      <c r="K74" s="71"/>
    </row>
    <row r="75" spans="1:11" ht="25.5">
      <c r="A75" s="54"/>
      <c r="B75" s="54"/>
      <c r="C75" s="54"/>
      <c r="D75" s="54"/>
      <c r="E75" s="54"/>
      <c r="G75" s="71"/>
      <c r="H75" s="71"/>
      <c r="I75" s="71"/>
      <c r="J75" s="71"/>
      <c r="K75" s="71"/>
    </row>
    <row r="76" spans="1:11" ht="128.1" customHeight="1">
      <c r="A76" s="52"/>
      <c r="B76" s="52"/>
      <c r="C76" s="52"/>
      <c r="D76" s="52"/>
      <c r="E76" s="52"/>
      <c r="F76" s="54"/>
      <c r="G76" s="71"/>
      <c r="H76" s="71"/>
      <c r="I76" s="71"/>
      <c r="J76" s="71"/>
      <c r="K76" s="71"/>
    </row>
    <row r="77" spans="1:11" ht="21">
      <c r="A77" s="70"/>
      <c r="B77" s="70"/>
      <c r="C77" s="70"/>
      <c r="D77" s="70"/>
      <c r="E77" s="70"/>
      <c r="F77" s="52"/>
      <c r="G77" s="70"/>
    </row>
    <row r="78" spans="1:11" ht="20.25">
      <c r="A78" s="70"/>
      <c r="B78" s="70"/>
      <c r="C78" s="70"/>
      <c r="D78" s="70"/>
      <c r="E78" s="70"/>
      <c r="F78" s="70"/>
      <c r="G78" s="70"/>
    </row>
    <row r="79" spans="1:11" ht="20.25">
      <c r="A79" s="70"/>
      <c r="B79" s="70"/>
      <c r="C79" s="70"/>
      <c r="D79" s="70"/>
      <c r="E79" s="70"/>
      <c r="F79" s="70"/>
      <c r="G79" s="70"/>
    </row>
    <row r="80" spans="1:11" ht="20.25">
      <c r="A80" s="78"/>
      <c r="B80" s="78"/>
      <c r="C80" s="78"/>
      <c r="D80" s="78"/>
      <c r="E80" s="78"/>
      <c r="F80" s="78"/>
      <c r="G80" s="72"/>
    </row>
    <row r="82" spans="4:10" ht="27" customHeight="1"/>
    <row r="83" spans="4:10" ht="25.5">
      <c r="D83" s="7"/>
      <c r="E83" s="7"/>
      <c r="F83" s="7"/>
      <c r="G83" s="7"/>
    </row>
    <row r="84" spans="4:10" ht="25.5">
      <c r="D84" s="7"/>
      <c r="E84" s="7"/>
    </row>
    <row r="85" spans="4:10" ht="25.5">
      <c r="D85" s="7"/>
      <c r="E85" s="7"/>
    </row>
    <row r="86" spans="4:10" ht="25.5">
      <c r="D86" s="7"/>
      <c r="E86" s="7"/>
    </row>
    <row r="87" spans="4:10" ht="25.5">
      <c r="D87" s="7"/>
      <c r="E87" s="7"/>
    </row>
    <row r="88" spans="4:10" ht="25.5">
      <c r="D88" s="7"/>
      <c r="E88" s="7"/>
    </row>
    <row r="89" spans="4:10" ht="25.5">
      <c r="D89" s="7"/>
      <c r="E89" s="7"/>
    </row>
    <row r="92" spans="4:10" ht="21">
      <c r="H92" s="48"/>
      <c r="I92" s="73"/>
      <c r="J92" s="52"/>
    </row>
    <row r="93" spans="4:10" ht="21">
      <c r="H93" s="48"/>
      <c r="I93" s="52"/>
    </row>
    <row r="94" spans="4:10" ht="21">
      <c r="H94" s="48"/>
      <c r="I94" s="52"/>
    </row>
    <row r="95" spans="4:10" ht="21">
      <c r="H95" s="48"/>
      <c r="I95" s="52"/>
    </row>
    <row r="96" spans="4:10" ht="21">
      <c r="H96" s="48"/>
      <c r="I96" s="52"/>
    </row>
    <row r="97" spans="4:9" ht="21">
      <c r="H97" s="48"/>
      <c r="I97" s="52"/>
    </row>
    <row r="100" spans="4:9" ht="25.5">
      <c r="H100" s="8"/>
      <c r="I100" s="7"/>
    </row>
    <row r="101" spans="4:9" ht="25.5">
      <c r="I101" s="7"/>
    </row>
    <row r="102" spans="4:9" ht="25.5">
      <c r="I102" s="7"/>
    </row>
    <row r="103" spans="4:9" ht="25.5">
      <c r="I103" s="7"/>
    </row>
    <row r="104" spans="4:9" ht="25.5">
      <c r="I104" s="7"/>
    </row>
    <row r="105" spans="4:9" ht="25.5">
      <c r="I105" s="7"/>
    </row>
    <row r="106" spans="4:9" ht="25.5">
      <c r="I106" s="7"/>
    </row>
    <row r="107" spans="4:9" ht="25.5">
      <c r="I107" s="7"/>
    </row>
    <row r="108" spans="4:9" ht="25.5">
      <c r="I108" s="7"/>
    </row>
    <row r="109" spans="4:9" ht="25.5">
      <c r="I109" s="7"/>
    </row>
    <row r="110" spans="4:9" ht="25.5">
      <c r="I110" s="7"/>
    </row>
    <row r="111" spans="4:9" ht="25.5">
      <c r="D111" s="7"/>
      <c r="E111" s="7"/>
      <c r="I111" s="7"/>
    </row>
    <row r="112" spans="4:9" ht="25.5">
      <c r="D112" s="7"/>
      <c r="E112" s="7"/>
      <c r="I112" s="7"/>
    </row>
    <row r="113" spans="4:9" ht="25.5">
      <c r="D113" s="7"/>
      <c r="E113" s="7"/>
      <c r="I113" s="7"/>
    </row>
    <row r="114" spans="4:9" ht="25.5">
      <c r="D114" s="7"/>
      <c r="E114" s="7"/>
      <c r="I114" s="7"/>
    </row>
    <row r="115" spans="4:9" ht="25.5">
      <c r="D115" s="7"/>
      <c r="E115" s="7"/>
      <c r="I115" s="7"/>
    </row>
    <row r="116" spans="4:9" ht="25.5">
      <c r="D116" s="7"/>
      <c r="E116" s="7"/>
      <c r="I116" s="7"/>
    </row>
    <row r="117" spans="4:9" ht="25.5">
      <c r="D117" s="7"/>
      <c r="E117" s="7"/>
      <c r="F117" s="6"/>
      <c r="G117" s="6"/>
      <c r="H117" s="6"/>
      <c r="I117" s="7"/>
    </row>
    <row r="118" spans="4:9" ht="25.5">
      <c r="D118" s="7"/>
      <c r="E118" s="7"/>
      <c r="F118" s="6"/>
      <c r="G118" s="6"/>
      <c r="H118" s="6"/>
      <c r="I118" s="7"/>
    </row>
    <row r="119" spans="4:9" ht="25.5">
      <c r="D119" s="7"/>
      <c r="E119" s="7"/>
      <c r="F119" s="7"/>
      <c r="G119" s="7"/>
      <c r="H119" s="8"/>
      <c r="I119" s="7"/>
    </row>
    <row r="120" spans="4:9" ht="25.5">
      <c r="D120" s="7"/>
      <c r="E120" s="7"/>
      <c r="F120" s="6"/>
      <c r="G120" s="6"/>
      <c r="H120" s="6"/>
      <c r="I120" s="7"/>
    </row>
    <row r="121" spans="4:9">
      <c r="F121" s="5"/>
      <c r="G121" s="5"/>
      <c r="H121" s="5"/>
    </row>
  </sheetData>
  <mergeCells count="4">
    <mergeCell ref="M7:R7"/>
    <mergeCell ref="B8:K8"/>
    <mergeCell ref="J5:K5"/>
    <mergeCell ref="J6:K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1"/>
  <sheetViews>
    <sheetView tabSelected="1" topLeftCell="B1" zoomScale="50" zoomScaleNormal="50" workbookViewId="0">
      <selection activeCell="C10" sqref="C10"/>
    </sheetView>
  </sheetViews>
  <sheetFormatPr defaultColWidth="8.86328125" defaultRowHeight="14.25"/>
  <cols>
    <col min="1" max="1" width="18.73046875" customWidth="1"/>
    <col min="2" max="2" width="44.3984375" customWidth="1"/>
    <col min="3" max="3" width="22.3984375" customWidth="1"/>
    <col min="4" max="4" width="21" customWidth="1"/>
    <col min="5" max="5" width="23.3984375" customWidth="1"/>
    <col min="6" max="6" width="29.86328125" customWidth="1"/>
    <col min="7" max="7" width="23.86328125" customWidth="1"/>
    <col min="8" max="8" width="5.265625" style="4" customWidth="1"/>
    <col min="9" max="9" width="21.265625" customWidth="1"/>
    <col min="10" max="10" width="25.73046875" customWidth="1"/>
    <col min="11" max="11" width="23.73046875" customWidth="1"/>
    <col min="12" max="12" width="3.265625" customWidth="1"/>
    <col min="13" max="13" width="63.265625" customWidth="1"/>
    <col min="14" max="14" width="26.86328125" customWidth="1"/>
    <col min="15" max="15" width="23.3984375" customWidth="1"/>
    <col min="16" max="16" width="38.3984375" customWidth="1"/>
    <col min="17" max="17" width="20.1328125" bestFit="1" customWidth="1"/>
    <col min="18" max="18" width="28.265625" customWidth="1"/>
    <col min="20" max="20" width="9" customWidth="1"/>
    <col min="21" max="21" width="18.3984375" customWidth="1"/>
    <col min="22" max="22" width="11" bestFit="1" customWidth="1"/>
    <col min="23" max="23" width="20" customWidth="1"/>
    <col min="24" max="24" width="15.86328125" customWidth="1"/>
    <col min="28" max="28" width="36.73046875" customWidth="1"/>
    <col min="29" max="29" width="19.86328125" customWidth="1"/>
    <col min="30" max="30" width="36.86328125" customWidth="1"/>
    <col min="31" max="31" width="22.265625" bestFit="1" customWidth="1"/>
    <col min="32" max="32" width="16" customWidth="1"/>
    <col min="33" max="33" width="15.86328125" customWidth="1"/>
    <col min="34" max="34" width="6.265625" customWidth="1"/>
    <col min="35" max="35" width="17.86328125" customWidth="1"/>
    <col min="36" max="36" width="24.3984375" customWidth="1"/>
    <col min="37" max="37" width="21.86328125" customWidth="1"/>
  </cols>
  <sheetData>
    <row r="1" spans="1:18" ht="28.5">
      <c r="A1" s="2" t="s">
        <v>109</v>
      </c>
    </row>
    <row r="2" spans="1:18" ht="28.5">
      <c r="A2" s="2" t="s">
        <v>2</v>
      </c>
    </row>
    <row r="3" spans="1:18" ht="28.5">
      <c r="A3" s="2" t="s">
        <v>3</v>
      </c>
    </row>
    <row r="4" spans="1:18" ht="28.9" thickBot="1">
      <c r="A4" s="2" t="s">
        <v>1</v>
      </c>
    </row>
    <row r="5" spans="1:18" ht="33.75" thickTop="1">
      <c r="A5" s="1"/>
      <c r="J5" s="190" t="s">
        <v>0</v>
      </c>
      <c r="K5" s="191"/>
    </row>
    <row r="6" spans="1:18" ht="21.95" customHeight="1" thickBot="1">
      <c r="J6" s="195" t="s">
        <v>75</v>
      </c>
      <c r="K6" s="196"/>
    </row>
    <row r="7" spans="1:18" ht="25.9" thickTop="1">
      <c r="A7" s="102"/>
      <c r="B7" s="102"/>
      <c r="C7" s="102"/>
      <c r="D7" s="102"/>
      <c r="M7" s="188"/>
      <c r="N7" s="188"/>
      <c r="O7" s="188"/>
      <c r="P7" s="188"/>
      <c r="Q7" s="188"/>
      <c r="R7" s="188"/>
    </row>
    <row r="8" spans="1:18" ht="31.15" thickBot="1">
      <c r="B8" s="189" t="s">
        <v>60</v>
      </c>
      <c r="C8" s="189"/>
      <c r="D8" s="189"/>
      <c r="E8" s="189"/>
      <c r="F8" s="189"/>
      <c r="G8" s="189"/>
      <c r="H8" s="189"/>
      <c r="I8" s="189"/>
      <c r="J8" s="189"/>
      <c r="K8" s="189"/>
      <c r="R8" s="49"/>
    </row>
    <row r="9" spans="1:18" ht="25.9" thickTop="1">
      <c r="B9" s="27" t="s">
        <v>114</v>
      </c>
      <c r="C9" s="160">
        <v>10</v>
      </c>
      <c r="D9" s="19" t="s">
        <v>4</v>
      </c>
      <c r="E9" s="19"/>
      <c r="F9" s="19"/>
      <c r="G9" s="19"/>
      <c r="H9" s="19"/>
      <c r="I9" s="19"/>
      <c r="J9" s="19"/>
      <c r="K9" s="20"/>
      <c r="M9" s="104"/>
      <c r="N9" s="105"/>
      <c r="O9" s="92"/>
      <c r="R9" s="48"/>
    </row>
    <row r="10" spans="1:18" ht="25.5">
      <c r="B10" s="28" t="s">
        <v>59</v>
      </c>
      <c r="C10" s="168">
        <v>1</v>
      </c>
      <c r="D10" s="18" t="s">
        <v>5</v>
      </c>
      <c r="E10" s="18"/>
      <c r="F10" s="18"/>
      <c r="G10" s="18"/>
      <c r="H10" s="18"/>
      <c r="I10" s="18"/>
      <c r="J10" s="18"/>
      <c r="K10" s="21"/>
      <c r="M10" s="104"/>
      <c r="N10" s="105"/>
      <c r="O10" s="92"/>
      <c r="R10" s="50"/>
    </row>
    <row r="11" spans="1:18" ht="25.5">
      <c r="B11" s="28" t="s">
        <v>110</v>
      </c>
      <c r="C11" s="162">
        <v>22.5</v>
      </c>
      <c r="D11" s="18" t="s">
        <v>104</v>
      </c>
      <c r="E11" s="18"/>
      <c r="F11" s="18"/>
      <c r="G11" s="18"/>
      <c r="H11" s="18"/>
      <c r="I11" s="18"/>
      <c r="J11" s="18"/>
      <c r="K11" s="21"/>
      <c r="M11" s="104"/>
      <c r="N11" s="106"/>
      <c r="O11" s="92"/>
      <c r="R11" s="50"/>
    </row>
    <row r="12" spans="1:18" ht="25.5">
      <c r="B12" s="28" t="s">
        <v>111</v>
      </c>
      <c r="C12" s="162">
        <v>560</v>
      </c>
      <c r="D12" s="18" t="s">
        <v>104</v>
      </c>
      <c r="E12" s="18"/>
      <c r="F12" s="18"/>
      <c r="G12" s="18"/>
      <c r="H12" s="18"/>
      <c r="I12" s="18"/>
      <c r="J12" s="18"/>
      <c r="K12" s="21"/>
      <c r="M12" s="104"/>
      <c r="N12" s="106"/>
      <c r="O12" s="92"/>
      <c r="R12" s="50"/>
    </row>
    <row r="13" spans="1:18" ht="25.5">
      <c r="B13" s="28" t="s">
        <v>117</v>
      </c>
      <c r="C13" s="75">
        <f>C9/C11/C12</f>
        <v>7.9365079365079365E-4</v>
      </c>
      <c r="D13" s="18" t="s">
        <v>6</v>
      </c>
      <c r="E13" s="18"/>
      <c r="F13" s="18"/>
      <c r="G13" s="18"/>
      <c r="H13" s="18"/>
      <c r="I13" s="18"/>
      <c r="J13" s="18"/>
      <c r="K13" s="21"/>
      <c r="M13" s="104"/>
      <c r="N13" s="93"/>
      <c r="O13" s="92"/>
      <c r="R13" s="50"/>
    </row>
    <row r="14" spans="1:18" ht="25.5">
      <c r="B14" s="28" t="s">
        <v>7</v>
      </c>
      <c r="C14" s="163">
        <f>C9/C11</f>
        <v>0.44444444444444442</v>
      </c>
      <c r="D14" s="18" t="s">
        <v>8</v>
      </c>
      <c r="E14" s="18"/>
      <c r="F14" s="18"/>
      <c r="G14" s="18"/>
      <c r="H14" s="18"/>
      <c r="I14" s="18"/>
      <c r="J14" s="18"/>
      <c r="K14" s="21"/>
      <c r="M14" s="104"/>
      <c r="N14" s="107"/>
      <c r="O14" s="92"/>
      <c r="R14" s="50"/>
    </row>
    <row r="15" spans="1:18" ht="25.5">
      <c r="B15" s="28" t="s">
        <v>9</v>
      </c>
      <c r="C15" s="163">
        <f>C14/C12*C11</f>
        <v>1.7857142857142856E-2</v>
      </c>
      <c r="D15" s="18" t="s">
        <v>10</v>
      </c>
      <c r="E15" s="18"/>
      <c r="F15" s="18"/>
      <c r="G15" s="18"/>
      <c r="H15" s="18"/>
      <c r="I15" s="18"/>
      <c r="J15" s="18"/>
      <c r="K15" s="21"/>
      <c r="M15" s="104"/>
      <c r="N15" s="107"/>
      <c r="O15" s="92"/>
      <c r="R15" s="51"/>
    </row>
    <row r="16" spans="1:18" ht="25.5">
      <c r="B16" s="28" t="s">
        <v>11</v>
      </c>
      <c r="C16" s="163">
        <f>C14+C15</f>
        <v>0.46230158730158727</v>
      </c>
      <c r="D16" s="18" t="s">
        <v>99</v>
      </c>
      <c r="E16" s="18"/>
      <c r="F16" s="18"/>
      <c r="G16" s="18"/>
      <c r="H16" s="18"/>
      <c r="I16" s="18"/>
      <c r="J16" s="18"/>
      <c r="K16" s="21"/>
      <c r="M16" s="104"/>
      <c r="N16" s="107"/>
      <c r="O16" s="92"/>
      <c r="P16" s="95"/>
      <c r="R16" s="52"/>
    </row>
    <row r="17" spans="2:18" ht="25.5">
      <c r="B17" s="28" t="s">
        <v>112</v>
      </c>
      <c r="C17" s="164">
        <v>1000</v>
      </c>
      <c r="D17" s="18" t="s">
        <v>105</v>
      </c>
      <c r="E17" s="18"/>
      <c r="F17" s="18"/>
      <c r="G17" s="18"/>
      <c r="H17" s="18"/>
      <c r="I17" s="18"/>
      <c r="J17" s="18"/>
      <c r="K17" s="21"/>
      <c r="M17" s="104"/>
      <c r="N17" s="105"/>
      <c r="O17" s="92"/>
      <c r="P17" s="96"/>
      <c r="R17" s="52"/>
    </row>
    <row r="18" spans="2:18" ht="25.5">
      <c r="B18" s="28" t="s">
        <v>113</v>
      </c>
      <c r="C18" s="162">
        <v>22</v>
      </c>
      <c r="D18" s="18" t="s">
        <v>106</v>
      </c>
      <c r="E18" s="18"/>
      <c r="F18" s="18"/>
      <c r="G18" s="18"/>
      <c r="H18" s="18"/>
      <c r="I18" s="18"/>
      <c r="J18" s="18"/>
      <c r="K18" s="21"/>
      <c r="M18" s="104"/>
      <c r="N18" s="108"/>
      <c r="O18" s="92"/>
      <c r="P18" s="95"/>
      <c r="R18" s="52"/>
    </row>
    <row r="19" spans="2:18" ht="25.5">
      <c r="B19" s="28" t="s">
        <v>12</v>
      </c>
      <c r="C19" s="162">
        <v>6</v>
      </c>
      <c r="D19" s="18" t="s">
        <v>13</v>
      </c>
      <c r="E19" s="18"/>
      <c r="F19" s="18"/>
      <c r="G19" s="18"/>
      <c r="H19" s="18"/>
      <c r="I19" s="18"/>
      <c r="J19" s="18"/>
      <c r="K19" s="21"/>
      <c r="M19" s="104"/>
      <c r="N19" s="106"/>
      <c r="O19" s="92"/>
      <c r="R19" s="49"/>
    </row>
    <row r="20" spans="2:18" ht="25.5">
      <c r="B20" s="28" t="s">
        <v>68</v>
      </c>
      <c r="C20" s="162">
        <v>0</v>
      </c>
      <c r="D20" s="18" t="s">
        <v>69</v>
      </c>
      <c r="E20" s="18"/>
      <c r="F20" s="18"/>
      <c r="G20" s="18"/>
      <c r="H20" s="18"/>
      <c r="I20" s="18"/>
      <c r="J20" s="18"/>
      <c r="K20" s="21"/>
      <c r="M20" s="104"/>
      <c r="N20" s="108"/>
      <c r="O20" s="92"/>
      <c r="P20" s="96"/>
      <c r="R20" s="8"/>
    </row>
    <row r="21" spans="2:18" ht="25.5">
      <c r="B21" s="28" t="s">
        <v>65</v>
      </c>
      <c r="C21" s="165">
        <v>2</v>
      </c>
      <c r="D21" s="18" t="s">
        <v>66</v>
      </c>
      <c r="E21" s="18"/>
      <c r="F21" s="18"/>
      <c r="G21" s="18"/>
      <c r="H21" s="18"/>
      <c r="I21" s="18"/>
      <c r="J21" s="18"/>
      <c r="K21" s="21"/>
      <c r="M21" s="104"/>
      <c r="N21" s="108"/>
      <c r="O21" s="92"/>
      <c r="P21" s="95"/>
      <c r="R21" s="53"/>
    </row>
    <row r="22" spans="2:18" ht="25.5">
      <c r="B22" s="28" t="s">
        <v>14</v>
      </c>
      <c r="C22" s="165">
        <f>(C16+C17)/C18/C19/60/C10/0.5</f>
        <v>0.25264199535032866</v>
      </c>
      <c r="D22" s="18" t="s">
        <v>15</v>
      </c>
      <c r="E22" s="18"/>
      <c r="F22" s="18"/>
      <c r="G22" s="18"/>
      <c r="H22" s="18"/>
      <c r="I22" s="18"/>
      <c r="J22" s="18"/>
      <c r="K22" s="21"/>
      <c r="M22" s="104"/>
      <c r="N22" s="94"/>
      <c r="O22" s="92"/>
      <c r="P22" s="95"/>
      <c r="R22" s="53"/>
    </row>
    <row r="23" spans="2:18" ht="25.5">
      <c r="B23" s="28" t="s">
        <v>16</v>
      </c>
      <c r="C23" s="165">
        <f>C13/C10/C19*0.25</f>
        <v>3.3068783068783071E-5</v>
      </c>
      <c r="D23" s="18" t="s">
        <v>17</v>
      </c>
      <c r="E23" s="18"/>
      <c r="F23" s="18"/>
      <c r="G23" s="18"/>
      <c r="H23" s="18"/>
      <c r="I23" s="18"/>
      <c r="J23" s="18"/>
      <c r="K23" s="21"/>
      <c r="M23" s="104"/>
      <c r="N23" s="108"/>
      <c r="O23" s="92"/>
      <c r="P23" s="96"/>
      <c r="R23" s="53"/>
    </row>
    <row r="24" spans="2:18" ht="25.5">
      <c r="B24" s="28" t="s">
        <v>18</v>
      </c>
      <c r="C24" s="162">
        <v>8</v>
      </c>
      <c r="D24" s="18" t="s">
        <v>19</v>
      </c>
      <c r="E24" s="18"/>
      <c r="F24" s="18"/>
      <c r="G24" s="18"/>
      <c r="H24" s="18"/>
      <c r="I24" s="18"/>
      <c r="J24" s="18"/>
      <c r="K24" s="21"/>
      <c r="M24" s="104"/>
      <c r="N24" s="106"/>
      <c r="O24" s="92"/>
      <c r="P24" s="95"/>
      <c r="R24" s="53"/>
    </row>
    <row r="25" spans="2:18" ht="25.5">
      <c r="B25" s="28" t="s">
        <v>20</v>
      </c>
      <c r="C25" s="162">
        <v>1</v>
      </c>
      <c r="D25" s="18" t="s">
        <v>21</v>
      </c>
      <c r="E25" s="18"/>
      <c r="F25" s="18"/>
      <c r="G25" s="18"/>
      <c r="H25" s="18"/>
      <c r="I25" s="18"/>
      <c r="J25" s="18"/>
      <c r="K25" s="21"/>
      <c r="M25" s="104"/>
      <c r="N25" s="106"/>
      <c r="O25" s="92"/>
      <c r="R25" s="53"/>
    </row>
    <row r="26" spans="2:18" ht="25.5">
      <c r="B26" s="28" t="s">
        <v>22</v>
      </c>
      <c r="C26" s="167">
        <f>C24*C25/C19</f>
        <v>1.3333333333333333</v>
      </c>
      <c r="D26" s="18" t="s">
        <v>23</v>
      </c>
      <c r="E26" s="18"/>
      <c r="F26" s="18"/>
      <c r="G26" s="18"/>
      <c r="H26" s="18"/>
      <c r="I26" s="18"/>
      <c r="J26" s="18"/>
      <c r="K26" s="21"/>
      <c r="M26" s="104"/>
      <c r="N26" s="94"/>
      <c r="O26" s="92"/>
      <c r="P26" s="95"/>
      <c r="R26" s="58"/>
    </row>
    <row r="27" spans="2:18" ht="25.5">
      <c r="B27" s="28" t="s">
        <v>24</v>
      </c>
      <c r="C27" s="75">
        <f>C22+C23+C26+C21</f>
        <v>3.5860083974667307</v>
      </c>
      <c r="D27" s="18" t="s">
        <v>25</v>
      </c>
      <c r="E27" s="18"/>
      <c r="F27" s="18"/>
      <c r="G27" s="44"/>
      <c r="H27" s="35" t="s">
        <v>26</v>
      </c>
      <c r="I27" s="79">
        <f>C9/G43</f>
        <v>5.8096164381685939E-2</v>
      </c>
      <c r="J27" s="18" t="s">
        <v>27</v>
      </c>
      <c r="K27" s="21"/>
      <c r="M27" s="104"/>
      <c r="N27" s="94"/>
      <c r="O27" s="92"/>
      <c r="P27" s="95"/>
    </row>
    <row r="28" spans="2:18" ht="25.5">
      <c r="B28" s="28" t="s">
        <v>28</v>
      </c>
      <c r="C28" s="162">
        <v>0</v>
      </c>
      <c r="D28" s="18" t="s">
        <v>29</v>
      </c>
      <c r="E28" s="18"/>
      <c r="F28" s="18"/>
      <c r="G28" s="44"/>
      <c r="H28" s="35" t="s">
        <v>26</v>
      </c>
      <c r="I28" s="16">
        <f>C9/43560/C27</f>
        <v>6.4017811990838493E-5</v>
      </c>
      <c r="J28" s="18" t="s">
        <v>30</v>
      </c>
      <c r="K28" s="21"/>
      <c r="M28" s="104"/>
      <c r="N28" s="106"/>
      <c r="O28" s="92"/>
      <c r="P28" s="95"/>
    </row>
    <row r="29" spans="2:18" ht="25.5">
      <c r="B29" s="28" t="s">
        <v>31</v>
      </c>
      <c r="C29" s="162">
        <v>0</v>
      </c>
      <c r="D29" s="18" t="s">
        <v>32</v>
      </c>
      <c r="E29" s="18"/>
      <c r="F29" s="18"/>
      <c r="G29" s="44"/>
      <c r="H29" s="35" t="s">
        <v>26</v>
      </c>
      <c r="I29" s="17">
        <f>C27</f>
        <v>3.5860083974667307</v>
      </c>
      <c r="J29" s="18" t="s">
        <v>33</v>
      </c>
      <c r="K29" s="21"/>
      <c r="M29" s="104"/>
      <c r="N29" s="106"/>
      <c r="O29" s="97"/>
      <c r="P29" s="95"/>
    </row>
    <row r="30" spans="2:18" ht="25.5">
      <c r="B30" s="28" t="s">
        <v>34</v>
      </c>
      <c r="C30" s="75">
        <f>C22+C26+C29+C28+C23+C21</f>
        <v>3.5860083974667307</v>
      </c>
      <c r="D30" s="18" t="s">
        <v>25</v>
      </c>
      <c r="E30" s="18"/>
      <c r="F30" s="18"/>
      <c r="G30" s="43"/>
      <c r="H30" s="18"/>
      <c r="I30" s="18"/>
      <c r="J30" s="18"/>
      <c r="K30" s="21"/>
      <c r="M30" s="104"/>
      <c r="N30" s="94"/>
      <c r="O30" s="98"/>
      <c r="P30" s="95"/>
      <c r="R30" s="74"/>
    </row>
    <row r="31" spans="2:18" ht="25.9" thickBot="1">
      <c r="B31" s="28" t="s">
        <v>73</v>
      </c>
      <c r="C31" s="162">
        <v>3</v>
      </c>
      <c r="D31" s="18" t="s">
        <v>72</v>
      </c>
      <c r="E31" s="18"/>
      <c r="F31" s="18"/>
      <c r="G31" s="43"/>
      <c r="H31" s="18"/>
      <c r="I31" s="18"/>
      <c r="J31" s="18"/>
      <c r="K31" s="21"/>
      <c r="M31" s="104"/>
      <c r="N31" s="106"/>
      <c r="O31" s="98"/>
      <c r="P31" s="95"/>
      <c r="R31" s="74"/>
    </row>
    <row r="32" spans="2:18" ht="27" customHeight="1" thickTop="1">
      <c r="B32" s="103" t="s">
        <v>95</v>
      </c>
      <c r="C32" s="46"/>
      <c r="D32" s="39" t="s">
        <v>58</v>
      </c>
      <c r="E32" s="39" t="s">
        <v>57</v>
      </c>
      <c r="F32" s="40"/>
      <c r="G32" s="41" t="s">
        <v>56</v>
      </c>
      <c r="H32" s="40"/>
      <c r="I32" s="40"/>
      <c r="J32" s="40"/>
      <c r="K32" s="42"/>
      <c r="M32" s="104"/>
      <c r="N32" s="105"/>
      <c r="O32" s="98"/>
      <c r="P32" s="95"/>
      <c r="R32" s="47"/>
    </row>
    <row r="33" spans="2:45" ht="25.5">
      <c r="B33" s="28" t="s">
        <v>35</v>
      </c>
      <c r="C33" s="168">
        <v>1</v>
      </c>
      <c r="D33" s="180">
        <v>60</v>
      </c>
      <c r="E33" s="15">
        <f>C33*D33*C19*C30</f>
        <v>1290.963023088023</v>
      </c>
      <c r="F33" s="183" t="s">
        <v>36</v>
      </c>
      <c r="G33" s="111">
        <f>C33*C19*C30</f>
        <v>21.516050384800383</v>
      </c>
      <c r="H33" s="18"/>
      <c r="I33" s="18"/>
      <c r="J33" s="18"/>
      <c r="K33" s="21"/>
      <c r="M33" s="104"/>
      <c r="N33" s="105"/>
      <c r="O33" s="98"/>
      <c r="P33" s="95"/>
      <c r="R33" s="60"/>
    </row>
    <row r="34" spans="2:45" ht="25.5">
      <c r="B34" s="28" t="s">
        <v>37</v>
      </c>
      <c r="C34" s="168">
        <v>1</v>
      </c>
      <c r="D34" s="180">
        <v>50</v>
      </c>
      <c r="E34" s="15">
        <f>C34*D34*C19*C30</f>
        <v>1075.8025192400191</v>
      </c>
      <c r="F34" s="183" t="s">
        <v>36</v>
      </c>
      <c r="G34" s="111">
        <f>C34*C19*C30</f>
        <v>21.516050384800383</v>
      </c>
      <c r="H34" s="18"/>
      <c r="I34" s="18"/>
      <c r="J34" s="18"/>
      <c r="K34" s="21"/>
      <c r="M34" s="104"/>
      <c r="N34" s="105"/>
      <c r="O34" s="99"/>
      <c r="P34" s="95"/>
      <c r="R34" s="60"/>
    </row>
    <row r="35" spans="2:45" ht="25.5">
      <c r="B35" s="28" t="s">
        <v>38</v>
      </c>
      <c r="C35" s="168">
        <v>2</v>
      </c>
      <c r="D35" s="180">
        <v>40</v>
      </c>
      <c r="E35" s="15">
        <f>C35*D35*C19*C30</f>
        <v>1721.2840307840308</v>
      </c>
      <c r="F35" s="183" t="s">
        <v>36</v>
      </c>
      <c r="G35" s="111">
        <f>C35*C19*C30</f>
        <v>43.032100769600767</v>
      </c>
      <c r="H35" s="18"/>
      <c r="I35" s="18"/>
      <c r="J35" s="18"/>
      <c r="K35" s="21"/>
      <c r="M35" s="104"/>
      <c r="N35" s="105"/>
      <c r="O35" s="98"/>
      <c r="P35" s="95"/>
      <c r="R35" s="60"/>
    </row>
    <row r="36" spans="2:45" ht="25.5">
      <c r="B36" s="28" t="s">
        <v>39</v>
      </c>
      <c r="C36" s="168">
        <v>4</v>
      </c>
      <c r="D36" s="180">
        <v>20</v>
      </c>
      <c r="E36" s="15">
        <f>C36*D36*C19*C30</f>
        <v>1721.2840307840308</v>
      </c>
      <c r="F36" s="183" t="s">
        <v>36</v>
      </c>
      <c r="G36" s="111">
        <f>C36*C19*C30</f>
        <v>86.064201539201534</v>
      </c>
      <c r="H36" s="18"/>
      <c r="I36" s="18"/>
      <c r="J36" s="18"/>
      <c r="K36" s="21"/>
      <c r="M36" s="109"/>
      <c r="N36" s="106"/>
      <c r="O36" s="98"/>
      <c r="P36" s="95"/>
      <c r="R36" s="60"/>
    </row>
    <row r="37" spans="2:45" ht="25.5">
      <c r="B37" s="125" t="s">
        <v>70</v>
      </c>
      <c r="C37" s="126"/>
      <c r="D37" s="116" t="s">
        <v>58</v>
      </c>
      <c r="E37" s="117" t="s">
        <v>57</v>
      </c>
      <c r="F37" s="118"/>
      <c r="G37" s="119" t="s">
        <v>74</v>
      </c>
      <c r="H37" s="118"/>
      <c r="I37" s="118"/>
      <c r="J37" s="118"/>
      <c r="K37" s="120"/>
      <c r="M37" s="104"/>
      <c r="N37" s="105"/>
      <c r="O37" s="98"/>
      <c r="P37" s="95"/>
      <c r="R37" s="60"/>
    </row>
    <row r="38" spans="2:45" ht="25.5">
      <c r="B38" s="28" t="s">
        <v>35</v>
      </c>
      <c r="C38" s="168">
        <v>1</v>
      </c>
      <c r="D38" s="185">
        <f>D33*1.5</f>
        <v>90</v>
      </c>
      <c r="E38" s="113">
        <f>C38*D38*$C$20*$C$30</f>
        <v>0</v>
      </c>
      <c r="F38" s="183" t="s">
        <v>36</v>
      </c>
      <c r="G38" s="114">
        <f>C38*$C$20*$C$30</f>
        <v>0</v>
      </c>
      <c r="H38" s="18"/>
      <c r="I38" s="18"/>
      <c r="J38" s="18"/>
      <c r="K38" s="21"/>
      <c r="M38" s="104"/>
      <c r="N38" s="105"/>
      <c r="O38" s="98"/>
      <c r="P38" s="95"/>
    </row>
    <row r="39" spans="2:45" ht="25.5">
      <c r="B39" s="28" t="s">
        <v>37</v>
      </c>
      <c r="C39" s="168">
        <v>1</v>
      </c>
      <c r="D39" s="186">
        <f>D34*1.5</f>
        <v>75</v>
      </c>
      <c r="E39" s="15">
        <f>C39*D39*$C$20*$C$30</f>
        <v>0</v>
      </c>
      <c r="F39" s="183" t="s">
        <v>36</v>
      </c>
      <c r="G39" s="111">
        <f>C39*$C$20*$C$30</f>
        <v>0</v>
      </c>
      <c r="H39" s="18"/>
      <c r="I39" s="18"/>
      <c r="J39" s="18"/>
      <c r="K39" s="21"/>
      <c r="M39" s="104"/>
      <c r="N39" s="105"/>
      <c r="O39" s="98"/>
      <c r="P39" s="95"/>
    </row>
    <row r="40" spans="2:45" ht="25.5">
      <c r="B40" s="28" t="s">
        <v>38</v>
      </c>
      <c r="C40" s="168">
        <v>2</v>
      </c>
      <c r="D40" s="186">
        <f>D35*1.5</f>
        <v>60</v>
      </c>
      <c r="E40" s="15">
        <f>C40*D40*$C$20*$C$30</f>
        <v>0</v>
      </c>
      <c r="F40" s="183" t="s">
        <v>36</v>
      </c>
      <c r="G40" s="111">
        <f>C40*$C$20*$C$30</f>
        <v>0</v>
      </c>
      <c r="H40" s="18"/>
      <c r="I40" s="18"/>
      <c r="J40" s="18"/>
      <c r="K40" s="21"/>
      <c r="M40" s="104"/>
      <c r="N40" s="105"/>
      <c r="O40" s="98"/>
      <c r="P40" s="95"/>
    </row>
    <row r="41" spans="2:45" ht="25.5">
      <c r="B41" s="31" t="s">
        <v>39</v>
      </c>
      <c r="C41" s="169">
        <v>4</v>
      </c>
      <c r="D41" s="182">
        <f>D36*1.5</f>
        <v>30</v>
      </c>
      <c r="E41" s="33">
        <f>C41*D41*$C$20*$C$30</f>
        <v>0</v>
      </c>
      <c r="F41" s="183" t="s">
        <v>36</v>
      </c>
      <c r="G41" s="115">
        <f>C41*$C$20*$C$30</f>
        <v>0</v>
      </c>
      <c r="H41" s="34"/>
      <c r="I41" s="34"/>
      <c r="J41" s="34"/>
      <c r="K41" s="91"/>
      <c r="M41" s="104"/>
      <c r="N41" s="94"/>
      <c r="O41" s="98"/>
      <c r="P41" s="95"/>
    </row>
    <row r="42" spans="2:45" ht="25.5">
      <c r="B42" s="124"/>
      <c r="C42" s="118"/>
      <c r="D42" s="89"/>
      <c r="E42" s="89" t="s">
        <v>57</v>
      </c>
      <c r="F42" s="89"/>
      <c r="G42" s="89" t="s">
        <v>57</v>
      </c>
      <c r="H42" s="18"/>
      <c r="I42" s="18"/>
      <c r="J42" s="18"/>
      <c r="K42" s="21"/>
      <c r="M42" s="7"/>
      <c r="N42" s="7"/>
      <c r="O42" s="98"/>
    </row>
    <row r="43" spans="2:45" ht="25.5">
      <c r="B43" s="28" t="s">
        <v>40</v>
      </c>
      <c r="C43" s="167">
        <f>SUM(C33:C36)</f>
        <v>8</v>
      </c>
      <c r="D43" s="80"/>
      <c r="E43" s="81">
        <f>SUM(E33:E36,E38:E41)</f>
        <v>5809.3336038961033</v>
      </c>
      <c r="F43" s="18" t="s">
        <v>36</v>
      </c>
      <c r="G43" s="112">
        <f>SUM(G33:G41)</f>
        <v>172.12840307840307</v>
      </c>
      <c r="H43" s="83" t="s">
        <v>26</v>
      </c>
      <c r="I43" s="84">
        <f>E43/G43</f>
        <v>33.75</v>
      </c>
      <c r="J43" s="85" t="s">
        <v>55</v>
      </c>
      <c r="K43" s="86"/>
      <c r="M43" s="104"/>
      <c r="N43" s="106"/>
      <c r="O43" s="98"/>
    </row>
    <row r="44" spans="2:45" ht="25.5">
      <c r="B44" s="24"/>
      <c r="C44" s="88"/>
      <c r="D44" s="25"/>
      <c r="E44" s="18"/>
      <c r="F44" s="18"/>
      <c r="G44" s="36"/>
      <c r="H44" s="18"/>
      <c r="I44" s="18"/>
      <c r="J44" s="18"/>
      <c r="K44" s="21"/>
      <c r="M44" s="104"/>
      <c r="N44" s="106"/>
      <c r="O44" s="98"/>
    </row>
    <row r="45" spans="2:45" ht="25.5">
      <c r="B45" s="28" t="s">
        <v>41</v>
      </c>
      <c r="C45" s="162">
        <v>3</v>
      </c>
      <c r="D45" s="25">
        <v>30</v>
      </c>
      <c r="E45" s="15">
        <f>C45*D45*C19*C30</f>
        <v>1936.4445346320347</v>
      </c>
      <c r="F45" s="18" t="s">
        <v>42</v>
      </c>
      <c r="G45" s="36"/>
      <c r="H45" s="18"/>
      <c r="I45" s="18"/>
      <c r="J45" s="18"/>
      <c r="K45" s="21"/>
      <c r="M45" s="104"/>
      <c r="N45" s="108"/>
      <c r="O45" s="92"/>
    </row>
    <row r="46" spans="2:45" ht="25.5">
      <c r="B46" s="28" t="s">
        <v>43</v>
      </c>
      <c r="C46" s="162">
        <v>2</v>
      </c>
      <c r="D46" s="25">
        <v>20</v>
      </c>
      <c r="E46" s="15">
        <f>C46*D46*C19*C30</f>
        <v>860.64201539201542</v>
      </c>
      <c r="F46" s="18" t="s">
        <v>42</v>
      </c>
      <c r="G46" s="36"/>
      <c r="H46" s="18"/>
      <c r="I46" s="18"/>
      <c r="J46" s="18"/>
      <c r="K46" s="21"/>
      <c r="M46" s="104"/>
      <c r="N46" s="106"/>
      <c r="O46" s="100"/>
      <c r="AS46" s="3"/>
    </row>
    <row r="47" spans="2:45" s="3" customFormat="1" ht="27" customHeight="1">
      <c r="B47" s="28" t="s">
        <v>67</v>
      </c>
      <c r="C47" s="162">
        <v>0</v>
      </c>
      <c r="D47" s="25">
        <v>20</v>
      </c>
      <c r="E47" s="15">
        <f>C47*D47*C19*C30</f>
        <v>0</v>
      </c>
      <c r="F47" s="18" t="s">
        <v>42</v>
      </c>
      <c r="G47" s="36"/>
      <c r="H47" s="18"/>
      <c r="I47" s="18"/>
      <c r="J47" s="18"/>
      <c r="K47" s="21"/>
      <c r="M47" s="104"/>
      <c r="N47" s="106"/>
      <c r="O47" s="7"/>
      <c r="P47"/>
      <c r="Q47"/>
      <c r="Y47"/>
      <c r="AS47"/>
    </row>
    <row r="48" spans="2:45" ht="25.5">
      <c r="B48" s="28" t="s">
        <v>44</v>
      </c>
      <c r="C48" s="162">
        <v>2</v>
      </c>
      <c r="D48" s="25">
        <v>20</v>
      </c>
      <c r="E48" s="15">
        <f>C48*D48*C19*C30</f>
        <v>860.64201539201542</v>
      </c>
      <c r="F48" s="18" t="s">
        <v>42</v>
      </c>
      <c r="G48" s="36"/>
      <c r="H48" s="18"/>
      <c r="I48" s="18"/>
      <c r="J48" s="18"/>
      <c r="K48" s="21"/>
      <c r="M48" s="104"/>
      <c r="N48" s="106"/>
      <c r="O48" s="7"/>
    </row>
    <row r="49" spans="1:17" ht="25.5">
      <c r="B49" s="28" t="s">
        <v>45</v>
      </c>
      <c r="C49" s="162">
        <v>4</v>
      </c>
      <c r="D49" s="25">
        <v>20</v>
      </c>
      <c r="E49" s="15">
        <f>C49*D49*C19*C30</f>
        <v>1721.2840307840308</v>
      </c>
      <c r="F49" s="18" t="s">
        <v>42</v>
      </c>
      <c r="G49" s="36"/>
      <c r="H49" s="18"/>
      <c r="I49" s="18"/>
      <c r="J49" s="18"/>
      <c r="K49" s="21"/>
      <c r="M49" s="104"/>
      <c r="N49" s="106"/>
      <c r="O49" s="101"/>
      <c r="P49" s="3"/>
      <c r="Q49" s="3"/>
    </row>
    <row r="50" spans="1:17" ht="21" customHeight="1">
      <c r="B50" s="28" t="s">
        <v>46</v>
      </c>
      <c r="C50" s="162">
        <v>1</v>
      </c>
      <c r="D50" s="25">
        <v>30</v>
      </c>
      <c r="E50" s="15">
        <f>C50*D50*C19*C30</f>
        <v>645.48151154401148</v>
      </c>
      <c r="F50" s="18" t="s">
        <v>42</v>
      </c>
      <c r="G50" s="36"/>
      <c r="H50" s="18"/>
      <c r="I50" s="18"/>
      <c r="J50" s="18"/>
      <c r="K50" s="21"/>
      <c r="M50" s="104"/>
      <c r="N50" s="94"/>
    </row>
    <row r="51" spans="1:17" ht="25.5">
      <c r="B51" s="28" t="s">
        <v>47</v>
      </c>
      <c r="C51" s="162">
        <v>1</v>
      </c>
      <c r="D51" s="25">
        <v>20</v>
      </c>
      <c r="E51" s="15">
        <f>C51*D51*C19*C30</f>
        <v>430.32100769600771</v>
      </c>
      <c r="F51" s="18" t="s">
        <v>42</v>
      </c>
      <c r="G51" s="36"/>
      <c r="H51" s="18"/>
      <c r="I51" s="18"/>
      <c r="J51" s="18"/>
      <c r="K51" s="21"/>
      <c r="M51" s="104"/>
      <c r="N51" s="110"/>
    </row>
    <row r="52" spans="1:17" ht="32.1" customHeight="1">
      <c r="B52" s="28" t="s">
        <v>48</v>
      </c>
      <c r="C52" s="167">
        <f>SUM(C45:C51)</f>
        <v>13</v>
      </c>
      <c r="D52" s="25"/>
      <c r="E52" s="15">
        <f>SUM(E45:E51)</f>
        <v>6454.8151154401157</v>
      </c>
      <c r="F52" s="18" t="s">
        <v>42</v>
      </c>
      <c r="G52" s="36"/>
      <c r="H52" s="35" t="s">
        <v>26</v>
      </c>
      <c r="I52" s="87">
        <f>E52/C30</f>
        <v>1800.0000000000002</v>
      </c>
      <c r="J52" s="18" t="s">
        <v>49</v>
      </c>
      <c r="K52" s="21"/>
      <c r="M52" s="104"/>
      <c r="N52" s="110"/>
    </row>
    <row r="53" spans="1:17" ht="25.5">
      <c r="B53" s="28" t="s">
        <v>50</v>
      </c>
      <c r="C53" s="165">
        <f>(C33+C34+C35/2+C36/2)</f>
        <v>5</v>
      </c>
      <c r="D53" s="25">
        <v>120</v>
      </c>
      <c r="E53" s="15">
        <f>C53*C30*D53</f>
        <v>2151.6050384800383</v>
      </c>
      <c r="F53" s="18"/>
      <c r="G53" s="36"/>
      <c r="H53" s="18"/>
      <c r="I53" s="18"/>
      <c r="J53" s="18"/>
      <c r="K53" s="21"/>
      <c r="M53" s="104"/>
      <c r="N53" s="110"/>
    </row>
    <row r="54" spans="1:17" ht="25.5">
      <c r="B54" s="28" t="s">
        <v>51</v>
      </c>
      <c r="C54" s="165">
        <f>C43</f>
        <v>8</v>
      </c>
      <c r="D54" s="25">
        <v>40</v>
      </c>
      <c r="E54" s="15">
        <f>C54*D54*C30</f>
        <v>1147.5226871893537</v>
      </c>
      <c r="F54" s="18"/>
      <c r="G54" s="36"/>
      <c r="H54" s="18"/>
      <c r="I54" s="18"/>
      <c r="J54" s="18"/>
      <c r="K54" s="21"/>
      <c r="M54" s="7"/>
      <c r="N54" s="7"/>
    </row>
    <row r="55" spans="1:17" ht="25.5">
      <c r="B55" s="28" t="s">
        <v>52</v>
      </c>
      <c r="C55" s="165">
        <f>C43</f>
        <v>8</v>
      </c>
      <c r="D55" s="25">
        <v>750</v>
      </c>
      <c r="E55" s="15">
        <f>C55*D55</f>
        <v>6000</v>
      </c>
      <c r="F55" s="18"/>
      <c r="G55" s="36"/>
      <c r="H55" s="18"/>
      <c r="I55" s="18"/>
      <c r="J55" s="18"/>
      <c r="K55" s="21"/>
    </row>
    <row r="56" spans="1:17" ht="25.5">
      <c r="B56" s="31" t="s">
        <v>71</v>
      </c>
      <c r="C56" s="170">
        <f>C31</f>
        <v>3</v>
      </c>
      <c r="D56" s="32">
        <v>100</v>
      </c>
      <c r="E56" s="33">
        <f>C56*D56</f>
        <v>300</v>
      </c>
      <c r="F56" s="127"/>
      <c r="G56" s="121"/>
      <c r="H56" s="34"/>
      <c r="I56" s="34"/>
      <c r="J56" s="34"/>
      <c r="K56" s="91"/>
    </row>
    <row r="57" spans="1:17" ht="25.5">
      <c r="A57" s="62"/>
      <c r="B57" s="24"/>
      <c r="C57" s="18"/>
      <c r="D57" s="18"/>
      <c r="E57" s="18"/>
      <c r="F57" s="18"/>
      <c r="G57" s="122"/>
      <c r="H57" s="18"/>
      <c r="I57" s="18"/>
      <c r="J57" s="18"/>
      <c r="K57" s="21"/>
      <c r="L57" s="9"/>
    </row>
    <row r="58" spans="1:17" ht="25.9" thickBot="1">
      <c r="A58" s="62"/>
      <c r="B58" s="29" t="s">
        <v>62</v>
      </c>
      <c r="C58" s="30"/>
      <c r="D58" s="30"/>
      <c r="E58" s="12">
        <f>E43+E52+E55+E53+E54+E56</f>
        <v>21863.276445005613</v>
      </c>
      <c r="F58" s="22"/>
      <c r="G58" s="123"/>
      <c r="H58" s="26" t="s">
        <v>26</v>
      </c>
      <c r="I58" s="11">
        <f>E58/C9</f>
        <v>2186.3276445005613</v>
      </c>
      <c r="J58" s="22" t="s">
        <v>53</v>
      </c>
      <c r="K58" s="23"/>
      <c r="L58" s="9"/>
    </row>
    <row r="59" spans="1:17" ht="25.9" thickTop="1">
      <c r="A59" s="62"/>
      <c r="L59" s="9"/>
    </row>
    <row r="60" spans="1:17" ht="25.5">
      <c r="A60" s="62"/>
    </row>
    <row r="61" spans="1:17" ht="29.1" customHeight="1">
      <c r="A61" s="62"/>
      <c r="B61" s="159" t="s">
        <v>54</v>
      </c>
      <c r="C61" s="10"/>
      <c r="G61" s="3"/>
      <c r="H61" s="3"/>
      <c r="I61" s="3"/>
      <c r="J61" s="3"/>
      <c r="K61" s="3"/>
    </row>
    <row r="62" spans="1:17" ht="28.5">
      <c r="A62" s="62"/>
      <c r="B62" s="187" t="s">
        <v>115</v>
      </c>
      <c r="H62"/>
    </row>
    <row r="63" spans="1:17" ht="28.5">
      <c r="A63" s="62"/>
      <c r="B63" s="187" t="s">
        <v>116</v>
      </c>
      <c r="C63" s="62"/>
      <c r="H63"/>
    </row>
    <row r="64" spans="1:17" ht="25.5">
      <c r="B64" s="76"/>
      <c r="C64" s="59"/>
      <c r="D64" s="68"/>
      <c r="E64" s="59"/>
      <c r="F64" s="55"/>
      <c r="G64" s="56"/>
      <c r="H64" s="57"/>
      <c r="I64" s="67"/>
      <c r="J64" s="63"/>
    </row>
    <row r="65" spans="1:11" ht="25.5">
      <c r="C65" s="104"/>
      <c r="D65" s="7"/>
      <c r="E65" s="130"/>
      <c r="F65" s="131"/>
      <c r="H65" s="69"/>
      <c r="I65" s="70"/>
      <c r="J65" s="52"/>
    </row>
    <row r="66" spans="1:11" ht="25.5">
      <c r="E66" s="14"/>
      <c r="F66" s="7"/>
    </row>
    <row r="67" spans="1:11" ht="29.1" customHeight="1">
      <c r="G67" s="194"/>
      <c r="H67" s="194"/>
      <c r="I67" s="194"/>
      <c r="J67" s="194"/>
      <c r="K67" s="194"/>
    </row>
    <row r="68" spans="1:11" ht="23.25">
      <c r="G68" s="71"/>
      <c r="H68" s="71"/>
      <c r="I68" s="71"/>
      <c r="J68" s="71"/>
      <c r="K68" s="71"/>
    </row>
    <row r="69" spans="1:11" ht="23.25">
      <c r="G69" s="71"/>
      <c r="H69" s="71"/>
      <c r="I69" s="71"/>
      <c r="J69" s="71"/>
      <c r="K69" s="71"/>
    </row>
    <row r="70" spans="1:11" ht="23.25">
      <c r="G70" s="71"/>
      <c r="H70" s="71"/>
      <c r="I70" s="71"/>
      <c r="J70" s="71"/>
      <c r="K70" s="71"/>
    </row>
    <row r="71" spans="1:11" ht="25.5">
      <c r="A71" s="54"/>
      <c r="B71" s="54"/>
      <c r="G71" s="71"/>
      <c r="H71" s="71"/>
      <c r="I71" s="71"/>
      <c r="J71" s="71"/>
      <c r="K71" s="71"/>
    </row>
    <row r="72" spans="1:11" ht="25.5">
      <c r="A72" s="52"/>
      <c r="B72" s="52"/>
      <c r="F72" s="54"/>
      <c r="G72" s="71"/>
      <c r="H72" s="71"/>
      <c r="I72" s="71"/>
      <c r="J72" s="71"/>
      <c r="K72" s="71"/>
    </row>
    <row r="73" spans="1:11" ht="21">
      <c r="A73" s="70"/>
      <c r="B73" s="70"/>
      <c r="F73" s="52"/>
      <c r="G73" s="70"/>
    </row>
    <row r="74" spans="1:11" ht="20.25">
      <c r="A74" s="70"/>
      <c r="B74" s="70"/>
      <c r="F74" s="70"/>
      <c r="G74" s="70"/>
    </row>
    <row r="75" spans="1:11" ht="20.25">
      <c r="A75" s="70"/>
      <c r="B75" s="70"/>
      <c r="F75" s="70"/>
      <c r="G75" s="70"/>
    </row>
    <row r="76" spans="1:11" ht="26.1" customHeight="1">
      <c r="A76" s="128"/>
      <c r="B76" s="128"/>
      <c r="F76" s="128"/>
      <c r="G76" s="72"/>
    </row>
    <row r="79" spans="1:11" ht="25.5">
      <c r="D79" s="7"/>
      <c r="E79" s="7"/>
      <c r="F79" s="7"/>
      <c r="G79" s="7"/>
    </row>
    <row r="80" spans="1:11" ht="25.5">
      <c r="D80" s="7"/>
      <c r="E80" s="7"/>
    </row>
    <row r="81" spans="4:10" ht="25.5">
      <c r="D81" s="7"/>
      <c r="E81" s="7"/>
    </row>
    <row r="82" spans="4:10" ht="27" customHeight="1">
      <c r="D82" s="7"/>
      <c r="E82" s="7"/>
    </row>
    <row r="83" spans="4:10" ht="25.5">
      <c r="D83" s="7"/>
      <c r="E83" s="7"/>
    </row>
    <row r="84" spans="4:10" ht="25.5">
      <c r="D84" s="7"/>
      <c r="E84" s="7"/>
    </row>
    <row r="85" spans="4:10" ht="25.5">
      <c r="D85" s="7"/>
      <c r="E85" s="7"/>
    </row>
    <row r="86" spans="4:10" ht="25.5">
      <c r="D86" s="7"/>
      <c r="E86" s="7"/>
    </row>
    <row r="87" spans="4:10" ht="25.5">
      <c r="D87" s="7"/>
      <c r="E87" s="7"/>
    </row>
    <row r="88" spans="4:10" ht="25.5">
      <c r="D88" s="7"/>
      <c r="E88" s="7"/>
    </row>
    <row r="89" spans="4:10" ht="25.5">
      <c r="D89" s="7"/>
      <c r="E89" s="7"/>
    </row>
    <row r="92" spans="4:10" ht="21">
      <c r="H92" s="48"/>
      <c r="I92" s="73"/>
      <c r="J92" s="52"/>
    </row>
    <row r="93" spans="4:10" ht="21">
      <c r="H93" s="48"/>
      <c r="I93" s="52"/>
    </row>
    <row r="94" spans="4:10" ht="21">
      <c r="H94" s="48"/>
      <c r="I94" s="52"/>
    </row>
    <row r="95" spans="4:10" ht="21">
      <c r="H95" s="48"/>
      <c r="I95" s="52"/>
    </row>
    <row r="96" spans="4:10" ht="21">
      <c r="H96" s="48"/>
      <c r="I96" s="52"/>
    </row>
    <row r="97" spans="4:9" ht="21">
      <c r="H97" s="48"/>
      <c r="I97" s="52"/>
    </row>
    <row r="100" spans="4:9" ht="25.5">
      <c r="H100" s="8"/>
      <c r="I100" s="7"/>
    </row>
    <row r="101" spans="4:9" ht="25.5">
      <c r="I101" s="7"/>
    </row>
    <row r="102" spans="4:9" ht="25.5">
      <c r="I102" s="7"/>
    </row>
    <row r="103" spans="4:9" ht="25.5">
      <c r="I103" s="7"/>
    </row>
    <row r="104" spans="4:9" ht="25.5">
      <c r="I104" s="7"/>
    </row>
    <row r="105" spans="4:9" ht="25.5">
      <c r="I105" s="7"/>
    </row>
    <row r="106" spans="4:9" ht="25.5">
      <c r="I106" s="7"/>
    </row>
    <row r="107" spans="4:9" ht="25.5">
      <c r="I107" s="7"/>
    </row>
    <row r="108" spans="4:9" ht="25.5">
      <c r="I108" s="7"/>
    </row>
    <row r="109" spans="4:9" ht="25.5">
      <c r="I109" s="7"/>
    </row>
    <row r="110" spans="4:9" ht="25.5">
      <c r="I110" s="7"/>
    </row>
    <row r="111" spans="4:9" ht="25.5">
      <c r="D111" s="7"/>
      <c r="E111" s="7"/>
      <c r="I111" s="7"/>
    </row>
    <row r="112" spans="4:9" ht="25.5">
      <c r="D112" s="7"/>
      <c r="E112" s="7"/>
      <c r="I112" s="7"/>
    </row>
    <row r="113" spans="4:9" ht="25.5">
      <c r="D113" s="7"/>
      <c r="E113" s="7"/>
      <c r="I113" s="7"/>
    </row>
    <row r="114" spans="4:9" ht="25.5">
      <c r="D114" s="7"/>
      <c r="E114" s="7"/>
      <c r="I114" s="7"/>
    </row>
    <row r="115" spans="4:9" ht="25.5">
      <c r="D115" s="7"/>
      <c r="E115" s="7"/>
      <c r="I115" s="7"/>
    </row>
    <row r="116" spans="4:9" ht="25.5">
      <c r="D116" s="7"/>
      <c r="E116" s="7"/>
      <c r="I116" s="7"/>
    </row>
    <row r="117" spans="4:9" ht="25.5">
      <c r="D117" s="7"/>
      <c r="E117" s="7"/>
      <c r="F117" s="6"/>
      <c r="G117" s="6"/>
      <c r="H117" s="6"/>
      <c r="I117" s="7"/>
    </row>
    <row r="118" spans="4:9" ht="25.5">
      <c r="D118" s="7"/>
      <c r="E118" s="7"/>
      <c r="F118" s="6"/>
      <c r="G118" s="6"/>
      <c r="H118" s="6"/>
      <c r="I118" s="7"/>
    </row>
    <row r="119" spans="4:9" ht="25.5">
      <c r="D119" s="7"/>
      <c r="E119" s="7"/>
      <c r="F119" s="7"/>
      <c r="G119" s="7"/>
      <c r="H119" s="8"/>
      <c r="I119" s="7"/>
    </row>
    <row r="120" spans="4:9" ht="25.5">
      <c r="D120" s="7"/>
      <c r="E120" s="7"/>
      <c r="F120" s="6"/>
      <c r="G120" s="6"/>
      <c r="H120" s="6"/>
      <c r="I120" s="7"/>
    </row>
    <row r="121" spans="4:9">
      <c r="F121" s="5"/>
      <c r="G121" s="5"/>
      <c r="H121" s="5"/>
    </row>
  </sheetData>
  <mergeCells count="5">
    <mergeCell ref="J5:K5"/>
    <mergeCell ref="M7:R7"/>
    <mergeCell ref="G67:K67"/>
    <mergeCell ref="B8:K8"/>
    <mergeCell ref="J6:K6"/>
  </mergeCells>
  <phoneticPr fontId="7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B9A0-A50E-744A-8C20-AD55A5FA202C}">
  <dimension ref="A1:F73"/>
  <sheetViews>
    <sheetView topLeftCell="F1" zoomScale="70" zoomScaleNormal="70" workbookViewId="0"/>
  </sheetViews>
  <sheetFormatPr defaultColWidth="11.1328125" defaultRowHeight="14.25"/>
  <cols>
    <col min="3" max="3" width="35" customWidth="1"/>
    <col min="4" max="4" width="21" customWidth="1"/>
    <col min="5" max="5" width="25.73046875" customWidth="1"/>
  </cols>
  <sheetData>
    <row r="1" spans="1:5" ht="28.5">
      <c r="A1" s="2" t="s">
        <v>109</v>
      </c>
    </row>
    <row r="2" spans="1:5" ht="28.5">
      <c r="A2" s="2" t="s">
        <v>2</v>
      </c>
    </row>
    <row r="3" spans="1:5" ht="28.5">
      <c r="A3" s="2" t="s">
        <v>3</v>
      </c>
    </row>
    <row r="4" spans="1:5" ht="28.5">
      <c r="A4" s="2" t="s">
        <v>1</v>
      </c>
    </row>
    <row r="15" spans="1:5" ht="25.9" thickBot="1">
      <c r="C15" s="200" t="s">
        <v>79</v>
      </c>
      <c r="D15" s="200"/>
      <c r="E15" s="200"/>
    </row>
    <row r="16" spans="1:5" ht="28.9" thickTop="1">
      <c r="A16" s="2"/>
      <c r="C16" s="27"/>
      <c r="D16" s="133" t="s">
        <v>77</v>
      </c>
      <c r="E16" s="132" t="s">
        <v>78</v>
      </c>
    </row>
    <row r="17" spans="1:5" ht="28.5">
      <c r="A17" s="2"/>
      <c r="C17" s="28"/>
      <c r="D17" s="197" t="s">
        <v>57</v>
      </c>
      <c r="E17" s="198"/>
    </row>
    <row r="18" spans="1:5" ht="28.5">
      <c r="A18" s="2"/>
      <c r="C18" s="28" t="s">
        <v>40</v>
      </c>
      <c r="D18" s="172">
        <f>Field!E43</f>
        <v>5809.3336038961033</v>
      </c>
      <c r="E18" s="173">
        <f>Factory!E43</f>
        <v>8448.75</v>
      </c>
    </row>
    <row r="19" spans="1:5" ht="28.5">
      <c r="A19" s="2"/>
      <c r="C19" s="28" t="s">
        <v>48</v>
      </c>
      <c r="D19" s="172">
        <f>Field!E52</f>
        <v>6454.8151154401157</v>
      </c>
      <c r="E19" s="173">
        <f>Factory!E52</f>
        <v>9387.5000000000018</v>
      </c>
    </row>
    <row r="20" spans="1:5" ht="25.5">
      <c r="A20" s="1"/>
      <c r="C20" s="28" t="s">
        <v>50</v>
      </c>
      <c r="D20" s="172">
        <f>Field!E53</f>
        <v>2151.6050384800383</v>
      </c>
      <c r="E20" s="173">
        <f>Factory!E53</f>
        <v>3129.1666666666665</v>
      </c>
    </row>
    <row r="21" spans="1:5" ht="25.5">
      <c r="C21" s="28" t="s">
        <v>107</v>
      </c>
      <c r="D21" s="172">
        <f>Field!E54</f>
        <v>1147.5226871893537</v>
      </c>
      <c r="E21" s="173">
        <f>Factory!E54</f>
        <v>1668.8888888888889</v>
      </c>
    </row>
    <row r="22" spans="1:5" ht="25.5">
      <c r="C22" s="28" t="s">
        <v>52</v>
      </c>
      <c r="D22" s="172">
        <f>Field!E55</f>
        <v>6000</v>
      </c>
      <c r="E22" s="173">
        <f>Factory!E55</f>
        <v>6000</v>
      </c>
    </row>
    <row r="23" spans="1:5" ht="25.5">
      <c r="C23" s="31" t="s">
        <v>71</v>
      </c>
      <c r="D23" s="174">
        <f>Field!E56</f>
        <v>300</v>
      </c>
      <c r="E23" s="175">
        <f>Factory!E56</f>
        <v>200</v>
      </c>
    </row>
    <row r="24" spans="1:5" ht="25.9" thickBot="1">
      <c r="C24" s="129" t="s">
        <v>76</v>
      </c>
      <c r="D24" s="176">
        <f>Field!E58</f>
        <v>21863.276445005613</v>
      </c>
      <c r="E24" s="177">
        <f>Factory!E58</f>
        <v>28634.305555555558</v>
      </c>
    </row>
    <row r="25" spans="1:5" ht="14.65" thickTop="1"/>
    <row r="27" spans="1:5" ht="27" customHeight="1" thickBot="1">
      <c r="C27" s="199" t="s">
        <v>86</v>
      </c>
      <c r="D27" s="199"/>
    </row>
    <row r="28" spans="1:5" ht="24.95" customHeight="1" thickBot="1">
      <c r="C28" s="199"/>
      <c r="D28" s="199"/>
      <c r="E28" s="178">
        <f>D24-E24</f>
        <v>-6771.0291105499455</v>
      </c>
    </row>
    <row r="45" spans="2:5" ht="21">
      <c r="B45" s="156"/>
    </row>
    <row r="48" spans="2:5" ht="25.9" thickBot="1">
      <c r="C48" s="200" t="s">
        <v>80</v>
      </c>
      <c r="D48" s="200"/>
      <c r="E48" s="200"/>
    </row>
    <row r="49" spans="3:6" ht="25.9" thickTop="1">
      <c r="C49" s="27"/>
      <c r="D49" s="152" t="s">
        <v>77</v>
      </c>
      <c r="E49" s="153" t="s">
        <v>78</v>
      </c>
    </row>
    <row r="50" spans="3:6" ht="25.5">
      <c r="C50" s="28"/>
      <c r="D50" s="197" t="s">
        <v>84</v>
      </c>
      <c r="E50" s="198"/>
    </row>
    <row r="51" spans="3:6" ht="25.5">
      <c r="C51" s="154" t="s">
        <v>81</v>
      </c>
      <c r="D51" s="146">
        <f>Field!C30</f>
        <v>3.5860083974667307</v>
      </c>
      <c r="E51" s="147">
        <f>Factory!C30</f>
        <v>5.2152777777777777</v>
      </c>
    </row>
    <row r="52" spans="3:6" ht="25.9" thickBot="1">
      <c r="C52" s="155" t="s">
        <v>82</v>
      </c>
      <c r="D52" s="148">
        <f>Field!C31</f>
        <v>3</v>
      </c>
      <c r="E52" s="149">
        <f>Factory!C31</f>
        <v>2</v>
      </c>
    </row>
    <row r="53" spans="3:6" ht="14.65" thickTop="1"/>
    <row r="54" spans="3:6" ht="15.95" customHeight="1"/>
    <row r="55" spans="3:6" ht="24" customHeight="1" thickBot="1">
      <c r="C55" s="199" t="s">
        <v>83</v>
      </c>
      <c r="D55" s="199"/>
    </row>
    <row r="56" spans="3:6" ht="25.9" thickBot="1">
      <c r="C56" s="199"/>
      <c r="D56" s="199"/>
      <c r="E56" s="151">
        <f>D51+D52-E51-E52</f>
        <v>-0.62926938031104651</v>
      </c>
      <c r="F56" s="150" t="s">
        <v>85</v>
      </c>
    </row>
    <row r="72" spans="2:4" ht="23.25">
      <c r="B72" s="159" t="s">
        <v>54</v>
      </c>
      <c r="C72" s="10"/>
      <c r="D72" s="10"/>
    </row>
    <row r="73" spans="2:4" ht="28.5">
      <c r="B73" s="179" t="s">
        <v>108</v>
      </c>
      <c r="C73" s="171"/>
    </row>
  </sheetData>
  <mergeCells count="6">
    <mergeCell ref="D50:E50"/>
    <mergeCell ref="C55:D56"/>
    <mergeCell ref="D17:E17"/>
    <mergeCell ref="C15:E15"/>
    <mergeCell ref="C48:E48"/>
    <mergeCell ref="C27:D2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Factory</vt:lpstr>
      <vt:lpstr>Field</vt:lpstr>
      <vt:lpstr>Comparative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Chen</dc:creator>
  <cp:lastModifiedBy>Tonya Switalski</cp:lastModifiedBy>
  <dcterms:created xsi:type="dcterms:W3CDTF">2017-04-10T18:09:00Z</dcterms:created>
  <dcterms:modified xsi:type="dcterms:W3CDTF">2025-09-05T16:32:38Z</dcterms:modified>
</cp:coreProperties>
</file>