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90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3c27b855764a7205/Documents/"/>
    </mc:Choice>
  </mc:AlternateContent>
  <xr:revisionPtr revIDLastSave="0" documentId="8_{E06C1B37-A04E-D741-A4A6-C3A86CA04153}" xr6:coauthVersionLast="47" xr6:coauthVersionMax="47" xr10:uidLastSave="{00000000-0000-0000-0000-000000000000}"/>
  <bookViews>
    <workbookView xWindow="0" yWindow="0" windowWidth="38400" windowHeight="21600" activeTab="3" xr2:uid="{00000000-000D-0000-FFFF-FFFF00000000}"/>
  </bookViews>
  <sheets>
    <sheet name="Instructions" sheetId="10" r:id="rId1"/>
    <sheet name="Client Survey" sheetId="11" r:id="rId2"/>
    <sheet name="FIN" sheetId="7" r:id="rId3"/>
    <sheet name="FIN (SPOUSE)" sheetId="6" r:id="rId4"/>
    <sheet name="PIN" sheetId="8" r:id="rId5"/>
    <sheet name="Financial Gameplan wo Assets" sheetId="13" r:id="rId6"/>
    <sheet name="Financial Gameplan" sheetId="12" state="hidden" r:id="rId7"/>
    <sheet name="Financial Gameplan (SPOUSE)" sheetId="9" state="hidden" r:id="rId8"/>
    <sheet name="Table of Futures" sheetId="5" r:id="rId9"/>
  </sheets>
  <definedNames>
    <definedName name="Blank_Page" localSheetId="1">'Client Survey'!#REF!</definedName>
    <definedName name="Dime_Sept_2022_fillable.pdf" localSheetId="1">'Client Survey'!#REF!</definedName>
    <definedName name="FIN_Worksheet_Sept__2022_fillable.pdf" localSheetId="1">'Client Survey'!#REF!</definedName>
    <definedName name="_xlnm.Print_Area" localSheetId="1">'Client Survey'!$A$1:$AT$68</definedName>
    <definedName name="_xlnm.Print_Area" localSheetId="2">FIN!$A$1:$AE$82</definedName>
    <definedName name="_xlnm.Print_Area" localSheetId="3">'FIN (SPOUSE)'!$A$1:$T$82</definedName>
    <definedName name="_xlnm.Print_Area" localSheetId="6">'Financial Gameplan'!$A$1:$X$100</definedName>
    <definedName name="_xlnm.Print_Area" localSheetId="7">'Financial Gameplan (SPOUSE)'!$A$1:$G$86</definedName>
    <definedName name="_xlnm.Print_Area" localSheetId="5">'Financial Gameplan wo Assets'!$A$1:$X$126</definedName>
    <definedName name="_xlnm.Print_Area" localSheetId="0">Instructions!$B$1:$V$58</definedName>
    <definedName name="_xlnm.Print_Area" localSheetId="4">PIN!$A$1:$R$82</definedName>
    <definedName name="_xlnm.Print_Area" localSheetId="8">'Table of Futures'!$A$1:$N$52</definedName>
  </definedNames>
  <calcPr calcId="191028"/>
  <customWorkbookViews>
    <customWorkbookView name="Test2" guid="{45351525-BE9A-2745-BE01-538638316DB8}" includePrintSettings="0" includeHiddenRowCol="0" maximized="1" windowWidth="1920" windowHeight="1080" activeSheetId="4"/>
    <customWorkbookView name="Test" guid="{B487FC8F-B663-0E47-B8A9-E671BD3DD85E}" maximized="1" windowWidth="1920" windowHeight="1080" activeSheetId="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39" i="6" l="1"/>
  <c r="O39" i="7"/>
  <c r="L26" i="8"/>
  <c r="L24" i="8"/>
  <c r="C11" i="13"/>
  <c r="F7" i="13"/>
  <c r="D7" i="13"/>
  <c r="D8" i="13"/>
  <c r="C8" i="13"/>
  <c r="C7" i="13"/>
  <c r="D3" i="13"/>
  <c r="C3" i="13"/>
  <c r="P30" i="6"/>
  <c r="G30" i="6"/>
  <c r="C70" i="13"/>
  <c r="C52" i="13"/>
  <c r="F3" i="13"/>
  <c r="D4" i="13"/>
  <c r="C4" i="13"/>
  <c r="D11" i="13"/>
  <c r="F105" i="13"/>
  <c r="F98" i="13"/>
  <c r="F101" i="13"/>
  <c r="F108" i="13"/>
  <c r="C115" i="13"/>
  <c r="C111" i="13"/>
  <c r="D113" i="13"/>
  <c r="C113" i="13"/>
  <c r="C64" i="13"/>
  <c r="D115" i="13"/>
  <c r="D107" i="13"/>
  <c r="D109" i="13"/>
  <c r="C107" i="13"/>
  <c r="C109" i="13"/>
  <c r="D111" i="13"/>
  <c r="D103" i="13"/>
  <c r="C103" i="13"/>
  <c r="C30" i="9"/>
  <c r="C29" i="9"/>
  <c r="C24" i="9"/>
  <c r="C23" i="9"/>
  <c r="C101" i="13"/>
  <c r="M30" i="7"/>
  <c r="H26" i="8"/>
  <c r="D12" i="13"/>
  <c r="C15" i="9"/>
  <c r="H24" i="8"/>
  <c r="C12" i="13"/>
  <c r="P8" i="8"/>
  <c r="P4" i="8"/>
  <c r="C81" i="13"/>
  <c r="C91" i="13"/>
  <c r="C86" i="13"/>
  <c r="C34" i="13"/>
  <c r="C29" i="13"/>
  <c r="C23" i="13"/>
  <c r="C11" i="9"/>
  <c r="C7" i="9"/>
  <c r="D6" i="12"/>
  <c r="C58" i="12"/>
  <c r="D29" i="12"/>
  <c r="C29" i="12"/>
  <c r="F10" i="12"/>
  <c r="F6" i="12"/>
  <c r="K2" i="6"/>
  <c r="D2" i="6"/>
  <c r="C95" i="12"/>
  <c r="D91" i="12"/>
  <c r="C36" i="12"/>
  <c r="L30" i="7"/>
  <c r="M69" i="7"/>
  <c r="M30" i="6"/>
  <c r="L30" i="6"/>
  <c r="M69" i="6"/>
  <c r="G30" i="7"/>
  <c r="N6" i="7"/>
  <c r="I6" i="7"/>
  <c r="D4" i="6"/>
  <c r="P63" i="8" a="1"/>
  <c r="P63" i="8"/>
  <c r="P65" i="8" a="1"/>
  <c r="P65" i="8"/>
  <c r="C3" i="9"/>
  <c r="N6" i="6"/>
  <c r="I6" i="6"/>
  <c r="E8" i="6"/>
  <c r="K8" i="6"/>
  <c r="P30" i="7"/>
  <c r="C46" i="12"/>
  <c r="D58" i="12"/>
  <c r="D52" i="12"/>
  <c r="C52" i="12"/>
  <c r="D46" i="12"/>
  <c r="D40" i="12"/>
  <c r="C40" i="12"/>
  <c r="V25" i="6"/>
  <c r="C16" i="13"/>
  <c r="C76" i="13"/>
  <c r="C5" i="13"/>
  <c r="C9" i="13"/>
  <c r="C19" i="13"/>
  <c r="C25" i="13"/>
  <c r="C46" i="13"/>
  <c r="C13" i="13"/>
  <c r="C58" i="13"/>
  <c r="C40" i="13"/>
  <c r="C3" i="12"/>
  <c r="C10" i="12"/>
  <c r="C6" i="12"/>
  <c r="D59" i="12"/>
  <c r="C54" i="9"/>
  <c r="C59" i="12"/>
  <c r="D30" i="12"/>
  <c r="C30" i="12"/>
  <c r="C99" i="12"/>
  <c r="C15" i="13"/>
  <c r="C31" i="13"/>
  <c r="C36" i="13"/>
  <c r="C42" i="13"/>
  <c r="C48" i="13"/>
  <c r="C54" i="13"/>
  <c r="C60" i="13"/>
  <c r="C66" i="13"/>
  <c r="C72" i="13"/>
  <c r="C78" i="13"/>
  <c r="C83" i="13"/>
  <c r="C88" i="13"/>
  <c r="C95" i="13"/>
  <c r="F14" i="9"/>
  <c r="F14" i="12"/>
  <c r="F10" i="9"/>
  <c r="F6" i="9"/>
  <c r="C14" i="12"/>
  <c r="C15" i="12"/>
  <c r="D15" i="12"/>
  <c r="C24" i="8"/>
  <c r="C26" i="8"/>
  <c r="L30" i="8"/>
  <c r="P30" i="8"/>
  <c r="K40" i="8"/>
  <c r="O40" i="8"/>
  <c r="K41" i="8"/>
  <c r="O41" i="8"/>
  <c r="H52" i="8"/>
  <c r="L52" i="8"/>
  <c r="N50" i="8"/>
  <c r="D11" i="12"/>
  <c r="D10" i="12"/>
  <c r="C10" i="9"/>
  <c r="C12" i="9"/>
  <c r="D7" i="12"/>
  <c r="C11" i="12"/>
  <c r="C7" i="12"/>
  <c r="C6" i="9"/>
  <c r="C8" i="9"/>
  <c r="D8" i="8"/>
  <c r="E8" i="7"/>
  <c r="K8" i="7"/>
  <c r="C97" i="12"/>
  <c r="C79" i="9"/>
  <c r="C77" i="9"/>
  <c r="C73" i="9"/>
  <c r="C36" i="9"/>
  <c r="C70" i="12"/>
  <c r="C85" i="9"/>
  <c r="C53" i="9"/>
  <c r="C55" i="9"/>
  <c r="C48" i="9"/>
  <c r="C47" i="9"/>
  <c r="C49" i="9"/>
  <c r="C42" i="9"/>
  <c r="C41" i="9"/>
  <c r="C43" i="9"/>
  <c r="C35" i="9"/>
  <c r="C37" i="9"/>
  <c r="C31" i="9"/>
  <c r="C71" i="9"/>
  <c r="C25" i="9"/>
  <c r="F79" i="12"/>
  <c r="D14" i="12"/>
  <c r="C14" i="9"/>
  <c r="K79" i="6"/>
  <c r="K77" i="6"/>
  <c r="K75" i="6"/>
  <c r="E35" i="6"/>
  <c r="Q69" i="6"/>
  <c r="P58" i="8"/>
  <c r="E35" i="7"/>
  <c r="C75" i="12"/>
  <c r="C65" i="12"/>
  <c r="C60" i="12"/>
  <c r="C54" i="12"/>
  <c r="C48" i="12"/>
  <c r="C42" i="12"/>
  <c r="C31" i="12"/>
  <c r="F11" i="13"/>
  <c r="D4" i="8"/>
  <c r="P57" i="8"/>
  <c r="P59" i="8"/>
  <c r="C81" i="9"/>
  <c r="C83" i="9"/>
  <c r="C16" i="12"/>
  <c r="H30" i="8"/>
  <c r="M57" i="8"/>
  <c r="C8" i="12"/>
  <c r="C12" i="12"/>
  <c r="O71" i="6"/>
  <c r="D93" i="12"/>
  <c r="C93" i="12"/>
  <c r="C91" i="12"/>
  <c r="F89" i="12"/>
  <c r="C87" i="12"/>
  <c r="C85" i="12"/>
  <c r="F82" i="12"/>
  <c r="C25" i="12"/>
  <c r="D2" i="7"/>
  <c r="C2" i="8"/>
  <c r="K2" i="7"/>
  <c r="K2" i="8"/>
  <c r="F68" i="9"/>
  <c r="F65" i="9"/>
  <c r="C61" i="9"/>
  <c r="C16" i="9"/>
  <c r="K6" i="8"/>
  <c r="C6" i="8"/>
  <c r="C7" i="11"/>
  <c r="C2" i="11"/>
  <c r="C18" i="9"/>
  <c r="C21" i="9"/>
  <c r="Q8" i="7"/>
  <c r="F75" i="9"/>
  <c r="Q8" i="6"/>
  <c r="I4" i="8"/>
  <c r="C52" i="7"/>
  <c r="I52" i="7"/>
  <c r="C18" i="12"/>
  <c r="C21" i="12"/>
  <c r="C27" i="12"/>
  <c r="Q69" i="7"/>
  <c r="F111" i="13"/>
  <c r="K60" i="7"/>
  <c r="E59" i="7"/>
  <c r="U21" i="7"/>
  <c r="O52" i="7"/>
  <c r="K79" i="7"/>
  <c r="K77" i="7"/>
  <c r="K75" i="7"/>
  <c r="O63" i="7"/>
  <c r="O62" i="7"/>
  <c r="I60" i="7"/>
  <c r="I59" i="7"/>
  <c r="C59" i="7"/>
  <c r="Q49" i="7"/>
  <c r="K49" i="7"/>
  <c r="I53" i="7"/>
  <c r="I54" i="7"/>
  <c r="I55" i="7"/>
  <c r="I56" i="7"/>
  <c r="I57" i="7"/>
  <c r="E49" i="7"/>
  <c r="C53" i="7"/>
  <c r="C54" i="7"/>
  <c r="C55" i="7"/>
  <c r="I35" i="7"/>
  <c r="M35" i="7"/>
  <c r="O71" i="7"/>
  <c r="D4" i="7"/>
  <c r="O63" i="6"/>
  <c r="O62" i="6"/>
  <c r="I60" i="6"/>
  <c r="I59" i="6"/>
  <c r="C59" i="6"/>
  <c r="Q49" i="6"/>
  <c r="K49" i="6"/>
  <c r="E49" i="6"/>
  <c r="I35" i="6"/>
  <c r="M35" i="6"/>
  <c r="Q61" i="11"/>
  <c r="C27" i="9"/>
  <c r="C33" i="9"/>
  <c r="C39" i="9"/>
  <c r="C45" i="9"/>
  <c r="C51" i="9"/>
  <c r="C57" i="9"/>
  <c r="C65" i="9"/>
  <c r="C38" i="12"/>
  <c r="C44" i="12"/>
  <c r="C50" i="12"/>
  <c r="C56" i="12"/>
  <c r="C62" i="12"/>
  <c r="C67" i="12"/>
  <c r="C72" i="12"/>
  <c r="C33" i="12"/>
  <c r="I8" i="8"/>
  <c r="M58" i="8"/>
  <c r="M59" i="8"/>
  <c r="O53" i="7"/>
  <c r="O54" i="7"/>
  <c r="O55" i="7"/>
  <c r="O56" i="7"/>
  <c r="O57" i="7"/>
  <c r="O58" i="7"/>
  <c r="O59" i="7"/>
  <c r="O60" i="7"/>
  <c r="E52" i="7"/>
  <c r="E53" i="7"/>
  <c r="E54" i="7"/>
  <c r="E55" i="7"/>
  <c r="Q52" i="7"/>
  <c r="Q53" i="7"/>
  <c r="Q54" i="7"/>
  <c r="Q55" i="7"/>
  <c r="Q56" i="7"/>
  <c r="Q57" i="7"/>
  <c r="Q58" i="7"/>
  <c r="Q59" i="7"/>
  <c r="Q60" i="7"/>
  <c r="K52" i="7"/>
  <c r="K53" i="7"/>
  <c r="K54" i="7"/>
  <c r="K55" i="7"/>
  <c r="K56" i="7"/>
  <c r="F86" i="12"/>
  <c r="F72" i="9"/>
  <c r="C52" i="6"/>
  <c r="C53" i="6"/>
  <c r="C54" i="6"/>
  <c r="C55" i="6"/>
  <c r="E52" i="6"/>
  <c r="E53" i="6"/>
  <c r="E54" i="6"/>
  <c r="E55" i="6"/>
  <c r="K52" i="6"/>
  <c r="K53" i="6"/>
  <c r="K54" i="6"/>
  <c r="K55" i="6"/>
  <c r="K56" i="6"/>
  <c r="Q52" i="6"/>
  <c r="Q53" i="6"/>
  <c r="Q54" i="6"/>
  <c r="Q55" i="6"/>
  <c r="Q56" i="6"/>
  <c r="Q57" i="6"/>
  <c r="Q58" i="6"/>
  <c r="Q59" i="6"/>
  <c r="Q60" i="6"/>
  <c r="D38" i="7"/>
  <c r="H38" i="7"/>
  <c r="L38" i="7"/>
  <c r="D42" i="7"/>
  <c r="D38" i="6"/>
  <c r="H38" i="6"/>
  <c r="L38" i="6"/>
  <c r="D42" i="6"/>
  <c r="O42" i="6"/>
  <c r="M67" i="6"/>
  <c r="C89" i="12"/>
  <c r="F95" i="12"/>
  <c r="C105" i="13"/>
  <c r="P67" i="6"/>
  <c r="V21" i="6"/>
  <c r="F78" i="9"/>
  <c r="F92" i="12"/>
  <c r="Q63" i="7"/>
  <c r="Q63" i="6"/>
  <c r="O79" i="6"/>
  <c r="J61" i="11"/>
  <c r="I52" i="6"/>
  <c r="I53" i="6"/>
  <c r="I54" i="6"/>
  <c r="I55" i="6"/>
  <c r="I56" i="6"/>
  <c r="I57" i="6"/>
  <c r="T8" i="7"/>
  <c r="P67" i="7"/>
  <c r="O75" i="7"/>
  <c r="O42" i="7"/>
  <c r="H42" i="7"/>
  <c r="L42" i="7"/>
  <c r="E59" i="6"/>
  <c r="O75" i="6"/>
  <c r="K60" i="6"/>
  <c r="O77" i="6"/>
  <c r="U8" i="6"/>
  <c r="H42" i="6"/>
  <c r="L42" i="6"/>
  <c r="B58" i="8"/>
  <c r="M67" i="7"/>
  <c r="D58" i="8"/>
  <c r="D105" i="13"/>
  <c r="F114" i="13"/>
  <c r="Q64" i="11"/>
  <c r="M75" i="6"/>
  <c r="Q75" i="6"/>
  <c r="M77" i="6"/>
  <c r="Q77" i="6"/>
  <c r="M79" i="6"/>
  <c r="Q79" i="6"/>
  <c r="J64" i="11"/>
  <c r="M77" i="7"/>
  <c r="M79" i="7"/>
  <c r="M75" i="7"/>
  <c r="Q75" i="7"/>
  <c r="C75" i="9"/>
  <c r="F81" i="9"/>
  <c r="O52" i="6"/>
  <c r="O53" i="6"/>
  <c r="O54" i="6"/>
  <c r="O55" i="6"/>
  <c r="O56" i="6"/>
  <c r="O57" i="6"/>
  <c r="O58" i="6"/>
  <c r="O59" i="6"/>
  <c r="O60" i="6"/>
  <c r="C79" i="12"/>
  <c r="O79" i="7"/>
  <c r="Q79" i="7"/>
  <c r="O77" i="7"/>
  <c r="Q77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<sst xmlns="http://schemas.openxmlformats.org/spreadsheetml/2006/main" count="659" uniqueCount="276">
  <si>
    <t>PIN</t>
  </si>
  <si>
    <t>Financial Gameplan Tabs</t>
  </si>
  <si>
    <t>How to Save as PDF</t>
  </si>
  <si>
    <t>5. Save.</t>
  </si>
  <si>
    <t>Date:</t>
  </si>
  <si>
    <t>Recruit</t>
  </si>
  <si>
    <t>First</t>
  </si>
  <si>
    <t>Last</t>
  </si>
  <si>
    <t>Trainer</t>
  </si>
  <si>
    <t>PRIMARY</t>
  </si>
  <si>
    <t>CELL NUMBER</t>
  </si>
  <si>
    <t>EMAIL</t>
  </si>
  <si>
    <t>D.O.B</t>
  </si>
  <si>
    <t>SPOUSE</t>
  </si>
  <si>
    <t>5 REASONS WE ARE HERE</t>
  </si>
  <si>
    <t>1. Training</t>
  </si>
  <si>
    <t>(Learning the System)</t>
  </si>
  <si>
    <t>2. We Are Expanding and Looking For New Business/Franchise Owners – RVP average income $125k year</t>
  </si>
  <si>
    <t>3. We Are Expanding and Looking For New Part-time Representatives – $25 to 50k year while learning the systems.</t>
  </si>
  <si>
    <t>4. Referrals</t>
  </si>
  <si>
    <t>People you know who need or could benefit from our services</t>
  </si>
  <si>
    <t>5. Earn your business as a client</t>
  </si>
  <si>
    <t>Current Career</t>
  </si>
  <si>
    <t>Where do you work? (Name of Place)</t>
  </si>
  <si>
    <t>What do you do for them? (mailperson, teacher, …</t>
  </si>
  <si>
    <t>What do you like about your current career? </t>
  </si>
  <si>
    <t>What do you dislike?</t>
  </si>
  <si>
    <t>Are they paying you what you believe you are worth?</t>
  </si>
  <si>
    <t>If no, how much more monthly?</t>
  </si>
  <si>
    <t>When will your company pay you that?</t>
  </si>
  <si>
    <t>Is that okay with you? Yes, No, Not Really</t>
  </si>
  <si>
    <t>(If no or not really) What are your options?</t>
  </si>
  <si>
    <t>Have you ever thought about your own business as an option?</t>
  </si>
  <si>
    <t>(If yes), why haven’t you started the business?</t>
  </si>
  <si>
    <t>(If no), why haven’t you looked at that as an option?</t>
  </si>
  <si>
    <t>What do you think it costs on average to start a business</t>
  </si>
  <si>
    <t>Would you own a McDonald’s Franchise?/Walmart?</t>
  </si>
  <si>
    <t xml:space="preserve">If you could earn an extra $25 to $50k a year, working on the average of 8 to 10 hours a week, part-time, would that interest you?		</t>
  </si>
  <si>
    <t>Second</t>
  </si>
  <si>
    <t>Third</t>
  </si>
  <si>
    <t>Is being debt free important to you?</t>
  </si>
  <si>
    <r>
      <t xml:space="preserve">What is your current debt free date? </t>
    </r>
    <r>
      <rPr>
        <i/>
        <sz val="14"/>
        <color rgb="FF000000"/>
        <rFont val="Arial"/>
        <family val="2"/>
      </rPr>
      <t>(usually when mortgage is paid off)</t>
    </r>
  </si>
  <si>
    <t>Is having a secure retirement important to you?</t>
  </si>
  <si>
    <t>What age are you on track to retire at?</t>
  </si>
  <si>
    <t>What would your ideal retirement age be?</t>
  </si>
  <si>
    <t>When you die do you want your family: FULLY TAKEN CARE OF, PARTIALLY TAKEN CARE OF, STRUGGLING/BROKE</t>
  </si>
  <si>
    <t xml:space="preserve">If you died right now which would they be? </t>
  </si>
  <si>
    <r>
      <rPr>
        <b/>
        <sz val="14"/>
        <color rgb="FF000000"/>
        <rFont val="Arial"/>
        <family val="2"/>
      </rPr>
      <t xml:space="preserve">What concerns you most: </t>
    </r>
    <r>
      <rPr>
        <sz val="14"/>
        <color rgb="FF00AA00"/>
        <rFont val="Arial"/>
        <family val="2"/>
      </rPr>
      <t xml:space="preserve">Living too long </t>
    </r>
    <r>
      <rPr>
        <sz val="14"/>
        <color rgb="FF000000"/>
        <rFont val="Arial"/>
        <family val="2"/>
      </rPr>
      <t xml:space="preserve">or </t>
    </r>
    <r>
      <rPr>
        <sz val="14"/>
        <color rgb="FFFF0000"/>
        <rFont val="Arial"/>
        <family val="2"/>
      </rPr>
      <t>Dying too soon</t>
    </r>
    <r>
      <rPr>
        <sz val="14"/>
        <color rgb="FF000000"/>
        <rFont val="Arial"/>
        <family val="2"/>
      </rPr>
      <t>?</t>
    </r>
  </si>
  <si>
    <r>
      <t>Dying to soon</t>
    </r>
    <r>
      <rPr>
        <sz val="14"/>
        <color rgb="FF000000"/>
        <rFont val="Arial"/>
        <family val="2"/>
      </rPr>
      <t>? Why?</t>
    </r>
  </si>
  <si>
    <t>Do you have life insurance? What kind?</t>
  </si>
  <si>
    <t>Click HERE for Quote</t>
  </si>
  <si>
    <r>
      <t xml:space="preserve">If we could save you or your love ones $300 to $400 a year on your/their </t>
    </r>
    <r>
      <rPr>
        <b/>
        <sz val="14"/>
        <color rgb="FF000000"/>
        <rFont val="Arial"/>
        <family val="2"/>
      </rPr>
      <t xml:space="preserve">Medicare </t>
    </r>
    <r>
      <rPr>
        <sz val="14"/>
        <color rgb="FF000000"/>
        <rFont val="Arial"/>
        <family val="2"/>
      </rPr>
      <t>would you/They want a FREE quote</t>
    </r>
  </si>
  <si>
    <r>
      <t xml:space="preserve">Would a </t>
    </r>
    <r>
      <rPr>
        <b/>
        <sz val="14"/>
        <color rgb="FF000000"/>
        <rFont val="Arial"/>
        <family val="2"/>
      </rPr>
      <t xml:space="preserve">SMART Home Protection System </t>
    </r>
    <r>
      <rPr>
        <sz val="14"/>
        <color rgb="FF000000"/>
        <rFont val="Arial"/>
        <family val="2"/>
      </rPr>
      <t xml:space="preserve">interest you? (see kids while out) </t>
    </r>
  </si>
  <si>
    <t>Do you have a WILL? Yes or No</t>
  </si>
  <si>
    <r>
      <t xml:space="preserve">Do you understand why you need it? </t>
    </r>
    <r>
      <rPr>
        <i/>
        <sz val="14"/>
        <color rgb="FF000000"/>
        <rFont val="Arial"/>
        <family val="2"/>
      </rPr>
      <t>(Explain to them why they need it.)</t>
    </r>
  </si>
  <si>
    <r>
      <t xml:space="preserve">Would you like to empower your family (children to age 26) with access to an attorney 24/7 if they get stopped by police and get a </t>
    </r>
    <r>
      <rPr>
        <b/>
        <sz val="14"/>
        <color rgb="FF000000"/>
        <rFont val="Arial"/>
        <family val="2"/>
      </rPr>
      <t>Complimentary Will</t>
    </r>
    <r>
      <rPr>
        <sz val="14"/>
        <color rgb="FF000000"/>
        <rFont val="Arial"/>
        <family val="2"/>
      </rPr>
      <t>?</t>
    </r>
  </si>
  <si>
    <t>Wouldn’t you agree that there is a right way and a wrong way to handling your finances?</t>
  </si>
  <si>
    <t>None</t>
  </si>
  <si>
    <t>First Name</t>
  </si>
  <si>
    <t>Last Name</t>
  </si>
  <si>
    <t>Today's Date</t>
  </si>
  <si>
    <t>Retirement Age</t>
  </si>
  <si>
    <t>Monthly Retirement Income</t>
  </si>
  <si>
    <t>Date of Birth</t>
  </si>
  <si>
    <t>Current Age</t>
  </si>
  <si>
    <t>Years Until Retirement</t>
  </si>
  <si>
    <t>Current Value:</t>
  </si>
  <si>
    <t>At Age 62:</t>
  </si>
  <si>
    <t>At Age 65:</t>
  </si>
  <si>
    <t>At Age 66:</t>
  </si>
  <si>
    <t>At Age 63:</t>
  </si>
  <si>
    <t>At Age 64:</t>
  </si>
  <si>
    <t>(Check out Social Security Statement online at www.ssa.gov)</t>
  </si>
  <si>
    <t>3. Personal Savings</t>
  </si>
  <si>
    <t>Current</t>
  </si>
  <si>
    <t>I/Y</t>
  </si>
  <si>
    <t>Current Value</t>
  </si>
  <si>
    <t>Monthly Contribution</t>
  </si>
  <si>
    <t>Company Match</t>
  </si>
  <si>
    <t>N</t>
  </si>
  <si>
    <t>PMT</t>
  </si>
  <si>
    <t>PV</t>
  </si>
  <si>
    <t>Emergency</t>
  </si>
  <si>
    <t>FV</t>
  </si>
  <si>
    <t>Short-Term</t>
  </si>
  <si>
    <t>TOTAL</t>
  </si>
  <si>
    <t>Note: does not include Emergency of short -term savings.</t>
  </si>
  <si>
    <t>FIN Formula</t>
  </si>
  <si>
    <t>Financial Independence Number (FIN) Formula</t>
  </si>
  <si>
    <t>Monthly Income</t>
  </si>
  <si>
    <t xml:space="preserve">x                12            =  </t>
  </si>
  <si>
    <t xml:space="preserve">/year   x   10   =  </t>
  </si>
  <si>
    <t>(FIN #)</t>
  </si>
  <si>
    <t>Annual Income</t>
  </si>
  <si>
    <t>FIN based on factor of 10</t>
  </si>
  <si>
    <t xml:space="preserve">x              10%           =  </t>
  </si>
  <si>
    <t xml:space="preserve">/year   /   12   =  </t>
  </si>
  <si>
    <t>FIN #</t>
  </si>
  <si>
    <t>Monthly Income wanted</t>
  </si>
  <si>
    <t> Experts recommend you pull down no more than 5% so your FIN# doubles </t>
  </si>
  <si>
    <t>Actual FIN</t>
  </si>
  <si>
    <t xml:space="preserve">x               5%            =  </t>
  </si>
  <si>
    <t>Example: $4,000/mth x 12 = $48,000 x 10 = $480,000 x 10% = $48,000 ÷ 12 = $4,000
Experts recommend no more than 5% --- $480,000 doubles to $960,000 (FIN)</t>
  </si>
  <si>
    <t>Rule of 72</t>
  </si>
  <si>
    <t>Interest Rate</t>
  </si>
  <si>
    <t>=</t>
  </si>
  <si>
    <t>Age Now</t>
  </si>
  <si>
    <t xml:space="preserve">Retirement  Age </t>
  </si>
  <si>
    <t>Must Accumulate</t>
  </si>
  <si>
    <t>in the next</t>
  </si>
  <si>
    <t>years.</t>
  </si>
  <si>
    <t>Current Monthly Contribution</t>
  </si>
  <si>
    <t>Total Monthly Investment at current rate %</t>
  </si>
  <si>
    <t>Monthly Contributions Only</t>
  </si>
  <si>
    <t>+</t>
  </si>
  <si>
    <t>Lump Sum</t>
  </si>
  <si>
    <t xml:space="preserve">Total at </t>
  </si>
  <si>
    <t xml:space="preserve"> </t>
  </si>
  <si>
    <t xml:space="preserve">x                 12         =  </t>
  </si>
  <si>
    <t xml:space="preserve">x               10%      =  </t>
  </si>
  <si>
    <t xml:space="preserve">x                5%      =  </t>
  </si>
  <si>
    <t>Tobacco</t>
  </si>
  <si>
    <t>Will</t>
  </si>
  <si>
    <t>Spouse Name</t>
  </si>
  <si>
    <t>How much life insurance coverage do you have now? What kind is it, Whole or Term?</t>
  </si>
  <si>
    <t>Primary</t>
  </si>
  <si>
    <t>Face amount</t>
  </si>
  <si>
    <t>Premium</t>
  </si>
  <si>
    <t>Cash Value</t>
  </si>
  <si>
    <t>Spouse</t>
  </si>
  <si>
    <t>Children</t>
  </si>
  <si>
    <t>Total</t>
  </si>
  <si>
    <t>D</t>
  </si>
  <si>
    <t>DEATH &amp; DEBT</t>
  </si>
  <si>
    <t> If you died today, how much will it take to cover your Funeral Expenses? </t>
  </si>
  <si>
    <t> Any joint debt that needs to be paid off? </t>
  </si>
  <si>
    <t>I</t>
  </si>
  <si>
    <t>INCOME</t>
  </si>
  <si>
    <t> If you died today, how much of your monthly income will your family need to maintain their standard of living? </t>
  </si>
  <si>
    <t>x</t>
  </si>
  <si>
    <t>12 months        =</t>
  </si>
  <si>
    <t xml:space="preserve">    x  10          =</t>
  </si>
  <si>
    <t>M</t>
  </si>
  <si>
    <t>MORTGAGE</t>
  </si>
  <si>
    <t> If you died today would you want your mortgage paid off? </t>
  </si>
  <si>
    <t> How much to pay off? </t>
  </si>
  <si>
    <t>E</t>
  </si>
  <si>
    <t>EDUCATION</t>
  </si>
  <si>
    <t> Annual cost to send your child to college? </t>
  </si>
  <si>
    <t> public ($20k to $35k a year) private ($35k &amp; up a year) </t>
  </si>
  <si>
    <t>Cost of Education</t>
  </si>
  <si>
    <t> Number children to put through college? </t>
  </si>
  <si>
    <t> At an annual cost of </t>
  </si>
  <si>
    <t>a year x 4 years =</t>
  </si>
  <si>
    <t> LESS ASSETS (401K/403B/TSP/etc) </t>
  </si>
  <si>
    <t>SUB-TOTAL NEEDED</t>
  </si>
  <si>
    <t>LESS ASSETS (401K/403B/TSP/etc)</t>
  </si>
  <si>
    <t>TOTAL NEEDED</t>
  </si>
  <si>
    <t> Primary: How often do you get paid? </t>
  </si>
  <si>
    <t>Spouse: How often do you get paid? </t>
  </si>
  <si>
    <t>MONTHLY COMMITMENT TOWARD FINANCIAL INDEPENDENCE:</t>
  </si>
  <si>
    <t>Client</t>
  </si>
  <si>
    <t>Notes</t>
  </si>
  <si>
    <t>Qualified Assets (Current):</t>
  </si>
  <si>
    <t>Non-Qualified Assets (Current):</t>
  </si>
  <si>
    <t>Current Total:</t>
  </si>
  <si>
    <t>Client Proposal</t>
  </si>
  <si>
    <t>Spouse Proposal</t>
  </si>
  <si>
    <t>Recommendation</t>
  </si>
  <si>
    <t>Total Commitment Towards Financial Independence</t>
  </si>
  <si>
    <t>[Input Recommendation]</t>
  </si>
  <si>
    <t>Remaining:</t>
  </si>
  <si>
    <t>ID Theft Defense</t>
  </si>
  <si>
    <t>Member Plan/Group Plan</t>
  </si>
  <si>
    <t>Smart Home Security</t>
  </si>
  <si>
    <t>Obtain Quote</t>
  </si>
  <si>
    <t>PLPP: (Complimentary WILL/24 HR Attorney Access)</t>
  </si>
  <si>
    <t>Home and Auto Quote Savings:</t>
  </si>
  <si>
    <t>Total Saved:</t>
  </si>
  <si>
    <t>Average Annual Tax Refund (Last 3 Years):</t>
  </si>
  <si>
    <t>Total Coverage:</t>
  </si>
  <si>
    <t>Use Tax Refund For Financial Independence?:</t>
  </si>
  <si>
    <t>PrecisionTerm 25</t>
  </si>
  <si>
    <t>Legacy Protection Coverage Amount:</t>
  </si>
  <si>
    <t> Monthly Income Needed At Retirement:</t>
  </si>
  <si>
    <t>Expected Retirement Age</t>
  </si>
  <si>
    <t>Financial Independence Number: (FIN #)</t>
  </si>
  <si>
    <t>Social Security: (Monthly)</t>
  </si>
  <si>
    <t>Years to retirement</t>
  </si>
  <si>
    <t>Pension: (Monthly)</t>
  </si>
  <si>
    <t>Qualified Account Balances:</t>
  </si>
  <si>
    <t>Non-Qualified Account Balances: ROTH IRA</t>
  </si>
  <si>
    <t>Taxable Assets Account Balances: Savings/Money Market</t>
  </si>
  <si>
    <t>Tax Deferred Assets (Current):</t>
  </si>
  <si>
    <t>Tax Advantaged Assets (Current):</t>
  </si>
  <si>
    <r>
      <rPr>
        <b/>
        <sz val="14"/>
        <color rgb="FF010101"/>
        <rFont val="Arial"/>
        <family val="2"/>
      </rPr>
      <t>Table of Futures</t>
    </r>
  </si>
  <si>
    <r>
      <rPr>
        <b/>
        <sz val="14"/>
        <color rgb="FF010101"/>
        <rFont val="Arial"/>
        <family val="2"/>
      </rPr>
      <t>Monthly Investment</t>
    </r>
  </si>
  <si>
    <r>
      <rPr>
        <b/>
        <sz val="14"/>
        <color rgb="FF010101"/>
        <rFont val="Arial"/>
        <family val="2"/>
      </rPr>
      <t>Years</t>
    </r>
  </si>
  <si>
    <r>
      <rPr>
        <b/>
        <sz val="14"/>
        <color rgb="FF010101"/>
        <rFont val="Arial"/>
        <family val="2"/>
      </rPr>
      <t>Total</t>
    </r>
  </si>
  <si>
    <r>
      <rPr>
        <b/>
        <i/>
        <sz val="14"/>
        <color rgb="FF010101"/>
        <rFont val="Arial"/>
        <family val="2"/>
      </rPr>
      <t>$1,000 Lump Sum</t>
    </r>
  </si>
  <si>
    <r>
      <rPr>
        <b/>
        <i/>
        <sz val="14"/>
        <color rgb="FF010101"/>
        <rFont val="Arial"/>
        <family val="2"/>
      </rPr>
      <t>$5,000 Lump Sum</t>
    </r>
  </si>
  <si>
    <r>
      <rPr>
        <sz val="14"/>
        <color rgb="FF131313"/>
        <rFont val="Arial"/>
        <family val="2"/>
      </rPr>
      <t xml:space="preserve">For </t>
    </r>
    <r>
      <rPr>
        <sz val="14"/>
        <color rgb="FF010101"/>
        <rFont val="Arial"/>
        <family val="2"/>
      </rPr>
      <t>Tr</t>
    </r>
    <r>
      <rPr>
        <sz val="14"/>
        <color rgb="FF2D2D2D"/>
        <rFont val="Arial"/>
        <family val="2"/>
      </rPr>
      <t>a</t>
    </r>
    <r>
      <rPr>
        <sz val="14"/>
        <color rgb="FF131313"/>
        <rFont val="Arial"/>
        <family val="2"/>
      </rPr>
      <t>inin</t>
    </r>
    <r>
      <rPr>
        <sz val="14"/>
        <color rgb="FF2D2D2D"/>
        <rFont val="Arial"/>
        <family val="2"/>
      </rPr>
      <t xml:space="preserve">g </t>
    </r>
    <r>
      <rPr>
        <sz val="14"/>
        <color rgb="FF131313"/>
        <rFont val="Arial"/>
        <family val="2"/>
      </rPr>
      <t xml:space="preserve">Purposes Only- Not </t>
    </r>
    <r>
      <rPr>
        <sz val="14"/>
        <color rgb="FF010101"/>
        <rFont val="Arial"/>
        <family val="2"/>
      </rPr>
      <t>T</t>
    </r>
    <r>
      <rPr>
        <sz val="14"/>
        <color rgb="FF2D2D2D"/>
        <rFont val="Arial"/>
        <family val="2"/>
      </rPr>
      <t xml:space="preserve">o </t>
    </r>
    <r>
      <rPr>
        <sz val="14"/>
        <color rgb="FF131313"/>
        <rFont val="Arial"/>
        <family val="2"/>
      </rPr>
      <t xml:space="preserve">Be Distributed </t>
    </r>
    <r>
      <rPr>
        <sz val="14"/>
        <color rgb="FF010101"/>
        <rFont val="Arial"/>
        <family val="2"/>
      </rPr>
      <t>T</t>
    </r>
    <r>
      <rPr>
        <sz val="14"/>
        <color rgb="FF2D2D2D"/>
        <rFont val="Arial"/>
        <family val="2"/>
      </rPr>
      <t xml:space="preserve">o </t>
    </r>
    <r>
      <rPr>
        <sz val="14"/>
        <color rgb="FF010101"/>
        <rFont val="Arial"/>
        <family val="2"/>
      </rPr>
      <t>Th</t>
    </r>
    <r>
      <rPr>
        <sz val="14"/>
        <color rgb="FF2D2D2D"/>
        <rFont val="Arial"/>
        <family val="2"/>
      </rPr>
      <t xml:space="preserve">e </t>
    </r>
    <r>
      <rPr>
        <sz val="14"/>
        <color rgb="FF131313"/>
        <rFont val="Arial"/>
        <family val="2"/>
      </rPr>
      <t>Public</t>
    </r>
  </si>
  <si>
    <r>
      <rPr>
        <b/>
        <sz val="12"/>
        <color rgb="FF010101"/>
        <rFont val="Arial"/>
        <family val="2"/>
      </rPr>
      <t>Monthly Investment</t>
    </r>
  </si>
  <si>
    <r>
      <rPr>
        <b/>
        <sz val="12"/>
        <color rgb="FF010101"/>
        <rFont val="Arial"/>
        <family val="2"/>
      </rPr>
      <t>Years</t>
    </r>
  </si>
  <si>
    <r>
      <rPr>
        <b/>
        <sz val="12"/>
        <color rgb="FF010101"/>
        <rFont val="Arial"/>
        <family val="2"/>
      </rPr>
      <t>Total</t>
    </r>
  </si>
  <si>
    <r>
      <rPr>
        <b/>
        <sz val="14"/>
        <color rgb="FF000000"/>
        <rFont val="Arial"/>
        <family val="2"/>
      </rPr>
      <t>Protection Income Number (PIN)</t>
    </r>
    <r>
      <rPr>
        <sz val="14"/>
        <color rgb="FF000000"/>
        <rFont val="Arial"/>
        <family val="2"/>
      </rPr>
      <t xml:space="preserve">
Experts recommend 8-10 times the amount of your annual salary in life insurance to protect/replace your income.
Example: $5,000/mth x 12 = $60,000 x 10 = $600,000 ($600,000 x 10% = $60,000 / 12 = $5,000 mth)When a family like yours doesn’t have any life insurance outside of work, or is underinsured, it’s usually due to one of the following reasons:
A.They didn’t understand it. B. They didn’t think they could afford it. C. They never got around to it.</t>
    </r>
  </si>
  <si>
    <r>
      <rPr>
        <b/>
        <sz val="14"/>
        <color rgb="FFFF0000"/>
        <rFont val="Arial"/>
        <family val="2"/>
      </rPr>
      <t xml:space="preserve">Current Life Insurance: </t>
    </r>
    <r>
      <rPr>
        <b/>
        <sz val="14"/>
        <color rgb="FF7030A0"/>
        <rFont val="Arial"/>
        <family val="2"/>
      </rPr>
      <t>(Coverage Amount)</t>
    </r>
  </si>
  <si>
    <r>
      <rPr>
        <b/>
        <sz val="14"/>
        <color rgb="FF00B050"/>
        <rFont val="Arial"/>
        <family val="2"/>
      </rPr>
      <t xml:space="preserve">Legacy Protection Monthly Commitment (New): </t>
    </r>
    <r>
      <rPr>
        <b/>
        <sz val="14"/>
        <color rgb="FF000000"/>
        <rFont val="Arial"/>
        <family val="2"/>
      </rPr>
      <t xml:space="preserve"> </t>
    </r>
    <r>
      <rPr>
        <b/>
        <sz val="14"/>
        <color rgb="FF7030A0"/>
        <rFont val="Arial"/>
        <family val="2"/>
      </rPr>
      <t>(Coverage Amount)</t>
    </r>
  </si>
  <si>
    <r>
      <t>Emergency Fund:</t>
    </r>
    <r>
      <rPr>
        <b/>
        <sz val="14"/>
        <color rgb="FF7030A0"/>
        <rFont val="Arial"/>
        <family val="2"/>
      </rPr>
      <t xml:space="preserve"> (Current Balance)</t>
    </r>
  </si>
  <si>
    <r>
      <t xml:space="preserve">Retirement (Qualified): </t>
    </r>
    <r>
      <rPr>
        <b/>
        <sz val="14"/>
        <color rgb="FF7030A0"/>
        <rFont val="Arial"/>
        <family val="2"/>
      </rPr>
      <t>Expected Growth</t>
    </r>
  </si>
  <si>
    <r>
      <t xml:space="preserve">Retirement (Non-Qualified): </t>
    </r>
    <r>
      <rPr>
        <b/>
        <sz val="14"/>
        <color rgb="FF7030A0"/>
        <rFont val="Arial"/>
        <family val="2"/>
      </rPr>
      <t>Expected Growth</t>
    </r>
  </si>
  <si>
    <r>
      <t xml:space="preserve">Short Term Savings (Non-Qualified): </t>
    </r>
    <r>
      <rPr>
        <b/>
        <sz val="14"/>
        <color rgb="FF7030A0"/>
        <rFont val="Arial"/>
        <family val="2"/>
      </rPr>
      <t>Vacations and other goals and dreams</t>
    </r>
  </si>
  <si>
    <r>
      <t xml:space="preserve">Retirement </t>
    </r>
    <r>
      <rPr>
        <b/>
        <u/>
        <sz val="14"/>
        <color rgb="FFFF0000"/>
        <rFont val="Arial"/>
        <family val="2"/>
      </rPr>
      <t>Deficit</t>
    </r>
    <r>
      <rPr>
        <b/>
        <u/>
        <sz val="14"/>
        <color rgb="FF000000"/>
        <rFont val="Arial"/>
        <family val="2"/>
      </rPr>
      <t>/</t>
    </r>
    <r>
      <rPr>
        <b/>
        <u/>
        <sz val="14"/>
        <color rgb="FF00B050"/>
        <rFont val="Arial"/>
        <family val="2"/>
      </rPr>
      <t>Surplus</t>
    </r>
    <r>
      <rPr>
        <b/>
        <u/>
        <sz val="14"/>
        <color rgb="FF000000"/>
        <rFont val="Arial"/>
        <family val="2"/>
      </rPr>
      <t>:</t>
    </r>
  </si>
  <si>
    <r>
      <t>Emergency Fund: (</t>
    </r>
    <r>
      <rPr>
        <b/>
        <sz val="14"/>
        <color rgb="FF7030A0"/>
        <rFont val="Arial"/>
        <family val="2"/>
      </rPr>
      <t>Current Balance)</t>
    </r>
  </si>
  <si>
    <t>If you could earn an extra $25 to $50k a year, working on the average of 8 to 10 hours a week, part-time, would that interest you?</t>
  </si>
  <si>
    <t>Click HERE for Auto/Home</t>
  </si>
  <si>
    <t>Click HERE for Other Products</t>
  </si>
  <si>
    <t>Is that ok with you?</t>
  </si>
  <si>
    <t>Ideal Retirement Age</t>
  </si>
  <si>
    <t>On Track Retirement</t>
  </si>
  <si>
    <t>Actual Retirement Age</t>
  </si>
  <si>
    <t>Amount you are willing to set aside for FI?</t>
  </si>
  <si>
    <t>What have you put in place in case you live too long? (401(k)s, TSP, 403(b), pensions, IRAs, deferred compensation, social security, etc.)</t>
  </si>
  <si>
    <t>[Input Notes]</t>
  </si>
  <si>
    <t xml:space="preserve">Is it unimportant, important, very important to provide financial security for your family? </t>
  </si>
  <si>
    <t>WHAT’S MOST IMPORTANT IN YOUR LIFE: WORK, SPIRITUAL, OR FAMILY?</t>
  </si>
  <si>
    <r>
      <t xml:space="preserve">If you could save $400 - $500 a year on </t>
    </r>
    <r>
      <rPr>
        <b/>
        <sz val="14"/>
        <color rgb="FF000000"/>
        <rFont val="Arial"/>
        <family val="2"/>
      </rPr>
      <t>Auto &amp; Home Insurance</t>
    </r>
    <r>
      <rPr>
        <sz val="14"/>
        <color rgb="FF000000"/>
        <rFont val="Arial"/>
        <family val="2"/>
      </rPr>
      <t xml:space="preserve">, would you want a free quote? </t>
    </r>
  </si>
  <si>
    <r>
      <t xml:space="preserve">Have you or anyone you know been a victim of Identity theft? Do you believe having an </t>
    </r>
    <r>
      <rPr>
        <b/>
        <sz val="14"/>
        <color rgb="FF000000"/>
        <rFont val="Arial"/>
        <family val="2"/>
      </rPr>
      <t>ID Theft Defense</t>
    </r>
    <r>
      <rPr>
        <sz val="14"/>
        <color rgb="FF000000"/>
        <rFont val="Arial"/>
        <family val="2"/>
      </rPr>
      <t xml:space="preserve"> program is important?</t>
    </r>
  </si>
  <si>
    <t>If Yes, what is the reason?</t>
  </si>
  <si>
    <t>Based on what we've discussed thus far, is there any reason you wouldn't do business with us/me?</t>
  </si>
  <si>
    <t>Do you have a problem with a professional coming to your Home/Job/Facility to complete blood and urine? </t>
  </si>
  <si>
    <t>Our "fee for service" is referrals, not $$, will you refer my services to your friends and family? </t>
  </si>
  <si>
    <t>Why did you purchase this Face Amt?</t>
  </si>
  <si>
    <t>What is your coverage amount?</t>
  </si>
  <si>
    <t xml:space="preserve">How much do you believe you need? </t>
  </si>
  <si>
    <t>How much are you paying for it?</t>
  </si>
  <si>
    <t>When is the best time to follow-up?</t>
  </si>
  <si>
    <t>Time:</t>
  </si>
  <si>
    <t>Do you have any major health challenges eg., COVID, High Bood Pressure, Diabetes, Over-weight, or etc?</t>
  </si>
  <si>
    <r>
      <t xml:space="preserve">What's your FIN #? (GO TO THE FIN WORK SHEET. Teach them to calculate their FIN number.) </t>
    </r>
    <r>
      <rPr>
        <sz val="9"/>
        <color rgb="FF008F00"/>
        <rFont val="Arial"/>
        <family val="2"/>
      </rPr>
      <t>(This is the total amount of money you must save for retirement in order to avoid running out of money when you retire.)</t>
    </r>
  </si>
  <si>
    <t>1. Edit only the blue cells with highlighted borders; these populate data to related sheets.</t>
  </si>
  <si>
    <t>FIN &amp; FIN SPOUSE</t>
  </si>
  <si>
    <t>2. Add demographic info for the client in the "FIN" sheet and for the spouse in the "FIN (SPOUSE)" sheet.</t>
  </si>
  <si>
    <t>1. Input both current and recommended client data; totals auto-populate.</t>
  </si>
  <si>
    <t>1. Go to "File" then "Print."</t>
  </si>
  <si>
    <t>2. In the "Print" dialog box, select "Workbook."</t>
  </si>
  <si>
    <t>3. Choose the sheets to include, e.g., FIN, PIN, Financial Gameplan, Table of Futures. Add spouse sheets as needed.</t>
  </si>
  <si>
    <t>4. Pick a file location.</t>
  </si>
  <si>
    <t>General Notes</t>
  </si>
  <si>
    <t>Monthly Commitment To Financial Independence</t>
  </si>
  <si>
    <r>
      <t xml:space="preserve">Total Commitment Towards Financial Independence </t>
    </r>
    <r>
      <rPr>
        <b/>
        <sz val="10"/>
        <color rgb="FF000000"/>
        <rFont val="Arial"/>
        <family val="2"/>
      </rPr>
      <t>(includes current life insurance premium)</t>
    </r>
  </si>
  <si>
    <t>Yes</t>
  </si>
  <si>
    <t>Non-Qualified Account Balances:</t>
  </si>
  <si>
    <t>Emergency/Savings Balances:</t>
  </si>
  <si>
    <r>
      <t>Emergency Fund:</t>
    </r>
    <r>
      <rPr>
        <b/>
        <sz val="14"/>
        <color rgb="FF7030A0"/>
        <rFont val="Arial"/>
        <family val="2"/>
      </rPr>
      <t xml:space="preserve"> (Expected Balance)</t>
    </r>
  </si>
  <si>
    <r>
      <t>Total Retirement Savings:</t>
    </r>
    <r>
      <rPr>
        <b/>
        <u/>
        <sz val="10"/>
        <color rgb="FF000000"/>
        <rFont val="Arial"/>
        <family val="2"/>
      </rPr>
      <t xml:space="preserve"> Qualified/NonQualified</t>
    </r>
  </si>
  <si>
    <r>
      <rPr>
        <b/>
        <sz val="10"/>
        <color rgb="FF000000"/>
        <rFont val="Arial"/>
        <family val="2"/>
      </rPr>
      <t>Non-Qualified</t>
    </r>
    <r>
      <rPr>
        <i/>
        <sz val="8"/>
        <color rgb="FF000000"/>
        <rFont val="Arial"/>
        <family val="2"/>
      </rPr>
      <t xml:space="preserve"> (Annuity, Money Market, CD, Mutual Fund, Savings, Other)</t>
    </r>
  </si>
  <si>
    <r>
      <rPr>
        <b/>
        <sz val="10"/>
        <color rgb="FF000000"/>
        <rFont val="Arial"/>
        <family val="2"/>
      </rPr>
      <t>Qualified</t>
    </r>
    <r>
      <rPr>
        <i/>
        <sz val="10"/>
        <color rgb="FF000000"/>
        <rFont val="Arial"/>
        <family val="2"/>
      </rPr>
      <t xml:space="preserve"> </t>
    </r>
    <r>
      <rPr>
        <i/>
        <sz val="8"/>
        <color rgb="FF000000"/>
        <rFont val="Arial"/>
        <family val="2"/>
      </rPr>
      <t>(Traditional/ROTH IRA, 401(a), 401(k), 403(b), 457(a), TSP, SEP, Keogh, CMA, Other)</t>
    </r>
  </si>
  <si>
    <r>
      <t xml:space="preserve">Let’s see how much you need </t>
    </r>
    <r>
      <rPr>
        <i/>
        <sz val="16"/>
        <color rgb="FFFF0000"/>
        <rFont val="Arial"/>
        <family val="2"/>
      </rPr>
      <t>(GO TO PIN SHEET &amp; EXPLAIN THE PIN NUMBER TO THEM and let them know they are Grossly underinsured)</t>
    </r>
    <r>
      <rPr>
        <sz val="16"/>
        <color rgb="FFFF0000"/>
        <rFont val="Arial"/>
        <family val="2"/>
      </rPr>
      <t>.</t>
    </r>
  </si>
  <si>
    <r>
      <t xml:space="preserve">Future </t>
    </r>
    <r>
      <rPr>
        <b/>
        <u/>
        <sz val="9"/>
        <color rgb="FF000000"/>
        <rFont val="Arial"/>
        <family val="2"/>
      </rPr>
      <t>Additional $</t>
    </r>
  </si>
  <si>
    <t>Definitions:</t>
  </si>
  <si>
    <t>Ideal Retirement Age - based on age client would most like to be retired.</t>
  </si>
  <si>
    <t>On Track to Retire - based on the clients current savings plan.</t>
  </si>
  <si>
    <t>Actual Retirement - based on age when the client will live 100% on their savings.</t>
  </si>
  <si>
    <t>3. For Social Security and Pension Entry, only enter the value based on the age the client wants to begin to receives these benefits. There should only be one entry each.</t>
  </si>
  <si>
    <t>3. For Date enter use the MM/DD/YYYY format. Be sure to include the "/"</t>
  </si>
  <si>
    <t>4. Currency figures must be in whole number format. Do not abbreviate.</t>
  </si>
  <si>
    <t>No</t>
  </si>
  <si>
    <r>
      <t xml:space="preserve">2. </t>
    </r>
    <r>
      <rPr>
        <b/>
        <u/>
        <sz val="14"/>
        <color rgb="FF000000"/>
        <rFont val="Arial"/>
        <family val="2"/>
      </rPr>
      <t>Social Security</t>
    </r>
    <r>
      <rPr>
        <b/>
        <sz val="14"/>
        <color rgb="FF000000"/>
        <rFont val="Arial"/>
        <family val="2"/>
      </rPr>
      <t xml:space="preserve"> </t>
    </r>
    <r>
      <rPr>
        <sz val="10"/>
        <color rgb="FF000000"/>
        <rFont val="Arial"/>
        <family val="2"/>
      </rPr>
      <t>(only input draw age.)</t>
    </r>
  </si>
  <si>
    <r>
      <t>1.</t>
    </r>
    <r>
      <rPr>
        <b/>
        <u/>
        <sz val="14"/>
        <color rgb="FF000000"/>
        <rFont val="Arial"/>
        <family val="2"/>
      </rPr>
      <t xml:space="preserve"> Pension</t>
    </r>
    <r>
      <rPr>
        <b/>
        <sz val="14"/>
        <color rgb="FF000000"/>
        <rFont val="Arial"/>
        <family val="2"/>
      </rPr>
      <t xml:space="preserve"> </t>
    </r>
    <r>
      <rPr>
        <sz val="10"/>
        <color rgb="FF000000"/>
        <rFont val="Arial"/>
        <family val="2"/>
      </rPr>
      <t>(only input draw age.)</t>
    </r>
  </si>
  <si>
    <t>Initial Client Gameplan Ver. 4.4</t>
  </si>
  <si>
    <r>
      <t xml:space="preserve">2. </t>
    </r>
    <r>
      <rPr>
        <b/>
        <u/>
        <sz val="14"/>
        <color rgb="FF000000"/>
        <rFont val="Arial"/>
        <family val="2"/>
      </rPr>
      <t>Social Security</t>
    </r>
    <r>
      <rPr>
        <sz val="10"/>
        <color rgb="FF000000"/>
        <rFont val="Arial"/>
        <family val="2"/>
      </rPr>
      <t xml:space="preserve"> (only input draw age.)</t>
    </r>
  </si>
  <si>
    <t>Adjusted FIN</t>
  </si>
  <si>
    <t>WHERE IS YOUR MONTHLY RETIREMENT INCOME COMING FROM?</t>
  </si>
  <si>
    <t>2. Input Client and Spouse Demographic information in the "Client Survey" sheet and it will populate to the "FIN", "FIN (SPOUSE)", and PIN sheets.</t>
  </si>
  <si>
    <t>1. The client's current life insurance data is populated from the client survey. These cells are locked.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</si>
</sst>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5" formatCode="&quot;$&quot;#,##0_);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&quot;$&quot;#,##0"/>
    <numFmt numFmtId="166" formatCode="[$-409]mmmm\ d\,\ yyyy;@"/>
    <numFmt numFmtId="167" formatCode="m/d/yy;@"/>
    <numFmt numFmtId="168" formatCode="\$0.00"/>
    <numFmt numFmtId="169" formatCode="[&lt;=9999999]###\-####;\(###\)\ ###\-####"/>
    <numFmt numFmtId="170" formatCode="[$$-409]#,##0_);\([$$-409]#,##0\)"/>
    <numFmt numFmtId="171" formatCode="m/d/yyyy;@"/>
    <numFmt numFmtId="172" formatCode="[$-F800]dddd\,\ mmmm\ dd\,\ yyyy"/>
    <numFmt numFmtId="173" formatCode="[$-409]h:mm\ AM/PM;@"/>
    <numFmt numFmtId="174" formatCode="#,##0.000"/>
    <numFmt numFmtId="175" formatCode="_(&quot;$&quot;* #,##0_);_(&quot;$&quot;* \(#,##0\);_(&quot;$&quot;* &quot;-&quot;??_);_(@_)"/>
  </numFmts>
  <fonts count="85" x14ac:knownFonts="1">
    <font>
      <sz val="10"/>
      <color rgb="FF000000"/>
      <name val="Times New Roman"/>
      <charset val="204"/>
    </font>
    <font>
      <sz val="14"/>
      <color rgb="FF000000"/>
      <name val="Times New Roman"/>
      <family val="1"/>
    </font>
    <font>
      <b/>
      <sz val="14"/>
      <color rgb="FF000000"/>
      <name val="Times New Roman"/>
      <family val="1"/>
    </font>
    <font>
      <b/>
      <sz val="14"/>
      <name val="Arial"/>
      <family val="2"/>
    </font>
    <font>
      <b/>
      <sz val="14"/>
      <color rgb="FF010101"/>
      <name val="Arial"/>
      <family val="2"/>
    </font>
    <font>
      <sz val="16"/>
      <color rgb="FF000000"/>
      <name val="Times New Roman"/>
      <family val="1"/>
    </font>
    <font>
      <b/>
      <u/>
      <sz val="14"/>
      <color rgb="FF000000"/>
      <name val="Times New Roman"/>
      <family val="1"/>
    </font>
    <font>
      <sz val="10"/>
      <color rgb="FF000000"/>
      <name val="Times New Roman"/>
      <family val="1"/>
    </font>
    <font>
      <sz val="14"/>
      <color rgb="FF010101"/>
      <name val="Arial"/>
      <family val="2"/>
    </font>
    <font>
      <sz val="14"/>
      <color rgb="FF000000"/>
      <name val="Arial"/>
      <family val="2"/>
    </font>
    <font>
      <b/>
      <sz val="14"/>
      <color rgb="FF000000"/>
      <name val="Arial"/>
      <family val="2"/>
    </font>
    <font>
      <b/>
      <i/>
      <sz val="14"/>
      <color rgb="FF010101"/>
      <name val="Arial"/>
      <family val="2"/>
    </font>
    <font>
      <b/>
      <i/>
      <sz val="14"/>
      <name val="Arial"/>
      <family val="2"/>
    </font>
    <font>
      <sz val="14"/>
      <name val="Arial"/>
      <family val="2"/>
    </font>
    <font>
      <sz val="14"/>
      <color rgb="FF131313"/>
      <name val="Arial"/>
      <family val="2"/>
    </font>
    <font>
      <sz val="14"/>
      <color rgb="FF2D2D2D"/>
      <name val="Arial"/>
      <family val="2"/>
    </font>
    <font>
      <sz val="10"/>
      <color rgb="FF000000"/>
      <name val="Times New Roman"/>
      <family val="1"/>
    </font>
    <font>
      <sz val="10"/>
      <color rgb="FFFF0000"/>
      <name val="Times New Roman"/>
      <family val="1"/>
    </font>
    <font>
      <sz val="10"/>
      <color rgb="FF000000"/>
      <name val="Arial"/>
      <family val="2"/>
    </font>
    <font>
      <u/>
      <sz val="10"/>
      <color theme="10"/>
      <name val="Times New Roman"/>
      <family val="1"/>
    </font>
    <font>
      <sz val="16"/>
      <color rgb="FF000000"/>
      <name val="Arial"/>
      <family val="2"/>
    </font>
    <font>
      <i/>
      <sz val="14"/>
      <color rgb="FF000000"/>
      <name val="Arial"/>
      <family val="2"/>
    </font>
    <font>
      <sz val="14"/>
      <color rgb="FF00AA00"/>
      <name val="Arial"/>
      <family val="2"/>
    </font>
    <font>
      <sz val="14"/>
      <color rgb="FFFF0000"/>
      <name val="Arial"/>
      <family val="2"/>
    </font>
    <font>
      <sz val="14"/>
      <color rgb="FF008F00"/>
      <name val="Arial"/>
      <family val="2"/>
    </font>
    <font>
      <sz val="10"/>
      <color rgb="FF008F00"/>
      <name val="Times New Roman"/>
      <family val="1"/>
    </font>
    <font>
      <sz val="16"/>
      <color rgb="FFFF0000"/>
      <name val="Arial"/>
      <family val="2"/>
    </font>
    <font>
      <i/>
      <sz val="16"/>
      <color rgb="FFFF0000"/>
      <name val="Arial"/>
      <family val="2"/>
    </font>
    <font>
      <i/>
      <sz val="16"/>
      <color rgb="FF002060"/>
      <name val="Arial"/>
      <family val="2"/>
    </font>
    <font>
      <sz val="16"/>
      <color rgb="FF002060"/>
      <name val="Arial"/>
      <family val="2"/>
    </font>
    <font>
      <sz val="14"/>
      <color rgb="FFFF0000"/>
      <name val="Times New Roman"/>
      <family val="1"/>
    </font>
    <font>
      <sz val="14"/>
      <color theme="0"/>
      <name val="Arial"/>
      <family val="2"/>
    </font>
    <font>
      <sz val="10"/>
      <name val="Arial"/>
      <family val="2"/>
    </font>
    <font>
      <sz val="14"/>
      <color theme="1"/>
      <name val="Arial"/>
      <family val="2"/>
    </font>
    <font>
      <b/>
      <u/>
      <sz val="14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12"/>
      <color rgb="FF000000"/>
      <name val="Arial"/>
      <family val="2"/>
    </font>
    <font>
      <sz val="10"/>
      <color theme="0"/>
      <name val="Arial"/>
      <family val="2"/>
    </font>
    <font>
      <b/>
      <sz val="24"/>
      <color rgb="FF000000"/>
      <name val="Arial"/>
      <family val="2"/>
    </font>
    <font>
      <sz val="11"/>
      <color rgb="FF000000"/>
      <name val="Arial"/>
      <family val="2"/>
    </font>
    <font>
      <sz val="12"/>
      <color rgb="FF000000"/>
      <name val="Arial"/>
      <family val="2"/>
    </font>
    <font>
      <sz val="10"/>
      <color theme="1"/>
      <name val="Arial"/>
      <family val="2"/>
    </font>
    <font>
      <b/>
      <sz val="12"/>
      <color rgb="FF010101"/>
      <name val="Arial"/>
      <family val="2"/>
    </font>
    <font>
      <b/>
      <sz val="14"/>
      <color rgb="FFFF0000"/>
      <name val="Arial"/>
      <family val="2"/>
    </font>
    <font>
      <u/>
      <sz val="14"/>
      <color rgb="FF000000"/>
      <name val="Arial"/>
      <family val="2"/>
    </font>
    <font>
      <b/>
      <u/>
      <sz val="14"/>
      <color rgb="FF00B050"/>
      <name val="Arial"/>
      <family val="2"/>
    </font>
    <font>
      <sz val="14"/>
      <color rgb="FF00B050"/>
      <name val="Arial"/>
      <family val="2"/>
    </font>
    <font>
      <b/>
      <u/>
      <sz val="14"/>
      <name val="Arial"/>
      <family val="2"/>
    </font>
    <font>
      <sz val="14"/>
      <color rgb="FF7030A0"/>
      <name val="Arial"/>
      <family val="2"/>
    </font>
    <font>
      <b/>
      <i/>
      <sz val="14"/>
      <color rgb="FF00B050"/>
      <name val="Arial"/>
      <family val="2"/>
    </font>
    <font>
      <b/>
      <sz val="14"/>
      <color rgb="FF00B050"/>
      <name val="Arial"/>
      <family val="2"/>
    </font>
    <font>
      <b/>
      <sz val="14"/>
      <color rgb="FF7030A0"/>
      <name val="Arial"/>
      <family val="2"/>
    </font>
    <font>
      <b/>
      <i/>
      <u/>
      <sz val="14"/>
      <color theme="3" tint="0.39997558519241921"/>
      <name val="Arial"/>
      <family val="2"/>
    </font>
    <font>
      <u/>
      <sz val="14"/>
      <color theme="3" tint="0.39997558519241921"/>
      <name val="Arial"/>
      <family val="2"/>
    </font>
    <font>
      <b/>
      <u/>
      <sz val="14"/>
      <color theme="3" tint="0.39997558519241921"/>
      <name val="Arial"/>
      <family val="2"/>
    </font>
    <font>
      <i/>
      <sz val="14"/>
      <color rgb="FF7030A0"/>
      <name val="Arial"/>
      <family val="2"/>
    </font>
    <font>
      <b/>
      <u/>
      <sz val="14"/>
      <color theme="1"/>
      <name val="Arial"/>
      <family val="2"/>
    </font>
    <font>
      <u/>
      <sz val="14"/>
      <color rgb="FF00B050"/>
      <name val="Arial"/>
      <family val="2"/>
    </font>
    <font>
      <b/>
      <sz val="14"/>
      <color theme="3" tint="0.39997558519241921"/>
      <name val="Arial"/>
      <family val="2"/>
    </font>
    <font>
      <b/>
      <u/>
      <sz val="14"/>
      <color rgb="FFFF0000"/>
      <name val="Arial"/>
      <family val="2"/>
    </font>
    <font>
      <b/>
      <u/>
      <sz val="14"/>
      <color rgb="FFFFC000"/>
      <name val="Arial"/>
      <family val="2"/>
    </font>
    <font>
      <sz val="14"/>
      <color rgb="FFFFC000"/>
      <name val="Arial"/>
      <family val="2"/>
    </font>
    <font>
      <u/>
      <sz val="14"/>
      <color rgb="FF000000"/>
      <name val="Times New Roman"/>
      <family val="1"/>
    </font>
    <font>
      <sz val="14"/>
      <color rgb="FF00B050"/>
      <name val="Times New Roman"/>
      <family val="1"/>
    </font>
    <font>
      <b/>
      <i/>
      <u/>
      <sz val="14"/>
      <name val="Arial"/>
      <family val="2"/>
    </font>
    <font>
      <b/>
      <i/>
      <u/>
      <sz val="14"/>
      <color rgb="FF000000"/>
      <name val="Arial"/>
      <family val="2"/>
    </font>
    <font>
      <u/>
      <sz val="14"/>
      <color theme="3" tint="0.39997558519241921"/>
      <name val="Times New Roman"/>
      <family val="1"/>
    </font>
    <font>
      <u/>
      <sz val="14"/>
      <color rgb="FF00B050"/>
      <name val="Times New Roman"/>
      <family val="1"/>
    </font>
    <font>
      <sz val="14"/>
      <color rgb="FFFFC000"/>
      <name val="Times New Roman"/>
      <family val="1"/>
    </font>
    <font>
      <u/>
      <sz val="14"/>
      <color rgb="FFFF0000"/>
      <name val="Times New Roman"/>
      <family val="1"/>
    </font>
    <font>
      <u/>
      <sz val="14"/>
      <color rgb="FFFF0000"/>
      <name val="Arial"/>
      <family val="2"/>
    </font>
    <font>
      <i/>
      <sz val="8"/>
      <color rgb="FF000000"/>
      <name val="Arial"/>
      <family val="2"/>
    </font>
    <font>
      <sz val="16"/>
      <color rgb="FF008F00"/>
      <name val="Arial"/>
      <family val="2"/>
    </font>
    <font>
      <i/>
      <sz val="16"/>
      <color rgb="FF008F00"/>
      <name val="Arial"/>
      <family val="2"/>
    </font>
    <font>
      <sz val="16"/>
      <color rgb="FF008F00"/>
      <name val="Times New Roman"/>
      <family val="1"/>
    </font>
    <font>
      <b/>
      <sz val="10"/>
      <color rgb="FF000000"/>
      <name val="Times New Roman"/>
      <family val="1"/>
    </font>
    <font>
      <sz val="9"/>
      <color rgb="FF008F00"/>
      <name val="Arial"/>
      <family val="2"/>
    </font>
    <font>
      <b/>
      <sz val="13"/>
      <color rgb="FF000000"/>
      <name val="Times New Roman"/>
      <family val="1"/>
    </font>
    <font>
      <sz val="13"/>
      <color rgb="FF000000"/>
      <name val="Times New Roman"/>
      <family val="1"/>
    </font>
    <font>
      <b/>
      <sz val="14"/>
      <color rgb="FFFFC000"/>
      <name val="Arial"/>
      <family val="2"/>
    </font>
    <font>
      <u/>
      <sz val="14"/>
      <color theme="10"/>
      <name val="Times New Roman"/>
      <family val="1"/>
    </font>
    <font>
      <b/>
      <u/>
      <sz val="10"/>
      <color rgb="FF000000"/>
      <name val="Arial"/>
      <family val="2"/>
    </font>
    <font>
      <b/>
      <u/>
      <sz val="9"/>
      <color rgb="FF000000"/>
      <name val="Arial"/>
      <family val="2"/>
    </font>
    <font>
      <b/>
      <u/>
      <sz val="13"/>
      <color rgb="FF000000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rgb="FFFBFF24"/>
        <bgColor indexed="64"/>
      </patternFill>
    </fill>
    <fill>
      <patternFill patternType="solid">
        <fgColor rgb="FFFFFB9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</patternFill>
    </fill>
    <fill>
      <patternFill patternType="solid">
        <fgColor rgb="FFFFFF00"/>
      </patternFill>
    </fill>
    <fill>
      <patternFill patternType="solid">
        <fgColor rgb="FFBFBFB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92D050"/>
      </left>
      <right/>
      <top style="medium">
        <color rgb="FF92D050"/>
      </top>
      <bottom style="medium">
        <color rgb="FF92D050"/>
      </bottom>
      <diagonal/>
    </border>
    <border>
      <left/>
      <right style="medium">
        <color rgb="FF92D050"/>
      </right>
      <top style="medium">
        <color rgb="FF92D050"/>
      </top>
      <bottom style="medium">
        <color rgb="FF92D050"/>
      </bottom>
      <diagonal/>
    </border>
    <border>
      <left style="medium">
        <color rgb="FF92D050"/>
      </left>
      <right style="thin">
        <color rgb="FFFFFD78"/>
      </right>
      <top style="medium">
        <color rgb="FF92D050"/>
      </top>
      <bottom style="medium">
        <color rgb="FF92D050"/>
      </bottom>
      <diagonal/>
    </border>
    <border>
      <left style="thin">
        <color rgb="FFFFFD78"/>
      </left>
      <right style="medium">
        <color rgb="FF92D050"/>
      </right>
      <top style="medium">
        <color rgb="FF92D050"/>
      </top>
      <bottom style="medium">
        <color rgb="FF92D050"/>
      </bottom>
      <diagonal/>
    </border>
    <border>
      <left style="thin">
        <color rgb="FFD5FC79"/>
      </left>
      <right/>
      <top style="thin">
        <color rgb="FFD5FC79"/>
      </top>
      <bottom style="thin">
        <color rgb="FFD5FC79"/>
      </bottom>
      <diagonal/>
    </border>
    <border>
      <left/>
      <right/>
      <top style="thin">
        <color rgb="FFD5FC79"/>
      </top>
      <bottom style="thin">
        <color rgb="FFD5FC79"/>
      </bottom>
      <diagonal/>
    </border>
    <border>
      <left/>
      <right style="thin">
        <color rgb="FFD5FC79"/>
      </right>
      <top style="thin">
        <color rgb="FFD5FC79"/>
      </top>
      <bottom style="thin">
        <color rgb="FFD5FC79"/>
      </bottom>
      <diagonal/>
    </border>
    <border>
      <left style="medium">
        <color rgb="FF92D050"/>
      </left>
      <right style="thin">
        <color rgb="FFFFFD78"/>
      </right>
      <top style="medium">
        <color rgb="FF92D050"/>
      </top>
      <bottom/>
      <diagonal/>
    </border>
    <border>
      <left style="thin">
        <color rgb="FFFFFD78"/>
      </left>
      <right style="medium">
        <color rgb="FF92D050"/>
      </right>
      <top style="medium">
        <color rgb="FF92D050"/>
      </top>
      <bottom/>
      <diagonal/>
    </border>
    <border>
      <left style="thin">
        <color rgb="FFD5FC79"/>
      </left>
      <right style="thin">
        <color rgb="FFD5FC79"/>
      </right>
      <top style="thin">
        <color rgb="FFD5FC79"/>
      </top>
      <bottom style="thin">
        <color rgb="FFD5FC79"/>
      </bottom>
      <diagonal/>
    </border>
    <border>
      <left style="thin">
        <color rgb="FFD5FC79"/>
      </left>
      <right style="thin">
        <color rgb="FFD5FC79"/>
      </right>
      <top style="thin">
        <color rgb="FFD5FC79"/>
      </top>
      <bottom/>
      <diagonal/>
    </border>
    <border>
      <left style="thin">
        <color rgb="FFD5FC79"/>
      </left>
      <right/>
      <top style="thin">
        <color rgb="FFD5FC79"/>
      </top>
      <bottom style="medium">
        <color indexed="64"/>
      </bottom>
      <diagonal/>
    </border>
    <border>
      <left/>
      <right style="thin">
        <color rgb="FFD5FC79"/>
      </right>
      <top style="thin">
        <color rgb="FFD5FC79"/>
      </top>
      <bottom style="medium">
        <color indexed="64"/>
      </bottom>
      <diagonal/>
    </border>
    <border>
      <left/>
      <right style="medium">
        <color indexed="64"/>
      </right>
      <top style="thin">
        <color rgb="FFD5FC79"/>
      </top>
      <bottom style="thin">
        <color rgb="FFD5FC79"/>
      </bottom>
      <diagonal/>
    </border>
    <border>
      <left style="medium">
        <color rgb="FFD5FC79"/>
      </left>
      <right style="medium">
        <color rgb="FFD5FC79"/>
      </right>
      <top style="medium">
        <color rgb="FFD5FC79"/>
      </top>
      <bottom style="medium">
        <color rgb="FFD5FC79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thin">
        <color rgb="FFD5FC79"/>
      </left>
      <right/>
      <top style="thin">
        <color rgb="FFD5FC79"/>
      </top>
      <bottom/>
      <diagonal/>
    </border>
    <border>
      <left/>
      <right/>
      <top style="thin">
        <color rgb="FFD5FC79"/>
      </top>
      <bottom/>
      <diagonal/>
    </border>
    <border>
      <left/>
      <right/>
      <top/>
      <bottom style="thin">
        <color rgb="FFD5FC79"/>
      </bottom>
      <diagonal/>
    </border>
    <border>
      <left style="thin">
        <color rgb="FFD5FC79"/>
      </left>
      <right/>
      <top/>
      <bottom/>
      <diagonal/>
    </border>
    <border>
      <left/>
      <right style="thin">
        <color rgb="FFD5FC79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rgb="FFD5FC79"/>
      </bottom>
      <diagonal/>
    </border>
    <border>
      <left/>
      <right style="thin">
        <color rgb="FFD5FC79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rgb="FFD5FC79"/>
      </bottom>
      <diagonal/>
    </border>
    <border>
      <left style="thin">
        <color rgb="FFD5FC79"/>
      </left>
      <right style="thin">
        <color rgb="FFD5FC79"/>
      </right>
      <top/>
      <bottom/>
      <diagonal/>
    </border>
    <border>
      <left style="thin">
        <color rgb="FFD5FC79"/>
      </left>
      <right style="thin">
        <color rgb="FFD5FC79"/>
      </right>
      <top/>
      <bottom style="thin">
        <color rgb="FFD5FC79"/>
      </bottom>
      <diagonal/>
    </border>
    <border>
      <left/>
      <right style="medium">
        <color rgb="FF92D050"/>
      </right>
      <top style="thin">
        <color indexed="64"/>
      </top>
      <bottom/>
      <diagonal/>
    </border>
    <border>
      <left/>
      <right style="medium">
        <color rgb="FF92D050"/>
      </right>
      <top/>
      <bottom/>
      <diagonal/>
    </border>
    <border>
      <left/>
      <right style="medium">
        <color rgb="FF92D050"/>
      </right>
      <top style="thin">
        <color indexed="64"/>
      </top>
      <bottom style="thin">
        <color indexed="64"/>
      </bottom>
      <diagonal/>
    </border>
    <border>
      <left/>
      <right style="medium">
        <color rgb="FF92D050"/>
      </right>
      <top/>
      <bottom style="thin">
        <color indexed="64"/>
      </bottom>
      <diagonal/>
    </border>
    <border>
      <left style="medium">
        <color rgb="FF92D050"/>
      </left>
      <right style="medium">
        <color rgb="FF92D050"/>
      </right>
      <top style="medium">
        <color rgb="FF92D050"/>
      </top>
      <bottom style="medium">
        <color rgb="FF92D050"/>
      </bottom>
      <diagonal/>
    </border>
    <border>
      <left/>
      <right style="thin">
        <color indexed="64"/>
      </right>
      <top/>
      <bottom/>
      <diagonal/>
    </border>
    <border>
      <left style="thin">
        <color rgb="FFFFFD78"/>
      </left>
      <right/>
      <top style="medium">
        <color rgb="FF92D050"/>
      </top>
      <bottom style="medium">
        <color rgb="FF92D050"/>
      </bottom>
      <diagonal/>
    </border>
    <border>
      <left style="medium">
        <color rgb="FF92D050"/>
      </left>
      <right/>
      <top style="medium">
        <color rgb="FF92D050"/>
      </top>
      <bottom/>
      <diagonal/>
    </border>
    <border>
      <left/>
      <right style="medium">
        <color rgb="FF92D050"/>
      </right>
      <top style="medium">
        <color rgb="FF92D050"/>
      </top>
      <bottom/>
      <diagonal/>
    </border>
    <border>
      <left style="medium">
        <color rgb="FF92D050"/>
      </left>
      <right/>
      <top/>
      <bottom/>
      <diagonal/>
    </border>
    <border>
      <left style="medium">
        <color rgb="FF92D050"/>
      </left>
      <right/>
      <top/>
      <bottom style="medium">
        <color rgb="FF92D050"/>
      </bottom>
      <diagonal/>
    </border>
    <border>
      <left/>
      <right style="medium">
        <color rgb="FF92D050"/>
      </right>
      <top/>
      <bottom style="medium">
        <color rgb="FF92D05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rgb="FFD5FC79"/>
      </right>
      <top style="thin">
        <color rgb="FFD5FC79"/>
      </top>
      <bottom/>
      <diagonal/>
    </border>
    <border>
      <left/>
      <right style="thin">
        <color rgb="FFD5FC79"/>
      </right>
      <top/>
      <bottom style="thin">
        <color rgb="FFD5FC79"/>
      </bottom>
      <diagonal/>
    </border>
    <border>
      <left style="thin">
        <color theme="3" tint="0.79998168889431442"/>
      </left>
      <right/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</borders>
  <cellStyleXfs count="4">
    <xf numFmtId="0" fontId="0" fillId="0" borderId="0"/>
    <xf numFmtId="44" fontId="7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698">
    <xf numFmtId="0" fontId="0" fillId="0" borderId="0" xfId="0" applyAlignment="1">
      <alignment horizontal="left" vertical="top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center" vertical="center" wrapText="1"/>
    </xf>
    <xf numFmtId="1" fontId="8" fillId="0" borderId="29" xfId="0" applyNumberFormat="1" applyFont="1" applyBorder="1" applyAlignment="1">
      <alignment horizontal="center" vertical="top" shrinkToFit="1"/>
    </xf>
    <xf numFmtId="0" fontId="9" fillId="0" borderId="0" xfId="0" applyFont="1" applyAlignment="1">
      <alignment horizontal="center" wrapText="1"/>
    </xf>
    <xf numFmtId="1" fontId="4" fillId="0" borderId="30" xfId="0" applyNumberFormat="1" applyFont="1" applyBorder="1" applyAlignment="1">
      <alignment horizontal="center" vertical="top" shrinkToFit="1"/>
    </xf>
    <xf numFmtId="1" fontId="8" fillId="0" borderId="30" xfId="0" applyNumberFormat="1" applyFont="1" applyBorder="1" applyAlignment="1">
      <alignment horizontal="center" vertical="top" shrinkToFit="1"/>
    </xf>
    <xf numFmtId="1" fontId="4" fillId="0" borderId="31" xfId="0" applyNumberFormat="1" applyFont="1" applyBorder="1" applyAlignment="1">
      <alignment horizontal="center" vertical="top" shrinkToFit="1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center" vertical="top"/>
    </xf>
    <xf numFmtId="0" fontId="10" fillId="0" borderId="30" xfId="0" applyFont="1" applyBorder="1" applyAlignment="1">
      <alignment horizontal="center" vertical="top" wrapText="1"/>
    </xf>
    <xf numFmtId="0" fontId="10" fillId="0" borderId="0" xfId="0" applyFont="1" applyAlignment="1">
      <alignment horizontal="center" vertical="center" wrapText="1"/>
    </xf>
    <xf numFmtId="0" fontId="9" fillId="0" borderId="30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0" fontId="0" fillId="0" borderId="0" xfId="0" applyAlignment="1">
      <alignment horizontal="center"/>
    </xf>
    <xf numFmtId="0" fontId="2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 wrapText="1"/>
    </xf>
    <xf numFmtId="5" fontId="8" fillId="7" borderId="29" xfId="1" applyNumberFormat="1" applyFont="1" applyFill="1" applyBorder="1" applyAlignment="1">
      <alignment horizontal="right" vertical="center" shrinkToFit="1"/>
    </xf>
    <xf numFmtId="5" fontId="8" fillId="8" borderId="29" xfId="1" applyNumberFormat="1" applyFont="1" applyFill="1" applyBorder="1" applyAlignment="1">
      <alignment horizontal="right" vertical="center" shrinkToFit="1"/>
    </xf>
    <xf numFmtId="5" fontId="8" fillId="9" borderId="29" xfId="1" applyNumberFormat="1" applyFont="1" applyFill="1" applyBorder="1" applyAlignment="1">
      <alignment horizontal="right" vertical="center" shrinkToFit="1"/>
    </xf>
    <xf numFmtId="5" fontId="4" fillId="7" borderId="30" xfId="1" applyNumberFormat="1" applyFont="1" applyFill="1" applyBorder="1" applyAlignment="1">
      <alignment horizontal="right" vertical="center" shrinkToFit="1"/>
    </xf>
    <xf numFmtId="5" fontId="4" fillId="8" borderId="30" xfId="1" applyNumberFormat="1" applyFont="1" applyFill="1" applyBorder="1" applyAlignment="1">
      <alignment horizontal="right" vertical="center" shrinkToFit="1"/>
    </xf>
    <xf numFmtId="5" fontId="4" fillId="9" borderId="30" xfId="1" applyNumberFormat="1" applyFont="1" applyFill="1" applyBorder="1" applyAlignment="1">
      <alignment horizontal="right" vertical="center" shrinkToFit="1"/>
    </xf>
    <xf numFmtId="5" fontId="8" fillId="7" borderId="30" xfId="1" applyNumberFormat="1" applyFont="1" applyFill="1" applyBorder="1" applyAlignment="1">
      <alignment horizontal="right" vertical="center" shrinkToFit="1"/>
    </xf>
    <xf numFmtId="5" fontId="8" fillId="8" borderId="30" xfId="1" applyNumberFormat="1" applyFont="1" applyFill="1" applyBorder="1" applyAlignment="1">
      <alignment horizontal="right" vertical="center" shrinkToFit="1"/>
    </xf>
    <xf numFmtId="5" fontId="8" fillId="9" borderId="30" xfId="1" applyNumberFormat="1" applyFont="1" applyFill="1" applyBorder="1" applyAlignment="1">
      <alignment horizontal="right" vertical="center" shrinkToFit="1"/>
    </xf>
    <xf numFmtId="5" fontId="4" fillId="7" borderId="31" xfId="1" applyNumberFormat="1" applyFont="1" applyFill="1" applyBorder="1" applyAlignment="1">
      <alignment horizontal="right" vertical="center" shrinkToFit="1"/>
    </xf>
    <xf numFmtId="5" fontId="4" fillId="8" borderId="31" xfId="1" applyNumberFormat="1" applyFont="1" applyFill="1" applyBorder="1" applyAlignment="1">
      <alignment horizontal="right" vertical="center" shrinkToFit="1"/>
    </xf>
    <xf numFmtId="5" fontId="4" fillId="9" borderId="31" xfId="1" applyNumberFormat="1" applyFont="1" applyFill="1" applyBorder="1" applyAlignment="1">
      <alignment horizontal="right" vertical="center" shrinkToFit="1"/>
    </xf>
    <xf numFmtId="5" fontId="10" fillId="7" borderId="30" xfId="1" applyNumberFormat="1" applyFont="1" applyFill="1" applyBorder="1" applyAlignment="1">
      <alignment horizontal="right" vertical="center" wrapText="1"/>
    </xf>
    <xf numFmtId="5" fontId="10" fillId="8" borderId="30" xfId="1" applyNumberFormat="1" applyFont="1" applyFill="1" applyBorder="1" applyAlignment="1">
      <alignment horizontal="right" vertical="center" wrapText="1"/>
    </xf>
    <xf numFmtId="5" fontId="10" fillId="9" borderId="30" xfId="1" applyNumberFormat="1" applyFont="1" applyFill="1" applyBorder="1" applyAlignment="1">
      <alignment horizontal="right" vertical="center" wrapText="1"/>
    </xf>
    <xf numFmtId="5" fontId="9" fillId="7" borderId="30" xfId="1" applyNumberFormat="1" applyFont="1" applyFill="1" applyBorder="1" applyAlignment="1">
      <alignment horizontal="right" vertical="center" wrapText="1"/>
    </xf>
    <xf numFmtId="5" fontId="9" fillId="8" borderId="30" xfId="1" applyNumberFormat="1" applyFont="1" applyFill="1" applyBorder="1" applyAlignment="1">
      <alignment horizontal="right" vertical="center" wrapText="1"/>
    </xf>
    <xf numFmtId="5" fontId="9" fillId="9" borderId="30" xfId="1" applyNumberFormat="1" applyFont="1" applyFill="1" applyBorder="1" applyAlignment="1">
      <alignment horizontal="right" vertical="center" wrapText="1"/>
    </xf>
    <xf numFmtId="0" fontId="3" fillId="0" borderId="54" xfId="0" applyFont="1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 wrapText="1"/>
    </xf>
    <xf numFmtId="5" fontId="3" fillId="0" borderId="55" xfId="1" applyNumberFormat="1" applyFont="1" applyBorder="1" applyAlignment="1">
      <alignment horizontal="center" vertical="center" wrapText="1"/>
    </xf>
    <xf numFmtId="9" fontId="4" fillId="7" borderId="55" xfId="2" applyFont="1" applyFill="1" applyBorder="1" applyAlignment="1">
      <alignment horizontal="center" vertical="center" shrinkToFit="1"/>
    </xf>
    <xf numFmtId="9" fontId="4" fillId="8" borderId="55" xfId="2" applyFont="1" applyFill="1" applyBorder="1" applyAlignment="1">
      <alignment horizontal="center" vertical="center" shrinkToFit="1"/>
    </xf>
    <xf numFmtId="9" fontId="4" fillId="9" borderId="55" xfId="2" applyFont="1" applyFill="1" applyBorder="1" applyAlignment="1">
      <alignment horizontal="center" vertical="center" shrinkToFit="1"/>
    </xf>
    <xf numFmtId="9" fontId="4" fillId="2" borderId="56" xfId="2" applyFont="1" applyFill="1" applyBorder="1" applyAlignment="1">
      <alignment horizontal="center" vertical="center" shrinkToFit="1"/>
    </xf>
    <xf numFmtId="0" fontId="10" fillId="0" borderId="57" xfId="0" applyFont="1" applyBorder="1" applyAlignment="1">
      <alignment horizontal="center" wrapText="1"/>
    </xf>
    <xf numFmtId="5" fontId="8" fillId="2" borderId="58" xfId="1" applyNumberFormat="1" applyFont="1" applyFill="1" applyBorder="1" applyAlignment="1">
      <alignment horizontal="right" vertical="center" shrinkToFit="1"/>
    </xf>
    <xf numFmtId="0" fontId="10" fillId="0" borderId="59" xfId="0" applyFont="1" applyBorder="1" applyAlignment="1">
      <alignment horizontal="center" wrapText="1"/>
    </xf>
    <xf numFmtId="5" fontId="4" fillId="2" borderId="60" xfId="1" applyNumberFormat="1" applyFont="1" applyFill="1" applyBorder="1" applyAlignment="1">
      <alignment horizontal="right" vertical="center" shrinkToFit="1"/>
    </xf>
    <xf numFmtId="5" fontId="8" fillId="2" borderId="60" xfId="1" applyNumberFormat="1" applyFont="1" applyFill="1" applyBorder="1" applyAlignment="1">
      <alignment horizontal="right" vertical="center" shrinkToFit="1"/>
    </xf>
    <xf numFmtId="168" fontId="11" fillId="0" borderId="59" xfId="0" applyNumberFormat="1" applyFont="1" applyBorder="1" applyAlignment="1">
      <alignment horizontal="center" vertical="top" shrinkToFit="1"/>
    </xf>
    <xf numFmtId="0" fontId="10" fillId="0" borderId="61" xfId="0" applyFont="1" applyBorder="1" applyAlignment="1">
      <alignment horizontal="center" wrapText="1"/>
    </xf>
    <xf numFmtId="5" fontId="4" fillId="2" borderId="62" xfId="1" applyNumberFormat="1" applyFont="1" applyFill="1" applyBorder="1" applyAlignment="1">
      <alignment horizontal="right" vertical="center" shrinkToFit="1"/>
    </xf>
    <xf numFmtId="5" fontId="10" fillId="2" borderId="60" xfId="1" applyNumberFormat="1" applyFont="1" applyFill="1" applyBorder="1" applyAlignment="1">
      <alignment horizontal="right" vertical="center" wrapText="1"/>
    </xf>
    <xf numFmtId="5" fontId="9" fillId="2" borderId="60" xfId="1" applyNumberFormat="1" applyFont="1" applyFill="1" applyBorder="1" applyAlignment="1">
      <alignment horizontal="right" vertical="center" wrapText="1"/>
    </xf>
    <xf numFmtId="0" fontId="12" fillId="0" borderId="59" xfId="0" applyFont="1" applyBorder="1" applyAlignment="1">
      <alignment horizontal="center" vertical="top" wrapText="1"/>
    </xf>
    <xf numFmtId="0" fontId="10" fillId="0" borderId="63" xfId="0" applyFont="1" applyBorder="1" applyAlignment="1">
      <alignment horizontal="center" wrapText="1"/>
    </xf>
    <xf numFmtId="1" fontId="4" fillId="0" borderId="64" xfId="0" applyNumberFormat="1" applyFont="1" applyBorder="1" applyAlignment="1">
      <alignment horizontal="center" vertical="top" shrinkToFit="1"/>
    </xf>
    <xf numFmtId="5" fontId="4" fillId="7" borderId="64" xfId="1" applyNumberFormat="1" applyFont="1" applyFill="1" applyBorder="1" applyAlignment="1">
      <alignment horizontal="right" vertical="center" shrinkToFit="1"/>
    </xf>
    <xf numFmtId="5" fontId="4" fillId="8" borderId="64" xfId="1" applyNumberFormat="1" applyFont="1" applyFill="1" applyBorder="1" applyAlignment="1">
      <alignment horizontal="right" vertical="center" shrinkToFit="1"/>
    </xf>
    <xf numFmtId="5" fontId="4" fillId="9" borderId="64" xfId="1" applyNumberFormat="1" applyFont="1" applyFill="1" applyBorder="1" applyAlignment="1">
      <alignment horizontal="right" vertical="center" shrinkToFit="1"/>
    </xf>
    <xf numFmtId="5" fontId="4" fillId="2" borderId="65" xfId="1" applyNumberFormat="1" applyFont="1" applyFill="1" applyBorder="1" applyAlignment="1">
      <alignment horizontal="right" vertical="center" shrinkToFit="1"/>
    </xf>
    <xf numFmtId="0" fontId="9" fillId="0" borderId="0" xfId="0" applyFont="1" applyAlignment="1">
      <alignment horizontal="left" vertical="top"/>
    </xf>
    <xf numFmtId="0" fontId="10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 vertical="top"/>
    </xf>
    <xf numFmtId="49" fontId="9" fillId="0" borderId="0" xfId="0" applyNumberFormat="1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165" fontId="20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top"/>
    </xf>
    <xf numFmtId="0" fontId="22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18" fillId="0" borderId="0" xfId="0" applyFont="1" applyAlignment="1">
      <alignment horizontal="left" vertical="top"/>
    </xf>
    <xf numFmtId="1" fontId="9" fillId="0" borderId="0" xfId="0" applyNumberFormat="1" applyFont="1" applyAlignment="1">
      <alignment horizontal="center"/>
    </xf>
    <xf numFmtId="0" fontId="20" fillId="0" borderId="0" xfId="0" applyFont="1" applyAlignment="1">
      <alignment horizontal="left" vertical="top"/>
    </xf>
    <xf numFmtId="169" fontId="20" fillId="0" borderId="0" xfId="0" applyNumberFormat="1" applyFont="1" applyAlignment="1">
      <alignment horizontal="left"/>
    </xf>
    <xf numFmtId="0" fontId="20" fillId="0" borderId="0" xfId="0" applyFont="1" applyAlignment="1">
      <alignment horizontal="center" vertical="center"/>
    </xf>
    <xf numFmtId="1" fontId="20" fillId="0" borderId="0" xfId="0" applyNumberFormat="1" applyFont="1" applyAlignment="1" applyProtection="1">
      <alignment horizontal="center"/>
      <protection locked="0"/>
    </xf>
    <xf numFmtId="0" fontId="20" fillId="0" borderId="0" xfId="0" applyFont="1" applyAlignment="1">
      <alignment horizontal="left" vertical="center"/>
    </xf>
    <xf numFmtId="1" fontId="20" fillId="0" borderId="0" xfId="0" applyNumberFormat="1" applyFont="1" applyAlignment="1">
      <alignment horizontal="center"/>
    </xf>
    <xf numFmtId="14" fontId="9" fillId="0" borderId="0" xfId="0" applyNumberFormat="1" applyFont="1" applyAlignment="1">
      <alignment horizontal="left" vertical="top"/>
    </xf>
    <xf numFmtId="0" fontId="28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0" fontId="9" fillId="0" borderId="69" xfId="0" applyFont="1" applyBorder="1" applyAlignment="1">
      <alignment horizontal="center"/>
    </xf>
    <xf numFmtId="0" fontId="9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3" fillId="0" borderId="0" xfId="0" applyFont="1" applyAlignment="1">
      <alignment horizontal="left" vertical="top"/>
    </xf>
    <xf numFmtId="0" fontId="31" fillId="0" borderId="0" xfId="0" applyFont="1" applyAlignment="1">
      <alignment horizontal="left" vertical="top"/>
    </xf>
    <xf numFmtId="0" fontId="34" fillId="0" borderId="0" xfId="0" applyFont="1" applyAlignment="1">
      <alignment horizontal="center" vertical="top"/>
    </xf>
    <xf numFmtId="165" fontId="9" fillId="0" borderId="0" xfId="0" applyNumberFormat="1" applyFont="1" applyAlignment="1">
      <alignment horizontal="right" vertical="top"/>
    </xf>
    <xf numFmtId="1" fontId="9" fillId="0" borderId="0" xfId="0" applyNumberFormat="1" applyFont="1" applyAlignment="1">
      <alignment horizontal="left" vertical="top"/>
    </xf>
    <xf numFmtId="10" fontId="9" fillId="0" borderId="0" xfId="0" applyNumberFormat="1" applyFont="1" applyAlignment="1">
      <alignment horizontal="left" vertical="top"/>
    </xf>
    <xf numFmtId="0" fontId="36" fillId="0" borderId="0" xfId="0" applyFont="1" applyAlignment="1">
      <alignment horizontal="left" vertical="top"/>
    </xf>
    <xf numFmtId="0" fontId="34" fillId="0" borderId="0" xfId="0" applyFont="1" applyAlignment="1">
      <alignment horizontal="left" vertical="top"/>
    </xf>
    <xf numFmtId="10" fontId="31" fillId="0" borderId="0" xfId="0" applyNumberFormat="1" applyFont="1" applyAlignment="1">
      <alignment horizontal="left" vertical="top"/>
    </xf>
    <xf numFmtId="165" fontId="9" fillId="11" borderId="85" xfId="0" applyNumberFormat="1" applyFont="1" applyFill="1" applyBorder="1" applyAlignment="1" applyProtection="1">
      <alignment horizontal="right" vertical="top"/>
      <protection locked="0"/>
    </xf>
    <xf numFmtId="1" fontId="31" fillId="0" borderId="0" xfId="0" applyNumberFormat="1" applyFont="1" applyAlignment="1">
      <alignment horizontal="left" vertical="top"/>
    </xf>
    <xf numFmtId="165" fontId="31" fillId="0" borderId="0" xfId="0" applyNumberFormat="1" applyFont="1" applyAlignment="1">
      <alignment horizontal="left" vertical="top"/>
    </xf>
    <xf numFmtId="0" fontId="35" fillId="0" borderId="83" xfId="0" applyFont="1" applyBorder="1" applyAlignment="1">
      <alignment horizontal="center" vertical="center" wrapText="1"/>
    </xf>
    <xf numFmtId="8" fontId="31" fillId="0" borderId="0" xfId="0" applyNumberFormat="1" applyFont="1" applyAlignment="1">
      <alignment horizontal="left" vertical="top"/>
    </xf>
    <xf numFmtId="0" fontId="35" fillId="0" borderId="75" xfId="0" applyFont="1" applyBorder="1" applyAlignment="1">
      <alignment horizontal="center" vertical="center" wrapText="1"/>
    </xf>
    <xf numFmtId="0" fontId="38" fillId="0" borderId="0" xfId="0" applyFont="1" applyAlignment="1">
      <alignment horizontal="left" vertical="top"/>
    </xf>
    <xf numFmtId="165" fontId="31" fillId="0" borderId="0" xfId="0" applyNumberFormat="1" applyFont="1" applyAlignment="1">
      <alignment horizontal="right" vertical="top"/>
    </xf>
    <xf numFmtId="165" fontId="38" fillId="0" borderId="0" xfId="0" applyNumberFormat="1" applyFont="1" applyAlignment="1">
      <alignment horizontal="right" vertical="top"/>
    </xf>
    <xf numFmtId="0" fontId="31" fillId="0" borderId="0" xfId="0" applyFont="1" applyAlignment="1">
      <alignment horizontal="center" vertical="top"/>
    </xf>
    <xf numFmtId="0" fontId="38" fillId="0" borderId="0" xfId="0" applyFont="1" applyAlignment="1">
      <alignment horizontal="center" vertical="top"/>
    </xf>
    <xf numFmtId="165" fontId="9" fillId="0" borderId="1" xfId="0" applyNumberFormat="1" applyFont="1" applyBorder="1" applyAlignment="1">
      <alignment horizontal="right" vertical="top"/>
    </xf>
    <xf numFmtId="0" fontId="36" fillId="0" borderId="0" xfId="0" applyFont="1" applyAlignment="1">
      <alignment horizontal="left"/>
    </xf>
    <xf numFmtId="0" fontId="9" fillId="0" borderId="5" xfId="0" applyFont="1" applyBorder="1" applyAlignment="1">
      <alignment horizontal="left" vertical="top"/>
    </xf>
    <xf numFmtId="0" fontId="9" fillId="0" borderId="6" xfId="0" applyFont="1" applyBorder="1" applyAlignment="1">
      <alignment horizontal="left" vertical="top"/>
    </xf>
    <xf numFmtId="0" fontId="9" fillId="0" borderId="9" xfId="0" applyFont="1" applyBorder="1" applyAlignment="1">
      <alignment horizontal="left" vertical="top"/>
    </xf>
    <xf numFmtId="0" fontId="40" fillId="0" borderId="0" xfId="0" applyFont="1" applyAlignment="1">
      <alignment horizontal="left" vertical="top"/>
    </xf>
    <xf numFmtId="0" fontId="41" fillId="0" borderId="0" xfId="0" applyFont="1" applyAlignment="1">
      <alignment horizontal="left" vertical="top"/>
    </xf>
    <xf numFmtId="0" fontId="9" fillId="0" borderId="12" xfId="0" applyFont="1" applyBorder="1" applyAlignment="1">
      <alignment horizontal="left" vertical="top"/>
    </xf>
    <xf numFmtId="0" fontId="9" fillId="0" borderId="13" xfId="0" applyFont="1" applyBorder="1" applyAlignment="1">
      <alignment horizontal="left" vertical="top"/>
    </xf>
    <xf numFmtId="0" fontId="9" fillId="0" borderId="21" xfId="0" applyFont="1" applyBorder="1" applyAlignment="1">
      <alignment horizontal="left" vertical="top" textRotation="90"/>
    </xf>
    <xf numFmtId="0" fontId="18" fillId="0" borderId="0" xfId="0" applyFont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1" fillId="0" borderId="9" xfId="0" applyFont="1" applyBorder="1" applyAlignment="1">
      <alignment horizontal="left" vertical="top"/>
    </xf>
    <xf numFmtId="0" fontId="18" fillId="0" borderId="0" xfId="0" applyFont="1" applyAlignment="1">
      <alignment horizontal="left" vertical="top" wrapText="1"/>
    </xf>
    <xf numFmtId="10" fontId="18" fillId="11" borderId="53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9" xfId="0" applyFont="1" applyBorder="1" applyAlignment="1">
      <alignment horizontal="center" vertical="center" wrapText="1"/>
    </xf>
    <xf numFmtId="1" fontId="9" fillId="6" borderId="17" xfId="0" applyNumberFormat="1" applyFont="1" applyFill="1" applyBorder="1" applyAlignment="1">
      <alignment horizontal="center" vertical="top"/>
    </xf>
    <xf numFmtId="1" fontId="9" fillId="6" borderId="2" xfId="0" applyNumberFormat="1" applyFont="1" applyFill="1" applyBorder="1" applyAlignment="1">
      <alignment horizontal="center" vertical="top"/>
    </xf>
    <xf numFmtId="1" fontId="33" fillId="0" borderId="17" xfId="0" applyNumberFormat="1" applyFont="1" applyBorder="1" applyAlignment="1">
      <alignment horizontal="center" vertical="top"/>
    </xf>
    <xf numFmtId="0" fontId="42" fillId="0" borderId="0" xfId="0" applyFont="1" applyAlignment="1">
      <alignment horizontal="center" vertical="center" wrapText="1"/>
    </xf>
    <xf numFmtId="1" fontId="33" fillId="0" borderId="2" xfId="0" applyNumberFormat="1" applyFont="1" applyBorder="1" applyAlignment="1">
      <alignment horizontal="center" vertical="top"/>
    </xf>
    <xf numFmtId="1" fontId="33" fillId="6" borderId="17" xfId="0" applyNumberFormat="1" applyFont="1" applyFill="1" applyBorder="1" applyAlignment="1">
      <alignment horizontal="center" vertical="top"/>
    </xf>
    <xf numFmtId="1" fontId="33" fillId="6" borderId="2" xfId="0" applyNumberFormat="1" applyFont="1" applyFill="1" applyBorder="1" applyAlignment="1">
      <alignment horizontal="center" vertical="top"/>
    </xf>
    <xf numFmtId="1" fontId="9" fillId="0" borderId="0" xfId="0" applyNumberFormat="1" applyFont="1" applyAlignment="1">
      <alignment horizontal="center" vertical="top"/>
    </xf>
    <xf numFmtId="165" fontId="9" fillId="0" borderId="0" xfId="0" applyNumberFormat="1" applyFont="1" applyAlignment="1">
      <alignment horizontal="center" vertical="center" wrapText="1"/>
    </xf>
    <xf numFmtId="1" fontId="13" fillId="6" borderId="2" xfId="0" applyNumberFormat="1" applyFont="1" applyFill="1" applyBorder="1" applyAlignment="1">
      <alignment horizontal="center" vertical="top"/>
    </xf>
    <xf numFmtId="0" fontId="32" fillId="0" borderId="0" xfId="0" applyFont="1" applyAlignment="1">
      <alignment horizontal="center" vertical="center" wrapText="1"/>
    </xf>
    <xf numFmtId="1" fontId="13" fillId="0" borderId="2" xfId="0" applyNumberFormat="1" applyFont="1" applyBorder="1" applyAlignment="1">
      <alignment horizontal="center" vertical="top"/>
    </xf>
    <xf numFmtId="1" fontId="13" fillId="0" borderId="0" xfId="0" applyNumberFormat="1" applyFont="1" applyAlignment="1">
      <alignment horizontal="center" vertical="top"/>
    </xf>
    <xf numFmtId="165" fontId="13" fillId="0" borderId="0" xfId="0" applyNumberFormat="1" applyFont="1" applyAlignment="1">
      <alignment horizontal="center" vertical="center" wrapText="1"/>
    </xf>
    <xf numFmtId="1" fontId="9" fillId="0" borderId="22" xfId="0" applyNumberFormat="1" applyFont="1" applyBorder="1" applyAlignment="1">
      <alignment horizontal="center" vertical="top"/>
    </xf>
    <xf numFmtId="1" fontId="13" fillId="0" borderId="22" xfId="0" applyNumberFormat="1" applyFont="1" applyBorder="1" applyAlignment="1">
      <alignment horizontal="center" vertical="top"/>
    </xf>
    <xf numFmtId="0" fontId="32" fillId="0" borderId="12" xfId="0" applyFont="1" applyBorder="1" applyAlignment="1">
      <alignment horizontal="center" vertical="center" wrapText="1"/>
    </xf>
    <xf numFmtId="1" fontId="9" fillId="0" borderId="12" xfId="0" applyNumberFormat="1" applyFont="1" applyBorder="1" applyAlignment="1">
      <alignment horizontal="center" vertical="top"/>
    </xf>
    <xf numFmtId="0" fontId="18" fillId="0" borderId="12" xfId="0" applyFont="1" applyBorder="1" applyAlignment="1">
      <alignment horizontal="center" vertical="center" wrapText="1"/>
    </xf>
    <xf numFmtId="0" fontId="37" fillId="0" borderId="36" xfId="0" applyFont="1" applyBorder="1" applyAlignment="1">
      <alignment horizontal="center" wrapText="1"/>
    </xf>
    <xf numFmtId="0" fontId="37" fillId="0" borderId="37" xfId="0" applyFont="1" applyBorder="1" applyAlignment="1">
      <alignment horizontal="center"/>
    </xf>
    <xf numFmtId="9" fontId="37" fillId="4" borderId="37" xfId="0" applyNumberFormat="1" applyFont="1" applyFill="1" applyBorder="1" applyAlignment="1">
      <alignment horizontal="center"/>
    </xf>
    <xf numFmtId="9" fontId="37" fillId="3" borderId="37" xfId="0" applyNumberFormat="1" applyFont="1" applyFill="1" applyBorder="1" applyAlignment="1">
      <alignment horizontal="center"/>
    </xf>
    <xf numFmtId="9" fontId="37" fillId="10" borderId="37" xfId="0" applyNumberFormat="1" applyFont="1" applyFill="1" applyBorder="1" applyAlignment="1">
      <alignment horizontal="center"/>
    </xf>
    <xf numFmtId="9" fontId="37" fillId="5" borderId="38" xfId="0" applyNumberFormat="1" applyFont="1" applyFill="1" applyBorder="1" applyAlignment="1">
      <alignment horizontal="center"/>
    </xf>
    <xf numFmtId="0" fontId="37" fillId="0" borderId="24" xfId="0" applyFont="1" applyBorder="1"/>
    <xf numFmtId="5" fontId="37" fillId="0" borderId="24" xfId="1" applyNumberFormat="1" applyFont="1" applyBorder="1" applyAlignment="1" applyProtection="1">
      <alignment horizontal="center" vertical="top"/>
    </xf>
    <xf numFmtId="5" fontId="37" fillId="4" borderId="24" xfId="1" applyNumberFormat="1" applyFont="1" applyFill="1" applyBorder="1" applyAlignment="1" applyProtection="1">
      <alignment horizontal="center" vertical="top"/>
    </xf>
    <xf numFmtId="5" fontId="37" fillId="3" borderId="24" xfId="1" applyNumberFormat="1" applyFont="1" applyFill="1" applyBorder="1" applyAlignment="1" applyProtection="1">
      <alignment horizontal="center" vertical="top"/>
    </xf>
    <xf numFmtId="5" fontId="37" fillId="10" borderId="24" xfId="1" applyNumberFormat="1" applyFont="1" applyFill="1" applyBorder="1" applyAlignment="1" applyProtection="1">
      <alignment horizontal="center" vertical="top"/>
    </xf>
    <xf numFmtId="5" fontId="37" fillId="5" borderId="25" xfId="1" applyNumberFormat="1" applyFont="1" applyFill="1" applyBorder="1" applyAlignment="1" applyProtection="1">
      <alignment horizontal="center" vertical="top"/>
    </xf>
    <xf numFmtId="0" fontId="9" fillId="0" borderId="18" xfId="0" applyFont="1" applyBorder="1" applyAlignment="1">
      <alignment horizontal="left" vertical="top"/>
    </xf>
    <xf numFmtId="0" fontId="41" fillId="0" borderId="1" xfId="0" applyFont="1" applyBorder="1"/>
    <xf numFmtId="5" fontId="41" fillId="0" borderId="1" xfId="1" applyNumberFormat="1" applyFont="1" applyBorder="1" applyAlignment="1" applyProtection="1">
      <alignment horizontal="center" vertical="top"/>
    </xf>
    <xf numFmtId="5" fontId="41" fillId="4" borderId="1" xfId="1" applyNumberFormat="1" applyFont="1" applyFill="1" applyBorder="1" applyAlignment="1" applyProtection="1">
      <alignment horizontal="center" vertical="top"/>
    </xf>
    <xf numFmtId="5" fontId="41" fillId="3" borderId="1" xfId="1" applyNumberFormat="1" applyFont="1" applyFill="1" applyBorder="1" applyAlignment="1" applyProtection="1">
      <alignment horizontal="center" vertical="top"/>
    </xf>
    <xf numFmtId="5" fontId="41" fillId="10" borderId="1" xfId="1" applyNumberFormat="1" applyFont="1" applyFill="1" applyBorder="1" applyAlignment="1" applyProtection="1">
      <alignment horizontal="center" vertical="top"/>
    </xf>
    <xf numFmtId="5" fontId="41" fillId="5" borderId="26" xfId="1" applyNumberFormat="1" applyFont="1" applyFill="1" applyBorder="1" applyAlignment="1" applyProtection="1">
      <alignment horizontal="center" vertical="top"/>
    </xf>
    <xf numFmtId="0" fontId="9" fillId="0" borderId="8" xfId="0" applyFont="1" applyBorder="1" applyAlignment="1">
      <alignment horizontal="right" vertical="top"/>
    </xf>
    <xf numFmtId="0" fontId="37" fillId="0" borderId="1" xfId="0" applyFont="1" applyBorder="1"/>
    <xf numFmtId="5" fontId="37" fillId="0" borderId="1" xfId="1" applyNumberFormat="1" applyFont="1" applyBorder="1" applyAlignment="1" applyProtection="1">
      <alignment horizontal="center" vertical="top"/>
    </xf>
    <xf numFmtId="5" fontId="37" fillId="4" borderId="1" xfId="1" applyNumberFormat="1" applyFont="1" applyFill="1" applyBorder="1" applyAlignment="1" applyProtection="1">
      <alignment horizontal="center" vertical="top"/>
    </xf>
    <xf numFmtId="5" fontId="37" fillId="3" borderId="1" xfId="1" applyNumberFormat="1" applyFont="1" applyFill="1" applyBorder="1" applyAlignment="1" applyProtection="1">
      <alignment horizontal="center" vertical="top"/>
    </xf>
    <xf numFmtId="5" fontId="37" fillId="10" borderId="1" xfId="1" applyNumberFormat="1" applyFont="1" applyFill="1" applyBorder="1" applyAlignment="1" applyProtection="1">
      <alignment horizontal="center" vertical="top"/>
    </xf>
    <xf numFmtId="5" fontId="37" fillId="5" borderId="26" xfId="1" applyNumberFormat="1" applyFont="1" applyFill="1" applyBorder="1" applyAlignment="1" applyProtection="1">
      <alignment horizontal="center" vertical="top"/>
    </xf>
    <xf numFmtId="0" fontId="9" fillId="0" borderId="8" xfId="0" applyFont="1" applyBorder="1" applyAlignment="1">
      <alignment horizontal="left" vertical="top"/>
    </xf>
    <xf numFmtId="165" fontId="9" fillId="0" borderId="9" xfId="0" applyNumberFormat="1" applyFont="1" applyBorder="1" applyAlignment="1">
      <alignment horizontal="center" vertical="top"/>
    </xf>
    <xf numFmtId="0" fontId="41" fillId="0" borderId="11" xfId="0" applyFont="1" applyBorder="1"/>
    <xf numFmtId="5" fontId="41" fillId="0" borderId="11" xfId="1" applyNumberFormat="1" applyFont="1" applyBorder="1" applyAlignment="1" applyProtection="1">
      <alignment horizontal="center" vertical="top"/>
    </xf>
    <xf numFmtId="5" fontId="41" fillId="4" borderId="11" xfId="1" applyNumberFormat="1" applyFont="1" applyFill="1" applyBorder="1" applyAlignment="1" applyProtection="1">
      <alignment horizontal="center" vertical="top"/>
    </xf>
    <xf numFmtId="5" fontId="41" fillId="3" borderId="11" xfId="1" applyNumberFormat="1" applyFont="1" applyFill="1" applyBorder="1" applyAlignment="1" applyProtection="1">
      <alignment horizontal="center" vertical="top"/>
    </xf>
    <xf numFmtId="5" fontId="41" fillId="10" borderId="11" xfId="1" applyNumberFormat="1" applyFont="1" applyFill="1" applyBorder="1" applyAlignment="1" applyProtection="1">
      <alignment horizontal="center" vertical="top"/>
    </xf>
    <xf numFmtId="5" fontId="41" fillId="5" borderId="27" xfId="1" applyNumberFormat="1" applyFont="1" applyFill="1" applyBorder="1" applyAlignment="1" applyProtection="1">
      <alignment horizontal="center" vertical="top"/>
    </xf>
    <xf numFmtId="0" fontId="35" fillId="0" borderId="0" xfId="0" applyFont="1" applyAlignment="1">
      <alignment horizontal="center" vertical="center"/>
    </xf>
    <xf numFmtId="165" fontId="9" fillId="0" borderId="2" xfId="0" applyNumberFormat="1" applyFont="1" applyBorder="1" applyAlignment="1">
      <alignment horizontal="center" vertical="top"/>
    </xf>
    <xf numFmtId="0" fontId="9" fillId="0" borderId="19" xfId="0" applyFont="1" applyBorder="1" applyAlignment="1">
      <alignment horizontal="left" vertical="top"/>
    </xf>
    <xf numFmtId="3" fontId="9" fillId="0" borderId="0" xfId="0" applyNumberFormat="1" applyFont="1" applyAlignment="1">
      <alignment horizontal="left" vertical="top"/>
    </xf>
    <xf numFmtId="44" fontId="9" fillId="0" borderId="0" xfId="1" applyFont="1" applyAlignment="1" applyProtection="1">
      <alignment horizontal="left" vertical="top"/>
    </xf>
    <xf numFmtId="1" fontId="9" fillId="11" borderId="53" xfId="0" applyNumberFormat="1" applyFont="1" applyFill="1" applyBorder="1" applyAlignment="1" applyProtection="1">
      <alignment horizontal="left" vertical="top"/>
      <protection locked="0"/>
    </xf>
    <xf numFmtId="1" fontId="9" fillId="11" borderId="48" xfId="0" applyNumberFormat="1" applyFont="1" applyFill="1" applyBorder="1" applyAlignment="1" applyProtection="1">
      <alignment horizontal="left" vertical="top"/>
      <protection locked="0"/>
    </xf>
    <xf numFmtId="0" fontId="9" fillId="0" borderId="18" xfId="0" applyFont="1" applyBorder="1" applyAlignment="1">
      <alignment horizontal="left"/>
    </xf>
    <xf numFmtId="0" fontId="10" fillId="0" borderId="6" xfId="0" applyFont="1" applyBorder="1" applyAlignment="1">
      <alignment horizontal="center"/>
    </xf>
    <xf numFmtId="0" fontId="9" fillId="0" borderId="8" xfId="0" applyFont="1" applyBorder="1" applyAlignment="1">
      <alignment horizontal="left"/>
    </xf>
    <xf numFmtId="0" fontId="9" fillId="0" borderId="9" xfId="0" applyFont="1" applyBorder="1" applyAlignment="1">
      <alignment horizontal="left"/>
    </xf>
    <xf numFmtId="165" fontId="9" fillId="0" borderId="0" xfId="0" applyNumberFormat="1" applyFont="1" applyAlignment="1">
      <alignment horizontal="left"/>
    </xf>
    <xf numFmtId="165" fontId="9" fillId="0" borderId="9" xfId="0" applyNumberFormat="1" applyFont="1" applyBorder="1" applyAlignment="1">
      <alignment horizontal="left"/>
    </xf>
    <xf numFmtId="0" fontId="9" fillId="0" borderId="19" xfId="0" applyFont="1" applyBorder="1" applyAlignment="1">
      <alignment horizontal="left"/>
    </xf>
    <xf numFmtId="0" fontId="9" fillId="0" borderId="12" xfId="0" applyFont="1" applyBorder="1" applyAlignment="1">
      <alignment horizontal="left"/>
    </xf>
    <xf numFmtId="0" fontId="9" fillId="0" borderId="13" xfId="0" applyFont="1" applyBorder="1" applyAlignment="1">
      <alignment horizontal="left"/>
    </xf>
    <xf numFmtId="0" fontId="9" fillId="0" borderId="5" xfId="0" applyFont="1" applyBorder="1" applyAlignment="1">
      <alignment horizontal="left"/>
    </xf>
    <xf numFmtId="0" fontId="9" fillId="0" borderId="6" xfId="0" applyFont="1" applyBorder="1" applyAlignment="1">
      <alignment horizontal="left"/>
    </xf>
    <xf numFmtId="0" fontId="9" fillId="0" borderId="12" xfId="0" applyFont="1" applyBorder="1" applyAlignment="1">
      <alignment horizontal="center"/>
    </xf>
    <xf numFmtId="3" fontId="9" fillId="11" borderId="49" xfId="0" applyNumberFormat="1" applyFont="1" applyFill="1" applyBorder="1" applyAlignment="1" applyProtection="1">
      <alignment horizontal="right"/>
      <protection locked="0"/>
    </xf>
    <xf numFmtId="0" fontId="9" fillId="0" borderId="0" xfId="0" applyFont="1" applyAlignment="1">
      <alignment horizontal="right"/>
    </xf>
    <xf numFmtId="165" fontId="9" fillId="0" borderId="2" xfId="0" applyNumberFormat="1" applyFont="1" applyBorder="1" applyAlignment="1">
      <alignment horizontal="right"/>
    </xf>
    <xf numFmtId="0" fontId="45" fillId="0" borderId="0" xfId="0" applyFont="1" applyAlignment="1">
      <alignment horizontal="left" vertical="top"/>
    </xf>
    <xf numFmtId="164" fontId="46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 wrapText="1"/>
    </xf>
    <xf numFmtId="164" fontId="34" fillId="0" borderId="0" xfId="0" applyNumberFormat="1" applyFont="1" applyAlignment="1">
      <alignment horizontal="center" vertical="center"/>
    </xf>
    <xf numFmtId="0" fontId="47" fillId="0" borderId="0" xfId="0" applyFont="1" applyAlignment="1">
      <alignment horizontal="center" vertical="top"/>
    </xf>
    <xf numFmtId="164" fontId="34" fillId="0" borderId="0" xfId="0" applyNumberFormat="1" applyFont="1" applyAlignment="1">
      <alignment horizontal="center" vertical="center" wrapText="1"/>
    </xf>
    <xf numFmtId="164" fontId="48" fillId="0" borderId="33" xfId="0" applyNumberFormat="1" applyFont="1" applyBorder="1" applyAlignment="1">
      <alignment horizontal="center" vertical="center"/>
    </xf>
    <xf numFmtId="165" fontId="49" fillId="0" borderId="14" xfId="0" applyNumberFormat="1" applyFont="1" applyBorder="1" applyAlignment="1">
      <alignment horizontal="center" vertical="center"/>
    </xf>
    <xf numFmtId="0" fontId="9" fillId="0" borderId="23" xfId="0" applyFont="1" applyBorder="1" applyAlignment="1">
      <alignment horizontal="left" vertical="top"/>
    </xf>
    <xf numFmtId="164" fontId="51" fillId="0" borderId="0" xfId="0" applyNumberFormat="1" applyFont="1" applyAlignment="1">
      <alignment horizontal="center" vertical="center"/>
    </xf>
    <xf numFmtId="164" fontId="50" fillId="0" borderId="0" xfId="0" applyNumberFormat="1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10" fillId="0" borderId="0" xfId="0" applyFont="1" applyAlignment="1">
      <alignment horizontal="right" vertical="center" wrapText="1"/>
    </xf>
    <xf numFmtId="0" fontId="10" fillId="0" borderId="0" xfId="0" applyFont="1" applyAlignment="1">
      <alignment horizontal="left" vertical="center" wrapText="1"/>
    </xf>
    <xf numFmtId="0" fontId="10" fillId="0" borderId="1" xfId="0" applyFont="1" applyBorder="1" applyAlignment="1" applyProtection="1">
      <alignment horizontal="left" vertical="center" wrapText="1"/>
      <protection locked="0"/>
    </xf>
    <xf numFmtId="164" fontId="21" fillId="0" borderId="0" xfId="0" applyNumberFormat="1" applyFont="1" applyAlignment="1">
      <alignment horizontal="center" vertical="center" wrapText="1"/>
    </xf>
    <xf numFmtId="0" fontId="10" fillId="0" borderId="14" xfId="0" applyFont="1" applyBorder="1" applyAlignment="1" applyProtection="1">
      <alignment horizontal="left" vertical="center" wrapText="1"/>
      <protection locked="0"/>
    </xf>
    <xf numFmtId="164" fontId="21" fillId="6" borderId="48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left" vertical="top" wrapText="1"/>
    </xf>
    <xf numFmtId="0" fontId="34" fillId="0" borderId="0" xfId="0" applyFont="1" applyAlignment="1">
      <alignment horizontal="center" vertical="center" wrapText="1"/>
    </xf>
    <xf numFmtId="165" fontId="46" fillId="0" borderId="2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top" wrapText="1"/>
    </xf>
    <xf numFmtId="164" fontId="34" fillId="0" borderId="15" xfId="0" applyNumberFormat="1" applyFont="1" applyBorder="1" applyAlignment="1">
      <alignment horizontal="center" vertical="center"/>
    </xf>
    <xf numFmtId="165" fontId="34" fillId="0" borderId="0" xfId="0" applyNumberFormat="1" applyFont="1" applyAlignment="1">
      <alignment horizontal="center" vertical="center"/>
    </xf>
    <xf numFmtId="3" fontId="59" fillId="0" borderId="2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left" vertical="top" wrapText="1"/>
    </xf>
    <xf numFmtId="3" fontId="44" fillId="0" borderId="2" xfId="0" applyNumberFormat="1" applyFont="1" applyBorder="1" applyAlignment="1">
      <alignment horizontal="center" vertical="center" wrapText="1"/>
    </xf>
    <xf numFmtId="165" fontId="51" fillId="0" borderId="2" xfId="0" applyNumberFormat="1" applyFont="1" applyBorder="1" applyAlignment="1">
      <alignment horizontal="center" vertical="center" wrapText="1"/>
    </xf>
    <xf numFmtId="164" fontId="51" fillId="0" borderId="0" xfId="0" applyNumberFormat="1" applyFont="1" applyAlignment="1">
      <alignment horizontal="center" vertical="center" wrapText="1"/>
    </xf>
    <xf numFmtId="0" fontId="64" fillId="0" borderId="0" xfId="0" applyFont="1" applyAlignment="1">
      <alignment horizontal="center" vertical="top"/>
    </xf>
    <xf numFmtId="0" fontId="1" fillId="0" borderId="23" xfId="0" applyFont="1" applyBorder="1" applyAlignment="1">
      <alignment horizontal="left" vertical="top"/>
    </xf>
    <xf numFmtId="0" fontId="1" fillId="0" borderId="0" xfId="0" applyFont="1" applyAlignment="1">
      <alignment horizontal="left" vertical="center" wrapText="1"/>
    </xf>
    <xf numFmtId="0" fontId="64" fillId="0" borderId="0" xfId="0" applyFont="1" applyAlignment="1">
      <alignment horizontal="center" vertical="center"/>
    </xf>
    <xf numFmtId="3" fontId="34" fillId="0" borderId="0" xfId="0" applyNumberFormat="1" applyFont="1" applyAlignment="1">
      <alignment horizontal="center" vertical="center"/>
    </xf>
    <xf numFmtId="5" fontId="8" fillId="0" borderId="29" xfId="1" applyNumberFormat="1" applyFont="1" applyBorder="1" applyAlignment="1">
      <alignment horizontal="right" shrinkToFit="1"/>
    </xf>
    <xf numFmtId="5" fontId="4" fillId="0" borderId="30" xfId="1" applyNumberFormat="1" applyFont="1" applyBorder="1" applyAlignment="1">
      <alignment horizontal="right" shrinkToFit="1"/>
    </xf>
    <xf numFmtId="5" fontId="8" fillId="0" borderId="30" xfId="1" applyNumberFormat="1" applyFont="1" applyBorder="1" applyAlignment="1">
      <alignment horizontal="right" shrinkToFit="1"/>
    </xf>
    <xf numFmtId="5" fontId="4" fillId="0" borderId="31" xfId="1" applyNumberFormat="1" applyFont="1" applyBorder="1" applyAlignment="1">
      <alignment horizontal="right" shrinkToFit="1"/>
    </xf>
    <xf numFmtId="5" fontId="10" fillId="0" borderId="30" xfId="1" applyNumberFormat="1" applyFont="1" applyBorder="1" applyAlignment="1">
      <alignment horizontal="right" wrapText="1"/>
    </xf>
    <xf numFmtId="5" fontId="9" fillId="0" borderId="30" xfId="1" applyNumberFormat="1" applyFont="1" applyBorder="1" applyAlignment="1">
      <alignment horizontal="right" wrapText="1"/>
    </xf>
    <xf numFmtId="0" fontId="35" fillId="11" borderId="48" xfId="0" applyFont="1" applyFill="1" applyBorder="1" applyAlignment="1" applyProtection="1">
      <alignment horizontal="center" vertical="center"/>
      <protection locked="0"/>
    </xf>
    <xf numFmtId="0" fontId="35" fillId="11" borderId="44" xfId="0" applyFont="1" applyFill="1" applyBorder="1" applyAlignment="1" applyProtection="1">
      <alignment horizontal="center" vertical="center"/>
      <protection locked="0"/>
    </xf>
    <xf numFmtId="0" fontId="70" fillId="0" borderId="0" xfId="3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Alignment="1">
      <alignment horizontal="center" vertical="top"/>
    </xf>
    <xf numFmtId="0" fontId="24" fillId="0" borderId="0" xfId="0" applyFont="1" applyAlignment="1">
      <alignment horizontal="left" vertical="center"/>
    </xf>
    <xf numFmtId="166" fontId="9" fillId="0" borderId="0" xfId="0" applyNumberFormat="1" applyFont="1" applyAlignment="1">
      <alignment horizontal="left" vertical="top"/>
    </xf>
    <xf numFmtId="166" fontId="18" fillId="0" borderId="0" xfId="0" applyNumberFormat="1" applyFont="1" applyAlignment="1">
      <alignment horizontal="left" vertical="top"/>
    </xf>
    <xf numFmtId="0" fontId="71" fillId="0" borderId="0" xfId="3" applyFont="1" applyFill="1" applyBorder="1" applyAlignment="1" applyProtection="1">
      <alignment horizontal="center" vertical="center"/>
    </xf>
    <xf numFmtId="1" fontId="9" fillId="0" borderId="1" xfId="0" applyNumberFormat="1" applyFont="1" applyBorder="1" applyAlignment="1">
      <alignment horizontal="center" vertical="top"/>
    </xf>
    <xf numFmtId="164" fontId="33" fillId="11" borderId="43" xfId="0" applyNumberFormat="1" applyFont="1" applyFill="1" applyBorder="1" applyAlignment="1" applyProtection="1">
      <alignment horizontal="center" vertical="center"/>
      <protection locked="0"/>
    </xf>
    <xf numFmtId="164" fontId="33" fillId="11" borderId="43" xfId="1" applyNumberFormat="1" applyFont="1" applyFill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left" vertical="center" wrapText="1"/>
    </xf>
    <xf numFmtId="0" fontId="9" fillId="11" borderId="85" xfId="0" applyFont="1" applyFill="1" applyBorder="1" applyAlignment="1" applyProtection="1">
      <alignment horizontal="center" vertical="top"/>
      <protection locked="0"/>
    </xf>
    <xf numFmtId="0" fontId="9" fillId="0" borderId="0" xfId="0" applyFont="1" applyAlignment="1" applyProtection="1">
      <alignment horizontal="left" vertical="center" wrapText="1"/>
      <protection locked="0"/>
    </xf>
    <xf numFmtId="0" fontId="58" fillId="0" borderId="0" xfId="0" applyFont="1" applyAlignment="1">
      <alignment horizontal="center" vertical="center"/>
    </xf>
    <xf numFmtId="1" fontId="32" fillId="0" borderId="0" xfId="0" applyNumberFormat="1" applyFont="1" applyAlignment="1">
      <alignment horizontal="center" vertical="top"/>
    </xf>
    <xf numFmtId="165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 vertical="top"/>
    </xf>
    <xf numFmtId="165" fontId="18" fillId="0" borderId="0" xfId="0" applyNumberFormat="1" applyFont="1" applyAlignment="1">
      <alignment horizontal="center" vertical="top"/>
    </xf>
    <xf numFmtId="164" fontId="33" fillId="12" borderId="1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top"/>
    </xf>
    <xf numFmtId="0" fontId="33" fillId="0" borderId="5" xfId="0" applyFont="1" applyBorder="1" applyAlignment="1">
      <alignment horizontal="left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left"/>
    </xf>
    <xf numFmtId="0" fontId="9" fillId="0" borderId="13" xfId="0" applyFont="1" applyBorder="1" applyAlignment="1" applyProtection="1">
      <alignment horizontal="left"/>
      <protection locked="0"/>
    </xf>
    <xf numFmtId="0" fontId="18" fillId="0" borderId="0" xfId="0" applyFont="1" applyAlignment="1" applyProtection="1">
      <alignment horizontal="center" vertical="center" wrapText="1"/>
      <protection locked="0"/>
    </xf>
    <xf numFmtId="164" fontId="21" fillId="6" borderId="49" xfId="0" applyNumberFormat="1" applyFont="1" applyFill="1" applyBorder="1" applyAlignment="1" applyProtection="1">
      <alignment horizontal="center" vertical="center"/>
      <protection locked="0"/>
    </xf>
    <xf numFmtId="164" fontId="21" fillId="0" borderId="93" xfId="0" applyNumberFormat="1" applyFont="1" applyBorder="1" applyAlignment="1">
      <alignment horizontal="center" vertical="center"/>
    </xf>
    <xf numFmtId="165" fontId="56" fillId="11" borderId="48" xfId="0" applyNumberFormat="1" applyFont="1" applyFill="1" applyBorder="1" applyAlignment="1" applyProtection="1">
      <alignment horizontal="center" vertical="center"/>
      <protection locked="0"/>
    </xf>
    <xf numFmtId="165" fontId="56" fillId="11" borderId="48" xfId="0" applyNumberFormat="1" applyFont="1" applyFill="1" applyBorder="1" applyAlignment="1">
      <alignment horizontal="center" vertical="center"/>
    </xf>
    <xf numFmtId="164" fontId="21" fillId="0" borderId="0" xfId="0" applyNumberFormat="1" applyFont="1" applyAlignment="1">
      <alignment horizontal="center" vertical="center"/>
    </xf>
    <xf numFmtId="165" fontId="56" fillId="11" borderId="45" xfId="0" applyNumberFormat="1" applyFont="1" applyFill="1" applyBorder="1" applyAlignment="1">
      <alignment horizontal="center" vertical="center"/>
    </xf>
    <xf numFmtId="165" fontId="56" fillId="11" borderId="45" xfId="0" applyNumberFormat="1" applyFont="1" applyFill="1" applyBorder="1" applyAlignment="1" applyProtection="1">
      <alignment horizontal="center" vertical="center"/>
      <protection locked="0"/>
    </xf>
    <xf numFmtId="164" fontId="21" fillId="6" borderId="45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horizontal="left" vertical="top"/>
    </xf>
    <xf numFmtId="164" fontId="53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164" fontId="21" fillId="6" borderId="95" xfId="0" applyNumberFormat="1" applyFont="1" applyFill="1" applyBorder="1" applyAlignment="1" applyProtection="1">
      <alignment horizontal="center" vertical="center"/>
      <protection locked="0"/>
    </xf>
    <xf numFmtId="44" fontId="21" fillId="0" borderId="0" xfId="1" applyFont="1" applyAlignment="1">
      <alignment horizontal="center" vertical="center" wrapText="1"/>
    </xf>
    <xf numFmtId="165" fontId="56" fillId="11" borderId="96" xfId="0" applyNumberFormat="1" applyFont="1" applyFill="1" applyBorder="1" applyAlignment="1" applyProtection="1">
      <alignment horizontal="center" vertical="center"/>
      <protection locked="0"/>
    </xf>
    <xf numFmtId="165" fontId="56" fillId="11" borderId="80" xfId="0" applyNumberFormat="1" applyFont="1" applyFill="1" applyBorder="1" applyAlignment="1" applyProtection="1">
      <alignment horizontal="center" vertical="center"/>
      <protection locked="0"/>
    </xf>
    <xf numFmtId="164" fontId="46" fillId="0" borderId="15" xfId="0" applyNumberFormat="1" applyFont="1" applyBorder="1" applyAlignment="1">
      <alignment horizontal="center" vertical="center"/>
    </xf>
    <xf numFmtId="165" fontId="60" fillId="0" borderId="15" xfId="0" applyNumberFormat="1" applyFont="1" applyBorder="1" applyAlignment="1">
      <alignment horizontal="center" vertical="center"/>
    </xf>
    <xf numFmtId="165" fontId="61" fillId="0" borderId="15" xfId="0" applyNumberFormat="1" applyFont="1" applyBorder="1" applyAlignment="1">
      <alignment horizontal="center" vertical="center"/>
    </xf>
    <xf numFmtId="0" fontId="10" fillId="0" borderId="14" xfId="0" applyFont="1" applyBorder="1" applyAlignment="1">
      <alignment horizontal="left" vertical="top" wrapText="1"/>
    </xf>
    <xf numFmtId="165" fontId="44" fillId="0" borderId="3" xfId="0" applyNumberFormat="1" applyFont="1" applyBorder="1" applyAlignment="1">
      <alignment horizontal="center" vertical="center"/>
    </xf>
    <xf numFmtId="165" fontId="80" fillId="0" borderId="3" xfId="0" applyNumberFormat="1" applyFont="1" applyBorder="1" applyAlignment="1">
      <alignment horizontal="center" vertical="center"/>
    </xf>
    <xf numFmtId="164" fontId="46" fillId="0" borderId="3" xfId="0" applyNumberFormat="1" applyFont="1" applyBorder="1" applyAlignment="1">
      <alignment horizontal="center" vertical="center"/>
    </xf>
    <xf numFmtId="174" fontId="59" fillId="0" borderId="2" xfId="0" applyNumberFormat="1" applyFont="1" applyBorder="1" applyAlignment="1">
      <alignment horizontal="center" vertical="center" wrapText="1"/>
    </xf>
    <xf numFmtId="1" fontId="33" fillId="0" borderId="1" xfId="0" applyNumberFormat="1" applyFont="1" applyBorder="1" applyAlignment="1">
      <alignment horizontal="center" vertical="top"/>
    </xf>
    <xf numFmtId="1" fontId="9" fillId="0" borderId="2" xfId="0" applyNumberFormat="1" applyFont="1" applyBorder="1" applyAlignment="1">
      <alignment horizontal="center" vertical="top"/>
    </xf>
    <xf numFmtId="165" fontId="51" fillId="0" borderId="2" xfId="1" quotePrefix="1" applyNumberFormat="1" applyFont="1" applyBorder="1" applyAlignment="1">
      <alignment horizontal="center" vertical="center" wrapText="1"/>
    </xf>
    <xf numFmtId="175" fontId="10" fillId="0" borderId="0" xfId="1" applyNumberFormat="1" applyFont="1" applyAlignment="1">
      <alignment horizontal="center" vertical="center" wrapText="1"/>
    </xf>
    <xf numFmtId="165" fontId="51" fillId="0" borderId="2" xfId="1" applyNumberFormat="1" applyFont="1" applyBorder="1" applyAlignment="1">
      <alignment horizontal="center" vertical="center" wrapText="1"/>
    </xf>
    <xf numFmtId="0" fontId="34" fillId="0" borderId="0" xfId="0" applyFont="1" applyAlignment="1">
      <alignment horizontal="center" vertical="top" wrapText="1"/>
    </xf>
    <xf numFmtId="0" fontId="2" fillId="0" borderId="0" xfId="0" applyFont="1" applyAlignment="1">
      <alignment horizontal="left" wrapText="1"/>
    </xf>
    <xf numFmtId="0" fontId="78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79" fillId="0" borderId="0" xfId="0" applyFont="1" applyAlignment="1">
      <alignment horizontal="left" vertical="top" wrapText="1"/>
    </xf>
    <xf numFmtId="0" fontId="84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20" fillId="11" borderId="43" xfId="0" applyFont="1" applyFill="1" applyBorder="1" applyAlignment="1" applyProtection="1">
      <alignment horizontal="center" vertical="center"/>
      <protection locked="0"/>
    </xf>
    <xf numFmtId="0" fontId="5" fillId="0" borderId="44" xfId="0" applyFont="1" applyBorder="1" applyAlignment="1" applyProtection="1">
      <alignment horizontal="left" vertical="top"/>
      <protection locked="0"/>
    </xf>
    <xf numFmtId="0" fontId="5" fillId="0" borderId="45" xfId="0" applyFont="1" applyBorder="1" applyAlignment="1" applyProtection="1">
      <alignment horizontal="left" vertical="top"/>
      <protection locked="0"/>
    </xf>
    <xf numFmtId="165" fontId="20" fillId="0" borderId="43" xfId="0" applyNumberFormat="1" applyFont="1" applyBorder="1" applyAlignment="1">
      <alignment horizontal="center" vertical="center"/>
    </xf>
    <xf numFmtId="0" fontId="5" fillId="0" borderId="44" xfId="0" applyFont="1" applyBorder="1" applyAlignment="1">
      <alignment horizontal="left" vertical="top"/>
    </xf>
    <xf numFmtId="0" fontId="5" fillId="0" borderId="45" xfId="0" applyFont="1" applyBorder="1" applyAlignment="1">
      <alignment horizontal="left" vertical="top"/>
    </xf>
    <xf numFmtId="0" fontId="9" fillId="11" borderId="43" xfId="0" applyFont="1" applyFill="1" applyBorder="1" applyAlignment="1" applyProtection="1">
      <alignment horizontal="center" vertical="center"/>
      <protection locked="0"/>
    </xf>
    <xf numFmtId="0" fontId="9" fillId="11" borderId="44" xfId="0" applyFont="1" applyFill="1" applyBorder="1" applyAlignment="1" applyProtection="1">
      <alignment horizontal="center" vertical="center"/>
      <protection locked="0"/>
    </xf>
    <xf numFmtId="0" fontId="1" fillId="0" borderId="44" xfId="0" applyFont="1" applyBorder="1" applyAlignment="1" applyProtection="1">
      <alignment horizontal="left" vertical="top"/>
      <protection locked="0"/>
    </xf>
    <xf numFmtId="0" fontId="23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164" fontId="20" fillId="11" borderId="67" xfId="1" applyNumberFormat="1" applyFont="1" applyFill="1" applyBorder="1" applyAlignment="1" applyProtection="1">
      <alignment horizontal="center" vertical="center"/>
      <protection locked="0"/>
    </xf>
    <xf numFmtId="164" fontId="0" fillId="0" borderId="67" xfId="1" applyNumberFormat="1" applyFont="1" applyBorder="1" applyAlignment="1" applyProtection="1">
      <alignment horizontal="left" vertical="top"/>
      <protection locked="0"/>
    </xf>
    <xf numFmtId="165" fontId="20" fillId="11" borderId="67" xfId="0" applyNumberFormat="1" applyFont="1" applyFill="1" applyBorder="1" applyAlignment="1" applyProtection="1">
      <alignment horizontal="center" vertical="center"/>
      <protection locked="0"/>
    </xf>
    <xf numFmtId="165" fontId="0" fillId="0" borderId="67" xfId="0" applyNumberFormat="1" applyBorder="1" applyAlignment="1" applyProtection="1">
      <alignment horizontal="left" vertical="top"/>
      <protection locked="0"/>
    </xf>
    <xf numFmtId="165" fontId="20" fillId="11" borderId="67" xfId="1" applyNumberFormat="1" applyFont="1" applyFill="1" applyBorder="1" applyAlignment="1" applyProtection="1">
      <alignment horizontal="center" vertical="center"/>
      <protection locked="0"/>
    </xf>
    <xf numFmtId="165" fontId="0" fillId="0" borderId="67" xfId="1" applyNumberFormat="1" applyFont="1" applyBorder="1" applyAlignment="1" applyProtection="1">
      <alignment horizontal="left" vertical="top"/>
      <protection locked="0"/>
    </xf>
    <xf numFmtId="0" fontId="73" fillId="0" borderId="0" xfId="0" applyFont="1" applyAlignment="1">
      <alignment horizontal="left" vertical="center" wrapText="1"/>
    </xf>
    <xf numFmtId="0" fontId="73" fillId="0" borderId="70" xfId="0" applyFont="1" applyBorder="1" applyAlignment="1">
      <alignment horizontal="left" vertical="center" wrapText="1"/>
    </xf>
    <xf numFmtId="0" fontId="20" fillId="11" borderId="44" xfId="0" applyFont="1" applyFill="1" applyBorder="1" applyAlignment="1" applyProtection="1">
      <alignment horizontal="center" vertical="center"/>
      <protection locked="0"/>
    </xf>
    <xf numFmtId="0" fontId="5" fillId="11" borderId="44" xfId="0" applyFont="1" applyFill="1" applyBorder="1" applyAlignment="1" applyProtection="1">
      <alignment horizontal="left" vertical="top"/>
      <protection locked="0"/>
    </xf>
    <xf numFmtId="0" fontId="9" fillId="0" borderId="0" xfId="0" applyFont="1" applyAlignment="1">
      <alignment horizontal="left" vertical="center" wrapText="1"/>
    </xf>
    <xf numFmtId="0" fontId="9" fillId="0" borderId="70" xfId="0" applyFont="1" applyBorder="1" applyAlignment="1">
      <alignment horizontal="left" vertical="center" wrapText="1"/>
    </xf>
    <xf numFmtId="0" fontId="74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70" xfId="0" applyBorder="1" applyAlignment="1">
      <alignment horizontal="left" vertical="center"/>
    </xf>
    <xf numFmtId="166" fontId="20" fillId="11" borderId="43" xfId="0" applyNumberFormat="1" applyFont="1" applyFill="1" applyBorder="1" applyAlignment="1" applyProtection="1">
      <alignment horizontal="center"/>
      <protection locked="0"/>
    </xf>
    <xf numFmtId="166" fontId="20" fillId="11" borderId="44" xfId="0" applyNumberFormat="1" applyFont="1" applyFill="1" applyBorder="1" applyAlignment="1" applyProtection="1">
      <alignment horizontal="center"/>
      <protection locked="0"/>
    </xf>
    <xf numFmtId="166" fontId="20" fillId="11" borderId="45" xfId="0" applyNumberFormat="1" applyFont="1" applyFill="1" applyBorder="1" applyAlignment="1" applyProtection="1">
      <alignment horizontal="center"/>
      <protection locked="0"/>
    </xf>
    <xf numFmtId="3" fontId="20" fillId="0" borderId="0" xfId="1" applyNumberFormat="1" applyFont="1" applyFill="1" applyBorder="1" applyAlignment="1" applyProtection="1">
      <alignment horizontal="center" vertical="center"/>
    </xf>
    <xf numFmtId="3" fontId="5" fillId="0" borderId="0" xfId="0" applyNumberFormat="1" applyFont="1" applyAlignment="1">
      <alignment horizontal="left" vertical="top"/>
    </xf>
    <xf numFmtId="1" fontId="20" fillId="11" borderId="43" xfId="0" applyNumberFormat="1" applyFont="1" applyFill="1" applyBorder="1" applyAlignment="1" applyProtection="1">
      <alignment horizontal="center"/>
      <protection locked="0"/>
    </xf>
    <xf numFmtId="1" fontId="20" fillId="11" borderId="44" xfId="0" applyNumberFormat="1" applyFont="1" applyFill="1" applyBorder="1" applyAlignment="1" applyProtection="1">
      <alignment horizontal="center"/>
      <protection locked="0"/>
    </xf>
    <xf numFmtId="1" fontId="20" fillId="11" borderId="45" xfId="0" applyNumberFormat="1" applyFont="1" applyFill="1" applyBorder="1" applyAlignment="1" applyProtection="1">
      <alignment horizontal="center"/>
      <protection locked="0"/>
    </xf>
    <xf numFmtId="0" fontId="23" fillId="0" borderId="0" xfId="0" applyFont="1" applyAlignment="1">
      <alignment horizontal="left" vertical="center"/>
    </xf>
    <xf numFmtId="164" fontId="0" fillId="0" borderId="67" xfId="1" applyNumberFormat="1" applyFont="1" applyBorder="1" applyAlignment="1" applyProtection="1">
      <alignment horizontal="center" vertical="top"/>
      <protection locked="0"/>
    </xf>
    <xf numFmtId="0" fontId="75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/>
    </xf>
    <xf numFmtId="166" fontId="20" fillId="11" borderId="66" xfId="0" applyNumberFormat="1" applyFont="1" applyFill="1" applyBorder="1" applyAlignment="1" applyProtection="1">
      <alignment horizontal="center"/>
      <protection locked="0"/>
    </xf>
    <xf numFmtId="166" fontId="20" fillId="11" borderId="67" xfId="0" applyNumberFormat="1" applyFont="1" applyFill="1" applyBorder="1" applyAlignment="1" applyProtection="1">
      <alignment horizontal="center"/>
      <protection locked="0"/>
    </xf>
    <xf numFmtId="165" fontId="20" fillId="11" borderId="66" xfId="1" applyNumberFormat="1" applyFont="1" applyFill="1" applyBorder="1" applyAlignment="1" applyProtection="1">
      <alignment horizontal="center"/>
      <protection locked="0"/>
    </xf>
    <xf numFmtId="165" fontId="20" fillId="11" borderId="67" xfId="1" applyNumberFormat="1" applyFont="1" applyFill="1" applyBorder="1" applyAlignment="1" applyProtection="1">
      <alignment horizontal="center"/>
      <protection locked="0"/>
    </xf>
    <xf numFmtId="166" fontId="20" fillId="11" borderId="69" xfId="0" applyNumberFormat="1" applyFont="1" applyFill="1" applyBorder="1" applyAlignment="1" applyProtection="1">
      <alignment horizontal="center"/>
      <protection locked="0"/>
    </xf>
    <xf numFmtId="166" fontId="20" fillId="11" borderId="0" xfId="0" applyNumberFormat="1" applyFont="1" applyFill="1" applyAlignment="1" applyProtection="1">
      <alignment horizontal="center"/>
      <protection locked="0"/>
    </xf>
    <xf numFmtId="0" fontId="20" fillId="11" borderId="0" xfId="0" applyFont="1" applyFill="1" applyAlignment="1" applyProtection="1">
      <alignment horizontal="center"/>
      <protection locked="0"/>
    </xf>
    <xf numFmtId="0" fontId="10" fillId="0" borderId="68" xfId="0" applyFont="1" applyBorder="1" applyAlignment="1">
      <alignment horizontal="center" vertical="top"/>
    </xf>
    <xf numFmtId="0" fontId="0" fillId="0" borderId="68" xfId="0" applyBorder="1" applyAlignment="1">
      <alignment horizontal="left" vertical="top"/>
    </xf>
    <xf numFmtId="49" fontId="9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70" xfId="0" applyBorder="1" applyAlignment="1">
      <alignment horizontal="left" vertical="center" wrapText="1"/>
    </xf>
    <xf numFmtId="0" fontId="0" fillId="0" borderId="0" xfId="0" applyAlignment="1">
      <alignment horizontal="left" vertical="top"/>
    </xf>
    <xf numFmtId="0" fontId="0" fillId="0" borderId="70" xfId="0" applyBorder="1" applyAlignment="1">
      <alignment horizontal="left" vertical="top"/>
    </xf>
    <xf numFmtId="0" fontId="2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9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18" fillId="0" borderId="70" xfId="0" applyFont="1" applyBorder="1" applyAlignment="1">
      <alignment horizontal="left" vertical="top"/>
    </xf>
    <xf numFmtId="0" fontId="20" fillId="11" borderId="43" xfId="0" applyFont="1" applyFill="1" applyBorder="1" applyAlignment="1" applyProtection="1">
      <alignment horizontal="center"/>
      <protection locked="0"/>
    </xf>
    <xf numFmtId="0" fontId="5" fillId="0" borderId="44" xfId="0" applyFont="1" applyBorder="1" applyAlignment="1" applyProtection="1">
      <alignment horizontal="center"/>
      <protection locked="0"/>
    </xf>
    <xf numFmtId="0" fontId="5" fillId="0" borderId="45" xfId="0" applyFont="1" applyBorder="1" applyAlignment="1" applyProtection="1">
      <alignment horizontal="center"/>
      <protection locked="0"/>
    </xf>
    <xf numFmtId="166" fontId="9" fillId="0" borderId="0" xfId="0" applyNumberFormat="1" applyFont="1" applyAlignment="1">
      <alignment horizontal="center" vertical="top"/>
    </xf>
    <xf numFmtId="0" fontId="10" fillId="0" borderId="0" xfId="0" applyFont="1" applyAlignment="1">
      <alignment horizontal="left" vertical="top"/>
    </xf>
    <xf numFmtId="171" fontId="9" fillId="11" borderId="44" xfId="0" applyNumberFormat="1" applyFont="1" applyFill="1" applyBorder="1" applyAlignment="1" applyProtection="1">
      <alignment horizontal="center"/>
      <protection locked="0"/>
    </xf>
    <xf numFmtId="171" fontId="0" fillId="0" borderId="45" xfId="0" applyNumberFormat="1" applyBorder="1" applyAlignment="1" applyProtection="1">
      <alignment horizontal="left" vertical="top"/>
      <protection locked="0"/>
    </xf>
    <xf numFmtId="0" fontId="9" fillId="11" borderId="43" xfId="0" applyFont="1" applyFill="1" applyBorder="1" applyAlignment="1" applyProtection="1">
      <alignment horizontal="center"/>
      <protection locked="0"/>
    </xf>
    <xf numFmtId="0" fontId="0" fillId="0" borderId="45" xfId="0" applyBorder="1" applyAlignment="1" applyProtection="1">
      <alignment horizontal="center"/>
      <protection locked="0"/>
    </xf>
    <xf numFmtId="169" fontId="9" fillId="11" borderId="44" xfId="0" applyNumberFormat="1" applyFont="1" applyFill="1" applyBorder="1" applyAlignment="1" applyProtection="1">
      <alignment horizontal="center"/>
      <protection locked="0"/>
    </xf>
    <xf numFmtId="0" fontId="0" fillId="0" borderId="45" xfId="0" applyBorder="1" applyAlignment="1" applyProtection="1">
      <alignment horizontal="left" vertical="top"/>
      <protection locked="0"/>
    </xf>
    <xf numFmtId="0" fontId="0" fillId="0" borderId="44" xfId="0" applyBorder="1" applyAlignment="1" applyProtection="1">
      <alignment horizontal="center"/>
      <protection locked="0"/>
    </xf>
    <xf numFmtId="0" fontId="0" fillId="0" borderId="68" xfId="0" applyBorder="1" applyAlignment="1">
      <alignment horizontal="center" vertical="top"/>
    </xf>
    <xf numFmtId="170" fontId="20" fillId="11" borderId="66" xfId="1" applyNumberFormat="1" applyFont="1" applyFill="1" applyBorder="1" applyAlignment="1" applyProtection="1">
      <alignment horizontal="center"/>
      <protection locked="0"/>
    </xf>
    <xf numFmtId="170" fontId="20" fillId="11" borderId="67" xfId="1" applyNumberFormat="1" applyFont="1" applyFill="1" applyBorder="1" applyAlignment="1" applyProtection="1">
      <alignment horizontal="center"/>
      <protection locked="0"/>
    </xf>
    <xf numFmtId="0" fontId="5" fillId="11" borderId="45" xfId="0" applyFont="1" applyFill="1" applyBorder="1" applyAlignment="1" applyProtection="1">
      <alignment horizontal="left" vertical="top"/>
      <protection locked="0"/>
    </xf>
    <xf numFmtId="169" fontId="81" fillId="11" borderId="43" xfId="3" applyNumberFormat="1" applyFont="1" applyFill="1" applyBorder="1" applyAlignment="1" applyProtection="1">
      <alignment horizontal="center"/>
      <protection locked="0"/>
    </xf>
    <xf numFmtId="0" fontId="1" fillId="0" borderId="45" xfId="0" applyFont="1" applyBorder="1" applyAlignment="1" applyProtection="1">
      <alignment horizontal="left" vertical="top"/>
      <protection locked="0"/>
    </xf>
    <xf numFmtId="0" fontId="10" fillId="0" borderId="0" xfId="0" applyFont="1" applyAlignment="1">
      <alignment horizontal="left" vertical="center"/>
    </xf>
    <xf numFmtId="166" fontId="9" fillId="6" borderId="43" xfId="0" applyNumberFormat="1" applyFont="1" applyFill="1" applyBorder="1" applyAlignment="1" applyProtection="1">
      <alignment horizontal="center"/>
      <protection locked="0"/>
    </xf>
    <xf numFmtId="0" fontId="0" fillId="0" borderId="44" xfId="0" applyBorder="1" applyAlignment="1" applyProtection="1">
      <alignment horizontal="left" vertical="top"/>
      <protection locked="0"/>
    </xf>
    <xf numFmtId="0" fontId="10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65" fontId="10" fillId="0" borderId="16" xfId="0" applyNumberFormat="1" applyFont="1" applyBorder="1" applyAlignment="1">
      <alignment horizontal="center" vertical="top"/>
    </xf>
    <xf numFmtId="165" fontId="35" fillId="0" borderId="17" xfId="0" applyNumberFormat="1" applyFont="1" applyBorder="1" applyAlignment="1">
      <alignment horizontal="center" vertical="top"/>
    </xf>
    <xf numFmtId="164" fontId="21" fillId="6" borderId="88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89" xfId="0" applyBorder="1" applyAlignment="1" applyProtection="1">
      <alignment horizontal="left" vertical="top"/>
      <protection locked="0"/>
    </xf>
    <xf numFmtId="0" fontId="0" fillId="0" borderId="90" xfId="0" applyBorder="1" applyAlignment="1" applyProtection="1">
      <alignment horizontal="left" vertical="top"/>
      <protection locked="0"/>
    </xf>
    <xf numFmtId="0" fontId="0" fillId="0" borderId="82" xfId="0" applyBorder="1" applyAlignment="1" applyProtection="1">
      <alignment horizontal="left" vertical="top"/>
      <protection locked="0"/>
    </xf>
    <xf numFmtId="0" fontId="0" fillId="0" borderId="91" xfId="0" applyBorder="1" applyAlignment="1" applyProtection="1">
      <alignment horizontal="left" vertical="top"/>
      <protection locked="0"/>
    </xf>
    <xf numFmtId="0" fontId="0" fillId="0" borderId="92" xfId="0" applyBorder="1" applyAlignment="1" applyProtection="1">
      <alignment horizontal="left" vertical="top"/>
      <protection locked="0"/>
    </xf>
    <xf numFmtId="0" fontId="0" fillId="0" borderId="89" xfId="0" applyBorder="1" applyAlignment="1" applyProtection="1">
      <alignment horizontal="center" vertical="center" wrapText="1"/>
      <protection locked="0"/>
    </xf>
    <xf numFmtId="0" fontId="21" fillId="6" borderId="90" xfId="0" applyFont="1" applyFill="1" applyBorder="1" applyAlignment="1" applyProtection="1">
      <alignment horizontal="center" vertical="center" wrapText="1"/>
      <protection locked="0"/>
    </xf>
    <xf numFmtId="0" fontId="0" fillId="0" borderId="82" xfId="0" applyBorder="1" applyAlignment="1" applyProtection="1">
      <alignment horizontal="center" vertical="center" wrapText="1"/>
      <protection locked="0"/>
    </xf>
    <xf numFmtId="0" fontId="9" fillId="0" borderId="8" xfId="0" applyFont="1" applyBorder="1" applyAlignment="1">
      <alignment horizontal="left" vertical="top"/>
    </xf>
    <xf numFmtId="165" fontId="9" fillId="0" borderId="16" xfId="0" applyNumberFormat="1" applyFont="1" applyBorder="1" applyAlignment="1">
      <alignment horizontal="center" vertical="top"/>
    </xf>
    <xf numFmtId="165" fontId="18" fillId="0" borderId="17" xfId="0" applyNumberFormat="1" applyFont="1" applyBorder="1" applyAlignment="1">
      <alignment horizontal="center" vertical="top"/>
    </xf>
    <xf numFmtId="0" fontId="9" fillId="0" borderId="8" xfId="0" applyFont="1" applyBorder="1" applyAlignment="1">
      <alignment horizontal="center" vertical="top"/>
    </xf>
    <xf numFmtId="0" fontId="18" fillId="0" borderId="0" xfId="0" applyFont="1" applyAlignment="1">
      <alignment horizontal="center" vertical="top"/>
    </xf>
    <xf numFmtId="165" fontId="37" fillId="0" borderId="36" xfId="0" applyNumberFormat="1" applyFont="1" applyBorder="1" applyAlignment="1">
      <alignment horizontal="center" vertical="center"/>
    </xf>
    <xf numFmtId="165" fontId="35" fillId="0" borderId="34" xfId="0" applyNumberFormat="1" applyFont="1" applyBorder="1" applyAlignment="1">
      <alignment horizontal="center" vertical="center"/>
    </xf>
    <xf numFmtId="165" fontId="35" fillId="0" borderId="35" xfId="0" applyNumberFormat="1" applyFont="1" applyBorder="1" applyAlignment="1">
      <alignment horizontal="center" vertical="center"/>
    </xf>
    <xf numFmtId="165" fontId="9" fillId="0" borderId="12" xfId="0" applyNumberFormat="1" applyFont="1" applyBorder="1" applyAlignment="1">
      <alignment horizontal="center" vertical="center" wrapText="1"/>
    </xf>
    <xf numFmtId="165" fontId="10" fillId="0" borderId="19" xfId="0" applyNumberFormat="1" applyFont="1" applyBorder="1" applyAlignment="1">
      <alignment horizontal="center" vertical="center" wrapText="1"/>
    </xf>
    <xf numFmtId="165" fontId="10" fillId="0" borderId="13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top"/>
    </xf>
    <xf numFmtId="0" fontId="18" fillId="0" borderId="9" xfId="0" applyFont="1" applyBorder="1" applyAlignment="1">
      <alignment horizontal="center" vertical="top"/>
    </xf>
    <xf numFmtId="1" fontId="9" fillId="0" borderId="16" xfId="0" applyNumberFormat="1" applyFont="1" applyBorder="1" applyAlignment="1">
      <alignment horizontal="center" vertical="top"/>
    </xf>
    <xf numFmtId="0" fontId="18" fillId="0" borderId="17" xfId="0" applyFont="1" applyBorder="1" applyAlignment="1">
      <alignment horizontal="center" vertical="top"/>
    </xf>
    <xf numFmtId="165" fontId="9" fillId="0" borderId="0" xfId="0" applyNumberFormat="1" applyFont="1" applyAlignment="1">
      <alignment horizontal="center" vertical="center" wrapText="1"/>
    </xf>
    <xf numFmtId="165" fontId="13" fillId="0" borderId="16" xfId="0" applyNumberFormat="1" applyFont="1" applyBorder="1" applyAlignment="1">
      <alignment horizontal="center" vertical="center" wrapText="1"/>
    </xf>
    <xf numFmtId="165" fontId="13" fillId="0" borderId="17" xfId="0" applyNumberFormat="1" applyFont="1" applyBorder="1" applyAlignment="1">
      <alignment horizontal="center" vertical="center" wrapText="1"/>
    </xf>
    <xf numFmtId="0" fontId="18" fillId="0" borderId="23" xfId="0" applyFont="1" applyBorder="1" applyAlignment="1">
      <alignment horizontal="center" vertical="top"/>
    </xf>
    <xf numFmtId="0" fontId="18" fillId="0" borderId="17" xfId="0" applyFont="1" applyBorder="1" applyAlignment="1">
      <alignment horizontal="left" vertical="top"/>
    </xf>
    <xf numFmtId="0" fontId="39" fillId="0" borderId="20" xfId="0" applyFont="1" applyBorder="1" applyAlignment="1">
      <alignment horizontal="center" vertical="center" textRotation="90"/>
    </xf>
    <xf numFmtId="0" fontId="39" fillId="0" borderId="21" xfId="0" applyFont="1" applyBorder="1" applyAlignment="1">
      <alignment horizontal="center" vertical="center" textRotation="90"/>
    </xf>
    <xf numFmtId="0" fontId="39" fillId="0" borderId="22" xfId="0" applyFont="1" applyBorder="1" applyAlignment="1">
      <alignment horizontal="center" vertical="center" textRotation="90"/>
    </xf>
    <xf numFmtId="165" fontId="9" fillId="6" borderId="16" xfId="0" applyNumberFormat="1" applyFont="1" applyFill="1" applyBorder="1" applyAlignment="1">
      <alignment horizontal="center" vertical="center" wrapText="1"/>
    </xf>
    <xf numFmtId="165" fontId="9" fillId="6" borderId="17" xfId="0" applyNumberFormat="1" applyFont="1" applyFill="1" applyBorder="1" applyAlignment="1">
      <alignment horizontal="center" vertical="center" wrapText="1"/>
    </xf>
    <xf numFmtId="0" fontId="9" fillId="6" borderId="17" xfId="0" applyFont="1" applyFill="1" applyBorder="1" applyAlignment="1">
      <alignment horizontal="center" vertical="center" wrapText="1"/>
    </xf>
    <xf numFmtId="165" fontId="33" fillId="0" borderId="16" xfId="0" applyNumberFormat="1" applyFont="1" applyBorder="1" applyAlignment="1">
      <alignment horizontal="center" vertical="center" wrapText="1"/>
    </xf>
    <xf numFmtId="165" fontId="33" fillId="0" borderId="17" xfId="0" applyNumberFormat="1" applyFont="1" applyBorder="1" applyAlignment="1">
      <alignment horizontal="center" vertical="center" wrapText="1"/>
    </xf>
    <xf numFmtId="165" fontId="33" fillId="6" borderId="16" xfId="0" applyNumberFormat="1" applyFont="1" applyFill="1" applyBorder="1" applyAlignment="1">
      <alignment horizontal="center" vertical="center" wrapText="1"/>
    </xf>
    <xf numFmtId="165" fontId="33" fillId="6" borderId="17" xfId="0" applyNumberFormat="1" applyFont="1" applyFill="1" applyBorder="1" applyAlignment="1">
      <alignment horizontal="center" vertical="center" wrapText="1"/>
    </xf>
    <xf numFmtId="164" fontId="10" fillId="0" borderId="19" xfId="0" applyNumberFormat="1" applyFont="1" applyBorder="1" applyAlignment="1">
      <alignment horizontal="center" vertical="center" wrapText="1"/>
    </xf>
    <xf numFmtId="165" fontId="13" fillId="6" borderId="16" xfId="0" applyNumberFormat="1" applyFont="1" applyFill="1" applyBorder="1" applyAlignment="1">
      <alignment horizontal="center" vertical="center" wrapText="1"/>
    </xf>
    <xf numFmtId="165" fontId="13" fillId="6" borderId="17" xfId="0" applyNumberFormat="1" applyFont="1" applyFill="1" applyBorder="1" applyAlignment="1">
      <alignment horizontal="center" vertical="center" wrapText="1"/>
    </xf>
    <xf numFmtId="1" fontId="13" fillId="0" borderId="16" xfId="0" applyNumberFormat="1" applyFont="1" applyBorder="1" applyAlignment="1">
      <alignment horizontal="center" vertical="top"/>
    </xf>
    <xf numFmtId="0" fontId="32" fillId="0" borderId="23" xfId="0" applyFont="1" applyBorder="1" applyAlignment="1">
      <alignment horizontal="center" vertical="top"/>
    </xf>
    <xf numFmtId="0" fontId="32" fillId="0" borderId="17" xfId="0" applyFont="1" applyBorder="1" applyAlignment="1">
      <alignment horizontal="center" vertical="top"/>
    </xf>
    <xf numFmtId="165" fontId="9" fillId="0" borderId="16" xfId="0" applyNumberFormat="1" applyFont="1" applyBorder="1" applyAlignment="1">
      <alignment horizontal="right" vertical="top"/>
    </xf>
    <xf numFmtId="165" fontId="18" fillId="0" borderId="17" xfId="0" applyNumberFormat="1" applyFont="1" applyBorder="1" applyAlignment="1">
      <alignment horizontal="right" vertical="top"/>
    </xf>
    <xf numFmtId="0" fontId="21" fillId="0" borderId="0" xfId="0" applyFont="1" applyAlignment="1">
      <alignment horizontal="left" vertical="top"/>
    </xf>
    <xf numFmtId="0" fontId="9" fillId="0" borderId="12" xfId="0" applyFont="1" applyBorder="1" applyAlignment="1">
      <alignment horizontal="center" vertical="top"/>
    </xf>
    <xf numFmtId="0" fontId="18" fillId="0" borderId="12" xfId="0" applyFont="1" applyBorder="1" applyAlignment="1">
      <alignment horizontal="center" vertical="top"/>
    </xf>
    <xf numFmtId="0" fontId="34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0" fontId="10" fillId="0" borderId="18" xfId="0" applyFont="1" applyBorder="1" applyAlignment="1">
      <alignment horizontal="center" vertical="center" wrapText="1"/>
    </xf>
    <xf numFmtId="0" fontId="35" fillId="0" borderId="5" xfId="0" applyFont="1" applyBorder="1" applyAlignment="1">
      <alignment horizontal="center" vertical="center" wrapText="1"/>
    </xf>
    <xf numFmtId="0" fontId="35" fillId="0" borderId="6" xfId="0" applyFont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5" fillId="0" borderId="9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12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65" fontId="9" fillId="0" borderId="1" xfId="0" applyNumberFormat="1" applyFont="1" applyBorder="1" applyAlignment="1">
      <alignment horizontal="right" vertical="top"/>
    </xf>
    <xf numFmtId="165" fontId="18" fillId="0" borderId="1" xfId="0" applyNumberFormat="1" applyFont="1" applyBorder="1" applyAlignment="1">
      <alignment horizontal="right" vertical="top"/>
    </xf>
    <xf numFmtId="165" fontId="9" fillId="11" borderId="41" xfId="0" applyNumberFormat="1" applyFont="1" applyFill="1" applyBorder="1" applyAlignment="1" applyProtection="1">
      <alignment horizontal="right" vertical="top"/>
      <protection locked="0"/>
    </xf>
    <xf numFmtId="165" fontId="18" fillId="11" borderId="42" xfId="0" applyNumberFormat="1" applyFont="1" applyFill="1" applyBorder="1" applyAlignment="1" applyProtection="1">
      <alignment horizontal="right" vertical="top"/>
      <protection locked="0"/>
    </xf>
    <xf numFmtId="165" fontId="9" fillId="11" borderId="39" xfId="0" applyNumberFormat="1" applyFont="1" applyFill="1" applyBorder="1" applyAlignment="1" applyProtection="1">
      <alignment horizontal="right" vertical="top"/>
      <protection locked="0"/>
    </xf>
    <xf numFmtId="0" fontId="18" fillId="0" borderId="40" xfId="0" applyFont="1" applyBorder="1" applyAlignment="1" applyProtection="1">
      <alignment horizontal="left" vertical="top"/>
      <protection locked="0"/>
    </xf>
    <xf numFmtId="166" fontId="9" fillId="0" borderId="1" xfId="0" applyNumberFormat="1" applyFont="1" applyBorder="1" applyAlignment="1">
      <alignment horizontal="left"/>
    </xf>
    <xf numFmtId="0" fontId="9" fillId="0" borderId="1" xfId="0" applyFont="1" applyBorder="1" applyAlignment="1">
      <alignment horizontal="left"/>
    </xf>
    <xf numFmtId="166" fontId="9" fillId="0" borderId="1" xfId="0" applyNumberFormat="1" applyFont="1" applyBorder="1" applyAlignment="1">
      <alignment horizontal="left" vertical="top"/>
    </xf>
    <xf numFmtId="166" fontId="18" fillId="0" borderId="1" xfId="0" applyNumberFormat="1" applyFont="1" applyBorder="1" applyAlignment="1">
      <alignment horizontal="left" vertical="top"/>
    </xf>
    <xf numFmtId="165" fontId="10" fillId="11" borderId="41" xfId="0" applyNumberFormat="1" applyFont="1" applyFill="1" applyBorder="1" applyAlignment="1" applyProtection="1">
      <alignment horizontal="center" vertical="top"/>
      <protection locked="0"/>
    </xf>
    <xf numFmtId="165" fontId="35" fillId="11" borderId="42" xfId="0" applyNumberFormat="1" applyFont="1" applyFill="1" applyBorder="1" applyAlignment="1" applyProtection="1">
      <alignment horizontal="center" vertical="top"/>
      <protection locked="0"/>
    </xf>
    <xf numFmtId="165" fontId="9" fillId="11" borderId="41" xfId="0" applyNumberFormat="1" applyFont="1" applyFill="1" applyBorder="1" applyAlignment="1" applyProtection="1">
      <alignment horizontal="center" vertical="top"/>
      <protection locked="0"/>
    </xf>
    <xf numFmtId="165" fontId="18" fillId="11" borderId="42" xfId="0" applyNumberFormat="1" applyFont="1" applyFill="1" applyBorder="1" applyAlignment="1" applyProtection="1">
      <alignment horizontal="center" vertical="top"/>
      <protection locked="0"/>
    </xf>
    <xf numFmtId="0" fontId="13" fillId="0" borderId="0" xfId="0" applyFont="1" applyAlignment="1">
      <alignment horizontal="center" vertical="top"/>
    </xf>
    <xf numFmtId="0" fontId="32" fillId="0" borderId="0" xfId="0" applyFont="1" applyAlignment="1">
      <alignment horizontal="center" vertical="top"/>
    </xf>
    <xf numFmtId="167" fontId="13" fillId="0" borderId="1" xfId="0" applyNumberFormat="1" applyFont="1" applyBorder="1" applyAlignment="1">
      <alignment horizontal="center" vertical="top"/>
    </xf>
    <xf numFmtId="0" fontId="13" fillId="0" borderId="0" xfId="0" applyFont="1" applyAlignment="1">
      <alignment horizontal="left" vertical="top"/>
    </xf>
    <xf numFmtId="0" fontId="32" fillId="0" borderId="0" xfId="0" applyFont="1" applyAlignment="1">
      <alignment horizontal="left" vertical="top"/>
    </xf>
    <xf numFmtId="1" fontId="13" fillId="0" borderId="1" xfId="0" applyNumberFormat="1" applyFont="1" applyBorder="1" applyAlignment="1">
      <alignment horizontal="center" vertical="top"/>
    </xf>
    <xf numFmtId="1" fontId="32" fillId="0" borderId="1" xfId="0" applyNumberFormat="1" applyFont="1" applyBorder="1" applyAlignment="1">
      <alignment horizontal="center" vertical="top"/>
    </xf>
    <xf numFmtId="165" fontId="9" fillId="11" borderId="46" xfId="0" applyNumberFormat="1" applyFont="1" applyFill="1" applyBorder="1" applyAlignment="1" applyProtection="1">
      <alignment horizontal="right" vertical="top"/>
      <protection locked="0"/>
    </xf>
    <xf numFmtId="165" fontId="18" fillId="11" borderId="47" xfId="0" applyNumberFormat="1" applyFont="1" applyFill="1" applyBorder="1" applyAlignment="1" applyProtection="1">
      <alignment horizontal="right" vertical="top"/>
      <protection locked="0"/>
    </xf>
    <xf numFmtId="0" fontId="37" fillId="0" borderId="81" xfId="0" applyFont="1" applyBorder="1" applyAlignment="1">
      <alignment horizontal="center" vertical="center" wrapText="1"/>
    </xf>
    <xf numFmtId="0" fontId="18" fillId="0" borderId="82" xfId="0" applyFont="1" applyBorder="1" applyAlignment="1">
      <alignment horizontal="center" vertical="center" wrapText="1"/>
    </xf>
    <xf numFmtId="0" fontId="18" fillId="0" borderId="84" xfId="0" applyFont="1" applyBorder="1" applyAlignment="1">
      <alignment horizontal="center" vertical="center" wrapText="1"/>
    </xf>
    <xf numFmtId="165" fontId="18" fillId="11" borderId="87" xfId="0" applyNumberFormat="1" applyFont="1" applyFill="1" applyBorder="1" applyAlignment="1" applyProtection="1">
      <alignment horizontal="right" vertical="top"/>
      <protection locked="0"/>
    </xf>
    <xf numFmtId="0" fontId="37" fillId="0" borderId="74" xfId="0" applyFont="1" applyBorder="1" applyAlignment="1">
      <alignment horizontal="center" vertical="center" wrapText="1"/>
    </xf>
    <xf numFmtId="0" fontId="37" fillId="0" borderId="86" xfId="0" applyFont="1" applyBorder="1" applyAlignment="1">
      <alignment horizontal="center" vertical="center" wrapText="1"/>
    </xf>
    <xf numFmtId="0" fontId="18" fillId="0" borderId="75" xfId="0" applyFont="1" applyBorder="1" applyAlignment="1">
      <alignment horizontal="center" vertical="center" wrapText="1"/>
    </xf>
    <xf numFmtId="0" fontId="0" fillId="0" borderId="82" xfId="0" applyBorder="1" applyAlignment="1">
      <alignment horizontal="left" vertical="top"/>
    </xf>
    <xf numFmtId="0" fontId="0" fillId="0" borderId="86" xfId="0" applyBorder="1" applyAlignment="1">
      <alignment horizontal="left" vertical="top"/>
    </xf>
    <xf numFmtId="0" fontId="0" fillId="0" borderId="86" xfId="0" applyBorder="1" applyAlignment="1">
      <alignment horizontal="center" vertical="top"/>
    </xf>
    <xf numFmtId="164" fontId="21" fillId="6" borderId="90" xfId="0" applyNumberFormat="1" applyFont="1" applyFill="1" applyBorder="1" applyAlignment="1" applyProtection="1">
      <alignment horizontal="center" vertical="center" wrapText="1"/>
      <protection locked="0"/>
    </xf>
    <xf numFmtId="165" fontId="41" fillId="0" borderId="36" xfId="0" applyNumberFormat="1" applyFont="1" applyBorder="1" applyAlignment="1">
      <alignment horizontal="center" vertical="center"/>
    </xf>
    <xf numFmtId="165" fontId="18" fillId="0" borderId="34" xfId="0" applyNumberFormat="1" applyFont="1" applyBorder="1" applyAlignment="1">
      <alignment horizontal="center" vertical="center"/>
    </xf>
    <xf numFmtId="165" fontId="18" fillId="0" borderId="35" xfId="0" applyNumberFormat="1" applyFont="1" applyBorder="1" applyAlignment="1">
      <alignment horizontal="center" vertical="center"/>
    </xf>
    <xf numFmtId="165" fontId="3" fillId="0" borderId="19" xfId="0" applyNumberFormat="1" applyFont="1" applyBorder="1" applyAlignment="1">
      <alignment horizontal="center" vertical="center" wrapText="1"/>
    </xf>
    <xf numFmtId="165" fontId="3" fillId="0" borderId="13" xfId="0" applyNumberFormat="1" applyFont="1" applyBorder="1" applyAlignment="1">
      <alignment horizontal="center" vertical="center" wrapText="1"/>
    </xf>
    <xf numFmtId="0" fontId="18" fillId="0" borderId="9" xfId="0" applyFont="1" applyBorder="1" applyAlignment="1">
      <alignment horizontal="left" vertical="top"/>
    </xf>
    <xf numFmtId="173" fontId="9" fillId="11" borderId="43" xfId="0" applyNumberFormat="1" applyFont="1" applyFill="1" applyBorder="1" applyAlignment="1" applyProtection="1">
      <alignment horizontal="left" vertical="top"/>
      <protection locked="0"/>
    </xf>
    <xf numFmtId="173" fontId="0" fillId="0" borderId="52" xfId="0" applyNumberFormat="1" applyBorder="1" applyAlignment="1" applyProtection="1">
      <alignment horizontal="left" vertical="top"/>
      <protection locked="0"/>
    </xf>
    <xf numFmtId="172" fontId="9" fillId="11" borderId="43" xfId="0" applyNumberFormat="1" applyFont="1" applyFill="1" applyBorder="1" applyAlignment="1" applyProtection="1">
      <alignment horizontal="left"/>
      <protection locked="0"/>
    </xf>
    <xf numFmtId="172" fontId="1" fillId="0" borderId="44" xfId="0" applyNumberFormat="1" applyFont="1" applyBorder="1" applyAlignment="1" applyProtection="1">
      <alignment horizontal="left"/>
      <protection locked="0"/>
    </xf>
    <xf numFmtId="0" fontId="1" fillId="0" borderId="45" xfId="0" applyFont="1" applyBorder="1" applyAlignment="1" applyProtection="1">
      <alignment horizontal="left"/>
      <protection locked="0"/>
    </xf>
    <xf numFmtId="0" fontId="10" fillId="0" borderId="8" xfId="0" applyFont="1" applyBorder="1" applyAlignment="1">
      <alignment horizontal="left"/>
    </xf>
    <xf numFmtId="0" fontId="76" fillId="0" borderId="0" xfId="0" applyFont="1" applyAlignment="1">
      <alignment horizontal="left"/>
    </xf>
    <xf numFmtId="0" fontId="9" fillId="11" borderId="43" xfId="0" applyFont="1" applyFill="1" applyBorder="1" applyAlignment="1" applyProtection="1">
      <alignment horizontal="left"/>
      <protection locked="0"/>
    </xf>
    <xf numFmtId="0" fontId="0" fillId="11" borderId="44" xfId="0" applyFill="1" applyBorder="1" applyAlignment="1" applyProtection="1">
      <alignment horizontal="left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52" xfId="0" applyBorder="1" applyAlignment="1" applyProtection="1">
      <alignment horizontal="left"/>
      <protection locked="0"/>
    </xf>
    <xf numFmtId="49" fontId="13" fillId="11" borderId="43" xfId="0" applyNumberFormat="1" applyFont="1" applyFill="1" applyBorder="1" applyAlignment="1" applyProtection="1">
      <alignment horizontal="center" vertical="center"/>
      <protection locked="0"/>
    </xf>
    <xf numFmtId="49" fontId="13" fillId="11" borderId="45" xfId="0" applyNumberFormat="1" applyFont="1" applyFill="1" applyBorder="1" applyAlignment="1" applyProtection="1">
      <alignment horizontal="center" vertical="center"/>
      <protection locked="0"/>
    </xf>
    <xf numFmtId="165" fontId="9" fillId="0" borderId="0" xfId="0" applyNumberFormat="1" applyFont="1" applyAlignment="1">
      <alignment horizontal="center" vertical="center"/>
    </xf>
    <xf numFmtId="0" fontId="9" fillId="0" borderId="19" xfId="0" applyFont="1" applyBorder="1" applyAlignment="1">
      <alignment horizontal="left"/>
    </xf>
    <xf numFmtId="0" fontId="9" fillId="0" borderId="12" xfId="0" applyFont="1" applyBorder="1" applyAlignment="1">
      <alignment horizontal="left"/>
    </xf>
    <xf numFmtId="0" fontId="9" fillId="0" borderId="12" xfId="0" applyFont="1" applyBorder="1" applyAlignment="1">
      <alignment horizontal="right"/>
    </xf>
    <xf numFmtId="0" fontId="10" fillId="0" borderId="16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9" xfId="0" applyFont="1" applyBorder="1" applyAlignment="1">
      <alignment horizontal="center"/>
    </xf>
    <xf numFmtId="165" fontId="9" fillId="0" borderId="16" xfId="0" applyNumberFormat="1" applyFont="1" applyBorder="1" applyAlignment="1">
      <alignment horizontal="center"/>
    </xf>
    <xf numFmtId="165" fontId="9" fillId="0" borderId="17" xfId="0" applyNumberFormat="1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70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9" fillId="0" borderId="69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70" xfId="0" applyBorder="1" applyAlignment="1">
      <alignment horizontal="center"/>
    </xf>
    <xf numFmtId="0" fontId="10" fillId="0" borderId="20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16" xfId="0" applyFont="1" applyBorder="1" applyAlignment="1">
      <alignment horizontal="left"/>
    </xf>
    <xf numFmtId="0" fontId="10" fillId="0" borderId="17" xfId="0" applyFont="1" applyBorder="1" applyAlignment="1">
      <alignment horizontal="left"/>
    </xf>
    <xf numFmtId="0" fontId="9" fillId="0" borderId="8" xfId="0" applyFont="1" applyBorder="1" applyAlignment="1">
      <alignment horizontal="left"/>
    </xf>
    <xf numFmtId="0" fontId="9" fillId="0" borderId="0" xfId="0" applyFont="1" applyAlignment="1">
      <alignment horizontal="left"/>
    </xf>
    <xf numFmtId="0" fontId="9" fillId="0" borderId="9" xfId="0" applyFont="1" applyBorder="1" applyAlignment="1">
      <alignment horizontal="left"/>
    </xf>
    <xf numFmtId="165" fontId="9" fillId="0" borderId="16" xfId="0" applyNumberFormat="1" applyFont="1" applyBorder="1" applyAlignment="1">
      <alignment horizontal="right"/>
    </xf>
    <xf numFmtId="165" fontId="9" fillId="0" borderId="17" xfId="0" applyNumberFormat="1" applyFont="1" applyBorder="1" applyAlignment="1">
      <alignment horizontal="right"/>
    </xf>
    <xf numFmtId="165" fontId="9" fillId="11" borderId="43" xfId="0" applyNumberFormat="1" applyFont="1" applyFill="1" applyBorder="1" applyAlignment="1" applyProtection="1">
      <alignment horizontal="right"/>
      <protection locked="0"/>
    </xf>
    <xf numFmtId="165" fontId="9" fillId="11" borderId="45" xfId="0" applyNumberFormat="1" applyFont="1" applyFill="1" applyBorder="1" applyAlignment="1" applyProtection="1">
      <alignment horizontal="right"/>
      <protection locked="0"/>
    </xf>
    <xf numFmtId="0" fontId="10" fillId="0" borderId="77" xfId="0" applyFont="1" applyBorder="1" applyAlignment="1">
      <alignment horizontal="center"/>
    </xf>
    <xf numFmtId="165" fontId="9" fillId="11" borderId="50" xfId="0" applyNumberFormat="1" applyFont="1" applyFill="1" applyBorder="1" applyAlignment="1" applyProtection="1">
      <alignment horizontal="right"/>
      <protection locked="0"/>
    </xf>
    <xf numFmtId="165" fontId="9" fillId="11" borderId="51" xfId="0" applyNumberFormat="1" applyFont="1" applyFill="1" applyBorder="1" applyAlignment="1" applyProtection="1">
      <alignment horizontal="right"/>
      <protection locked="0"/>
    </xf>
    <xf numFmtId="0" fontId="9" fillId="0" borderId="13" xfId="0" applyFont="1" applyBorder="1" applyAlignment="1">
      <alignment horizontal="left"/>
    </xf>
    <xf numFmtId="14" fontId="9" fillId="0" borderId="16" xfId="0" applyNumberFormat="1" applyFont="1" applyBorder="1" applyAlignment="1">
      <alignment horizontal="center" vertical="top"/>
    </xf>
    <xf numFmtId="14" fontId="9" fillId="0" borderId="17" xfId="0" applyNumberFormat="1" applyFont="1" applyBorder="1" applyAlignment="1">
      <alignment horizontal="center" vertical="top"/>
    </xf>
    <xf numFmtId="0" fontId="10" fillId="0" borderId="78" xfId="0" applyFont="1" applyBorder="1" applyAlignment="1">
      <alignment horizontal="center"/>
    </xf>
    <xf numFmtId="165" fontId="9" fillId="0" borderId="43" xfId="0" applyNumberFormat="1" applyFont="1" applyBorder="1" applyAlignment="1">
      <alignment horizontal="center"/>
    </xf>
    <xf numFmtId="165" fontId="9" fillId="0" borderId="45" xfId="0" applyNumberFormat="1" applyFont="1" applyBorder="1" applyAlignment="1">
      <alignment horizontal="center"/>
    </xf>
    <xf numFmtId="164" fontId="9" fillId="0" borderId="43" xfId="0" applyNumberFormat="1" applyFont="1" applyBorder="1" applyAlignment="1">
      <alignment horizontal="center"/>
    </xf>
    <xf numFmtId="164" fontId="9" fillId="0" borderId="45" xfId="0" applyNumberFormat="1" applyFont="1" applyBorder="1" applyAlignment="1">
      <alignment horizontal="center"/>
    </xf>
    <xf numFmtId="0" fontId="9" fillId="0" borderId="43" xfId="0" applyFont="1" applyBorder="1" applyAlignment="1">
      <alignment horizontal="center"/>
    </xf>
    <xf numFmtId="0" fontId="9" fillId="0" borderId="44" xfId="0" applyFont="1" applyBorder="1" applyAlignment="1">
      <alignment horizontal="center"/>
    </xf>
    <xf numFmtId="0" fontId="9" fillId="0" borderId="45" xfId="0" applyFont="1" applyBorder="1" applyAlignment="1">
      <alignment horizontal="left"/>
    </xf>
    <xf numFmtId="0" fontId="9" fillId="11" borderId="44" xfId="0" applyFont="1" applyFill="1" applyBorder="1" applyAlignment="1" applyProtection="1">
      <alignment horizontal="center"/>
      <protection locked="0"/>
    </xf>
    <xf numFmtId="0" fontId="9" fillId="0" borderId="45" xfId="0" applyFont="1" applyBorder="1" applyAlignment="1" applyProtection="1">
      <alignment horizontal="left"/>
      <protection locked="0"/>
    </xf>
    <xf numFmtId="0" fontId="9" fillId="0" borderId="9" xfId="0" applyFont="1" applyBorder="1" applyAlignment="1">
      <alignment horizontal="center"/>
    </xf>
    <xf numFmtId="166" fontId="9" fillId="0" borderId="16" xfId="0" applyNumberFormat="1" applyFont="1" applyBorder="1" applyAlignment="1">
      <alignment horizontal="left"/>
    </xf>
    <xf numFmtId="166" fontId="9" fillId="0" borderId="23" xfId="0" applyNumberFormat="1" applyFont="1" applyBorder="1" applyAlignment="1">
      <alignment horizontal="left"/>
    </xf>
    <xf numFmtId="166" fontId="9" fillId="0" borderId="17" xfId="0" applyNumberFormat="1" applyFont="1" applyBorder="1" applyAlignment="1">
      <alignment horizontal="left"/>
    </xf>
    <xf numFmtId="165" fontId="9" fillId="11" borderId="43" xfId="0" applyNumberFormat="1" applyFont="1" applyFill="1" applyBorder="1" applyAlignment="1" applyProtection="1">
      <alignment horizontal="center"/>
      <protection locked="0"/>
    </xf>
    <xf numFmtId="165" fontId="9" fillId="11" borderId="45" xfId="0" applyNumberFormat="1" applyFont="1" applyFill="1" applyBorder="1" applyAlignment="1" applyProtection="1">
      <alignment horizontal="center"/>
      <protection locked="0"/>
    </xf>
    <xf numFmtId="164" fontId="9" fillId="11" borderId="43" xfId="0" applyNumberFormat="1" applyFont="1" applyFill="1" applyBorder="1" applyAlignment="1" applyProtection="1">
      <alignment horizontal="center"/>
      <protection locked="0"/>
    </xf>
    <xf numFmtId="164" fontId="9" fillId="11" borderId="45" xfId="0" applyNumberFormat="1" applyFont="1" applyFill="1" applyBorder="1" applyAlignment="1" applyProtection="1">
      <alignment horizontal="center"/>
      <protection locked="0"/>
    </xf>
    <xf numFmtId="165" fontId="9" fillId="11" borderId="52" xfId="0" applyNumberFormat="1" applyFont="1" applyFill="1" applyBorder="1" applyAlignment="1" applyProtection="1">
      <alignment horizontal="center"/>
      <protection locked="0"/>
    </xf>
    <xf numFmtId="165" fontId="9" fillId="0" borderId="52" xfId="0" applyNumberFormat="1" applyFont="1" applyBorder="1" applyAlignment="1">
      <alignment horizontal="center"/>
    </xf>
    <xf numFmtId="0" fontId="9" fillId="0" borderId="18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165" fontId="10" fillId="0" borderId="16" xfId="0" applyNumberFormat="1" applyFont="1" applyBorder="1" applyAlignment="1">
      <alignment horizontal="center"/>
    </xf>
    <xf numFmtId="165" fontId="10" fillId="0" borderId="17" xfId="0" applyNumberFormat="1" applyFont="1" applyBorder="1" applyAlignment="1">
      <alignment horizontal="center"/>
    </xf>
    <xf numFmtId="165" fontId="9" fillId="11" borderId="52" xfId="0" applyNumberFormat="1" applyFont="1" applyFill="1" applyBorder="1" applyAlignment="1" applyProtection="1">
      <alignment horizontal="right"/>
      <protection locked="0"/>
    </xf>
    <xf numFmtId="0" fontId="10" fillId="0" borderId="68" xfId="0" applyFont="1" applyBorder="1" applyAlignment="1">
      <alignment horizontal="center"/>
    </xf>
    <xf numFmtId="0" fontId="10" fillId="0" borderId="76" xfId="0" applyFont="1" applyBorder="1" applyAlignment="1">
      <alignment horizontal="center"/>
    </xf>
    <xf numFmtId="164" fontId="9" fillId="0" borderId="16" xfId="0" applyNumberFormat="1" applyFont="1" applyBorder="1" applyAlignment="1">
      <alignment horizontal="center"/>
    </xf>
    <xf numFmtId="164" fontId="9" fillId="0" borderId="17" xfId="0" applyNumberFormat="1" applyFont="1" applyBorder="1" applyAlignment="1">
      <alignment horizontal="center"/>
    </xf>
    <xf numFmtId="164" fontId="34" fillId="0" borderId="15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top"/>
    </xf>
    <xf numFmtId="0" fontId="10" fillId="0" borderId="1" xfId="0" applyFont="1" applyBorder="1" applyAlignment="1" applyProtection="1">
      <alignment horizontal="left" vertical="center" wrapText="1"/>
      <protection locked="0"/>
    </xf>
    <xf numFmtId="0" fontId="9" fillId="0" borderId="1" xfId="0" applyFont="1" applyBorder="1" applyAlignment="1" applyProtection="1">
      <alignment horizontal="left" vertical="center" wrapText="1"/>
      <protection locked="0"/>
    </xf>
    <xf numFmtId="164" fontId="21" fillId="6" borderId="44" xfId="0" applyNumberFormat="1" applyFont="1" applyFill="1" applyBorder="1" applyAlignment="1" applyProtection="1">
      <alignment horizontal="center" vertical="center"/>
      <protection locked="0"/>
    </xf>
    <xf numFmtId="0" fontId="9" fillId="6" borderId="45" xfId="0" applyFont="1" applyFill="1" applyBorder="1" applyAlignment="1" applyProtection="1">
      <alignment horizontal="center" vertical="center"/>
      <protection locked="0"/>
    </xf>
    <xf numFmtId="164" fontId="21" fillId="0" borderId="32" xfId="0" applyNumberFormat="1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164" fontId="46" fillId="0" borderId="75" xfId="0" applyNumberFormat="1" applyFont="1" applyBorder="1" applyAlignment="1">
      <alignment horizontal="center" vertical="center"/>
    </xf>
    <xf numFmtId="0" fontId="58" fillId="0" borderId="73" xfId="0" applyFont="1" applyBorder="1" applyAlignment="1">
      <alignment horizontal="center" vertical="center"/>
    </xf>
    <xf numFmtId="164" fontId="57" fillId="0" borderId="0" xfId="0" applyNumberFormat="1" applyFont="1" applyAlignment="1">
      <alignment horizontal="left" vertical="center"/>
    </xf>
    <xf numFmtId="164" fontId="21" fillId="0" borderId="3" xfId="0" applyNumberFormat="1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164" fontId="55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4" fontId="34" fillId="0" borderId="0" xfId="0" applyNumberFormat="1" applyFont="1" applyAlignment="1">
      <alignment horizontal="center" vertical="center"/>
    </xf>
    <xf numFmtId="164" fontId="34" fillId="11" borderId="97" xfId="0" applyNumberFormat="1" applyFont="1" applyFill="1" applyBorder="1" applyAlignment="1" applyProtection="1">
      <alignment horizontal="center" vertical="center"/>
      <protection locked="0"/>
    </xf>
    <xf numFmtId="0" fontId="9" fillId="11" borderId="98" xfId="0" applyFont="1" applyFill="1" applyBorder="1" applyAlignment="1" applyProtection="1">
      <alignment horizontal="left" vertical="top"/>
      <protection locked="0"/>
    </xf>
    <xf numFmtId="164" fontId="34" fillId="0" borderId="0" xfId="0" applyNumberFormat="1" applyFont="1" applyAlignment="1">
      <alignment vertical="center"/>
    </xf>
    <xf numFmtId="0" fontId="9" fillId="0" borderId="0" xfId="0" applyFont="1" applyAlignment="1">
      <alignment vertical="top"/>
    </xf>
    <xf numFmtId="165" fontId="46" fillId="0" borderId="15" xfId="0" applyNumberFormat="1" applyFont="1" applyBorder="1" applyAlignment="1">
      <alignment horizontal="center" vertical="center"/>
    </xf>
    <xf numFmtId="165" fontId="47" fillId="0" borderId="3" xfId="0" applyNumberFormat="1" applyFont="1" applyBorder="1" applyAlignment="1">
      <alignment horizontal="center" vertical="center"/>
    </xf>
    <xf numFmtId="165" fontId="34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horizontal="left" vertical="top"/>
    </xf>
    <xf numFmtId="164" fontId="21" fillId="6" borderId="49" xfId="0" applyNumberFormat="1" applyFont="1" applyFill="1" applyBorder="1" applyAlignment="1" applyProtection="1">
      <alignment horizontal="center" vertical="center" wrapText="1"/>
      <protection locked="0"/>
    </xf>
    <xf numFmtId="164" fontId="21" fillId="6" borderId="79" xfId="0" applyNumberFormat="1" applyFont="1" applyFill="1" applyBorder="1" applyAlignment="1" applyProtection="1">
      <alignment horizontal="center" vertical="center" wrapText="1"/>
      <protection locked="0"/>
    </xf>
    <xf numFmtId="0" fontId="21" fillId="6" borderId="80" xfId="0" applyFont="1" applyFill="1" applyBorder="1" applyAlignment="1" applyProtection="1">
      <alignment horizontal="center" vertical="center" wrapText="1"/>
      <protection locked="0"/>
    </xf>
    <xf numFmtId="164" fontId="46" fillId="0" borderId="73" xfId="0" applyNumberFormat="1" applyFont="1" applyBorder="1" applyAlignment="1">
      <alignment horizontal="center" vertical="center"/>
    </xf>
    <xf numFmtId="164" fontId="53" fillId="0" borderId="1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0" fontId="10" fillId="0" borderId="28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top"/>
    </xf>
    <xf numFmtId="164" fontId="48" fillId="0" borderId="33" xfId="0" applyNumberFormat="1" applyFont="1" applyBorder="1" applyAlignment="1">
      <alignment horizontal="center" vertical="center"/>
    </xf>
    <xf numFmtId="0" fontId="0" fillId="0" borderId="5" xfId="0" applyBorder="1" applyAlignment="1">
      <alignment horizontal="left" vertical="top"/>
    </xf>
    <xf numFmtId="164" fontId="21" fillId="0" borderId="20" xfId="0" applyNumberFormat="1" applyFont="1" applyBorder="1" applyAlignment="1">
      <alignment horizontal="center" vertical="center" wrapText="1"/>
    </xf>
    <xf numFmtId="164" fontId="21" fillId="0" borderId="21" xfId="0" applyNumberFormat="1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165" fontId="49" fillId="0" borderId="1" xfId="0" applyNumberFormat="1" applyFont="1" applyBorder="1" applyAlignment="1">
      <alignment horizontal="center" vertical="center"/>
    </xf>
    <xf numFmtId="0" fontId="0" fillId="0" borderId="14" xfId="0" applyBorder="1" applyAlignment="1">
      <alignment horizontal="left" vertical="top"/>
    </xf>
    <xf numFmtId="164" fontId="50" fillId="0" borderId="94" xfId="0" applyNumberFormat="1" applyFont="1" applyBorder="1" applyAlignment="1">
      <alignment horizontal="center" vertical="center"/>
    </xf>
    <xf numFmtId="0" fontId="47" fillId="0" borderId="12" xfId="0" applyFont="1" applyBorder="1" applyAlignment="1">
      <alignment horizontal="center" vertical="center"/>
    </xf>
    <xf numFmtId="0" fontId="0" fillId="0" borderId="12" xfId="0" applyBorder="1" applyAlignment="1">
      <alignment horizontal="left" vertical="top"/>
    </xf>
    <xf numFmtId="0" fontId="10" fillId="0" borderId="7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44" fontId="21" fillId="0" borderId="20" xfId="1" applyFont="1" applyBorder="1" applyAlignment="1">
      <alignment horizontal="center" vertical="center" wrapText="1"/>
    </xf>
    <xf numFmtId="44" fontId="21" fillId="0" borderId="21" xfId="1" applyFont="1" applyBorder="1" applyAlignment="1">
      <alignment horizontal="center" vertical="center" wrapText="1"/>
    </xf>
    <xf numFmtId="44" fontId="21" fillId="0" borderId="22" xfId="1" applyFont="1" applyBorder="1" applyAlignment="1">
      <alignment horizontal="center" vertical="center" wrapText="1"/>
    </xf>
    <xf numFmtId="164" fontId="55" fillId="0" borderId="3" xfId="0" applyNumberFormat="1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top"/>
      <protection locked="0"/>
    </xf>
    <xf numFmtId="0" fontId="10" fillId="0" borderId="4" xfId="0" applyFont="1" applyBorder="1" applyAlignment="1">
      <alignment horizontal="left" vertical="center" wrapText="1"/>
    </xf>
    <xf numFmtId="164" fontId="46" fillId="0" borderId="15" xfId="0" applyNumberFormat="1" applyFont="1" applyBorder="1" applyAlignment="1">
      <alignment horizontal="center" vertical="center"/>
    </xf>
    <xf numFmtId="0" fontId="47" fillId="0" borderId="3" xfId="0" applyFont="1" applyBorder="1" applyAlignment="1">
      <alignment horizontal="center" vertical="center"/>
    </xf>
    <xf numFmtId="165" fontId="60" fillId="0" borderId="15" xfId="0" applyNumberFormat="1" applyFont="1" applyBorder="1" applyAlignment="1">
      <alignment horizontal="center" vertical="center"/>
    </xf>
    <xf numFmtId="165" fontId="23" fillId="0" borderId="3" xfId="0" applyNumberFormat="1" applyFont="1" applyBorder="1" applyAlignment="1">
      <alignment horizontal="center" vertical="center"/>
    </xf>
    <xf numFmtId="165" fontId="61" fillId="0" borderId="15" xfId="0" applyNumberFormat="1" applyFont="1" applyBorder="1" applyAlignment="1">
      <alignment horizontal="center" vertical="center"/>
    </xf>
    <xf numFmtId="165" fontId="62" fillId="0" borderId="3" xfId="0" applyNumberFormat="1" applyFont="1" applyBorder="1" applyAlignment="1">
      <alignment horizontal="center" vertical="center"/>
    </xf>
    <xf numFmtId="164" fontId="34" fillId="0" borderId="15" xfId="0" applyNumberFormat="1" applyFont="1" applyBorder="1" applyAlignment="1" applyProtection="1">
      <alignment horizontal="center" vertical="center"/>
      <protection locked="0"/>
    </xf>
    <xf numFmtId="0" fontId="9" fillId="0" borderId="3" xfId="0" applyFont="1" applyBorder="1" applyAlignment="1" applyProtection="1">
      <alignment horizontal="left" vertical="top"/>
      <protection locked="0"/>
    </xf>
    <xf numFmtId="164" fontId="53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10" fillId="0" borderId="14" xfId="0" applyFont="1" applyBorder="1" applyAlignment="1" applyProtection="1">
      <alignment horizontal="left" vertical="center" wrapText="1"/>
      <protection locked="0"/>
    </xf>
    <xf numFmtId="0" fontId="34" fillId="0" borderId="0" xfId="0" applyFont="1" applyAlignment="1">
      <alignment horizontal="center" vertical="center"/>
    </xf>
    <xf numFmtId="0" fontId="45" fillId="0" borderId="0" xfId="0" applyFont="1" applyAlignment="1">
      <alignment horizontal="left" vertical="top"/>
    </xf>
    <xf numFmtId="164" fontId="46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top"/>
    </xf>
    <xf numFmtId="0" fontId="64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0" fillId="0" borderId="72" xfId="0" applyFont="1" applyBorder="1" applyAlignment="1" applyProtection="1">
      <alignment horizontal="left" vertical="center" wrapText="1"/>
      <protection locked="0"/>
    </xf>
    <xf numFmtId="0" fontId="10" fillId="0" borderId="73" xfId="0" applyFont="1" applyBorder="1" applyAlignment="1" applyProtection="1">
      <alignment horizontal="left" vertical="center" wrapText="1"/>
      <protection locked="0"/>
    </xf>
    <xf numFmtId="164" fontId="21" fillId="0" borderId="32" xfId="0" applyNumberFormat="1" applyFont="1" applyBorder="1" applyAlignment="1" applyProtection="1">
      <alignment horizontal="center" vertical="center" wrapText="1"/>
      <protection locked="0"/>
    </xf>
    <xf numFmtId="164" fontId="21" fillId="0" borderId="3" xfId="0" applyNumberFormat="1" applyFont="1" applyBorder="1" applyAlignment="1" applyProtection="1">
      <alignment horizontal="center" vertical="center" wrapText="1"/>
      <protection locked="0"/>
    </xf>
    <xf numFmtId="164" fontId="46" fillId="0" borderId="14" xfId="0" applyNumberFormat="1" applyFont="1" applyBorder="1" applyAlignment="1">
      <alignment horizontal="center" vertical="center"/>
    </xf>
    <xf numFmtId="164" fontId="46" fillId="0" borderId="71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center" vertical="center"/>
    </xf>
    <xf numFmtId="164" fontId="21" fillId="0" borderId="15" xfId="0" applyNumberFormat="1" applyFont="1" applyBorder="1" applyAlignment="1">
      <alignment horizontal="center" vertical="center"/>
    </xf>
    <xf numFmtId="0" fontId="1" fillId="0" borderId="1" xfId="0" applyFont="1" applyBorder="1" applyAlignment="1" applyProtection="1">
      <alignment horizontal="left" vertical="center" wrapText="1"/>
      <protection locked="0"/>
    </xf>
    <xf numFmtId="164" fontId="46" fillId="0" borderId="1" xfId="0" applyNumberFormat="1" applyFont="1" applyBorder="1" applyAlignment="1">
      <alignment horizontal="center" vertical="center"/>
    </xf>
    <xf numFmtId="0" fontId="68" fillId="0" borderId="1" xfId="0" applyFont="1" applyBorder="1" applyAlignment="1">
      <alignment horizontal="center" vertical="center"/>
    </xf>
    <xf numFmtId="165" fontId="56" fillId="0" borderId="14" xfId="0" applyNumberFormat="1" applyFont="1" applyBorder="1" applyAlignment="1">
      <alignment horizontal="center" vertical="center"/>
    </xf>
    <xf numFmtId="165" fontId="1" fillId="0" borderId="71" xfId="0" applyNumberFormat="1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164" fontId="55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10" xfId="0" applyFont="1" applyBorder="1" applyAlignment="1">
      <alignment horizontal="left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164" fontId="66" fillId="0" borderId="33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64" fontId="56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64" fillId="0" borderId="12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top"/>
    </xf>
    <xf numFmtId="164" fontId="65" fillId="0" borderId="3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63" fillId="0" borderId="0" xfId="0" applyFont="1" applyAlignment="1">
      <alignment horizontal="left" vertical="top"/>
    </xf>
    <xf numFmtId="164" fontId="34" fillId="0" borderId="12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164" fontId="49" fillId="0" borderId="1" xfId="0" applyNumberFormat="1" applyFont="1" applyBorder="1" applyAlignment="1">
      <alignment horizontal="center" vertical="center"/>
    </xf>
    <xf numFmtId="165" fontId="56" fillId="0" borderId="71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top"/>
    </xf>
    <xf numFmtId="164" fontId="34" fillId="11" borderId="43" xfId="0" applyNumberFormat="1" applyFont="1" applyFill="1" applyBorder="1" applyAlignment="1" applyProtection="1">
      <alignment horizontal="center" vertical="center"/>
      <protection locked="0"/>
    </xf>
    <xf numFmtId="0" fontId="1" fillId="11" borderId="45" xfId="0" applyFont="1" applyFill="1" applyBorder="1" applyAlignment="1" applyProtection="1">
      <alignment horizontal="left" vertical="top"/>
      <protection locked="0"/>
    </xf>
    <xf numFmtId="0" fontId="1" fillId="0" borderId="0" xfId="0" applyFont="1" applyAlignment="1">
      <alignment vertical="top"/>
    </xf>
    <xf numFmtId="164" fontId="46" fillId="0" borderId="15" xfId="1" applyNumberFormat="1" applyFont="1" applyBorder="1" applyAlignment="1">
      <alignment horizontal="center" vertical="center"/>
    </xf>
    <xf numFmtId="164" fontId="64" fillId="0" borderId="3" xfId="1" applyNumberFormat="1" applyFont="1" applyBorder="1" applyAlignment="1">
      <alignment horizontal="center" vertical="center"/>
    </xf>
    <xf numFmtId="3" fontId="34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left" vertical="top"/>
    </xf>
    <xf numFmtId="164" fontId="60" fillId="0" borderId="15" xfId="0" applyNumberFormat="1" applyFont="1" applyBorder="1" applyAlignment="1">
      <alignment horizontal="center" vertical="center"/>
    </xf>
    <xf numFmtId="164" fontId="30" fillId="0" borderId="3" xfId="0" applyNumberFormat="1" applyFont="1" applyBorder="1" applyAlignment="1">
      <alignment horizontal="center" vertical="center"/>
    </xf>
    <xf numFmtId="164" fontId="61" fillId="0" borderId="15" xfId="0" applyNumberFormat="1" applyFont="1" applyBorder="1" applyAlignment="1">
      <alignment horizontal="center" vertical="center"/>
    </xf>
    <xf numFmtId="164" fontId="69" fillId="0" borderId="3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3" fillId="0" borderId="12" xfId="0" applyFont="1" applyBorder="1" applyAlignment="1">
      <alignment horizontal="center" vertical="top" wrapText="1"/>
    </xf>
    <xf numFmtId="0" fontId="0" fillId="0" borderId="12" xfId="0" applyBorder="1" applyAlignment="1">
      <alignment horizontal="center" vertical="top" wrapText="1"/>
    </xf>
    <xf numFmtId="5" fontId="4" fillId="0" borderId="29" xfId="1" applyNumberFormat="1" applyFont="1" applyBorder="1" applyAlignment="1">
      <alignment horizontal="right" vertical="center" shrinkToFit="1"/>
    </xf>
    <xf numFmtId="0" fontId="0" fillId="0" borderId="30" xfId="0" applyBorder="1" applyAlignment="1">
      <alignment horizontal="right" vertical="center"/>
    </xf>
    <xf numFmtId="0" fontId="0" fillId="0" borderId="31" xfId="0" applyBorder="1" applyAlignment="1">
      <alignment horizontal="right" vertical="center"/>
    </xf>
  </cellXfs>
  <cellStyles count="4">
    <cellStyle name="Currency" xfId="1" builtinId="4"/>
    <cellStyle name="Hyperlink" xfId="3" builtinId="8"/>
    <cellStyle name="Normal" xfId="0" builtinId="0"/>
    <cellStyle name="Percent" xfId="2" builtinId="5"/>
  </cellStyles>
  <dxfs count="82">
    <dxf>
      <font>
        <color rgb="FFFF0000"/>
      </font>
    </dxf>
    <dxf>
      <font>
        <color rgb="FFFF0000"/>
      </font>
    </dxf>
    <dxf>
      <font>
        <strike/>
        <color rgb="FFFFC000"/>
      </font>
      <numFmt numFmtId="164" formatCode="&quot;$&quot;#,##0.00"/>
    </dxf>
    <dxf>
      <font>
        <strike/>
        <color rgb="FFFFC000"/>
      </font>
      <numFmt numFmtId="164" formatCode="&quot;$&quot;#,##0.00"/>
    </dxf>
    <dxf>
      <font>
        <color rgb="FFFF0000"/>
      </font>
    </dxf>
    <dxf>
      <font>
        <color rgb="FFFF0000"/>
      </font>
    </dxf>
    <dxf>
      <font>
        <strike/>
        <color rgb="FFFFC000"/>
      </font>
      <numFmt numFmtId="164" formatCode="&quot;$&quot;#,##0.00"/>
    </dxf>
    <dxf>
      <font>
        <strike/>
        <color rgb="FFFFC000"/>
      </font>
      <numFmt numFmtId="164" formatCode="&quot;$&quot;#,##0.00"/>
    </dxf>
    <dxf>
      <font>
        <strike/>
        <color rgb="FFFFC000"/>
      </font>
      <numFmt numFmtId="164" formatCode="&quot;$&quot;#,##0.00"/>
    </dxf>
    <dxf>
      <font>
        <strike/>
        <color rgb="FFFFC000"/>
      </font>
      <numFmt numFmtId="164" formatCode="&quot;$&quot;#,##0.00"/>
    </dxf>
    <dxf>
      <font>
        <color rgb="FFFF0000"/>
      </font>
    </dxf>
    <dxf>
      <font>
        <strike/>
        <color rgb="FFFFC000"/>
      </font>
      <numFmt numFmtId="164" formatCode="&quot;$&quot;#,##0.00"/>
    </dxf>
    <dxf>
      <font>
        <color rgb="FFFF0000"/>
      </font>
    </dxf>
    <dxf>
      <font>
        <color theme="0"/>
      </font>
    </dxf>
    <dxf>
      <font>
        <strike/>
        <color rgb="FFFFC000"/>
      </font>
      <numFmt numFmtId="164" formatCode="&quot;$&quot;#,##0.00"/>
    </dxf>
    <dxf>
      <font>
        <strike/>
        <color rgb="FFFFC000"/>
      </font>
      <numFmt numFmtId="164" formatCode="&quot;$&quot;#,##0.00"/>
    </dxf>
    <dxf>
      <font>
        <strike/>
        <color rgb="FFFFC000"/>
      </font>
      <numFmt numFmtId="164" formatCode="&quot;$&quot;#,##0.00"/>
    </dxf>
    <dxf>
      <font>
        <strike/>
        <color rgb="FFFFC000"/>
      </font>
      <numFmt numFmtId="164" formatCode="&quot;$&quot;#,##0.00"/>
    </dxf>
    <dxf>
      <font>
        <strike/>
        <color rgb="FFFFC000"/>
      </font>
      <numFmt numFmtId="164" formatCode="&quot;$&quot;#,##0.00"/>
    </dxf>
    <dxf>
      <font>
        <strike/>
        <color rgb="FFFFC000"/>
      </font>
      <numFmt numFmtId="164" formatCode="&quot;$&quot;#,##0.00"/>
    </dxf>
    <dxf>
      <font>
        <strike/>
        <color rgb="FFFFC000"/>
      </font>
      <numFmt numFmtId="164" formatCode="&quot;$&quot;#,##0.00"/>
    </dxf>
    <dxf>
      <font>
        <color rgb="FFFF0000"/>
      </font>
    </dxf>
    <dxf>
      <font>
        <strike/>
        <color rgb="FFFFC000"/>
      </font>
      <numFmt numFmtId="164" formatCode="&quot;$&quot;#,##0.00"/>
    </dxf>
    <dxf>
      <font>
        <color rgb="FF00B05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rgb="FFFF0000"/>
      </font>
    </dxf>
    <dxf>
      <font>
        <color rgb="FF00B050"/>
      </font>
    </dxf>
    <dxf>
      <font>
        <color theme="0"/>
      </font>
    </dxf>
    <dxf>
      <font>
        <color theme="0"/>
      </font>
    </dxf>
    <dxf>
      <font>
        <color theme="4" tint="0.59996337778862885"/>
      </font>
    </dxf>
    <dxf>
      <font>
        <color theme="0"/>
      </font>
    </dxf>
    <dxf>
      <font>
        <color rgb="FFFF0000"/>
      </font>
    </dxf>
    <dxf>
      <font>
        <color rgb="FF00B050"/>
      </font>
    </dxf>
    <dxf>
      <font>
        <color theme="0"/>
      </font>
    </dxf>
    <dxf>
      <font>
        <color theme="1"/>
      </font>
    </dxf>
    <dxf>
      <font>
        <color theme="4" tint="0.59996337778862885"/>
      </font>
    </dxf>
    <dxf>
      <font>
        <color theme="0"/>
      </font>
    </dxf>
    <dxf>
      <font>
        <color theme="4" tint="0.59996337778862885"/>
      </font>
    </dxf>
    <dxf>
      <font>
        <color theme="0"/>
      </font>
    </dxf>
    <dxf>
      <font>
        <color auto="1"/>
      </font>
    </dxf>
    <dxf>
      <font>
        <strike val="0"/>
        <color theme="1"/>
      </font>
    </dxf>
    <dxf>
      <font>
        <strike val="0"/>
        <color theme="0"/>
      </font>
    </dxf>
    <dxf>
      <font>
        <strike val="0"/>
      </font>
    </dxf>
    <dxf>
      <font>
        <strike val="0"/>
        <color theme="4" tint="0.59996337778862885"/>
      </font>
    </dxf>
    <dxf>
      <font>
        <strike val="0"/>
        <color rgb="FFFF0000"/>
      </font>
    </dxf>
    <dxf>
      <font>
        <color rgb="FF00B050"/>
      </font>
    </dxf>
    <dxf>
      <font>
        <color theme="0"/>
      </font>
    </dxf>
    <dxf>
      <font>
        <color theme="4" tint="0.59996337778862885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</font>
    </dxf>
    <dxf>
      <font>
        <strike val="0"/>
        <color theme="4" tint="0.59996337778862885"/>
      </font>
    </dxf>
    <dxf>
      <font>
        <color rgb="FF00B050"/>
      </font>
    </dxf>
    <dxf>
      <font>
        <color rgb="FFFF0000"/>
      </font>
    </dxf>
    <dxf>
      <font>
        <color theme="0"/>
      </font>
    </dxf>
    <dxf>
      <font>
        <color theme="4" tint="0.59996337778862885"/>
      </font>
    </dxf>
    <dxf>
      <font>
        <color theme="1"/>
      </font>
    </dxf>
    <dxf>
      <font>
        <color theme="0"/>
      </font>
    </dxf>
    <dxf>
      <font>
        <strike val="0"/>
        <color theme="0"/>
      </font>
    </dxf>
    <dxf>
      <font>
        <strike val="0"/>
      </font>
    </dxf>
    <dxf>
      <font>
        <strike val="0"/>
        <color theme="4" tint="0.59996337778862885"/>
      </font>
    </dxf>
    <dxf>
      <font>
        <color theme="4" tint="0.59996337778862885"/>
      </font>
    </dxf>
    <dxf>
      <font>
        <color theme="0"/>
      </font>
    </dxf>
    <dxf>
      <font>
        <color auto="1"/>
      </font>
    </dxf>
    <dxf>
      <font>
        <strike val="0"/>
        <color theme="1"/>
      </font>
    </dxf>
    <dxf>
      <font>
        <strike val="0"/>
        <color theme="0"/>
      </font>
    </dxf>
    <dxf>
      <font>
        <strike val="0"/>
        <color theme="4" tint="0.59996337778862885"/>
      </font>
    </dxf>
    <dxf>
      <font>
        <strike val="0"/>
      </font>
    </dxf>
    <dxf>
      <font>
        <color rgb="FFFF0000"/>
      </font>
      <numFmt numFmtId="3" formatCode="#,##0"/>
    </dxf>
    <dxf>
      <font>
        <color rgb="FF00B050"/>
      </font>
      <numFmt numFmtId="3" formatCode="#,##0"/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D5FC79"/>
      <color rgb="FF4E8F00"/>
      <color rgb="FF8EFA00"/>
      <color rgb="FF008F00"/>
      <color rgb="FF00FA00"/>
      <color rgb="FFFFFD78"/>
      <color rgb="FFFBFF24"/>
      <color rgb="FFFFFB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4508500</xdr:colOff>
          <xdr:row>98</xdr:row>
          <xdr:rowOff>38100</xdr:rowOff>
        </xdr:from>
        <xdr:to>
          <xdr:col>3</xdr:col>
          <xdr:colOff>0</xdr:colOff>
          <xdr:row>99</xdr:row>
          <xdr:rowOff>165100</xdr:rowOff>
        </xdr:to>
        <xdr:sp macro="" textlink="">
          <xdr:nvSpPr>
            <xdr:cNvPr id="31745" name="Check Box 1" hidden="1">
              <a:extLst>
                <a:ext uri="{63B3BB69-23CF-44E3-9099-C40C66FF867C}">
                  <a14:compatExt spid="_x0000_s31745"/>
                </a:ext>
                <a:ext uri="{FF2B5EF4-FFF2-40B4-BE49-F238E27FC236}">
                  <a16:creationId xmlns:a16="http://schemas.microsoft.com/office/drawing/2014/main" id="{00000000-0008-0000-0500-00000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3124200</xdr:colOff>
          <xdr:row>98</xdr:row>
          <xdr:rowOff>12700</xdr:rowOff>
        </xdr:from>
        <xdr:to>
          <xdr:col>3</xdr:col>
          <xdr:colOff>342900</xdr:colOff>
          <xdr:row>99</xdr:row>
          <xdr:rowOff>0</xdr:rowOff>
        </xdr:to>
        <xdr:sp macro="" textlink="">
          <xdr:nvSpPr>
            <xdr:cNvPr id="31746" name="Check Box 2" hidden="1">
              <a:extLst>
                <a:ext uri="{63B3BB69-23CF-44E3-9099-C40C66FF867C}">
                  <a14:compatExt spid="_x0000_s31746"/>
                </a:ext>
                <a:ext uri="{FF2B5EF4-FFF2-40B4-BE49-F238E27FC236}">
                  <a16:creationId xmlns:a16="http://schemas.microsoft.com/office/drawing/2014/main" id="{00000000-0008-0000-0500-000002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4508500</xdr:colOff>
          <xdr:row>82</xdr:row>
          <xdr:rowOff>38100</xdr:rowOff>
        </xdr:from>
        <xdr:to>
          <xdr:col>3</xdr:col>
          <xdr:colOff>0</xdr:colOff>
          <xdr:row>83</xdr:row>
          <xdr:rowOff>165100</xdr:rowOff>
        </xdr:to>
        <xdr:sp macro="" textlink="">
          <xdr:nvSpPr>
            <xdr:cNvPr id="23558" name="Check Box 6" hidden="1">
              <a:extLst>
                <a:ext uri="{63B3BB69-23CF-44E3-9099-C40C66FF867C}">
                  <a14:compatExt spid="_x0000_s23558"/>
                </a:ext>
                <a:ext uri="{FF2B5EF4-FFF2-40B4-BE49-F238E27FC236}">
                  <a16:creationId xmlns:a16="http://schemas.microsoft.com/office/drawing/2014/main" id="{00000000-0008-0000-0600-000006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3124200</xdr:colOff>
          <xdr:row>82</xdr:row>
          <xdr:rowOff>12700</xdr:rowOff>
        </xdr:from>
        <xdr:to>
          <xdr:col>3</xdr:col>
          <xdr:colOff>1409700</xdr:colOff>
          <xdr:row>82</xdr:row>
          <xdr:rowOff>393700</xdr:rowOff>
        </xdr:to>
        <xdr:sp macro="" textlink="">
          <xdr:nvSpPr>
            <xdr:cNvPr id="23559" name="Check Box 7" hidden="1">
              <a:extLst>
                <a:ext uri="{63B3BB69-23CF-44E3-9099-C40C66FF867C}">
                  <a14:compatExt spid="_x0000_s23559"/>
                </a:ext>
                <a:ext uri="{FF2B5EF4-FFF2-40B4-BE49-F238E27FC236}">
                  <a16:creationId xmlns:a16="http://schemas.microsoft.com/office/drawing/2014/main" id="{00000000-0008-0000-0600-00000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3124200</xdr:colOff>
          <xdr:row>60</xdr:row>
          <xdr:rowOff>88900</xdr:rowOff>
        </xdr:from>
        <xdr:to>
          <xdr:col>3</xdr:col>
          <xdr:colOff>330200</xdr:colOff>
          <xdr:row>74</xdr:row>
          <xdr:rowOff>190500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7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partners.answerfinancial.com/" TargetMode="External"/><Relationship Id="rId2" Type="http://schemas.openxmlformats.org/officeDocument/2006/relationships/hyperlink" Target="https://www.primericaonline.com/priapp/" TargetMode="External"/><Relationship Id="rId1" Type="http://schemas.openxmlformats.org/officeDocument/2006/relationships/hyperlink" Target="https://www.primericaonline.com/priapp/" TargetMode="Externa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2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5.xml"/><Relationship Id="rId4" Type="http://schemas.openxmlformats.org/officeDocument/2006/relationships/vmlDrawing" Target="../drawings/vmlDrawing10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36619-79BA-5F45-86BA-C929E27DD688}">
  <sheetPr codeName="Sheet7"/>
  <dimension ref="A1:P35"/>
  <sheetViews>
    <sheetView showGridLines="0" showRowColHeaders="0" zoomScaleNormal="100" zoomScaleSheetLayoutView="100" workbookViewId="0">
      <selection activeCell="B15" sqref="B15"/>
    </sheetView>
  </sheetViews>
  <sheetFormatPr defaultColWidth="0" defaultRowHeight="18" x14ac:dyDescent="0.15"/>
  <cols>
    <col min="1" max="1" width="10.94921875" style="16" customWidth="1"/>
    <col min="2" max="2" width="154.19921875" style="308" bestFit="1" customWidth="1"/>
    <col min="3" max="3" width="16.046875" style="16" customWidth="1"/>
    <col min="4" max="16" width="16.046875" style="16" hidden="1" customWidth="1"/>
    <col min="17" max="16384" width="10.94921875" style="16" hidden="1"/>
  </cols>
  <sheetData>
    <row r="1" spans="2:16" s="19" customFormat="1" x14ac:dyDescent="0.15">
      <c r="B1" s="303" t="s">
        <v>270</v>
      </c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</row>
    <row r="2" spans="2:16" s="19" customFormat="1" x14ac:dyDescent="0.2">
      <c r="B2" s="303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</row>
    <row r="3" spans="2:16" x14ac:dyDescent="0.15">
      <c r="B3" s="304" t="s">
        <v>248</v>
      </c>
    </row>
    <row r="4" spans="2:16" x14ac:dyDescent="0.15">
      <c r="B4" s="305"/>
    </row>
    <row r="5" spans="2:16" x14ac:dyDescent="0.15">
      <c r="B5" s="306" t="s">
        <v>240</v>
      </c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</row>
    <row r="6" spans="2:16" ht="29.25" x14ac:dyDescent="0.2">
      <c r="B6" s="306" t="s">
        <v>274</v>
      </c>
    </row>
    <row r="7" spans="2:16" x14ac:dyDescent="0.15">
      <c r="B7" s="306" t="s">
        <v>265</v>
      </c>
    </row>
    <row r="8" spans="2:16" x14ac:dyDescent="0.15">
      <c r="B8" s="306" t="s">
        <v>266</v>
      </c>
    </row>
    <row r="9" spans="2:16" x14ac:dyDescent="0.15">
      <c r="B9" s="305"/>
    </row>
    <row r="10" spans="2:16" x14ac:dyDescent="0.15">
      <c r="B10" s="304" t="s">
        <v>241</v>
      </c>
    </row>
    <row r="11" spans="2:16" x14ac:dyDescent="0.15">
      <c r="B11" s="305"/>
    </row>
    <row r="12" spans="2:16" x14ac:dyDescent="0.15">
      <c r="B12" s="306" t="s">
        <v>240</v>
      </c>
    </row>
    <row r="13" spans="2:16" x14ac:dyDescent="0.15">
      <c r="B13" s="306" t="s">
        <v>242</v>
      </c>
    </row>
    <row r="14" spans="2:16" ht="29.25" x14ac:dyDescent="0.2">
      <c r="B14" s="306" t="s">
        <v>264</v>
      </c>
    </row>
    <row r="15" spans="2:16" x14ac:dyDescent="0.15">
      <c r="B15" s="306"/>
    </row>
    <row r="16" spans="2:16" x14ac:dyDescent="0.15">
      <c r="B16" s="307" t="s">
        <v>260</v>
      </c>
    </row>
    <row r="17" spans="2:2" x14ac:dyDescent="0.15">
      <c r="B17" s="308" t="s">
        <v>263</v>
      </c>
    </row>
    <row r="18" spans="2:2" x14ac:dyDescent="0.15">
      <c r="B18" s="306" t="s">
        <v>261</v>
      </c>
    </row>
    <row r="19" spans="2:2" x14ac:dyDescent="0.15">
      <c r="B19" s="306" t="s">
        <v>262</v>
      </c>
    </row>
    <row r="21" spans="2:2" x14ac:dyDescent="0.15">
      <c r="B21" s="304" t="s">
        <v>0</v>
      </c>
    </row>
    <row r="22" spans="2:2" x14ac:dyDescent="0.15">
      <c r="B22" s="305"/>
    </row>
    <row r="23" spans="2:2" x14ac:dyDescent="0.15">
      <c r="B23" s="306" t="s">
        <v>275</v>
      </c>
    </row>
    <row r="24" spans="2:2" x14ac:dyDescent="0.15">
      <c r="B24" s="305"/>
    </row>
    <row r="25" spans="2:2" x14ac:dyDescent="0.15">
      <c r="B25" s="304" t="s">
        <v>1</v>
      </c>
    </row>
    <row r="26" spans="2:2" x14ac:dyDescent="0.15">
      <c r="B26" s="305"/>
    </row>
    <row r="27" spans="2:2" x14ac:dyDescent="0.15">
      <c r="B27" s="306" t="s">
        <v>243</v>
      </c>
    </row>
    <row r="28" spans="2:2" x14ac:dyDescent="0.15">
      <c r="B28" s="305"/>
    </row>
    <row r="29" spans="2:2" x14ac:dyDescent="0.15">
      <c r="B29" s="304" t="s">
        <v>2</v>
      </c>
    </row>
    <row r="30" spans="2:2" x14ac:dyDescent="0.15">
      <c r="B30" s="305"/>
    </row>
    <row r="31" spans="2:2" x14ac:dyDescent="0.15">
      <c r="B31" s="306" t="s">
        <v>244</v>
      </c>
    </row>
    <row r="32" spans="2:2" x14ac:dyDescent="0.15">
      <c r="B32" s="306" t="s">
        <v>245</v>
      </c>
    </row>
    <row r="33" spans="2:2" x14ac:dyDescent="0.15">
      <c r="B33" s="306" t="s">
        <v>246</v>
      </c>
    </row>
    <row r="34" spans="2:2" x14ac:dyDescent="0.15">
      <c r="B34" s="306" t="s">
        <v>247</v>
      </c>
    </row>
    <row r="35" spans="2:2" x14ac:dyDescent="0.15">
      <c r="B35" s="306" t="s">
        <v>3</v>
      </c>
    </row>
  </sheetData>
  <sheetProtection sheet="1" selectLockedCells="1"/>
  <pageMargins left="0.7" right="0.7" top="0.75" bottom="0.75" header="0.3" footer="0.3"/>
  <pageSetup scale="52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ADDB0-5259-0045-A60C-809994E9ABAB}">
  <sheetPr codeName="Sheet8">
    <pageSetUpPr fitToPage="1"/>
  </sheetPr>
  <dimension ref="A1:Z68"/>
  <sheetViews>
    <sheetView showGridLines="0" showRowColHeaders="0" showRuler="0" zoomScale="90" zoomScaleNormal="90" zoomScaleSheetLayoutView="50" workbookViewId="0">
      <selection activeCell="U5" sqref="U5:V5"/>
    </sheetView>
  </sheetViews>
  <sheetFormatPr defaultColWidth="0" defaultRowHeight="0" customHeight="1" zeroHeight="1" x14ac:dyDescent="0.15"/>
  <cols>
    <col min="1" max="9" width="16.046875" style="63" customWidth="1"/>
    <col min="10" max="22" width="10.94921875" style="63" customWidth="1"/>
    <col min="23" max="23" width="16.046875" style="63" customWidth="1"/>
    <col min="24" max="16384" width="16.046875" style="63" hidden="1"/>
  </cols>
  <sheetData>
    <row r="1" spans="1:25" ht="24.95" customHeight="1" x14ac:dyDescent="0.15">
      <c r="B1" s="267"/>
      <c r="C1" s="267"/>
      <c r="D1" s="267"/>
    </row>
    <row r="2" spans="1:25" ht="24.95" customHeight="1" x14ac:dyDescent="0.2">
      <c r="A2" s="14"/>
      <c r="B2" s="1" t="s">
        <v>4</v>
      </c>
      <c r="C2" s="373">
        <f ca="1">TODAY()</f>
        <v>45249</v>
      </c>
      <c r="D2" s="362"/>
      <c r="E2" s="64" t="s">
        <v>5</v>
      </c>
      <c r="F2" s="65" t="s">
        <v>6</v>
      </c>
      <c r="G2" s="377"/>
      <c r="H2" s="378"/>
      <c r="I2" s="65" t="s">
        <v>7</v>
      </c>
      <c r="J2" s="377"/>
      <c r="K2" s="378"/>
      <c r="L2" s="64" t="s">
        <v>8</v>
      </c>
      <c r="M2" s="64"/>
      <c r="N2" s="65" t="s">
        <v>6</v>
      </c>
      <c r="O2" s="377"/>
      <c r="P2" s="381"/>
      <c r="Q2" s="65" t="s">
        <v>7</v>
      </c>
      <c r="R2" s="377"/>
      <c r="S2" s="378"/>
      <c r="T2" s="18"/>
      <c r="W2" s="65"/>
    </row>
    <row r="3" spans="1:25" ht="24.95" customHeight="1" x14ac:dyDescent="0.2">
      <c r="A3" s="349"/>
      <c r="B3" s="349"/>
      <c r="C3" s="66"/>
      <c r="D3" s="66"/>
      <c r="E3" s="66"/>
      <c r="F3" s="66"/>
      <c r="G3" s="65"/>
      <c r="H3" s="65"/>
      <c r="I3" s="66"/>
      <c r="J3" s="66"/>
      <c r="K3" s="66"/>
      <c r="L3" s="66"/>
      <c r="M3" s="66"/>
      <c r="N3" s="66"/>
      <c r="O3" s="66"/>
      <c r="P3" s="66"/>
      <c r="Q3" s="66"/>
      <c r="R3" s="66"/>
    </row>
    <row r="4" spans="1:25" ht="24.95" customHeight="1" x14ac:dyDescent="0.2">
      <c r="B4" s="9"/>
      <c r="C4" s="1"/>
      <c r="D4" s="9" t="s">
        <v>9</v>
      </c>
      <c r="E4" s="15" t="s">
        <v>6</v>
      </c>
      <c r="F4" s="389"/>
      <c r="G4" s="390"/>
      <c r="H4" s="65" t="s">
        <v>7</v>
      </c>
      <c r="I4" s="389"/>
      <c r="J4" s="390"/>
      <c r="K4" s="349" t="s">
        <v>10</v>
      </c>
      <c r="L4" s="362"/>
      <c r="M4" s="362"/>
      <c r="N4" s="379"/>
      <c r="O4" s="380"/>
      <c r="P4" s="65" t="s">
        <v>11</v>
      </c>
      <c r="Q4" s="386"/>
      <c r="R4" s="317"/>
      <c r="S4" s="387"/>
      <c r="T4" s="86" t="s">
        <v>12</v>
      </c>
      <c r="U4" s="375">
        <v>28513</v>
      </c>
      <c r="V4" s="376"/>
    </row>
    <row r="5" spans="1:25" ht="24.95" customHeight="1" x14ac:dyDescent="0.2">
      <c r="D5" s="9" t="s">
        <v>13</v>
      </c>
      <c r="E5" s="1" t="s">
        <v>6</v>
      </c>
      <c r="F5" s="389"/>
      <c r="G5" s="390"/>
      <c r="H5" s="65" t="s">
        <v>7</v>
      </c>
      <c r="I5" s="389"/>
      <c r="J5" s="390"/>
      <c r="K5" s="349" t="s">
        <v>10</v>
      </c>
      <c r="L5" s="362"/>
      <c r="M5" s="362"/>
      <c r="N5" s="379"/>
      <c r="O5" s="380"/>
      <c r="P5" s="65" t="s">
        <v>11</v>
      </c>
      <c r="Q5" s="386"/>
      <c r="R5" s="317"/>
      <c r="S5" s="387"/>
      <c r="T5" s="86" t="s">
        <v>12</v>
      </c>
      <c r="U5" s="375"/>
      <c r="V5" s="376"/>
    </row>
    <row r="6" spans="1:25" ht="24.95" customHeight="1" x14ac:dyDescent="0.15">
      <c r="B6" s="374" t="s">
        <v>14</v>
      </c>
      <c r="C6" s="367"/>
      <c r="D6" s="362"/>
    </row>
    <row r="7" spans="1:25" ht="24.95" customHeight="1" x14ac:dyDescent="0.15">
      <c r="B7" s="68" t="s">
        <v>15</v>
      </c>
      <c r="C7" s="359">
        <f>G2</f>
        <v>0</v>
      </c>
      <c r="D7" s="359"/>
      <c r="E7" s="69" t="s">
        <v>16</v>
      </c>
      <c r="F7" s="69"/>
      <c r="G7" s="69"/>
      <c r="H7" s="69"/>
    </row>
    <row r="8" spans="1:25" ht="24.95" customHeight="1" x14ac:dyDescent="0.15">
      <c r="B8" s="68" t="s">
        <v>17</v>
      </c>
      <c r="C8" s="69"/>
      <c r="D8" s="69"/>
      <c r="E8" s="69"/>
      <c r="F8" s="69"/>
      <c r="G8" s="69"/>
      <c r="H8" s="69"/>
    </row>
    <row r="9" spans="1:25" ht="24.95" customHeight="1" x14ac:dyDescent="0.15">
      <c r="B9" s="68" t="s">
        <v>18</v>
      </c>
      <c r="C9" s="69"/>
      <c r="D9" s="69"/>
      <c r="E9" s="69"/>
      <c r="F9" s="69"/>
      <c r="G9" s="69"/>
      <c r="H9" s="69"/>
    </row>
    <row r="10" spans="1:25" ht="24.95" customHeight="1" x14ac:dyDescent="0.15">
      <c r="B10" s="68" t="s">
        <v>19</v>
      </c>
      <c r="C10" s="69" t="s">
        <v>20</v>
      </c>
      <c r="D10" s="69"/>
      <c r="E10" s="69"/>
      <c r="F10" s="69"/>
      <c r="G10" s="69"/>
      <c r="H10" s="69"/>
    </row>
    <row r="11" spans="1:25" ht="24.95" customHeight="1" x14ac:dyDescent="0.15">
      <c r="B11" s="68" t="s">
        <v>21</v>
      </c>
      <c r="C11" s="69"/>
      <c r="D11" s="69"/>
      <c r="E11" s="69"/>
      <c r="F11" s="69"/>
      <c r="G11" s="69"/>
      <c r="H11" s="69"/>
    </row>
    <row r="12" spans="1:25" ht="24.95" customHeight="1" x14ac:dyDescent="0.15">
      <c r="B12" s="69"/>
      <c r="C12" s="69"/>
      <c r="D12" s="69"/>
      <c r="E12" s="69"/>
      <c r="F12" s="69"/>
      <c r="G12" s="69"/>
      <c r="H12" s="69"/>
      <c r="V12" s="83"/>
    </row>
    <row r="13" spans="1:25" ht="24.95" customHeight="1" x14ac:dyDescent="0.15">
      <c r="B13" s="391" t="s">
        <v>22</v>
      </c>
      <c r="C13" s="392"/>
      <c r="D13" s="392"/>
      <c r="E13" s="392"/>
      <c r="F13" s="392"/>
      <c r="G13" s="392"/>
      <c r="H13" s="392"/>
      <c r="I13" s="392"/>
      <c r="J13" s="357" t="s">
        <v>9</v>
      </c>
      <c r="K13" s="357"/>
      <c r="L13" s="358"/>
      <c r="M13" s="358"/>
      <c r="N13" s="358"/>
      <c r="O13" s="358"/>
      <c r="Q13" s="357" t="s">
        <v>13</v>
      </c>
      <c r="R13" s="382"/>
      <c r="S13" s="382"/>
      <c r="T13" s="382"/>
      <c r="U13" s="382"/>
      <c r="V13" s="382"/>
      <c r="W13" s="67"/>
      <c r="X13" s="9"/>
      <c r="Y13" s="9"/>
    </row>
    <row r="14" spans="1:25" ht="24.95" customHeight="1" x14ac:dyDescent="0.25">
      <c r="B14" s="335" t="s">
        <v>23</v>
      </c>
      <c r="C14" s="336"/>
      <c r="D14" s="336"/>
      <c r="E14" s="336"/>
      <c r="F14" s="336"/>
      <c r="G14" s="336"/>
      <c r="H14" s="336"/>
      <c r="I14" s="337"/>
      <c r="J14" s="370"/>
      <c r="K14" s="371"/>
      <c r="L14" s="371"/>
      <c r="M14" s="371"/>
      <c r="N14" s="371"/>
      <c r="O14" s="372"/>
      <c r="P14" s="77"/>
      <c r="Q14" s="370"/>
      <c r="R14" s="371"/>
      <c r="S14" s="371"/>
      <c r="T14" s="371"/>
      <c r="U14" s="371"/>
      <c r="V14" s="372"/>
      <c r="W14" s="65"/>
      <c r="X14" s="65"/>
      <c r="Y14" s="65"/>
    </row>
    <row r="15" spans="1:25" ht="24.95" customHeight="1" x14ac:dyDescent="0.25">
      <c r="B15" s="335" t="s">
        <v>24</v>
      </c>
      <c r="C15" s="336"/>
      <c r="D15" s="336"/>
      <c r="E15" s="336"/>
      <c r="F15" s="336"/>
      <c r="G15" s="336"/>
      <c r="H15" s="336"/>
      <c r="I15" s="337"/>
      <c r="J15" s="370"/>
      <c r="K15" s="371"/>
      <c r="L15" s="371"/>
      <c r="M15" s="371"/>
      <c r="N15" s="371"/>
      <c r="O15" s="372"/>
      <c r="P15" s="78"/>
      <c r="Q15" s="370"/>
      <c r="R15" s="371"/>
      <c r="S15" s="371"/>
      <c r="T15" s="371"/>
      <c r="U15" s="371"/>
      <c r="V15" s="372"/>
      <c r="W15" s="65"/>
      <c r="X15" s="65"/>
      <c r="Y15" s="65"/>
    </row>
    <row r="16" spans="1:25" ht="24.95" customHeight="1" x14ac:dyDescent="0.25">
      <c r="B16" s="335" t="s">
        <v>25</v>
      </c>
      <c r="C16" s="336"/>
      <c r="D16" s="336"/>
      <c r="E16" s="336"/>
      <c r="F16" s="336"/>
      <c r="G16" s="336"/>
      <c r="H16" s="336"/>
      <c r="I16" s="337"/>
      <c r="J16" s="370"/>
      <c r="K16" s="371"/>
      <c r="L16" s="371"/>
      <c r="M16" s="371"/>
      <c r="N16" s="371"/>
      <c r="O16" s="372"/>
      <c r="P16" s="77"/>
      <c r="Q16" s="370"/>
      <c r="R16" s="371"/>
      <c r="S16" s="371"/>
      <c r="T16" s="371"/>
      <c r="U16" s="371"/>
      <c r="V16" s="372"/>
      <c r="W16" s="65"/>
      <c r="X16" s="65"/>
      <c r="Y16" s="65"/>
    </row>
    <row r="17" spans="2:25" ht="24.95" customHeight="1" x14ac:dyDescent="0.25">
      <c r="B17" s="335" t="s">
        <v>26</v>
      </c>
      <c r="C17" s="336"/>
      <c r="D17" s="336"/>
      <c r="E17" s="336"/>
      <c r="F17" s="336"/>
      <c r="G17" s="336"/>
      <c r="H17" s="336"/>
      <c r="I17" s="337"/>
      <c r="J17" s="370"/>
      <c r="K17" s="371"/>
      <c r="L17" s="371"/>
      <c r="M17" s="371"/>
      <c r="N17" s="371"/>
      <c r="O17" s="372"/>
      <c r="P17" s="77"/>
      <c r="Q17" s="370"/>
      <c r="R17" s="371"/>
      <c r="S17" s="371"/>
      <c r="T17" s="371"/>
      <c r="U17" s="371"/>
      <c r="V17" s="372"/>
      <c r="W17" s="65"/>
      <c r="X17" s="65"/>
      <c r="Y17" s="65"/>
    </row>
    <row r="18" spans="2:25" ht="24.95" customHeight="1" x14ac:dyDescent="0.15"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</row>
    <row r="19" spans="2:25" ht="24.95" customHeight="1" x14ac:dyDescent="0.15">
      <c r="B19" s="335" t="s">
        <v>27</v>
      </c>
      <c r="C19" s="362"/>
      <c r="D19" s="362"/>
      <c r="E19" s="362"/>
      <c r="F19" s="362"/>
      <c r="G19" s="362"/>
      <c r="H19" s="362"/>
      <c r="I19" s="363"/>
      <c r="J19" s="309"/>
      <c r="K19" s="328"/>
      <c r="L19" s="329"/>
      <c r="M19" s="329"/>
      <c r="N19" s="329"/>
      <c r="O19" s="329"/>
      <c r="P19" s="77"/>
      <c r="Q19" s="309"/>
      <c r="R19" s="328"/>
      <c r="S19" s="329"/>
      <c r="T19" s="329"/>
      <c r="U19" s="329"/>
      <c r="V19" s="329"/>
      <c r="W19" s="75"/>
    </row>
    <row r="20" spans="2:25" ht="24.95" customHeight="1" x14ac:dyDescent="0.25">
      <c r="B20" s="335" t="s">
        <v>28</v>
      </c>
      <c r="C20" s="362"/>
      <c r="D20" s="362"/>
      <c r="E20" s="362"/>
      <c r="F20" s="362"/>
      <c r="G20" s="362"/>
      <c r="H20" s="362"/>
      <c r="I20" s="363"/>
      <c r="J20" s="352"/>
      <c r="K20" s="353"/>
      <c r="L20" s="353"/>
      <c r="M20" s="353"/>
      <c r="N20" s="353"/>
      <c r="O20" s="353"/>
      <c r="P20" s="77"/>
      <c r="Q20" s="352"/>
      <c r="R20" s="353"/>
      <c r="S20" s="353"/>
      <c r="T20" s="353"/>
      <c r="U20" s="353"/>
      <c r="V20" s="353"/>
    </row>
    <row r="21" spans="2:25" ht="24.95" customHeight="1" x14ac:dyDescent="0.15">
      <c r="B21" s="335" t="s">
        <v>29</v>
      </c>
      <c r="C21" s="362"/>
      <c r="D21" s="362"/>
      <c r="E21" s="362"/>
      <c r="F21" s="362"/>
      <c r="G21" s="362"/>
      <c r="H21" s="362"/>
      <c r="I21" s="363"/>
      <c r="J21" s="309"/>
      <c r="K21" s="328"/>
      <c r="L21" s="329"/>
      <c r="M21" s="329"/>
      <c r="N21" s="329"/>
      <c r="O21" s="329"/>
      <c r="P21" s="77"/>
      <c r="Q21" s="309"/>
      <c r="R21" s="328"/>
      <c r="S21" s="329"/>
      <c r="T21" s="329"/>
      <c r="U21" s="329"/>
      <c r="V21" s="329"/>
      <c r="W21" s="75"/>
    </row>
    <row r="22" spans="2:25" ht="24.95" customHeight="1" x14ac:dyDescent="0.15">
      <c r="B22" s="335" t="s">
        <v>30</v>
      </c>
      <c r="C22" s="362"/>
      <c r="D22" s="362"/>
      <c r="E22" s="362"/>
      <c r="F22" s="362"/>
      <c r="G22" s="362"/>
      <c r="H22" s="362"/>
      <c r="I22" s="363"/>
      <c r="J22" s="309"/>
      <c r="K22" s="328"/>
      <c r="L22" s="329"/>
      <c r="M22" s="329"/>
      <c r="N22" s="329"/>
      <c r="O22" s="329"/>
      <c r="P22" s="77"/>
      <c r="Q22" s="309"/>
      <c r="R22" s="328"/>
      <c r="S22" s="329"/>
      <c r="T22" s="329"/>
      <c r="U22" s="329"/>
      <c r="V22" s="329"/>
      <c r="W22" s="75"/>
    </row>
    <row r="23" spans="2:25" ht="24.95" customHeight="1" x14ac:dyDescent="0.25">
      <c r="B23" s="335" t="s">
        <v>31</v>
      </c>
      <c r="C23" s="362"/>
      <c r="D23" s="362"/>
      <c r="E23" s="362"/>
      <c r="F23" s="362"/>
      <c r="G23" s="362"/>
      <c r="H23" s="362"/>
      <c r="I23" s="363"/>
      <c r="J23" s="354"/>
      <c r="K23" s="355"/>
      <c r="L23" s="355"/>
      <c r="M23" s="355"/>
      <c r="N23" s="356"/>
      <c r="O23" s="356"/>
      <c r="P23" s="77"/>
      <c r="Q23" s="354"/>
      <c r="R23" s="355"/>
      <c r="S23" s="355"/>
      <c r="T23" s="355"/>
      <c r="U23" s="355"/>
      <c r="V23" s="355"/>
    </row>
    <row r="24" spans="2:25" ht="24.95" customHeight="1" x14ac:dyDescent="0.15">
      <c r="B24" s="335" t="s">
        <v>32</v>
      </c>
      <c r="C24" s="362"/>
      <c r="D24" s="362"/>
      <c r="E24" s="362"/>
      <c r="F24" s="362"/>
      <c r="G24" s="362"/>
      <c r="H24" s="362"/>
      <c r="I24" s="363"/>
      <c r="J24" s="309"/>
      <c r="K24" s="328"/>
      <c r="L24" s="329"/>
      <c r="M24" s="329"/>
      <c r="N24" s="329"/>
      <c r="O24" s="329"/>
      <c r="P24" s="77"/>
      <c r="Q24" s="309"/>
      <c r="R24" s="328"/>
      <c r="S24" s="329"/>
      <c r="T24" s="329"/>
      <c r="U24" s="329"/>
      <c r="V24" s="329"/>
      <c r="W24" s="75"/>
    </row>
    <row r="25" spans="2:25" ht="24.95" customHeight="1" x14ac:dyDescent="0.25">
      <c r="B25" s="364" t="s">
        <v>33</v>
      </c>
      <c r="C25" s="365"/>
      <c r="D25" s="365"/>
      <c r="E25" s="365"/>
      <c r="F25" s="362"/>
      <c r="G25" s="362"/>
      <c r="H25" s="362"/>
      <c r="I25" s="363"/>
      <c r="J25" s="354"/>
      <c r="K25" s="355"/>
      <c r="L25" s="355"/>
      <c r="M25" s="355"/>
      <c r="N25" s="355"/>
      <c r="O25" s="355"/>
      <c r="P25" s="77"/>
      <c r="Q25" s="354"/>
      <c r="R25" s="355"/>
      <c r="S25" s="355"/>
      <c r="T25" s="355"/>
      <c r="U25" s="355"/>
      <c r="V25" s="355"/>
    </row>
    <row r="26" spans="2:25" ht="24.95" customHeight="1" x14ac:dyDescent="0.25">
      <c r="B26" s="346" t="s">
        <v>34</v>
      </c>
      <c r="C26" s="366"/>
      <c r="D26" s="366"/>
      <c r="E26" s="366"/>
      <c r="F26" s="336"/>
      <c r="G26" s="362"/>
      <c r="H26" s="362"/>
      <c r="I26" s="363"/>
      <c r="J26" s="350"/>
      <c r="K26" s="351"/>
      <c r="L26" s="351"/>
      <c r="M26" s="351"/>
      <c r="N26" s="351"/>
      <c r="O26" s="351"/>
      <c r="P26" s="77"/>
      <c r="Q26" s="350"/>
      <c r="R26" s="351"/>
      <c r="S26" s="351"/>
      <c r="T26" s="351"/>
      <c r="U26" s="351"/>
      <c r="V26" s="351"/>
    </row>
    <row r="27" spans="2:25" ht="24.95" customHeight="1" x14ac:dyDescent="0.25">
      <c r="B27" s="335" t="s">
        <v>35</v>
      </c>
      <c r="C27" s="362"/>
      <c r="D27" s="362"/>
      <c r="E27" s="362"/>
      <c r="F27" s="362"/>
      <c r="G27" s="362"/>
      <c r="H27" s="362"/>
      <c r="I27" s="363"/>
      <c r="J27" s="383"/>
      <c r="K27" s="384"/>
      <c r="L27" s="384"/>
      <c r="M27" s="384"/>
      <c r="N27" s="384"/>
      <c r="O27" s="384"/>
      <c r="P27" s="77"/>
      <c r="Q27" s="383"/>
      <c r="R27" s="384"/>
      <c r="S27" s="384"/>
      <c r="T27" s="384"/>
      <c r="U27" s="384"/>
      <c r="V27" s="384"/>
    </row>
    <row r="28" spans="2:25" ht="24.95" customHeight="1" x14ac:dyDescent="0.15">
      <c r="B28" s="367" t="s">
        <v>36</v>
      </c>
      <c r="C28" s="368"/>
      <c r="D28" s="368"/>
      <c r="E28" s="368"/>
      <c r="F28" s="368"/>
      <c r="G28" s="368"/>
      <c r="H28" s="368"/>
      <c r="I28" s="369"/>
      <c r="J28" s="309"/>
      <c r="K28" s="328"/>
      <c r="L28" s="329"/>
      <c r="M28" s="329"/>
      <c r="N28" s="329"/>
      <c r="O28" s="329"/>
      <c r="P28" s="77"/>
      <c r="Q28" s="309"/>
      <c r="R28" s="328"/>
      <c r="S28" s="329"/>
      <c r="T28" s="329"/>
      <c r="U28" s="329"/>
      <c r="V28" s="329"/>
    </row>
    <row r="29" spans="2:25" ht="24.95" customHeight="1" x14ac:dyDescent="0.15">
      <c r="B29" s="69"/>
      <c r="C29" s="69"/>
      <c r="D29" s="69"/>
      <c r="E29" s="69"/>
      <c r="F29" s="69"/>
      <c r="G29" s="69"/>
      <c r="H29" s="69"/>
      <c r="I29" s="69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</row>
    <row r="30" spans="2:25" ht="20.25" hidden="1" x14ac:dyDescent="0.2">
      <c r="B30" s="87" t="s">
        <v>37</v>
      </c>
      <c r="C30" s="88"/>
      <c r="D30" s="88"/>
      <c r="E30" s="88"/>
      <c r="F30" s="88"/>
      <c r="G30" s="88"/>
      <c r="H30" s="88"/>
      <c r="I30" s="88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</row>
    <row r="31" spans="2:25" ht="50.1" customHeight="1" x14ac:dyDescent="0.15">
      <c r="B31" s="330" t="s">
        <v>214</v>
      </c>
      <c r="C31" s="360"/>
      <c r="D31" s="360"/>
      <c r="E31" s="360"/>
      <c r="F31" s="360"/>
      <c r="G31" s="360"/>
      <c r="H31" s="360"/>
      <c r="I31" s="361"/>
      <c r="J31" s="309"/>
      <c r="K31" s="328"/>
      <c r="L31" s="310"/>
      <c r="M31" s="310"/>
      <c r="N31" s="310"/>
      <c r="O31" s="310"/>
      <c r="P31" s="77"/>
      <c r="Q31" s="309"/>
      <c r="R31" s="328"/>
      <c r="S31" s="310"/>
      <c r="T31" s="310"/>
      <c r="U31" s="310"/>
      <c r="V31" s="310"/>
    </row>
    <row r="32" spans="2:25" ht="24.95" customHeight="1" x14ac:dyDescent="0.15">
      <c r="B32" s="69"/>
      <c r="C32" s="69"/>
      <c r="D32" s="69"/>
      <c r="E32" s="69"/>
      <c r="F32" s="69"/>
      <c r="G32" s="69"/>
      <c r="H32" s="69"/>
      <c r="I32" s="69"/>
      <c r="J32" s="79"/>
      <c r="K32" s="77"/>
      <c r="L32" s="79"/>
      <c r="M32" s="79"/>
      <c r="N32" s="77"/>
      <c r="O32" s="77"/>
      <c r="P32" s="77"/>
      <c r="Q32" s="79"/>
      <c r="R32" s="77"/>
      <c r="S32" s="79"/>
      <c r="T32" s="79"/>
      <c r="U32" s="77"/>
      <c r="V32" s="77"/>
    </row>
    <row r="33" spans="2:23" ht="24.95" customHeight="1" x14ac:dyDescent="0.25">
      <c r="B33" s="388" t="s">
        <v>225</v>
      </c>
      <c r="C33" s="336"/>
      <c r="D33" s="336"/>
      <c r="E33" s="336"/>
      <c r="F33" s="336"/>
      <c r="G33" s="336"/>
      <c r="H33" s="336"/>
      <c r="I33" s="336"/>
      <c r="J33" s="14" t="s">
        <v>6</v>
      </c>
      <c r="K33" s="247"/>
      <c r="L33" s="14" t="s">
        <v>38</v>
      </c>
      <c r="M33" s="248"/>
      <c r="N33" s="14" t="s">
        <v>39</v>
      </c>
      <c r="O33" s="248"/>
      <c r="P33" s="80"/>
      <c r="Q33" s="14" t="s">
        <v>6</v>
      </c>
      <c r="R33" s="248"/>
      <c r="S33" s="14" t="s">
        <v>38</v>
      </c>
      <c r="T33" s="248"/>
      <c r="U33" s="14" t="s">
        <v>39</v>
      </c>
      <c r="V33" s="248"/>
      <c r="W33" s="76"/>
    </row>
    <row r="34" spans="2:23" ht="24.95" customHeight="1" x14ac:dyDescent="0.25">
      <c r="B34" s="73"/>
      <c r="C34" s="69"/>
      <c r="D34" s="69"/>
      <c r="E34" s="69"/>
      <c r="F34" s="69"/>
      <c r="G34" s="69"/>
      <c r="H34" s="69"/>
      <c r="I34" s="69"/>
      <c r="J34" s="79"/>
      <c r="K34" s="79"/>
      <c r="L34" s="71"/>
      <c r="M34" s="71"/>
      <c r="N34" s="71"/>
      <c r="O34" s="71"/>
      <c r="P34" s="82"/>
      <c r="Q34" s="79"/>
      <c r="R34" s="79"/>
      <c r="S34" s="71"/>
      <c r="T34" s="71"/>
      <c r="U34" s="71"/>
      <c r="V34" s="71"/>
      <c r="W34" s="76"/>
    </row>
    <row r="35" spans="2:23" ht="24.95" customHeight="1" x14ac:dyDescent="0.15">
      <c r="B35" s="335" t="s">
        <v>224</v>
      </c>
      <c r="C35" s="336"/>
      <c r="D35" s="336"/>
      <c r="E35" s="336"/>
      <c r="F35" s="336"/>
      <c r="G35" s="336"/>
      <c r="H35" s="336"/>
      <c r="I35" s="337"/>
      <c r="J35" s="309"/>
      <c r="K35" s="328"/>
      <c r="L35" s="329"/>
      <c r="M35" s="329"/>
      <c r="N35" s="329"/>
      <c r="O35" s="329"/>
      <c r="P35" s="77"/>
      <c r="Q35" s="309"/>
      <c r="R35" s="328"/>
      <c r="S35" s="329"/>
      <c r="T35" s="329"/>
      <c r="U35" s="329"/>
      <c r="V35" s="329"/>
      <c r="W35" s="75"/>
    </row>
    <row r="36" spans="2:23" ht="24.95" customHeight="1" x14ac:dyDescent="0.15">
      <c r="B36" s="69" t="s">
        <v>40</v>
      </c>
      <c r="C36" s="69"/>
      <c r="D36" s="69"/>
      <c r="E36" s="69"/>
      <c r="F36" s="69"/>
      <c r="G36" s="69"/>
      <c r="H36" s="69"/>
      <c r="I36" s="69"/>
      <c r="J36" s="309"/>
      <c r="K36" s="328"/>
      <c r="L36" s="329"/>
      <c r="M36" s="329"/>
      <c r="N36" s="329"/>
      <c r="O36" s="329"/>
      <c r="P36" s="77"/>
      <c r="Q36" s="309"/>
      <c r="R36" s="328"/>
      <c r="S36" s="329"/>
      <c r="T36" s="329"/>
      <c r="U36" s="329"/>
      <c r="V36" s="329"/>
      <c r="W36" s="75"/>
    </row>
    <row r="37" spans="2:23" ht="24.95" customHeight="1" x14ac:dyDescent="0.25">
      <c r="B37" s="335" t="s">
        <v>41</v>
      </c>
      <c r="C37" s="336"/>
      <c r="D37" s="336"/>
      <c r="E37" s="336"/>
      <c r="F37" s="336"/>
      <c r="G37" s="336"/>
      <c r="H37" s="336"/>
      <c r="I37" s="337"/>
      <c r="J37" s="338"/>
      <c r="K37" s="339"/>
      <c r="L37" s="339"/>
      <c r="M37" s="339"/>
      <c r="N37" s="339"/>
      <c r="O37" s="340"/>
      <c r="P37" s="77"/>
      <c r="Q37" s="338"/>
      <c r="R37" s="339"/>
      <c r="S37" s="339"/>
      <c r="T37" s="339"/>
      <c r="U37" s="339"/>
      <c r="V37" s="340"/>
      <c r="W37" s="75"/>
    </row>
    <row r="38" spans="2:23" ht="24.95" customHeight="1" x14ac:dyDescent="0.15">
      <c r="B38" s="69" t="s">
        <v>42</v>
      </c>
      <c r="C38" s="69"/>
      <c r="D38" s="69"/>
      <c r="E38" s="69"/>
      <c r="F38" s="69"/>
      <c r="G38" s="69"/>
      <c r="H38" s="69"/>
      <c r="I38" s="69"/>
      <c r="J38" s="309"/>
      <c r="K38" s="328"/>
      <c r="L38" s="329"/>
      <c r="M38" s="329"/>
      <c r="N38" s="329"/>
      <c r="O38" s="329"/>
      <c r="P38" s="77"/>
      <c r="Q38" s="309"/>
      <c r="R38" s="328"/>
      <c r="S38" s="329"/>
      <c r="T38" s="329"/>
      <c r="U38" s="329"/>
      <c r="V38" s="329"/>
      <c r="W38" s="75"/>
    </row>
    <row r="39" spans="2:23" ht="24.95" customHeight="1" x14ac:dyDescent="0.25">
      <c r="B39" s="69" t="s">
        <v>43</v>
      </c>
      <c r="C39" s="69"/>
      <c r="D39" s="69"/>
      <c r="E39" s="69"/>
      <c r="F39" s="69"/>
      <c r="G39" s="69"/>
      <c r="H39" s="69"/>
      <c r="I39" s="69"/>
      <c r="J39" s="343"/>
      <c r="K39" s="344"/>
      <c r="L39" s="344"/>
      <c r="M39" s="344"/>
      <c r="N39" s="344"/>
      <c r="O39" s="345"/>
      <c r="P39" s="82"/>
      <c r="Q39" s="343"/>
      <c r="R39" s="344"/>
      <c r="S39" s="344"/>
      <c r="T39" s="344"/>
      <c r="U39" s="344"/>
      <c r="V39" s="345"/>
    </row>
    <row r="40" spans="2:23" ht="24.95" customHeight="1" x14ac:dyDescent="0.25">
      <c r="B40" s="69" t="s">
        <v>44</v>
      </c>
      <c r="C40" s="69"/>
      <c r="D40" s="69"/>
      <c r="E40" s="69"/>
      <c r="F40" s="69"/>
      <c r="G40" s="69"/>
      <c r="H40" s="69"/>
      <c r="I40" s="69"/>
      <c r="J40" s="343"/>
      <c r="K40" s="344"/>
      <c r="L40" s="344"/>
      <c r="M40" s="344"/>
      <c r="N40" s="344"/>
      <c r="O40" s="345"/>
      <c r="P40" s="82"/>
      <c r="Q40" s="343"/>
      <c r="R40" s="344"/>
      <c r="S40" s="344"/>
      <c r="T40" s="344"/>
      <c r="U40" s="344"/>
      <c r="V40" s="345"/>
      <c r="W40" s="75"/>
    </row>
    <row r="41" spans="2:23" ht="50.1" customHeight="1" x14ac:dyDescent="0.15">
      <c r="B41" s="330" t="s">
        <v>45</v>
      </c>
      <c r="C41" s="360"/>
      <c r="D41" s="360"/>
      <c r="E41" s="360"/>
      <c r="F41" s="360"/>
      <c r="G41" s="360"/>
      <c r="H41" s="360"/>
      <c r="I41" s="361"/>
      <c r="J41" s="309"/>
      <c r="K41" s="328"/>
      <c r="L41" s="329"/>
      <c r="M41" s="329"/>
      <c r="N41" s="329"/>
      <c r="O41" s="329"/>
      <c r="P41" s="77"/>
      <c r="Q41" s="309"/>
      <c r="R41" s="328"/>
      <c r="S41" s="329"/>
      <c r="T41" s="329"/>
      <c r="U41" s="329"/>
      <c r="V41" s="329"/>
      <c r="W41" s="75"/>
    </row>
    <row r="42" spans="2:23" ht="24.95" customHeight="1" x14ac:dyDescent="0.15">
      <c r="B42" s="335" t="s">
        <v>46</v>
      </c>
      <c r="C42" s="336"/>
      <c r="D42" s="336"/>
      <c r="E42" s="336"/>
      <c r="F42" s="336"/>
      <c r="G42" s="336"/>
      <c r="H42" s="336"/>
      <c r="I42" s="337"/>
      <c r="J42" s="309"/>
      <c r="K42" s="328"/>
      <c r="L42" s="329"/>
      <c r="M42" s="329"/>
      <c r="N42" s="329"/>
      <c r="O42" s="329"/>
      <c r="P42" s="77"/>
      <c r="Q42" s="309"/>
      <c r="R42" s="328"/>
      <c r="S42" s="329"/>
      <c r="T42" s="329"/>
      <c r="U42" s="329"/>
      <c r="V42" s="329"/>
      <c r="W42" s="75"/>
    </row>
    <row r="43" spans="2:23" ht="24.95" customHeight="1" x14ac:dyDescent="0.15">
      <c r="B43" s="335" t="s">
        <v>217</v>
      </c>
      <c r="C43" s="336"/>
      <c r="D43" s="336"/>
      <c r="E43" s="336"/>
      <c r="F43" s="336"/>
      <c r="G43" s="336"/>
      <c r="H43" s="336"/>
      <c r="I43" s="337"/>
      <c r="J43" s="309"/>
      <c r="K43" s="328"/>
      <c r="L43" s="329"/>
      <c r="M43" s="329"/>
      <c r="N43" s="329"/>
      <c r="O43" s="329"/>
      <c r="P43" s="77"/>
      <c r="Q43" s="309"/>
      <c r="R43" s="328"/>
      <c r="S43" s="329"/>
      <c r="T43" s="329"/>
      <c r="U43" s="329"/>
      <c r="V43" s="329"/>
      <c r="W43" s="75"/>
    </row>
    <row r="44" spans="2:23" ht="50.1" customHeight="1" x14ac:dyDescent="0.2">
      <c r="B44" s="330" t="s">
        <v>226</v>
      </c>
      <c r="C44" s="330"/>
      <c r="D44" s="330"/>
      <c r="E44" s="330"/>
      <c r="F44" s="330"/>
      <c r="G44" s="330"/>
      <c r="H44" s="330"/>
      <c r="I44" s="331"/>
      <c r="J44" s="315"/>
      <c r="K44" s="316"/>
      <c r="L44" s="317"/>
      <c r="M44" s="317"/>
      <c r="N44" s="317"/>
      <c r="O44" s="317"/>
      <c r="P44" s="254"/>
      <c r="Q44" s="315"/>
      <c r="R44" s="316"/>
      <c r="S44" s="317"/>
      <c r="T44" s="317"/>
      <c r="U44" s="317"/>
      <c r="V44" s="317"/>
      <c r="W44" s="249" t="s">
        <v>215</v>
      </c>
    </row>
    <row r="45" spans="2:23" ht="50.1" customHeight="1" x14ac:dyDescent="0.2">
      <c r="B45" s="330" t="s">
        <v>51</v>
      </c>
      <c r="C45" s="330"/>
      <c r="D45" s="330"/>
      <c r="E45" s="330"/>
      <c r="F45" s="330"/>
      <c r="G45" s="330"/>
      <c r="H45" s="330"/>
      <c r="I45" s="331"/>
      <c r="J45" s="315"/>
      <c r="K45" s="316"/>
      <c r="L45" s="316"/>
      <c r="M45" s="316"/>
      <c r="N45" s="316"/>
      <c r="O45" s="316"/>
      <c r="Q45" s="315"/>
      <c r="R45" s="316"/>
      <c r="S45" s="317"/>
      <c r="T45" s="317"/>
      <c r="U45" s="317"/>
      <c r="V45" s="317"/>
      <c r="W45" s="249" t="s">
        <v>216</v>
      </c>
    </row>
    <row r="46" spans="2:23" ht="50.1" customHeight="1" x14ac:dyDescent="0.15">
      <c r="B46" s="330" t="s">
        <v>52</v>
      </c>
      <c r="C46" s="330"/>
      <c r="D46" s="330"/>
      <c r="E46" s="330"/>
      <c r="F46" s="330"/>
      <c r="G46" s="330"/>
      <c r="H46" s="330"/>
      <c r="I46" s="331"/>
      <c r="J46" s="315"/>
      <c r="K46" s="316"/>
      <c r="L46" s="317"/>
      <c r="M46" s="317"/>
      <c r="N46" s="317"/>
      <c r="O46" s="317"/>
      <c r="Q46" s="315"/>
      <c r="R46" s="316"/>
      <c r="S46" s="317"/>
      <c r="T46" s="317"/>
      <c r="U46" s="317"/>
      <c r="V46" s="317"/>
    </row>
    <row r="47" spans="2:23" ht="24.95" customHeight="1" x14ac:dyDescent="0.15">
      <c r="B47" s="69" t="s">
        <v>53</v>
      </c>
      <c r="C47" s="69"/>
      <c r="D47" s="69"/>
      <c r="E47" s="69"/>
      <c r="F47" s="69"/>
      <c r="G47" s="69"/>
      <c r="H47" s="69"/>
      <c r="I47" s="69"/>
      <c r="J47" s="315"/>
      <c r="K47" s="316"/>
      <c r="L47" s="317"/>
      <c r="M47" s="317"/>
      <c r="N47" s="317"/>
      <c r="O47" s="317"/>
      <c r="Q47" s="315"/>
      <c r="R47" s="316"/>
      <c r="S47" s="317"/>
      <c r="T47" s="317"/>
      <c r="U47" s="317"/>
      <c r="V47" s="317"/>
    </row>
    <row r="48" spans="2:23" ht="24.95" customHeight="1" x14ac:dyDescent="0.15">
      <c r="B48" s="69" t="s">
        <v>54</v>
      </c>
      <c r="C48" s="69"/>
      <c r="D48" s="69"/>
      <c r="E48" s="69"/>
      <c r="F48" s="69"/>
      <c r="G48" s="69"/>
      <c r="H48" s="69"/>
      <c r="I48" s="69"/>
      <c r="J48" s="315"/>
      <c r="K48" s="316"/>
      <c r="L48" s="317"/>
      <c r="M48" s="317"/>
      <c r="N48" s="317"/>
      <c r="O48" s="317"/>
      <c r="Q48" s="315"/>
      <c r="R48" s="316"/>
      <c r="S48" s="317"/>
      <c r="T48" s="317"/>
      <c r="U48" s="317"/>
      <c r="V48" s="317"/>
    </row>
    <row r="49" spans="1:26" ht="50.1" customHeight="1" x14ac:dyDescent="0.15">
      <c r="B49" s="330" t="s">
        <v>55</v>
      </c>
      <c r="C49" s="330"/>
      <c r="D49" s="330"/>
      <c r="E49" s="330"/>
      <c r="F49" s="330"/>
      <c r="G49" s="330"/>
      <c r="H49" s="330"/>
      <c r="I49" s="331"/>
      <c r="J49" s="315"/>
      <c r="K49" s="316"/>
      <c r="L49" s="317"/>
      <c r="M49" s="317"/>
      <c r="N49" s="317"/>
      <c r="O49" s="317"/>
      <c r="Q49" s="315"/>
      <c r="R49" s="316"/>
      <c r="S49" s="317"/>
      <c r="T49" s="317"/>
      <c r="U49" s="317"/>
      <c r="V49" s="317"/>
    </row>
    <row r="50" spans="1:26" ht="50.1" customHeight="1" x14ac:dyDescent="0.15">
      <c r="B50" s="330" t="s">
        <v>227</v>
      </c>
      <c r="C50" s="330"/>
      <c r="D50" s="330"/>
      <c r="E50" s="330"/>
      <c r="F50" s="330"/>
      <c r="G50" s="330"/>
      <c r="H50" s="330"/>
      <c r="I50" s="331"/>
      <c r="J50" s="315"/>
      <c r="K50" s="316"/>
      <c r="L50" s="317"/>
      <c r="M50" s="317"/>
      <c r="N50" s="317"/>
      <c r="O50" s="317"/>
      <c r="Q50" s="315"/>
      <c r="R50" s="316"/>
      <c r="S50" s="317"/>
      <c r="T50" s="317"/>
      <c r="U50" s="317"/>
      <c r="V50" s="317"/>
    </row>
    <row r="51" spans="1:26" ht="24.95" customHeight="1" x14ac:dyDescent="0.15">
      <c r="B51" s="330" t="s">
        <v>56</v>
      </c>
      <c r="C51" s="330"/>
      <c r="D51" s="330"/>
      <c r="E51" s="330"/>
      <c r="F51" s="330"/>
      <c r="G51" s="330"/>
      <c r="H51" s="330"/>
      <c r="I51" s="331"/>
      <c r="J51" s="315"/>
      <c r="K51" s="316"/>
      <c r="L51" s="317"/>
      <c r="M51" s="317"/>
      <c r="N51" s="317"/>
      <c r="O51" s="317"/>
      <c r="Q51" s="315"/>
      <c r="R51" s="316"/>
      <c r="S51" s="317"/>
      <c r="T51" s="317"/>
      <c r="U51" s="317"/>
      <c r="V51" s="317"/>
    </row>
    <row r="52" spans="1:26" ht="24.95" customHeight="1" x14ac:dyDescent="0.15">
      <c r="B52" s="69"/>
      <c r="C52" s="69"/>
      <c r="D52" s="69"/>
      <c r="E52" s="69"/>
      <c r="F52" s="69"/>
      <c r="G52" s="69"/>
      <c r="H52" s="69"/>
      <c r="I52" s="69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</row>
    <row r="53" spans="1:26" ht="24.95" customHeight="1" x14ac:dyDescent="0.15">
      <c r="B53" s="69" t="s">
        <v>47</v>
      </c>
      <c r="C53" s="69"/>
      <c r="D53" s="251"/>
      <c r="E53" s="69"/>
      <c r="F53" s="69"/>
      <c r="G53" s="69"/>
      <c r="H53" s="69"/>
      <c r="I53" s="69"/>
      <c r="J53" s="309"/>
      <c r="K53" s="328"/>
      <c r="L53" s="329"/>
      <c r="M53" s="329"/>
      <c r="N53" s="329"/>
      <c r="O53" s="329"/>
      <c r="P53" s="77"/>
      <c r="Q53" s="309"/>
      <c r="R53" s="328"/>
      <c r="S53" s="329"/>
      <c r="T53" s="329"/>
      <c r="U53" s="329"/>
      <c r="V53" s="329"/>
    </row>
    <row r="54" spans="1:26" ht="24.95" customHeight="1" x14ac:dyDescent="0.15"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77"/>
      <c r="Q54" s="69"/>
      <c r="R54" s="69"/>
      <c r="S54" s="69"/>
      <c r="T54" s="69"/>
      <c r="U54" s="69"/>
      <c r="V54" s="69"/>
      <c r="Z54" s="69"/>
    </row>
    <row r="55" spans="1:26" ht="24.95" customHeight="1" x14ac:dyDescent="0.25">
      <c r="B55" s="74" t="s">
        <v>48</v>
      </c>
      <c r="C55" s="69"/>
      <c r="D55" s="69"/>
      <c r="E55" s="69"/>
      <c r="F55" s="69"/>
      <c r="G55" s="69"/>
      <c r="H55" s="69"/>
      <c r="I55" s="69"/>
      <c r="J55" s="338"/>
      <c r="K55" s="339"/>
      <c r="L55" s="339"/>
      <c r="M55" s="339"/>
      <c r="N55" s="339"/>
      <c r="O55" s="340"/>
      <c r="P55" s="77"/>
      <c r="Q55" s="338"/>
      <c r="R55" s="339"/>
      <c r="S55" s="339"/>
      <c r="T55" s="339"/>
      <c r="U55" s="339"/>
      <c r="V55" s="340"/>
    </row>
    <row r="56" spans="1:26" ht="24.95" customHeight="1" x14ac:dyDescent="0.15">
      <c r="B56" s="346" t="s">
        <v>49</v>
      </c>
      <c r="C56" s="336"/>
      <c r="D56" s="336"/>
      <c r="E56" s="336"/>
      <c r="F56" s="336"/>
      <c r="G56" s="336"/>
      <c r="H56" s="336"/>
      <c r="I56" s="337"/>
      <c r="J56" s="309"/>
      <c r="K56" s="328"/>
      <c r="L56" s="329"/>
      <c r="M56" s="329"/>
      <c r="N56" s="329"/>
      <c r="O56" s="385"/>
      <c r="P56" s="77"/>
      <c r="Q56" s="309"/>
      <c r="R56" s="328"/>
      <c r="S56" s="329"/>
      <c r="T56" s="329"/>
      <c r="U56" s="329"/>
      <c r="V56" s="385"/>
    </row>
    <row r="57" spans="1:26" ht="24.95" customHeight="1" x14ac:dyDescent="0.15">
      <c r="B57" s="318" t="s">
        <v>233</v>
      </c>
      <c r="C57" s="319"/>
      <c r="D57" s="319"/>
      <c r="E57" s="319"/>
      <c r="F57" s="319"/>
      <c r="G57" s="319"/>
      <c r="H57" s="319"/>
      <c r="I57" s="319"/>
      <c r="J57" s="322"/>
      <c r="K57" s="323"/>
      <c r="L57" s="323"/>
      <c r="M57" s="323"/>
      <c r="N57" s="323"/>
      <c r="O57" s="323"/>
      <c r="P57" s="77"/>
      <c r="Q57" s="322"/>
      <c r="R57" s="323"/>
      <c r="S57" s="323"/>
      <c r="T57" s="323"/>
      <c r="U57" s="323"/>
      <c r="V57" s="323"/>
    </row>
    <row r="58" spans="1:26" ht="24.95" customHeight="1" x14ac:dyDescent="0.15">
      <c r="B58" s="318" t="s">
        <v>232</v>
      </c>
      <c r="C58" s="319"/>
      <c r="D58" s="319"/>
      <c r="E58" s="319"/>
      <c r="F58" s="319"/>
      <c r="G58" s="319"/>
      <c r="H58" s="319"/>
      <c r="I58" s="319"/>
      <c r="J58" s="320"/>
      <c r="K58" s="321"/>
      <c r="L58" s="321"/>
      <c r="M58" s="321"/>
      <c r="N58" s="321"/>
      <c r="O58" s="321"/>
      <c r="P58" s="77"/>
      <c r="Q58" s="320"/>
      <c r="R58" s="321"/>
      <c r="S58" s="321"/>
      <c r="T58" s="321"/>
      <c r="U58" s="321"/>
      <c r="V58" s="321"/>
    </row>
    <row r="59" spans="1:26" ht="24.95" customHeight="1" x14ac:dyDescent="0.15">
      <c r="B59" s="318" t="s">
        <v>234</v>
      </c>
      <c r="C59" s="319"/>
      <c r="D59" s="319"/>
      <c r="E59" s="319"/>
      <c r="F59" s="319"/>
      <c r="G59" s="319"/>
      <c r="H59" s="319"/>
      <c r="I59" s="319"/>
      <c r="J59" s="324"/>
      <c r="K59" s="325"/>
      <c r="L59" s="325"/>
      <c r="M59" s="325"/>
      <c r="N59" s="325"/>
      <c r="O59" s="325"/>
      <c r="P59" s="77"/>
      <c r="Q59" s="324"/>
      <c r="R59" s="325"/>
      <c r="S59" s="325"/>
      <c r="T59" s="325"/>
      <c r="U59" s="325"/>
      <c r="V59" s="325"/>
    </row>
    <row r="60" spans="1:26" ht="24.95" customHeight="1" x14ac:dyDescent="0.15">
      <c r="B60" s="318" t="s">
        <v>235</v>
      </c>
      <c r="C60" s="319"/>
      <c r="D60" s="319"/>
      <c r="E60" s="319"/>
      <c r="F60" s="319"/>
      <c r="G60" s="319"/>
      <c r="H60" s="319"/>
      <c r="I60" s="319"/>
      <c r="J60" s="320"/>
      <c r="K60" s="347"/>
      <c r="L60" s="347"/>
      <c r="M60" s="347"/>
      <c r="N60" s="347"/>
      <c r="O60" s="347"/>
      <c r="P60" s="77"/>
      <c r="Q60" s="320"/>
      <c r="R60" s="347"/>
      <c r="S60" s="347"/>
      <c r="T60" s="347"/>
      <c r="U60" s="347"/>
      <c r="V60" s="347"/>
    </row>
    <row r="61" spans="1:26" ht="50.1" customHeight="1" x14ac:dyDescent="0.2">
      <c r="B61" s="333" t="s">
        <v>258</v>
      </c>
      <c r="C61" s="334"/>
      <c r="D61" s="334"/>
      <c r="E61" s="334"/>
      <c r="F61" s="334"/>
      <c r="G61" s="334"/>
      <c r="H61" s="334"/>
      <c r="I61" s="334"/>
      <c r="J61" s="341">
        <f>PIN!M59</f>
        <v>0</v>
      </c>
      <c r="K61" s="341"/>
      <c r="L61" s="342"/>
      <c r="M61" s="342"/>
      <c r="N61" s="342"/>
      <c r="O61" s="342"/>
      <c r="P61" s="77"/>
      <c r="Q61" s="341">
        <f>PIN!P59</f>
        <v>0</v>
      </c>
      <c r="R61" s="341"/>
      <c r="S61" s="342"/>
      <c r="T61" s="342"/>
      <c r="U61" s="342"/>
      <c r="V61" s="342"/>
      <c r="W61" s="249" t="s">
        <v>50</v>
      </c>
    </row>
    <row r="62" spans="1:26" ht="24.95" customHeight="1" x14ac:dyDescent="0.15">
      <c r="B62" s="81"/>
      <c r="C62" s="81"/>
      <c r="D62" s="81"/>
      <c r="E62" s="81"/>
      <c r="F62" s="81"/>
      <c r="G62" s="81"/>
      <c r="H62" s="81"/>
      <c r="I62" s="81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</row>
    <row r="63" spans="1:26" ht="50.1" customHeight="1" x14ac:dyDescent="0.15">
      <c r="B63" s="326" t="s">
        <v>222</v>
      </c>
      <c r="C63" s="326"/>
      <c r="D63" s="326"/>
      <c r="E63" s="326"/>
      <c r="F63" s="326"/>
      <c r="G63" s="326"/>
      <c r="H63" s="326"/>
      <c r="I63" s="327"/>
      <c r="J63" s="309"/>
      <c r="K63" s="310"/>
      <c r="L63" s="310"/>
      <c r="M63" s="310"/>
      <c r="N63" s="310"/>
      <c r="O63" s="311"/>
      <c r="P63" s="77"/>
      <c r="Q63" s="309"/>
      <c r="R63" s="310"/>
      <c r="S63" s="310"/>
      <c r="T63" s="310"/>
      <c r="U63" s="310"/>
      <c r="V63" s="311"/>
    </row>
    <row r="64" spans="1:26" ht="50.1" customHeight="1" x14ac:dyDescent="0.15">
      <c r="A64" s="72"/>
      <c r="B64" s="326" t="s">
        <v>239</v>
      </c>
      <c r="C64" s="326"/>
      <c r="D64" s="326"/>
      <c r="E64" s="326"/>
      <c r="F64" s="326"/>
      <c r="G64" s="326"/>
      <c r="H64" s="326"/>
      <c r="I64" s="327"/>
      <c r="J64" s="312">
        <f>FIN!O42</f>
        <v>0</v>
      </c>
      <c r="K64" s="313"/>
      <c r="L64" s="313"/>
      <c r="M64" s="313"/>
      <c r="N64" s="313"/>
      <c r="O64" s="314"/>
      <c r="P64" s="77"/>
      <c r="Q64" s="312">
        <f>'FIN (SPOUSE)'!O42</f>
        <v>0</v>
      </c>
      <c r="R64" s="313"/>
      <c r="S64" s="313"/>
      <c r="T64" s="313"/>
      <c r="U64" s="313"/>
      <c r="V64" s="314"/>
    </row>
    <row r="65" spans="1:22" ht="50.1" customHeight="1" x14ac:dyDescent="0.15">
      <c r="A65" s="72"/>
      <c r="B65" s="332"/>
      <c r="C65" s="332"/>
      <c r="D65" s="332"/>
      <c r="E65" s="332"/>
      <c r="F65" s="332"/>
      <c r="G65" s="332"/>
      <c r="H65" s="332"/>
      <c r="I65" s="348"/>
      <c r="J65" s="70"/>
      <c r="K65" s="71"/>
      <c r="L65" s="71"/>
      <c r="M65" s="71"/>
      <c r="N65" s="71"/>
      <c r="O65" s="71"/>
      <c r="P65" s="77"/>
      <c r="Q65" s="70"/>
      <c r="R65" s="71"/>
      <c r="S65" s="71"/>
      <c r="T65" s="71"/>
      <c r="U65" s="71"/>
      <c r="V65" s="71"/>
    </row>
    <row r="66" spans="1:22" ht="50.1" customHeight="1" x14ac:dyDescent="0.15">
      <c r="B66" s="332"/>
      <c r="C66" s="326"/>
      <c r="D66" s="326"/>
      <c r="E66" s="326"/>
      <c r="F66" s="326"/>
      <c r="G66" s="326"/>
      <c r="H66" s="326"/>
      <c r="I66" s="326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</row>
    <row r="67" spans="1:22" ht="24.95" customHeight="1" x14ac:dyDescent="0.15">
      <c r="B67" s="84"/>
      <c r="C67" s="85"/>
      <c r="D67" s="85"/>
      <c r="E67" s="258"/>
      <c r="F67" s="85"/>
      <c r="G67" s="85"/>
      <c r="H67" s="85"/>
      <c r="I67" s="85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</row>
    <row r="68" spans="1:22" ht="24.95" customHeight="1" x14ac:dyDescent="0.15">
      <c r="B68" s="69"/>
      <c r="C68" s="69"/>
      <c r="D68" s="69"/>
      <c r="E68" s="69"/>
      <c r="F68" s="69"/>
      <c r="G68" s="69"/>
      <c r="H68" s="69"/>
      <c r="I68" s="69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</row>
  </sheetData>
  <sheetProtection sheet="1" selectLockedCells="1"/>
  <mergeCells count="144">
    <mergeCell ref="B50:I50"/>
    <mergeCell ref="B44:I44"/>
    <mergeCell ref="B45:I45"/>
    <mergeCell ref="J56:O56"/>
    <mergeCell ref="Q56:V56"/>
    <mergeCell ref="Q4:S4"/>
    <mergeCell ref="Q5:S5"/>
    <mergeCell ref="K5:M5"/>
    <mergeCell ref="Q36:V36"/>
    <mergeCell ref="J35:O35"/>
    <mergeCell ref="Q35:V35"/>
    <mergeCell ref="B35:I35"/>
    <mergeCell ref="B33:I33"/>
    <mergeCell ref="Q17:V17"/>
    <mergeCell ref="J36:O36"/>
    <mergeCell ref="J15:O15"/>
    <mergeCell ref="J16:O16"/>
    <mergeCell ref="J17:O17"/>
    <mergeCell ref="Q20:V20"/>
    <mergeCell ref="F4:G4"/>
    <mergeCell ref="F5:G5"/>
    <mergeCell ref="I4:J4"/>
    <mergeCell ref="I5:J5"/>
    <mergeCell ref="B13:I13"/>
    <mergeCell ref="B46:I46"/>
    <mergeCell ref="C2:D2"/>
    <mergeCell ref="B6:D6"/>
    <mergeCell ref="U4:V4"/>
    <mergeCell ref="U5:V5"/>
    <mergeCell ref="R2:S2"/>
    <mergeCell ref="N4:O4"/>
    <mergeCell ref="N5:O5"/>
    <mergeCell ref="G2:H2"/>
    <mergeCell ref="J2:K2"/>
    <mergeCell ref="O2:P2"/>
    <mergeCell ref="K4:M4"/>
    <mergeCell ref="Q13:V13"/>
    <mergeCell ref="Q24:V24"/>
    <mergeCell ref="J28:O28"/>
    <mergeCell ref="Q28:V28"/>
    <mergeCell ref="J31:O31"/>
    <mergeCell ref="Q31:V31"/>
    <mergeCell ref="J27:O27"/>
    <mergeCell ref="Q27:V27"/>
    <mergeCell ref="Q19:V19"/>
    <mergeCell ref="Q25:V25"/>
    <mergeCell ref="J21:O21"/>
    <mergeCell ref="Q44:V44"/>
    <mergeCell ref="J45:O45"/>
    <mergeCell ref="Q45:V45"/>
    <mergeCell ref="J49:O49"/>
    <mergeCell ref="J50:O50"/>
    <mergeCell ref="J14:O14"/>
    <mergeCell ref="Q23:V23"/>
    <mergeCell ref="Q14:V14"/>
    <mergeCell ref="Q15:V15"/>
    <mergeCell ref="Q16:V16"/>
    <mergeCell ref="J22:O22"/>
    <mergeCell ref="Q22:V22"/>
    <mergeCell ref="Q26:V26"/>
    <mergeCell ref="J48:O48"/>
    <mergeCell ref="Q48:V48"/>
    <mergeCell ref="J41:O41"/>
    <mergeCell ref="J42:O42"/>
    <mergeCell ref="Q41:V41"/>
    <mergeCell ref="J40:O40"/>
    <mergeCell ref="Q40:V40"/>
    <mergeCell ref="J39:O39"/>
    <mergeCell ref="Q21:V21"/>
    <mergeCell ref="B41:I41"/>
    <mergeCell ref="B42:I42"/>
    <mergeCell ref="B14:I14"/>
    <mergeCell ref="B15:I15"/>
    <mergeCell ref="B16:I16"/>
    <mergeCell ref="B17:I17"/>
    <mergeCell ref="B19:I19"/>
    <mergeCell ref="B23:I23"/>
    <mergeCell ref="B25:I25"/>
    <mergeCell ref="B26:I26"/>
    <mergeCell ref="B20:I20"/>
    <mergeCell ref="B21:I21"/>
    <mergeCell ref="B22:I22"/>
    <mergeCell ref="B24:I24"/>
    <mergeCell ref="B27:I27"/>
    <mergeCell ref="B28:I28"/>
    <mergeCell ref="B31:I31"/>
    <mergeCell ref="A3:B3"/>
    <mergeCell ref="J26:O26"/>
    <mergeCell ref="J20:O20"/>
    <mergeCell ref="J23:O23"/>
    <mergeCell ref="J25:O25"/>
    <mergeCell ref="J19:O19"/>
    <mergeCell ref="J13:O13"/>
    <mergeCell ref="J24:O24"/>
    <mergeCell ref="Q38:V38"/>
    <mergeCell ref="C7:D7"/>
    <mergeCell ref="B66:I66"/>
    <mergeCell ref="B61:I61"/>
    <mergeCell ref="B37:I37"/>
    <mergeCell ref="J37:O37"/>
    <mergeCell ref="Q37:V37"/>
    <mergeCell ref="J38:O38"/>
    <mergeCell ref="J61:O61"/>
    <mergeCell ref="Q61:V61"/>
    <mergeCell ref="Q42:V42"/>
    <mergeCell ref="Q39:V39"/>
    <mergeCell ref="B56:I56"/>
    <mergeCell ref="J60:O60"/>
    <mergeCell ref="J55:O55"/>
    <mergeCell ref="Q55:V55"/>
    <mergeCell ref="B43:I43"/>
    <mergeCell ref="J43:O43"/>
    <mergeCell ref="Q43:V43"/>
    <mergeCell ref="J46:O46"/>
    <mergeCell ref="Q47:V47"/>
    <mergeCell ref="J44:O44"/>
    <mergeCell ref="Q46:V46"/>
    <mergeCell ref="J47:O47"/>
    <mergeCell ref="B65:I65"/>
    <mergeCell ref="Q60:V60"/>
    <mergeCell ref="J63:O63"/>
    <mergeCell ref="Q63:V63"/>
    <mergeCell ref="J64:O64"/>
    <mergeCell ref="Q64:V64"/>
    <mergeCell ref="J51:O51"/>
    <mergeCell ref="Q49:V49"/>
    <mergeCell ref="Q50:V50"/>
    <mergeCell ref="Q51:V51"/>
    <mergeCell ref="B58:I58"/>
    <mergeCell ref="J58:O58"/>
    <mergeCell ref="Q58:V58"/>
    <mergeCell ref="B57:I57"/>
    <mergeCell ref="J57:O57"/>
    <mergeCell ref="Q57:V57"/>
    <mergeCell ref="B59:I59"/>
    <mergeCell ref="J59:O59"/>
    <mergeCell ref="Q59:V59"/>
    <mergeCell ref="B63:I63"/>
    <mergeCell ref="B64:I64"/>
    <mergeCell ref="J53:O53"/>
    <mergeCell ref="Q53:V53"/>
    <mergeCell ref="B60:I60"/>
    <mergeCell ref="B49:I49"/>
    <mergeCell ref="B51:I51"/>
  </mergeCells>
  <conditionalFormatting sqref="C7:D7">
    <cfRule type="containsText" dxfId="81" priority="11" operator="containsText" text="0">
      <formula>NOT(ISERROR(SEARCH("0",C7)))</formula>
    </cfRule>
  </conditionalFormatting>
  <conditionalFormatting sqref="J61:O61 Q61:V61 J64:O65 Q64:V65">
    <cfRule type="cellIs" dxfId="80" priority="7" operator="equal">
      <formula>0</formula>
    </cfRule>
  </conditionalFormatting>
  <conditionalFormatting sqref="J61:O61 Q61:V61">
    <cfRule type="cellIs" dxfId="79" priority="3" operator="lessThan">
      <formula>0</formula>
    </cfRule>
    <cfRule type="cellIs" dxfId="78" priority="4" operator="greaterThan">
      <formula>0</formula>
    </cfRule>
  </conditionalFormatting>
  <dataValidations count="10">
    <dataValidation type="list" allowBlank="1" showInputMessage="1" showErrorMessage="1" sqref="Q56:R56 J56:K56" xr:uid="{DE58C0BC-2192-F042-9D15-CF2D0C5E44AC}">
      <formula1>"Whole Life, Universal Life, Indexed Universal Life, Term Life, SGLI, VGLI, Employer Provided, None"</formula1>
    </dataValidation>
    <dataValidation type="list" allowBlank="1" showInputMessage="1" showErrorMessage="1" sqref="J63 Q63" xr:uid="{AA27209A-F305-344C-9D03-6EF1B0FDEC3B}">
      <formula1>"401K,TSP,403B,PENSION,IRA,DEFERRED COMP,SOCIAL SECURITY, None"</formula1>
    </dataValidation>
    <dataValidation type="list" allowBlank="1" showInputMessage="1" showErrorMessage="1" sqref="Q38:V38 Q22:V22 J24:O24 Q24:V24 J28:O28 Q28:V28 J31:O31 Q31:V31 Q19:V19 J38:O38 Q44:V46 J44:O46 J48:O48 Q48:V48 J34:O34 Q34:V34 J19:O19 J36:O36 Q36:V36 J22:O22" xr:uid="{096A07A6-4FDE-B043-891F-9C80886936EF}">
      <formula1>"YES,NO,NOT REALLY"</formula1>
    </dataValidation>
    <dataValidation type="list" allowBlank="1" showInputMessage="1" showErrorMessage="1" sqref="Q21:V21 J21:O21" xr:uid="{73569D7F-D764-C842-9B53-BC4517DCC6FE}">
      <formula1>"0-5 YEARS,5-10 YEARS,10-20 YEARS,I DON'T KNOW, NEVER"</formula1>
    </dataValidation>
    <dataValidation type="list" allowBlank="1" showInputMessage="1" showErrorMessage="1" sqref="J35:O35 Q35:V35" xr:uid="{C1A949BD-7E69-8E4C-9535-BA633382BF70}">
      <formula1>"UNIMPORTANT,IMPORTANT,VERY IMPORTANT"</formula1>
    </dataValidation>
    <dataValidation type="list" allowBlank="1" showInputMessage="1" showErrorMessage="1" sqref="J41:O42 Q41:V42" xr:uid="{7A046C40-E145-144B-87A6-95BAB37A98F4}">
      <formula1>"FULLY TAKEN CARE OF, PARTIALLY TAKEN CARE OF, STRUGGLING/BROKE"</formula1>
    </dataValidation>
    <dataValidation type="list" allowBlank="1" showInputMessage="1" showErrorMessage="1" sqref="J47:O47 Q47:V47 J49:O51 Q49:V51" xr:uid="{206FA2A2-750C-064C-ABE5-80E3D3D7AB2D}">
      <formula1>"YES,NO"</formula1>
    </dataValidation>
    <dataValidation type="list" allowBlank="1" showInputMessage="1" showErrorMessage="1" sqref="Q53:V53 J53:O53" xr:uid="{D6A4605C-5A6D-884D-944A-279814067340}">
      <formula1>"LIVING TOO LONG, DYING TOO SOON"</formula1>
    </dataValidation>
    <dataValidation type="list" allowBlank="1" showInputMessage="1" showErrorMessage="1" sqref="K33 M33 O33 R33 T33 V33" xr:uid="{81083BCF-BA9D-CD4E-8539-15D6FDBCF312}">
      <formula1>"WORK,SPIRITUAL,FAMILY"</formula1>
    </dataValidation>
    <dataValidation type="list" allowBlank="1" showInputMessage="1" showErrorMessage="1" sqref="J43:O51 Q43:V51" xr:uid="{380FB762-7237-504A-8B6C-95D576C003CA}">
      <formula1>"Yes, No, Not Really"</formula1>
    </dataValidation>
  </dataValidations>
  <hyperlinks>
    <hyperlink ref="W61" r:id="rId1" location="/qq-spa-v3" xr:uid="{0C378A62-0F5D-1448-87AA-0AC8FC0A7147}"/>
    <hyperlink ref="W45" r:id="rId2" location="/turboAppsMenu" xr:uid="{5912265B-4DDA-2A46-802E-55CAA6C62044}"/>
    <hyperlink ref="W44" r:id="rId3" xr:uid="{437DD519-0D3B-7F43-8B48-0A61E4AE5B88}"/>
  </hyperlinks>
  <pageMargins left="0.7" right="0.7" top="0.75" bottom="0.75" header="0.3" footer="0.3"/>
  <pageSetup scale="33" orientation="portrait" horizontalDpi="0" verticalDpi="0"/>
  <headerFooter>
    <oddHeader>&amp;L&amp;G&amp;C&amp;"Times New Roman,Bold"&amp;26&amp;K002060Client Survey</oddHeader>
  </headerFooter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30A89-C476-AA46-8647-709380697CB1}">
  <sheetPr codeName="Sheet6">
    <tabColor rgb="FF00FA00"/>
  </sheetPr>
  <dimension ref="A1:U100"/>
  <sheetViews>
    <sheetView showGridLines="0" showRowColHeaders="0" showZeros="0" showRuler="0" topLeftCell="A4" zoomScaleNormal="100" workbookViewId="0">
      <selection activeCell="K4" sqref="K4"/>
    </sheetView>
  </sheetViews>
  <sheetFormatPr defaultColWidth="0" defaultRowHeight="18" zeroHeight="1" x14ac:dyDescent="0.15"/>
  <cols>
    <col min="1" max="20" width="16.046875" style="63" customWidth="1"/>
    <col min="21" max="16384" width="16.046875" style="63" hidden="1"/>
  </cols>
  <sheetData>
    <row r="1" spans="2:21" x14ac:dyDescent="0.15"/>
    <row r="2" spans="2:21" s="90" customFormat="1" ht="18.95" customHeight="1" x14ac:dyDescent="0.25">
      <c r="B2" s="349" t="s">
        <v>58</v>
      </c>
      <c r="C2" s="349"/>
      <c r="D2" s="462">
        <f>'Client Survey'!F4</f>
        <v>0</v>
      </c>
      <c r="E2" s="463"/>
      <c r="F2" s="463"/>
      <c r="G2" s="89"/>
      <c r="H2" s="89"/>
      <c r="I2" s="349" t="s">
        <v>59</v>
      </c>
      <c r="J2" s="349"/>
      <c r="K2" s="462">
        <f>'Client Survey'!I4</f>
        <v>0</v>
      </c>
      <c r="L2" s="463"/>
      <c r="M2" s="463"/>
      <c r="N2" s="89"/>
      <c r="O2" s="89"/>
      <c r="P2" s="89"/>
      <c r="Q2" s="89"/>
      <c r="R2" s="89"/>
    </row>
    <row r="3" spans="2:21" s="90" customFormat="1" ht="18.95" customHeight="1" thickBot="1" x14ac:dyDescent="0.3">
      <c r="B3" s="91"/>
      <c r="C3" s="92"/>
      <c r="E3" s="89"/>
      <c r="F3" s="89"/>
      <c r="G3" s="89"/>
      <c r="H3" s="89"/>
      <c r="I3" s="89"/>
      <c r="M3" s="89"/>
      <c r="N3" s="89"/>
      <c r="O3" s="89"/>
      <c r="P3" s="89"/>
      <c r="Q3" s="89"/>
      <c r="R3" s="89"/>
    </row>
    <row r="4" spans="2:21" ht="18.75" thickBot="1" x14ac:dyDescent="0.2">
      <c r="B4" s="415" t="s">
        <v>60</v>
      </c>
      <c r="C4" s="408"/>
      <c r="D4" s="464">
        <f ca="1">TODAY()</f>
        <v>45249</v>
      </c>
      <c r="E4" s="465"/>
      <c r="F4" s="465"/>
      <c r="G4" s="1"/>
      <c r="I4" s="415" t="s">
        <v>220</v>
      </c>
      <c r="J4" s="368"/>
      <c r="K4" s="259"/>
      <c r="N4" s="367" t="s">
        <v>62</v>
      </c>
      <c r="O4" s="362"/>
      <c r="P4" s="486"/>
      <c r="Q4" s="468"/>
      <c r="R4" s="469"/>
    </row>
    <row r="5" spans="2:21" x14ac:dyDescent="0.15">
      <c r="B5" s="1"/>
      <c r="C5" s="250"/>
      <c r="D5" s="252"/>
      <c r="E5" s="253"/>
      <c r="F5" s="253"/>
      <c r="G5" s="1"/>
      <c r="I5" s="1"/>
      <c r="J5" s="75"/>
      <c r="K5" s="75"/>
    </row>
    <row r="6" spans="2:21" x14ac:dyDescent="0.15">
      <c r="B6" s="1"/>
      <c r="C6" s="250"/>
      <c r="G6" s="415" t="s">
        <v>219</v>
      </c>
      <c r="H6" s="488"/>
      <c r="I6" s="255">
        <f>'Client Survey'!J39</f>
        <v>0</v>
      </c>
      <c r="J6"/>
      <c r="K6"/>
      <c r="L6" s="415" t="s">
        <v>218</v>
      </c>
      <c r="M6" s="392"/>
      <c r="N6" s="255">
        <f>'Client Survey'!J40</f>
        <v>0</v>
      </c>
    </row>
    <row r="7" spans="2:21" x14ac:dyDescent="0.15">
      <c r="G7" s="1"/>
      <c r="H7" s="1"/>
      <c r="J7"/>
      <c r="K7" s="97"/>
    </row>
    <row r="8" spans="2:21" s="93" customFormat="1" x14ac:dyDescent="0.15">
      <c r="B8" s="470" t="s">
        <v>63</v>
      </c>
      <c r="C8" s="471"/>
      <c r="E8" s="472">
        <f>'Client Survey'!U4</f>
        <v>28513</v>
      </c>
      <c r="F8" s="472"/>
      <c r="I8" s="473" t="s">
        <v>64</v>
      </c>
      <c r="J8" s="474"/>
      <c r="K8" s="297">
        <f ca="1">INT((TODAY()-E8)/365)</f>
        <v>45</v>
      </c>
      <c r="N8" s="473" t="s">
        <v>65</v>
      </c>
      <c r="O8" s="362"/>
      <c r="P8" s="487"/>
      <c r="Q8" s="475">
        <f ca="1">SUM(K4-K8)</f>
        <v>-45</v>
      </c>
      <c r="R8" s="476"/>
      <c r="T8" s="94">
        <f ca="1">SUM(Q8*12)</f>
        <v>-540</v>
      </c>
    </row>
    <row r="9" spans="2:21" x14ac:dyDescent="0.15"/>
    <row r="10" spans="2:21" x14ac:dyDescent="0.15">
      <c r="F10" s="445" t="s">
        <v>273</v>
      </c>
      <c r="G10" s="446"/>
      <c r="H10" s="446"/>
      <c r="I10" s="446"/>
      <c r="J10" s="446"/>
      <c r="K10" s="446"/>
      <c r="L10" s="446"/>
      <c r="M10" s="446"/>
    </row>
    <row r="11" spans="2:21" ht="18.75" thickBot="1" x14ac:dyDescent="0.2"/>
    <row r="12" spans="2:21" ht="18.75" thickBot="1" x14ac:dyDescent="0.2">
      <c r="B12" s="67" t="s">
        <v>269</v>
      </c>
      <c r="E12" s="367" t="s">
        <v>66</v>
      </c>
      <c r="F12" s="368"/>
      <c r="G12" s="458">
        <v>0</v>
      </c>
      <c r="H12" s="459"/>
      <c r="J12" s="63" t="s">
        <v>67</v>
      </c>
      <c r="K12" s="458"/>
      <c r="L12" s="459"/>
      <c r="N12" s="367" t="s">
        <v>70</v>
      </c>
      <c r="O12" s="368"/>
      <c r="P12" s="458"/>
      <c r="Q12" s="459"/>
      <c r="R12" s="395" t="s">
        <v>223</v>
      </c>
      <c r="S12" s="396"/>
    </row>
    <row r="13" spans="2:21" ht="18.75" thickBot="1" x14ac:dyDescent="0.2">
      <c r="G13" s="96"/>
      <c r="H13" s="96"/>
      <c r="K13" s="96"/>
      <c r="L13" s="96"/>
      <c r="P13" s="96"/>
      <c r="Q13" s="96"/>
      <c r="R13" s="397"/>
      <c r="S13" s="398"/>
    </row>
    <row r="14" spans="2:21" ht="18.75" thickBot="1" x14ac:dyDescent="0.2">
      <c r="E14" s="367" t="s">
        <v>71</v>
      </c>
      <c r="F14" s="368"/>
      <c r="G14" s="458"/>
      <c r="H14" s="459"/>
      <c r="J14" s="63" t="s">
        <v>68</v>
      </c>
      <c r="K14" s="458"/>
      <c r="L14" s="459"/>
      <c r="N14" s="367" t="s">
        <v>61</v>
      </c>
      <c r="O14" s="368"/>
      <c r="P14" s="458"/>
      <c r="Q14" s="459"/>
      <c r="R14" s="399"/>
      <c r="S14" s="400"/>
      <c r="U14" s="97"/>
    </row>
    <row r="15" spans="2:21" ht="18.75" thickBot="1" x14ac:dyDescent="0.2">
      <c r="G15" s="96"/>
      <c r="H15" s="96"/>
      <c r="K15" s="96"/>
      <c r="L15" s="96"/>
      <c r="P15" s="96"/>
      <c r="Q15" s="96"/>
      <c r="U15" s="98"/>
    </row>
    <row r="16" spans="2:21" ht="18.75" thickBot="1" x14ac:dyDescent="0.2">
      <c r="B16" s="67" t="s">
        <v>268</v>
      </c>
      <c r="E16" s="367" t="s">
        <v>67</v>
      </c>
      <c r="F16" s="368"/>
      <c r="G16" s="458"/>
      <c r="H16" s="459"/>
      <c r="J16" s="63" t="s">
        <v>70</v>
      </c>
      <c r="K16" s="458"/>
      <c r="L16" s="459"/>
      <c r="N16" s="367" t="s">
        <v>71</v>
      </c>
      <c r="O16" s="368"/>
      <c r="P16" s="458"/>
      <c r="Q16" s="459"/>
      <c r="R16" s="395" t="s">
        <v>223</v>
      </c>
      <c r="S16" s="396"/>
    </row>
    <row r="17" spans="2:21" ht="18.75" thickBot="1" x14ac:dyDescent="0.2">
      <c r="B17" s="99" t="s">
        <v>72</v>
      </c>
      <c r="G17" s="96"/>
      <c r="H17" s="96"/>
      <c r="R17" s="397"/>
      <c r="S17" s="398"/>
    </row>
    <row r="18" spans="2:21" ht="18.75" thickBot="1" x14ac:dyDescent="0.2">
      <c r="E18" s="367" t="s">
        <v>68</v>
      </c>
      <c r="F18" s="368"/>
      <c r="G18" s="458"/>
      <c r="H18" s="459"/>
      <c r="J18" s="63" t="s">
        <v>69</v>
      </c>
      <c r="K18" s="458"/>
      <c r="L18" s="459"/>
      <c r="N18" s="367" t="s">
        <v>61</v>
      </c>
      <c r="O18" s="367"/>
      <c r="P18" s="458"/>
      <c r="Q18" s="459"/>
      <c r="R18" s="399"/>
      <c r="S18" s="400"/>
      <c r="T18" s="94"/>
      <c r="U18" s="94"/>
    </row>
    <row r="19" spans="2:21" x14ac:dyDescent="0.15">
      <c r="G19" s="96"/>
      <c r="H19" s="96"/>
      <c r="S19" s="94"/>
      <c r="T19" s="94"/>
      <c r="U19" s="94"/>
    </row>
    <row r="20" spans="2:21" ht="30" thickBot="1" x14ac:dyDescent="0.2">
      <c r="B20" s="100" t="s">
        <v>73</v>
      </c>
      <c r="G20" s="96"/>
      <c r="H20" s="96"/>
      <c r="L20" s="95" t="s">
        <v>74</v>
      </c>
      <c r="M20" s="302" t="s">
        <v>259</v>
      </c>
      <c r="S20" s="94"/>
      <c r="T20" s="94" t="s">
        <v>75</v>
      </c>
      <c r="U20" s="101">
        <v>0.03</v>
      </c>
    </row>
    <row r="21" spans="2:21" ht="18.95" customHeight="1" thickBot="1" x14ac:dyDescent="0.2">
      <c r="B21" s="483" t="s">
        <v>257</v>
      </c>
      <c r="C21" s="466"/>
      <c r="D21" s="467"/>
      <c r="E21" s="415" t="s">
        <v>76</v>
      </c>
      <c r="F21" s="408"/>
      <c r="G21" s="458"/>
      <c r="H21" s="459"/>
      <c r="J21" s="367" t="s">
        <v>77</v>
      </c>
      <c r="K21" s="368"/>
      <c r="L21" s="102"/>
      <c r="M21" s="102"/>
      <c r="N21" s="415" t="s">
        <v>78</v>
      </c>
      <c r="O21" s="408"/>
      <c r="P21" s="458"/>
      <c r="Q21" s="482"/>
      <c r="R21" s="395" t="s">
        <v>223</v>
      </c>
      <c r="S21" s="396"/>
      <c r="T21" s="94" t="s">
        <v>79</v>
      </c>
      <c r="U21" s="103">
        <f ca="1">Q8</f>
        <v>-45</v>
      </c>
    </row>
    <row r="22" spans="2:21" ht="18.75" thickBot="1" x14ac:dyDescent="0.2">
      <c r="B22" s="484"/>
      <c r="C22" s="466"/>
      <c r="D22" s="467"/>
      <c r="E22" s="415" t="s">
        <v>76</v>
      </c>
      <c r="F22" s="408"/>
      <c r="G22" s="458"/>
      <c r="H22" s="459"/>
      <c r="J22" s="367" t="s">
        <v>77</v>
      </c>
      <c r="K22" s="368"/>
      <c r="L22" s="102"/>
      <c r="M22" s="102"/>
      <c r="N22" s="415" t="s">
        <v>78</v>
      </c>
      <c r="O22" s="408"/>
      <c r="P22" s="458"/>
      <c r="Q22" s="482"/>
      <c r="R22" s="397"/>
      <c r="S22" s="398"/>
      <c r="T22" s="94"/>
      <c r="U22" s="103"/>
    </row>
    <row r="23" spans="2:21" ht="18.75" thickBot="1" x14ac:dyDescent="0.2">
      <c r="B23" s="485"/>
      <c r="C23" s="466"/>
      <c r="D23" s="467"/>
      <c r="E23" s="415" t="s">
        <v>76</v>
      </c>
      <c r="F23" s="408"/>
      <c r="G23" s="458"/>
      <c r="H23" s="459"/>
      <c r="J23" s="367" t="s">
        <v>77</v>
      </c>
      <c r="K23" s="368"/>
      <c r="L23" s="102"/>
      <c r="M23" s="102"/>
      <c r="N23" s="415" t="s">
        <v>78</v>
      </c>
      <c r="O23" s="408"/>
      <c r="P23" s="458"/>
      <c r="Q23" s="482"/>
      <c r="R23" s="399"/>
      <c r="S23" s="400"/>
      <c r="T23" s="94" t="s">
        <v>80</v>
      </c>
      <c r="U23" s="94">
        <v>0</v>
      </c>
    </row>
    <row r="24" spans="2:21" ht="18.95" customHeight="1" thickBot="1" x14ac:dyDescent="0.2">
      <c r="B24" s="479" t="s">
        <v>256</v>
      </c>
      <c r="C24" s="466"/>
      <c r="D24" s="467"/>
      <c r="E24" s="415" t="s">
        <v>76</v>
      </c>
      <c r="F24" s="408"/>
      <c r="G24" s="458"/>
      <c r="H24" s="459"/>
      <c r="J24" s="367" t="s">
        <v>77</v>
      </c>
      <c r="K24" s="368"/>
      <c r="L24" s="102"/>
      <c r="M24" s="102"/>
      <c r="N24" s="415"/>
      <c r="O24" s="408"/>
      <c r="R24" s="395" t="s">
        <v>223</v>
      </c>
      <c r="S24" s="401"/>
      <c r="T24" s="94"/>
      <c r="U24" s="94"/>
    </row>
    <row r="25" spans="2:21" ht="18.95" customHeight="1" thickBot="1" x14ac:dyDescent="0.2">
      <c r="B25" s="480"/>
      <c r="C25" s="466"/>
      <c r="D25" s="467"/>
      <c r="E25" s="415" t="s">
        <v>76</v>
      </c>
      <c r="F25" s="408"/>
      <c r="G25" s="460"/>
      <c r="H25" s="461"/>
      <c r="J25" s="367" t="s">
        <v>77</v>
      </c>
      <c r="K25" s="368"/>
      <c r="L25" s="102"/>
      <c r="M25" s="102"/>
      <c r="N25" s="415"/>
      <c r="O25" s="408"/>
      <c r="R25" s="402"/>
      <c r="S25" s="403"/>
      <c r="T25" s="94"/>
      <c r="U25" s="104"/>
    </row>
    <row r="26" spans="2:21" ht="18.75" thickBot="1" x14ac:dyDescent="0.2">
      <c r="B26" s="481"/>
      <c r="C26" s="466"/>
      <c r="D26" s="467"/>
      <c r="E26" s="415" t="s">
        <v>76</v>
      </c>
      <c r="F26" s="408"/>
      <c r="G26" s="460"/>
      <c r="H26" s="461"/>
      <c r="J26" s="367" t="s">
        <v>77</v>
      </c>
      <c r="K26" s="368"/>
      <c r="L26" s="102"/>
      <c r="M26" s="102"/>
      <c r="N26" s="415"/>
      <c r="O26" s="408"/>
      <c r="R26" s="399"/>
      <c r="S26" s="400"/>
      <c r="T26" s="94"/>
      <c r="U26" s="104"/>
    </row>
    <row r="27" spans="2:21" ht="18.95" customHeight="1" thickBot="1" x14ac:dyDescent="0.2">
      <c r="B27" s="105" t="s">
        <v>82</v>
      </c>
      <c r="C27" s="466"/>
      <c r="D27" s="467"/>
      <c r="E27" s="415" t="s">
        <v>76</v>
      </c>
      <c r="F27" s="408"/>
      <c r="G27" s="477"/>
      <c r="H27" s="478"/>
      <c r="J27" s="367" t="s">
        <v>77</v>
      </c>
      <c r="K27" s="368"/>
      <c r="L27" s="102"/>
      <c r="M27" s="102"/>
      <c r="N27" s="415"/>
      <c r="O27" s="408"/>
      <c r="R27" s="395" t="s">
        <v>223</v>
      </c>
      <c r="S27" s="396"/>
      <c r="T27" s="94" t="s">
        <v>83</v>
      </c>
      <c r="U27" s="106"/>
    </row>
    <row r="28" spans="2:21" ht="18.75" thickBot="1" x14ac:dyDescent="0.2">
      <c r="B28" s="107" t="s">
        <v>84</v>
      </c>
      <c r="C28" s="466"/>
      <c r="D28" s="467"/>
      <c r="E28" s="415" t="s">
        <v>76</v>
      </c>
      <c r="F28" s="408"/>
      <c r="G28" s="458"/>
      <c r="H28" s="459"/>
      <c r="J28" s="367" t="s">
        <v>77</v>
      </c>
      <c r="K28" s="368"/>
      <c r="L28" s="102"/>
      <c r="M28" s="102"/>
      <c r="N28" s="415"/>
      <c r="O28" s="408"/>
      <c r="R28" s="399"/>
      <c r="S28" s="400"/>
      <c r="T28" s="94"/>
      <c r="U28" s="94"/>
    </row>
    <row r="29" spans="2:21" x14ac:dyDescent="0.15">
      <c r="B29" s="67"/>
      <c r="F29" s="108"/>
      <c r="G29" s="109"/>
      <c r="H29" s="110"/>
      <c r="I29" s="94"/>
      <c r="J29" s="94"/>
      <c r="K29" s="108"/>
      <c r="L29" s="109"/>
      <c r="M29" s="110"/>
      <c r="N29" s="111"/>
      <c r="O29" s="112"/>
      <c r="P29" s="109"/>
      <c r="Q29" s="110"/>
    </row>
    <row r="30" spans="2:21" x14ac:dyDescent="0.15">
      <c r="B30" s="67" t="s">
        <v>85</v>
      </c>
      <c r="E30" s="415" t="s">
        <v>76</v>
      </c>
      <c r="F30" s="408"/>
      <c r="G30" s="456">
        <f>SUM(G21:H26)</f>
        <v>0</v>
      </c>
      <c r="H30" s="457"/>
      <c r="J30" s="367" t="s">
        <v>77</v>
      </c>
      <c r="K30" s="368"/>
      <c r="L30" s="113">
        <f>SUM(L21:L26)</f>
        <v>0</v>
      </c>
      <c r="M30" s="113">
        <f>SUM(M21:M26)</f>
        <v>0</v>
      </c>
      <c r="N30" s="415" t="s">
        <v>78</v>
      </c>
      <c r="O30" s="408"/>
      <c r="P30" s="456">
        <f>SUM(P21:Q23)</f>
        <v>0</v>
      </c>
      <c r="Q30" s="457"/>
    </row>
    <row r="31" spans="2:21" ht="18.75" thickBot="1" x14ac:dyDescent="0.2">
      <c r="J31" s="114" t="s">
        <v>86</v>
      </c>
    </row>
    <row r="32" spans="2:21" x14ac:dyDescent="0.15">
      <c r="B32" s="424" t="s">
        <v>87</v>
      </c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6"/>
    </row>
    <row r="33" spans="2:18" x14ac:dyDescent="0.15">
      <c r="B33" s="425"/>
      <c r="F33" s="445" t="s">
        <v>88</v>
      </c>
      <c r="G33" s="446"/>
      <c r="H33" s="446"/>
      <c r="I33" s="446"/>
      <c r="J33" s="446"/>
      <c r="K33" s="446"/>
      <c r="L33" s="446"/>
      <c r="M33" s="446"/>
      <c r="R33" s="117"/>
    </row>
    <row r="34" spans="2:18" ht="18.75" thickBot="1" x14ac:dyDescent="0.2">
      <c r="B34" s="425"/>
      <c r="R34" s="117"/>
    </row>
    <row r="35" spans="2:18" ht="18.75" thickBot="1" x14ac:dyDescent="0.2">
      <c r="B35" s="425"/>
      <c r="C35" s="63" t="s">
        <v>89</v>
      </c>
      <c r="E35" s="440">
        <f>Q4-G12-K12-P12-G14-K14-P14-G16-K16-P16-G18-K18-P18</f>
        <v>0</v>
      </c>
      <c r="F35" s="441"/>
      <c r="G35" s="367" t="s">
        <v>90</v>
      </c>
      <c r="H35" s="368"/>
      <c r="I35" s="440">
        <f>SUM(E35*12)</f>
        <v>0</v>
      </c>
      <c r="J35" s="441"/>
      <c r="K35" s="367" t="s">
        <v>91</v>
      </c>
      <c r="L35" s="368"/>
      <c r="M35" s="440">
        <f>SUM(I35*10)</f>
        <v>0</v>
      </c>
      <c r="N35" s="441"/>
      <c r="O35" s="63" t="s">
        <v>92</v>
      </c>
      <c r="R35" s="117"/>
    </row>
    <row r="36" spans="2:18" x14ac:dyDescent="0.15">
      <c r="B36" s="425"/>
      <c r="E36" s="118" t="s">
        <v>89</v>
      </c>
      <c r="I36" s="118" t="s">
        <v>93</v>
      </c>
      <c r="M36" s="118" t="s">
        <v>94</v>
      </c>
      <c r="R36" s="117"/>
    </row>
    <row r="37" spans="2:18" ht="18.75" thickBot="1" x14ac:dyDescent="0.2">
      <c r="B37" s="425"/>
      <c r="R37" s="117"/>
    </row>
    <row r="38" spans="2:18" ht="18.75" thickBot="1" x14ac:dyDescent="0.2">
      <c r="B38" s="425"/>
      <c r="D38" s="440">
        <f>M35</f>
        <v>0</v>
      </c>
      <c r="E38" s="441"/>
      <c r="F38" s="63" t="s">
        <v>95</v>
      </c>
      <c r="G38" s="75"/>
      <c r="H38" s="440">
        <f>SUM(D38*0.1)</f>
        <v>0</v>
      </c>
      <c r="I38" s="441"/>
      <c r="J38" s="367" t="s">
        <v>96</v>
      </c>
      <c r="K38" s="368"/>
      <c r="L38" s="440">
        <f>SUM(H38/12)</f>
        <v>0</v>
      </c>
      <c r="M38" s="441"/>
      <c r="O38" s="443" t="s">
        <v>100</v>
      </c>
      <c r="P38" s="444"/>
      <c r="R38" s="117"/>
    </row>
    <row r="39" spans="2:18" ht="18.75" thickBot="1" x14ac:dyDescent="0.2">
      <c r="B39" s="425"/>
      <c r="D39" s="118" t="s">
        <v>97</v>
      </c>
      <c r="H39" s="118" t="s">
        <v>93</v>
      </c>
      <c r="L39" s="118" t="s">
        <v>98</v>
      </c>
      <c r="O39" s="393">
        <f>SUM(Q4*12)*10*2</f>
        <v>0</v>
      </c>
      <c r="P39" s="394"/>
      <c r="R39" s="117"/>
    </row>
    <row r="40" spans="2:18" x14ac:dyDescent="0.15">
      <c r="B40" s="425"/>
      <c r="R40" s="117"/>
    </row>
    <row r="41" spans="2:18" ht="18.75" thickBot="1" x14ac:dyDescent="0.2">
      <c r="B41" s="425"/>
      <c r="D41" s="119"/>
      <c r="E41" s="442" t="s">
        <v>99</v>
      </c>
      <c r="F41" s="442"/>
      <c r="G41" s="442"/>
      <c r="H41" s="442"/>
      <c r="I41" s="442"/>
      <c r="J41" s="442"/>
      <c r="K41" s="442"/>
      <c r="L41" s="442"/>
      <c r="O41" s="443" t="s">
        <v>272</v>
      </c>
      <c r="P41" s="444"/>
      <c r="R41" s="117"/>
    </row>
    <row r="42" spans="2:18" ht="18.75" thickBot="1" x14ac:dyDescent="0.2">
      <c r="B42" s="425"/>
      <c r="D42" s="440">
        <f>SUM(M35*2)</f>
        <v>0</v>
      </c>
      <c r="E42" s="441"/>
      <c r="F42" s="63" t="s">
        <v>101</v>
      </c>
      <c r="G42" s="75"/>
      <c r="H42" s="440">
        <f>SUM(D42*0.05)</f>
        <v>0</v>
      </c>
      <c r="I42" s="441"/>
      <c r="J42" s="367" t="s">
        <v>96</v>
      </c>
      <c r="K42" s="368"/>
      <c r="L42" s="440">
        <f>SUM(H42/12)</f>
        <v>0</v>
      </c>
      <c r="M42" s="441"/>
      <c r="O42" s="393">
        <f>D42</f>
        <v>0</v>
      </c>
      <c r="P42" s="394"/>
      <c r="R42" s="117"/>
    </row>
    <row r="43" spans="2:18" ht="18.75" thickBot="1" x14ac:dyDescent="0.2">
      <c r="B43" s="425"/>
      <c r="R43" s="117"/>
    </row>
    <row r="44" spans="2:18" ht="18" customHeight="1" x14ac:dyDescent="0.15">
      <c r="B44" s="425"/>
      <c r="D44" s="447" t="s">
        <v>102</v>
      </c>
      <c r="E44" s="448"/>
      <c r="F44" s="448"/>
      <c r="G44" s="448"/>
      <c r="H44" s="448"/>
      <c r="I44" s="448"/>
      <c r="J44" s="448"/>
      <c r="K44" s="448"/>
      <c r="L44" s="448"/>
      <c r="M44" s="448"/>
      <c r="N44" s="448"/>
      <c r="O44" s="448"/>
      <c r="P44" s="449"/>
      <c r="R44" s="117"/>
    </row>
    <row r="45" spans="2:18" x14ac:dyDescent="0.15">
      <c r="B45" s="425"/>
      <c r="D45" s="450"/>
      <c r="E45" s="451"/>
      <c r="F45" s="451"/>
      <c r="G45" s="451"/>
      <c r="H45" s="451"/>
      <c r="I45" s="451"/>
      <c r="J45" s="451"/>
      <c r="K45" s="451"/>
      <c r="L45" s="451"/>
      <c r="M45" s="451"/>
      <c r="N45" s="451"/>
      <c r="O45" s="451"/>
      <c r="P45" s="452"/>
      <c r="R45" s="117"/>
    </row>
    <row r="46" spans="2:18" ht="18.75" thickBot="1" x14ac:dyDescent="0.2">
      <c r="B46" s="426"/>
      <c r="C46" s="120"/>
      <c r="D46" s="453"/>
      <c r="E46" s="454"/>
      <c r="F46" s="454"/>
      <c r="G46" s="454"/>
      <c r="H46" s="454"/>
      <c r="I46" s="454"/>
      <c r="J46" s="454"/>
      <c r="K46" s="454"/>
      <c r="L46" s="454"/>
      <c r="M46" s="454"/>
      <c r="N46" s="454"/>
      <c r="O46" s="454"/>
      <c r="P46" s="455"/>
      <c r="Q46" s="120"/>
      <c r="R46" s="121"/>
    </row>
    <row r="47" spans="2:18" ht="18.75" thickBot="1" x14ac:dyDescent="0.2">
      <c r="B47" s="122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R47" s="117"/>
    </row>
    <row r="48" spans="2:18" ht="18.75" thickBot="1" x14ac:dyDescent="0.2">
      <c r="B48" s="424" t="s">
        <v>103</v>
      </c>
      <c r="C48" s="115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15"/>
      <c r="R48" s="116"/>
    </row>
    <row r="49" spans="2:18" ht="18.75" thickBot="1" x14ac:dyDescent="0.2">
      <c r="B49" s="425"/>
      <c r="D49" s="123"/>
      <c r="E49" s="125">
        <f>SUM(E50/(D50*100))</f>
        <v>288</v>
      </c>
      <c r="F49" s="126">
        <v>1</v>
      </c>
      <c r="G49" s="123"/>
      <c r="H49" s="123"/>
      <c r="J49" s="123"/>
      <c r="K49" s="125">
        <f>SUM(K50/(J50*100))</f>
        <v>288</v>
      </c>
      <c r="L49" s="126">
        <v>1</v>
      </c>
      <c r="M49" s="123"/>
      <c r="N49" s="123"/>
      <c r="P49" s="123"/>
      <c r="Q49" s="125">
        <f>SUM(Q50/(P50*100))</f>
        <v>288</v>
      </c>
      <c r="R49" s="127">
        <v>1</v>
      </c>
    </row>
    <row r="50" spans="2:18" x14ac:dyDescent="0.15">
      <c r="B50" s="425"/>
      <c r="C50" s="128" t="s">
        <v>104</v>
      </c>
      <c r="D50" s="129">
        <v>2.5000000000000001E-3</v>
      </c>
      <c r="E50" s="2">
        <v>72</v>
      </c>
      <c r="F50" s="123"/>
      <c r="G50" s="123"/>
      <c r="H50" s="123"/>
      <c r="I50" s="128" t="s">
        <v>104</v>
      </c>
      <c r="J50" s="129">
        <v>2.5000000000000001E-3</v>
      </c>
      <c r="K50" s="2">
        <v>72</v>
      </c>
      <c r="L50" s="123"/>
      <c r="M50" s="123"/>
      <c r="N50" s="123"/>
      <c r="O50" s="128" t="s">
        <v>104</v>
      </c>
      <c r="P50" s="129">
        <v>2.5000000000000001E-3</v>
      </c>
      <c r="Q50" s="2">
        <v>72</v>
      </c>
      <c r="R50" s="117"/>
    </row>
    <row r="51" spans="2:18" ht="18.75" thickBot="1" x14ac:dyDescent="0.2">
      <c r="B51" s="425"/>
      <c r="D51" s="123"/>
      <c r="E51" s="123"/>
      <c r="F51" s="123"/>
      <c r="G51" s="123"/>
      <c r="J51" s="123"/>
      <c r="K51" s="123"/>
      <c r="L51" s="123"/>
      <c r="M51" s="123"/>
      <c r="P51" s="272"/>
      <c r="Q51" s="123"/>
      <c r="R51" s="130"/>
    </row>
    <row r="52" spans="2:18" ht="18.75" thickBot="1" x14ac:dyDescent="0.2">
      <c r="B52" s="425"/>
      <c r="C52" s="131">
        <f ca="1">K8</f>
        <v>45</v>
      </c>
      <c r="D52" s="123" t="s">
        <v>105</v>
      </c>
      <c r="E52" s="427">
        <f>G30</f>
        <v>0</v>
      </c>
      <c r="F52" s="428"/>
      <c r="G52" s="123"/>
      <c r="H52" s="63" t="s">
        <v>106</v>
      </c>
      <c r="I52" s="132">
        <f ca="1">C52</f>
        <v>45</v>
      </c>
      <c r="J52" s="123" t="s">
        <v>105</v>
      </c>
      <c r="K52" s="427">
        <f>G30</f>
        <v>0</v>
      </c>
      <c r="L52" s="428"/>
      <c r="M52" s="123"/>
      <c r="N52" s="63" t="s">
        <v>106</v>
      </c>
      <c r="O52" s="132">
        <f ca="1">I52</f>
        <v>45</v>
      </c>
      <c r="P52" s="123" t="s">
        <v>105</v>
      </c>
      <c r="Q52" s="427">
        <f>G30</f>
        <v>0</v>
      </c>
      <c r="R52" s="429"/>
    </row>
    <row r="53" spans="2:18" ht="18.75" thickBot="1" x14ac:dyDescent="0.2">
      <c r="B53" s="425"/>
      <c r="C53" s="133">
        <f ca="1">SUM(C52+E49)</f>
        <v>333</v>
      </c>
      <c r="D53" s="134" t="s">
        <v>105</v>
      </c>
      <c r="E53" s="430">
        <f>E52*2</f>
        <v>0</v>
      </c>
      <c r="F53" s="431"/>
      <c r="G53" s="134"/>
      <c r="H53" s="134"/>
      <c r="I53" s="135">
        <f ca="1">SUM(I52+K49)</f>
        <v>333</v>
      </c>
      <c r="J53" s="134" t="s">
        <v>105</v>
      </c>
      <c r="K53" s="430">
        <f>K52*2</f>
        <v>0</v>
      </c>
      <c r="L53" s="431"/>
      <c r="M53" s="134"/>
      <c r="N53" s="134"/>
      <c r="O53" s="135">
        <f ca="1">SUM(O52+Q49)</f>
        <v>333</v>
      </c>
      <c r="P53" s="134" t="s">
        <v>105</v>
      </c>
      <c r="Q53" s="430">
        <f t="shared" ref="Q53:Q60" si="0">Q52*2</f>
        <v>0</v>
      </c>
      <c r="R53" s="431"/>
    </row>
    <row r="54" spans="2:18" ht="18.75" thickBot="1" x14ac:dyDescent="0.2">
      <c r="B54" s="425"/>
      <c r="C54" s="136">
        <f ca="1">SUM(C53+E49)</f>
        <v>621</v>
      </c>
      <c r="D54" s="134" t="s">
        <v>105</v>
      </c>
      <c r="E54" s="432">
        <f>E53*2</f>
        <v>0</v>
      </c>
      <c r="F54" s="433"/>
      <c r="G54" s="134"/>
      <c r="H54" s="134"/>
      <c r="I54" s="137">
        <f ca="1">SUM(I53+K49)</f>
        <v>621</v>
      </c>
      <c r="J54" s="134" t="s">
        <v>105</v>
      </c>
      <c r="K54" s="432">
        <f>K53*2</f>
        <v>0</v>
      </c>
      <c r="L54" s="433"/>
      <c r="M54" s="134"/>
      <c r="N54" s="134"/>
      <c r="O54" s="137">
        <f ca="1">SUM(O53+Q49)</f>
        <v>621</v>
      </c>
      <c r="P54" s="134" t="s">
        <v>105</v>
      </c>
      <c r="Q54" s="432">
        <f t="shared" si="0"/>
        <v>0</v>
      </c>
      <c r="R54" s="433"/>
    </row>
    <row r="55" spans="2:18" ht="18.75" thickBot="1" x14ac:dyDescent="0.2">
      <c r="B55" s="425"/>
      <c r="C55" s="135">
        <f ca="1">SUM(C54+E49)</f>
        <v>909</v>
      </c>
      <c r="D55" s="134" t="s">
        <v>105</v>
      </c>
      <c r="E55" s="430">
        <f>E54*2</f>
        <v>0</v>
      </c>
      <c r="F55" s="431"/>
      <c r="G55" s="134"/>
      <c r="H55" s="134"/>
      <c r="I55" s="135">
        <f ca="1">SUM(I54+K49)</f>
        <v>909</v>
      </c>
      <c r="J55" s="134" t="s">
        <v>105</v>
      </c>
      <c r="K55" s="430">
        <f>K54*2</f>
        <v>0</v>
      </c>
      <c r="L55" s="431"/>
      <c r="M55" s="134"/>
      <c r="N55" s="134"/>
      <c r="O55" s="135">
        <f ca="1">SUM(O54+Q49)</f>
        <v>909</v>
      </c>
      <c r="P55" s="134" t="s">
        <v>105</v>
      </c>
      <c r="Q55" s="430">
        <f t="shared" si="0"/>
        <v>0</v>
      </c>
      <c r="R55" s="431"/>
    </row>
    <row r="56" spans="2:18" ht="18.75" thickBot="1" x14ac:dyDescent="0.2">
      <c r="B56" s="425"/>
      <c r="C56" s="138"/>
      <c r="D56" s="123"/>
      <c r="E56" s="419"/>
      <c r="F56" s="419"/>
      <c r="G56" s="123"/>
      <c r="H56" s="123"/>
      <c r="I56" s="140">
        <f ca="1">SUM(I55+K49)</f>
        <v>1197</v>
      </c>
      <c r="J56" s="141" t="s">
        <v>105</v>
      </c>
      <c r="K56" s="435">
        <f>K55*2</f>
        <v>0</v>
      </c>
      <c r="L56" s="436"/>
      <c r="M56" s="141"/>
      <c r="N56" s="141"/>
      <c r="O56" s="140">
        <f ca="1">SUM(O55+Q49)</f>
        <v>1197</v>
      </c>
      <c r="P56" s="141" t="s">
        <v>105</v>
      </c>
      <c r="Q56" s="435">
        <f t="shared" si="0"/>
        <v>0</v>
      </c>
      <c r="R56" s="436"/>
    </row>
    <row r="57" spans="2:18" ht="18.75" thickBot="1" x14ac:dyDescent="0.2">
      <c r="B57" s="425"/>
      <c r="C57" s="138"/>
      <c r="D57" s="123"/>
      <c r="E57" s="419"/>
      <c r="F57" s="419"/>
      <c r="G57" s="123"/>
      <c r="H57" s="123"/>
      <c r="I57" s="142">
        <f ca="1">SUM(I56+K49)</f>
        <v>1485</v>
      </c>
      <c r="J57" s="141" t="s">
        <v>105</v>
      </c>
      <c r="K57" s="420"/>
      <c r="L57" s="421"/>
      <c r="M57" s="141"/>
      <c r="N57" s="141"/>
      <c r="O57" s="142">
        <f ca="1">SUM(O56+Q49)</f>
        <v>1485</v>
      </c>
      <c r="P57" s="141" t="s">
        <v>105</v>
      </c>
      <c r="Q57" s="420">
        <f t="shared" si="0"/>
        <v>0</v>
      </c>
      <c r="R57" s="421"/>
    </row>
    <row r="58" spans="2:18" ht="18.75" thickBot="1" x14ac:dyDescent="0.2">
      <c r="B58" s="425"/>
      <c r="C58" s="417" t="s">
        <v>107</v>
      </c>
      <c r="D58" s="422"/>
      <c r="E58" s="422"/>
      <c r="F58" s="418"/>
      <c r="G58" s="123"/>
      <c r="H58" s="123"/>
      <c r="I58" s="143"/>
      <c r="J58" s="141"/>
      <c r="K58" s="144"/>
      <c r="L58" s="144"/>
      <c r="M58" s="141"/>
      <c r="N58" s="141"/>
      <c r="O58" s="140">
        <f ca="1">SUM(O57+Q49)</f>
        <v>1773</v>
      </c>
      <c r="P58" s="141" t="s">
        <v>105</v>
      </c>
      <c r="Q58" s="435">
        <f t="shared" si="0"/>
        <v>0</v>
      </c>
      <c r="R58" s="436"/>
    </row>
    <row r="59" spans="2:18" ht="18.75" thickBot="1" x14ac:dyDescent="0.2">
      <c r="B59" s="425"/>
      <c r="C59" s="145">
        <f>K4</f>
        <v>0</v>
      </c>
      <c r="D59" s="123" t="s">
        <v>105</v>
      </c>
      <c r="E59" s="413">
        <f ca="1">G30*(1+D50/1)^(1*Q8)</f>
        <v>0</v>
      </c>
      <c r="F59" s="414"/>
      <c r="G59" s="123"/>
      <c r="H59" s="123"/>
      <c r="I59" s="437" t="str">
        <f>C58</f>
        <v xml:space="preserve">Retirement  Age </v>
      </c>
      <c r="J59" s="438"/>
      <c r="K59" s="438"/>
      <c r="L59" s="439"/>
      <c r="M59" s="141"/>
      <c r="N59" s="141"/>
      <c r="O59" s="142">
        <f ca="1">SUM(O58+Q49)</f>
        <v>2061</v>
      </c>
      <c r="P59" s="141" t="s">
        <v>105</v>
      </c>
      <c r="Q59" s="420">
        <f t="shared" si="0"/>
        <v>0</v>
      </c>
      <c r="R59" s="421"/>
    </row>
    <row r="60" spans="2:18" ht="18.95" customHeight="1" thickBot="1" x14ac:dyDescent="0.2">
      <c r="B60" s="425"/>
      <c r="C60" s="138"/>
      <c r="D60" s="123"/>
      <c r="E60" s="139"/>
      <c r="F60" s="139"/>
      <c r="G60" s="123"/>
      <c r="H60" s="123"/>
      <c r="I60" s="146">
        <f>K4</f>
        <v>0</v>
      </c>
      <c r="J60" s="141" t="s">
        <v>105</v>
      </c>
      <c r="K60" s="434">
        <f ca="1">G30*(1+J50/1)^(1*Q8)</f>
        <v>0</v>
      </c>
      <c r="L60" s="414"/>
      <c r="M60" s="141"/>
      <c r="N60" s="141"/>
      <c r="O60" s="140">
        <f ca="1">SUM(O59+Q49)</f>
        <v>2349</v>
      </c>
      <c r="P60" s="147" t="s">
        <v>105</v>
      </c>
      <c r="Q60" s="435">
        <f t="shared" si="0"/>
        <v>0</v>
      </c>
      <c r="R60" s="436"/>
    </row>
    <row r="61" spans="2:18" ht="18.75" thickBot="1" x14ac:dyDescent="0.2">
      <c r="B61" s="425"/>
      <c r="C61" s="138"/>
      <c r="D61" s="123"/>
      <c r="E61" s="419"/>
      <c r="F61" s="419"/>
      <c r="G61" s="123"/>
      <c r="H61" s="123"/>
      <c r="I61" s="138"/>
      <c r="J61" s="123"/>
      <c r="K61" s="419"/>
      <c r="L61" s="419"/>
      <c r="M61" s="123"/>
      <c r="N61" s="123"/>
      <c r="R61" s="117"/>
    </row>
    <row r="62" spans="2:18" ht="18.75" thickBot="1" x14ac:dyDescent="0.2">
      <c r="B62" s="425"/>
      <c r="C62" s="138"/>
      <c r="E62" s="419"/>
      <c r="F62" s="419"/>
      <c r="I62" s="138"/>
      <c r="K62" s="419"/>
      <c r="L62" s="419"/>
      <c r="O62" s="417" t="str">
        <f>C58</f>
        <v xml:space="preserve">Retirement  Age </v>
      </c>
      <c r="P62" s="422"/>
      <c r="Q62" s="422"/>
      <c r="R62" s="418"/>
    </row>
    <row r="63" spans="2:18" ht="18.75" thickBot="1" x14ac:dyDescent="0.2">
      <c r="B63" s="426"/>
      <c r="C63" s="148"/>
      <c r="D63" s="120"/>
      <c r="E63" s="412"/>
      <c r="F63" s="412"/>
      <c r="G63" s="120"/>
      <c r="H63" s="120"/>
      <c r="I63" s="148"/>
      <c r="J63" s="120"/>
      <c r="K63" s="412"/>
      <c r="L63" s="412"/>
      <c r="M63" s="120"/>
      <c r="N63" s="120"/>
      <c r="O63" s="145">
        <f>K4</f>
        <v>0</v>
      </c>
      <c r="P63" s="149" t="s">
        <v>105</v>
      </c>
      <c r="Q63" s="413">
        <f ca="1">FV(P50,Q8,U23,G30)*-1</f>
        <v>0</v>
      </c>
      <c r="R63" s="414"/>
    </row>
    <row r="64" spans="2:18" ht="18.75" thickBot="1" x14ac:dyDescent="0.2"/>
    <row r="65" spans="2:18" ht="29.25" thickBot="1" x14ac:dyDescent="0.2">
      <c r="B65" s="150" t="s">
        <v>202</v>
      </c>
      <c r="C65" s="151" t="s">
        <v>203</v>
      </c>
      <c r="D65" s="151" t="s">
        <v>204</v>
      </c>
      <c r="E65" s="152">
        <v>0.03</v>
      </c>
      <c r="F65" s="153">
        <v>0.06</v>
      </c>
      <c r="G65" s="154">
        <v>0.09</v>
      </c>
      <c r="H65" s="155">
        <v>0.12</v>
      </c>
    </row>
    <row r="66" spans="2:18" ht="18.75" thickBot="1" x14ac:dyDescent="0.2">
      <c r="B66" s="409">
        <v>50</v>
      </c>
      <c r="C66" s="156">
        <v>5</v>
      </c>
      <c r="D66" s="157">
        <v>3000</v>
      </c>
      <c r="E66" s="158">
        <v>3232</v>
      </c>
      <c r="F66" s="159">
        <v>3489</v>
      </c>
      <c r="G66" s="160">
        <v>3771</v>
      </c>
      <c r="H66" s="161">
        <v>4083</v>
      </c>
      <c r="J66" s="162"/>
      <c r="K66" s="115"/>
      <c r="L66" s="115"/>
      <c r="M66" s="115"/>
      <c r="N66" s="115"/>
      <c r="O66" s="115"/>
      <c r="P66" s="115"/>
      <c r="Q66" s="115"/>
      <c r="R66" s="116"/>
    </row>
    <row r="67" spans="2:18" ht="18.75" thickBot="1" x14ac:dyDescent="0.2">
      <c r="B67" s="410"/>
      <c r="C67" s="163">
        <v>10</v>
      </c>
      <c r="D67" s="164">
        <v>6000</v>
      </c>
      <c r="E67" s="165">
        <v>6987</v>
      </c>
      <c r="F67" s="166">
        <v>8194</v>
      </c>
      <c r="G67" s="167">
        <v>9676</v>
      </c>
      <c r="H67" s="168">
        <v>11502</v>
      </c>
      <c r="J67" s="169"/>
      <c r="K67" s="415" t="s">
        <v>108</v>
      </c>
      <c r="L67" s="416"/>
      <c r="M67" s="405">
        <f>(O42*1)</f>
        <v>0</v>
      </c>
      <c r="N67" s="406"/>
      <c r="O67" s="63" t="s">
        <v>109</v>
      </c>
      <c r="P67" s="417">
        <f ca="1">Q8</f>
        <v>-45</v>
      </c>
      <c r="Q67" s="418"/>
      <c r="R67" s="117" t="s">
        <v>110</v>
      </c>
    </row>
    <row r="68" spans="2:18" ht="18.75" thickBot="1" x14ac:dyDescent="0.2">
      <c r="B68" s="410"/>
      <c r="C68" s="170">
        <v>15</v>
      </c>
      <c r="D68" s="171">
        <v>9000</v>
      </c>
      <c r="E68" s="172">
        <v>11349</v>
      </c>
      <c r="F68" s="173">
        <v>14541</v>
      </c>
      <c r="G68" s="174">
        <v>18920</v>
      </c>
      <c r="H68" s="175">
        <v>24979</v>
      </c>
      <c r="J68" s="176"/>
      <c r="R68" s="117"/>
    </row>
    <row r="69" spans="2:18" ht="18.75" thickBot="1" x14ac:dyDescent="0.2">
      <c r="B69" s="410"/>
      <c r="C69" s="163">
        <v>20</v>
      </c>
      <c r="D69" s="164">
        <v>12000</v>
      </c>
      <c r="E69" s="165">
        <v>16415</v>
      </c>
      <c r="F69" s="166">
        <v>23102</v>
      </c>
      <c r="G69" s="167">
        <v>33394</v>
      </c>
      <c r="H69" s="168">
        <v>49463</v>
      </c>
      <c r="J69" s="404" t="s">
        <v>111</v>
      </c>
      <c r="K69" s="368"/>
      <c r="L69" s="368"/>
      <c r="M69" s="405">
        <f>SUM(L30)+(M30)</f>
        <v>0</v>
      </c>
      <c r="N69" s="406"/>
      <c r="O69" s="407" t="s">
        <v>78</v>
      </c>
      <c r="P69" s="416"/>
      <c r="Q69" s="405">
        <f>SUM(P30)</f>
        <v>0</v>
      </c>
      <c r="R69" s="423"/>
    </row>
    <row r="70" spans="2:18" ht="18.75" thickBot="1" x14ac:dyDescent="0.2">
      <c r="B70" s="410"/>
      <c r="C70" s="170">
        <v>25</v>
      </c>
      <c r="D70" s="171">
        <v>15000</v>
      </c>
      <c r="E70" s="172">
        <v>22300</v>
      </c>
      <c r="F70" s="173">
        <v>34650</v>
      </c>
      <c r="G70" s="174">
        <v>56056</v>
      </c>
      <c r="H70" s="175">
        <v>93942</v>
      </c>
      <c r="J70" s="176"/>
      <c r="R70" s="117"/>
    </row>
    <row r="71" spans="2:18" ht="18.75" thickBot="1" x14ac:dyDescent="0.2">
      <c r="B71" s="410"/>
      <c r="C71" s="163">
        <v>30</v>
      </c>
      <c r="D71" s="164">
        <v>18000</v>
      </c>
      <c r="E71" s="165">
        <v>29137</v>
      </c>
      <c r="F71" s="166">
        <v>50226</v>
      </c>
      <c r="G71" s="167">
        <v>91537</v>
      </c>
      <c r="H71" s="168">
        <v>174748</v>
      </c>
      <c r="J71" s="404" t="s">
        <v>112</v>
      </c>
      <c r="K71" s="368"/>
      <c r="L71" s="368"/>
      <c r="M71" s="368"/>
      <c r="N71" s="368"/>
      <c r="O71" s="405">
        <f>SUM(M69+Q69)</f>
        <v>0</v>
      </c>
      <c r="P71" s="406"/>
      <c r="Q71" s="1"/>
      <c r="R71" s="177"/>
    </row>
    <row r="72" spans="2:18" x14ac:dyDescent="0.15">
      <c r="B72" s="410"/>
      <c r="C72" s="170">
        <v>35</v>
      </c>
      <c r="D72" s="171">
        <v>21000</v>
      </c>
      <c r="E72" s="172">
        <v>37078</v>
      </c>
      <c r="F72" s="173">
        <v>71236</v>
      </c>
      <c r="G72" s="174">
        <v>147089</v>
      </c>
      <c r="H72" s="175">
        <v>321548</v>
      </c>
      <c r="J72" s="176"/>
      <c r="R72" s="117"/>
    </row>
    <row r="73" spans="2:18" ht="18.75" thickBot="1" x14ac:dyDescent="0.2">
      <c r="B73" s="411"/>
      <c r="C73" s="178">
        <v>40</v>
      </c>
      <c r="D73" s="179">
        <v>24000</v>
      </c>
      <c r="E73" s="180">
        <v>46303</v>
      </c>
      <c r="F73" s="181">
        <v>99575</v>
      </c>
      <c r="G73" s="182">
        <v>234066</v>
      </c>
      <c r="H73" s="183">
        <v>588239</v>
      </c>
      <c r="J73" s="407" t="s">
        <v>113</v>
      </c>
      <c r="K73" s="408"/>
      <c r="L73" s="408"/>
      <c r="M73" s="408"/>
      <c r="N73" s="184" t="s">
        <v>114</v>
      </c>
      <c r="O73" s="63" t="s">
        <v>115</v>
      </c>
      <c r="P73" s="1" t="s">
        <v>105</v>
      </c>
      <c r="Q73" s="75"/>
      <c r="R73" s="117"/>
    </row>
    <row r="74" spans="2:18" ht="18.75" thickBot="1" x14ac:dyDescent="0.2">
      <c r="B74" s="409">
        <v>100</v>
      </c>
      <c r="C74" s="156">
        <v>5</v>
      </c>
      <c r="D74" s="157">
        <v>6000</v>
      </c>
      <c r="E74" s="158">
        <v>6465</v>
      </c>
      <c r="F74" s="159">
        <v>6977</v>
      </c>
      <c r="G74" s="160">
        <v>7542</v>
      </c>
      <c r="H74" s="161">
        <v>8167</v>
      </c>
      <c r="J74" s="176"/>
      <c r="R74" s="117"/>
    </row>
    <row r="75" spans="2:18" ht="18.75" thickBot="1" x14ac:dyDescent="0.2">
      <c r="B75" s="410"/>
      <c r="C75" s="163">
        <v>10</v>
      </c>
      <c r="D75" s="164">
        <v>12000</v>
      </c>
      <c r="E75" s="165">
        <v>13974</v>
      </c>
      <c r="F75" s="166">
        <v>16388</v>
      </c>
      <c r="G75" s="167">
        <v>19351</v>
      </c>
      <c r="H75" s="168">
        <v>23004</v>
      </c>
      <c r="J75" s="176" t="s">
        <v>116</v>
      </c>
      <c r="K75" s="98">
        <f>D50</f>
        <v>2.5000000000000001E-3</v>
      </c>
      <c r="L75" s="1" t="s">
        <v>105</v>
      </c>
      <c r="M75" s="185">
        <f ca="1">FV(D50/12,T8,O71)*(-1)</f>
        <v>0</v>
      </c>
      <c r="N75" s="184" t="s">
        <v>114</v>
      </c>
      <c r="O75" s="185">
        <f ca="1">E59</f>
        <v>0</v>
      </c>
      <c r="P75" s="1" t="s">
        <v>105</v>
      </c>
      <c r="Q75" s="405">
        <f ca="1">SUM(M75+O75)</f>
        <v>0</v>
      </c>
      <c r="R75" s="406"/>
    </row>
    <row r="76" spans="2:18" ht="18.75" thickBot="1" x14ac:dyDescent="0.2">
      <c r="B76" s="410"/>
      <c r="C76" s="170">
        <v>15</v>
      </c>
      <c r="D76" s="171">
        <v>18000</v>
      </c>
      <c r="E76" s="172">
        <v>22697</v>
      </c>
      <c r="F76" s="173">
        <v>29082</v>
      </c>
      <c r="G76" s="174">
        <v>37841</v>
      </c>
      <c r="H76" s="175">
        <v>49958</v>
      </c>
      <c r="J76" s="176"/>
      <c r="L76" s="1"/>
      <c r="N76" s="14"/>
      <c r="P76" s="1"/>
      <c r="R76" s="117"/>
    </row>
    <row r="77" spans="2:18" ht="18.75" thickBot="1" x14ac:dyDescent="0.2">
      <c r="B77" s="410"/>
      <c r="C77" s="163">
        <v>20</v>
      </c>
      <c r="D77" s="164">
        <v>24000</v>
      </c>
      <c r="E77" s="165">
        <v>32830</v>
      </c>
      <c r="F77" s="166">
        <v>46204</v>
      </c>
      <c r="G77" s="167">
        <v>66789</v>
      </c>
      <c r="H77" s="168">
        <v>98926</v>
      </c>
      <c r="J77" s="176" t="s">
        <v>116</v>
      </c>
      <c r="K77" s="98">
        <f>J50</f>
        <v>2.5000000000000001E-3</v>
      </c>
      <c r="L77" s="1" t="s">
        <v>105</v>
      </c>
      <c r="M77" s="185">
        <f ca="1">FV(J50/12,T8,O71)*(-1)</f>
        <v>0</v>
      </c>
      <c r="N77" s="184" t="s">
        <v>114</v>
      </c>
      <c r="O77" s="185">
        <f ca="1">K60</f>
        <v>0</v>
      </c>
      <c r="P77" s="1" t="s">
        <v>105</v>
      </c>
      <c r="Q77" s="405">
        <f ca="1">SUM(M77+O77)</f>
        <v>0</v>
      </c>
      <c r="R77" s="406"/>
    </row>
    <row r="78" spans="2:18" ht="18.75" thickBot="1" x14ac:dyDescent="0.2">
      <c r="B78" s="410"/>
      <c r="C78" s="170">
        <v>25</v>
      </c>
      <c r="D78" s="171">
        <v>30000</v>
      </c>
      <c r="E78" s="172">
        <v>44601</v>
      </c>
      <c r="F78" s="173">
        <v>69299</v>
      </c>
      <c r="G78" s="174">
        <v>112112</v>
      </c>
      <c r="H78" s="175">
        <v>187885</v>
      </c>
      <c r="J78" s="176"/>
      <c r="L78" s="1"/>
      <c r="N78" s="14"/>
      <c r="P78" s="1"/>
      <c r="R78" s="117"/>
    </row>
    <row r="79" spans="2:18" ht="18.75" thickBot="1" x14ac:dyDescent="0.2">
      <c r="B79" s="410"/>
      <c r="C79" s="163">
        <v>30</v>
      </c>
      <c r="D79" s="164">
        <v>36000</v>
      </c>
      <c r="E79" s="165">
        <v>58274</v>
      </c>
      <c r="F79" s="166">
        <v>100452</v>
      </c>
      <c r="G79" s="167">
        <v>183074</v>
      </c>
      <c r="H79" s="168">
        <v>349496</v>
      </c>
      <c r="J79" s="176" t="s">
        <v>116</v>
      </c>
      <c r="K79" s="98">
        <f>P50</f>
        <v>2.5000000000000001E-3</v>
      </c>
      <c r="L79" s="1" t="s">
        <v>105</v>
      </c>
      <c r="M79" s="185">
        <f ca="1">FV(P50/12,T8,O71)*(-1)</f>
        <v>0</v>
      </c>
      <c r="N79" s="184" t="s">
        <v>114</v>
      </c>
      <c r="O79" s="185">
        <f ca="1">Q63</f>
        <v>0</v>
      </c>
      <c r="P79" s="1" t="s">
        <v>105</v>
      </c>
      <c r="Q79" s="405">
        <f ca="1">SUM(M79+O79)</f>
        <v>0</v>
      </c>
      <c r="R79" s="406"/>
    </row>
    <row r="80" spans="2:18" ht="18.75" thickBot="1" x14ac:dyDescent="0.2">
      <c r="B80" s="410"/>
      <c r="C80" s="170">
        <v>35</v>
      </c>
      <c r="D80" s="171">
        <v>42000</v>
      </c>
      <c r="E80" s="172">
        <v>74156</v>
      </c>
      <c r="F80" s="173">
        <v>142471</v>
      </c>
      <c r="G80" s="174">
        <v>294178</v>
      </c>
      <c r="H80" s="175">
        <v>643096</v>
      </c>
      <c r="J80" s="186"/>
      <c r="K80" s="120"/>
      <c r="L80" s="120"/>
      <c r="M80" s="120"/>
      <c r="N80" s="120"/>
      <c r="O80" s="120"/>
      <c r="P80" s="120"/>
      <c r="Q80" s="120"/>
      <c r="R80" s="121"/>
    </row>
    <row r="81" spans="2:8" ht="18.75" thickBot="1" x14ac:dyDescent="0.2">
      <c r="B81" s="411"/>
      <c r="C81" s="178">
        <v>40</v>
      </c>
      <c r="D81" s="179">
        <v>48000</v>
      </c>
      <c r="E81" s="180">
        <v>92606</v>
      </c>
      <c r="F81" s="181">
        <v>199149</v>
      </c>
      <c r="G81" s="182">
        <v>468132</v>
      </c>
      <c r="H81" s="183">
        <v>1176477</v>
      </c>
    </row>
    <row r="82" spans="2:8" x14ac:dyDescent="0.15">
      <c r="E82" s="187"/>
      <c r="F82" s="187"/>
      <c r="G82" s="187"/>
      <c r="H82" s="187"/>
    </row>
    <row r="83" spans="2:8" hidden="1" x14ac:dyDescent="0.15">
      <c r="D83" s="188"/>
      <c r="E83" s="188"/>
      <c r="F83" s="188"/>
      <c r="G83" s="188"/>
      <c r="H83" s="188"/>
    </row>
    <row r="84" spans="2:8" hidden="1" x14ac:dyDescent="0.15">
      <c r="D84" s="188"/>
      <c r="E84" s="188"/>
      <c r="F84" s="188"/>
      <c r="G84" s="188"/>
      <c r="H84" s="188"/>
    </row>
    <row r="85" spans="2:8" hidden="1" x14ac:dyDescent="0.15">
      <c r="D85" s="188"/>
      <c r="E85" s="188"/>
      <c r="F85" s="188"/>
      <c r="G85" s="188"/>
      <c r="H85" s="188"/>
    </row>
    <row r="86" spans="2:8" hidden="1" x14ac:dyDescent="0.15">
      <c r="D86" s="188"/>
      <c r="E86" s="188"/>
      <c r="F86" s="188"/>
      <c r="G86" s="188"/>
      <c r="H86" s="188"/>
    </row>
    <row r="87" spans="2:8" hidden="1" x14ac:dyDescent="0.15">
      <c r="D87" s="188"/>
      <c r="E87" s="188"/>
      <c r="F87" s="188"/>
      <c r="G87" s="188"/>
      <c r="H87" s="188"/>
    </row>
    <row r="88" spans="2:8" hidden="1" x14ac:dyDescent="0.15">
      <c r="D88" s="188"/>
      <c r="E88" s="188"/>
      <c r="F88" s="188"/>
      <c r="G88" s="188"/>
      <c r="H88" s="188"/>
    </row>
    <row r="89" spans="2:8" hidden="1" x14ac:dyDescent="0.15">
      <c r="D89" s="188"/>
      <c r="E89" s="188"/>
      <c r="F89" s="188"/>
      <c r="G89" s="188"/>
      <c r="H89" s="188"/>
    </row>
    <row r="90" spans="2:8" hidden="1" x14ac:dyDescent="0.15">
      <c r="D90" s="188"/>
      <c r="E90" s="188"/>
      <c r="F90" s="188"/>
      <c r="G90" s="188"/>
      <c r="H90" s="188"/>
    </row>
    <row r="91" spans="2:8" hidden="1" x14ac:dyDescent="0.15">
      <c r="D91" s="188"/>
      <c r="E91" s="188"/>
      <c r="F91" s="188"/>
      <c r="G91" s="188"/>
      <c r="H91" s="188"/>
    </row>
    <row r="92" spans="2:8" hidden="1" x14ac:dyDescent="0.15">
      <c r="D92" s="188"/>
      <c r="E92" s="188"/>
      <c r="F92" s="188"/>
      <c r="G92" s="188"/>
      <c r="H92" s="188"/>
    </row>
    <row r="93" spans="2:8" hidden="1" x14ac:dyDescent="0.15">
      <c r="D93" s="188"/>
      <c r="E93" s="188"/>
      <c r="F93" s="188"/>
      <c r="G93" s="188"/>
      <c r="H93" s="188"/>
    </row>
    <row r="94" spans="2:8" hidden="1" x14ac:dyDescent="0.15">
      <c r="D94" s="188"/>
      <c r="E94" s="188"/>
      <c r="F94" s="188"/>
      <c r="G94" s="188"/>
      <c r="H94" s="188"/>
    </row>
    <row r="95" spans="2:8" hidden="1" x14ac:dyDescent="0.15">
      <c r="D95" s="188"/>
      <c r="E95" s="188"/>
      <c r="F95" s="188"/>
      <c r="G95" s="188"/>
      <c r="H95" s="188"/>
    </row>
    <row r="96" spans="2:8" hidden="1" x14ac:dyDescent="0.15">
      <c r="D96" s="188"/>
      <c r="E96" s="188"/>
      <c r="F96" s="188"/>
      <c r="G96" s="188"/>
      <c r="H96" s="188"/>
    </row>
    <row r="97" spans="4:8" hidden="1" x14ac:dyDescent="0.15">
      <c r="D97" s="188"/>
      <c r="E97" s="188"/>
      <c r="F97" s="188"/>
      <c r="G97" s="188"/>
      <c r="H97" s="188"/>
    </row>
    <row r="98" spans="4:8" hidden="1" x14ac:dyDescent="0.15">
      <c r="D98" s="188"/>
      <c r="E98" s="188"/>
      <c r="F98" s="188"/>
      <c r="G98" s="188"/>
      <c r="H98" s="188"/>
    </row>
    <row r="99" spans="4:8" x14ac:dyDescent="0.15"/>
    <row r="100" spans="4:8" x14ac:dyDescent="0.15"/>
  </sheetData>
  <sheetProtection sheet="1" scenarios="1" selectLockedCells="1"/>
  <mergeCells count="162">
    <mergeCell ref="N4:P4"/>
    <mergeCell ref="N8:P8"/>
    <mergeCell ref="C22:D22"/>
    <mergeCell ref="E22:F22"/>
    <mergeCell ref="J22:K22"/>
    <mergeCell ref="N22:O22"/>
    <mergeCell ref="G22:H22"/>
    <mergeCell ref="P22:Q22"/>
    <mergeCell ref="G6:H6"/>
    <mergeCell ref="L6:M6"/>
    <mergeCell ref="P16:Q16"/>
    <mergeCell ref="K18:L18"/>
    <mergeCell ref="P18:Q18"/>
    <mergeCell ref="E18:F18"/>
    <mergeCell ref="G18:H18"/>
    <mergeCell ref="B24:B26"/>
    <mergeCell ref="C25:D25"/>
    <mergeCell ref="G25:H25"/>
    <mergeCell ref="N25:O25"/>
    <mergeCell ref="J25:K25"/>
    <mergeCell ref="E25:F25"/>
    <mergeCell ref="P23:Q23"/>
    <mergeCell ref="E21:F21"/>
    <mergeCell ref="G21:H21"/>
    <mergeCell ref="J21:K21"/>
    <mergeCell ref="C21:D21"/>
    <mergeCell ref="C23:D23"/>
    <mergeCell ref="C24:D24"/>
    <mergeCell ref="G23:H23"/>
    <mergeCell ref="J23:K23"/>
    <mergeCell ref="N23:O23"/>
    <mergeCell ref="N21:O21"/>
    <mergeCell ref="P21:Q21"/>
    <mergeCell ref="B21:B23"/>
    <mergeCell ref="C26:D26"/>
    <mergeCell ref="C27:D27"/>
    <mergeCell ref="C28:D28"/>
    <mergeCell ref="E23:F23"/>
    <mergeCell ref="Q4:R4"/>
    <mergeCell ref="B8:C8"/>
    <mergeCell ref="E8:F8"/>
    <mergeCell ref="I8:J8"/>
    <mergeCell ref="Q8:R8"/>
    <mergeCell ref="F10:M10"/>
    <mergeCell ref="N12:O12"/>
    <mergeCell ref="P12:Q12"/>
    <mergeCell ref="E14:F14"/>
    <mergeCell ref="G14:H14"/>
    <mergeCell ref="K14:L14"/>
    <mergeCell ref="N14:O14"/>
    <mergeCell ref="P14:Q14"/>
    <mergeCell ref="E16:F16"/>
    <mergeCell ref="G16:H16"/>
    <mergeCell ref="K16:L16"/>
    <mergeCell ref="N16:O16"/>
    <mergeCell ref="N18:O18"/>
    <mergeCell ref="E27:F27"/>
    <mergeCell ref="G27:H27"/>
    <mergeCell ref="J27:K27"/>
    <mergeCell ref="B2:C2"/>
    <mergeCell ref="D2:F2"/>
    <mergeCell ref="I2:J2"/>
    <mergeCell ref="K2:M2"/>
    <mergeCell ref="B4:C4"/>
    <mergeCell ref="D4:F4"/>
    <mergeCell ref="I4:J4"/>
    <mergeCell ref="E12:F12"/>
    <mergeCell ref="G12:H12"/>
    <mergeCell ref="K12:L12"/>
    <mergeCell ref="N27:O27"/>
    <mergeCell ref="E24:F24"/>
    <mergeCell ref="G24:H24"/>
    <mergeCell ref="J24:K24"/>
    <mergeCell ref="N24:O24"/>
    <mergeCell ref="E26:F26"/>
    <mergeCell ref="G26:H26"/>
    <mergeCell ref="J26:K26"/>
    <mergeCell ref="N26:O26"/>
    <mergeCell ref="K55:L55"/>
    <mergeCell ref="Q55:R55"/>
    <mergeCell ref="O38:P38"/>
    <mergeCell ref="E30:F30"/>
    <mergeCell ref="G30:H30"/>
    <mergeCell ref="J30:K30"/>
    <mergeCell ref="N30:O30"/>
    <mergeCell ref="P30:Q30"/>
    <mergeCell ref="E28:F28"/>
    <mergeCell ref="G28:H28"/>
    <mergeCell ref="J28:K28"/>
    <mergeCell ref="N28:O28"/>
    <mergeCell ref="L38:M38"/>
    <mergeCell ref="E41:L41"/>
    <mergeCell ref="O41:P41"/>
    <mergeCell ref="E56:F56"/>
    <mergeCell ref="K56:L56"/>
    <mergeCell ref="Q56:R56"/>
    <mergeCell ref="B32:B46"/>
    <mergeCell ref="F33:M33"/>
    <mergeCell ref="E35:F35"/>
    <mergeCell ref="G35:H35"/>
    <mergeCell ref="I35:J35"/>
    <mergeCell ref="K35:L35"/>
    <mergeCell ref="M35:N35"/>
    <mergeCell ref="D38:E38"/>
    <mergeCell ref="H38:I38"/>
    <mergeCell ref="J38:K38"/>
    <mergeCell ref="D44:P46"/>
    <mergeCell ref="D42:E42"/>
    <mergeCell ref="H42:I42"/>
    <mergeCell ref="J42:K42"/>
    <mergeCell ref="L42:M42"/>
    <mergeCell ref="O42:P42"/>
    <mergeCell ref="Q54:R54"/>
    <mergeCell ref="E55:F55"/>
    <mergeCell ref="Q57:R57"/>
    <mergeCell ref="C58:F58"/>
    <mergeCell ref="Q69:R69"/>
    <mergeCell ref="R27:S28"/>
    <mergeCell ref="B48:B63"/>
    <mergeCell ref="E52:F52"/>
    <mergeCell ref="K52:L52"/>
    <mergeCell ref="Q52:R52"/>
    <mergeCell ref="E53:F53"/>
    <mergeCell ref="K53:L53"/>
    <mergeCell ref="Q53:R53"/>
    <mergeCell ref="E54:F54"/>
    <mergeCell ref="K54:L54"/>
    <mergeCell ref="K60:L60"/>
    <mergeCell ref="Q60:R60"/>
    <mergeCell ref="E61:F61"/>
    <mergeCell ref="K61:L61"/>
    <mergeCell ref="E62:F62"/>
    <mergeCell ref="K62:L62"/>
    <mergeCell ref="O62:R62"/>
    <mergeCell ref="Q58:R58"/>
    <mergeCell ref="E59:F59"/>
    <mergeCell ref="I59:L59"/>
    <mergeCell ref="Q59:R59"/>
    <mergeCell ref="O39:P39"/>
    <mergeCell ref="R12:S14"/>
    <mergeCell ref="R16:S18"/>
    <mergeCell ref="R21:S23"/>
    <mergeCell ref="R24:S26"/>
    <mergeCell ref="J71:N71"/>
    <mergeCell ref="O71:P71"/>
    <mergeCell ref="J73:M73"/>
    <mergeCell ref="B74:B81"/>
    <mergeCell ref="Q75:R75"/>
    <mergeCell ref="Q77:R77"/>
    <mergeCell ref="Q79:R79"/>
    <mergeCell ref="E63:F63"/>
    <mergeCell ref="K63:L63"/>
    <mergeCell ref="Q63:R63"/>
    <mergeCell ref="B66:B73"/>
    <mergeCell ref="K67:L67"/>
    <mergeCell ref="M67:N67"/>
    <mergeCell ref="P67:Q67"/>
    <mergeCell ref="J69:L69"/>
    <mergeCell ref="M69:N69"/>
    <mergeCell ref="O69:P69"/>
    <mergeCell ref="E57:F57"/>
    <mergeCell ref="K57:L57"/>
  </mergeCells>
  <conditionalFormatting sqref="C52 C54 I54 O54 I56 O56 O58 O60">
    <cfRule type="cellIs" dxfId="77" priority="21" operator="between">
      <formula>$K$8</formula>
      <formula>$K$4</formula>
    </cfRule>
    <cfRule type="cellIs" dxfId="76" priority="20" operator="greaterThan">
      <formula>$K$4</formula>
    </cfRule>
  </conditionalFormatting>
  <conditionalFormatting sqref="C53 C55">
    <cfRule type="cellIs" dxfId="75" priority="22" operator="greaterThan">
      <formula>$K$4</formula>
    </cfRule>
  </conditionalFormatting>
  <conditionalFormatting sqref="C53">
    <cfRule type="cellIs" dxfId="74" priority="23" operator="between">
      <formula>$K$8</formula>
      <formula>$K$4</formula>
    </cfRule>
  </conditionalFormatting>
  <conditionalFormatting sqref="E52:F55">
    <cfRule type="cellIs" dxfId="73" priority="17" operator="between">
      <formula>$E$52</formula>
      <formula>$E$59</formula>
    </cfRule>
  </conditionalFormatting>
  <conditionalFormatting sqref="E53:F53 E55:F55">
    <cfRule type="cellIs" dxfId="72" priority="19" operator="greaterThan">
      <formula>$E$59</formula>
    </cfRule>
  </conditionalFormatting>
  <conditionalFormatting sqref="E54:F54">
    <cfRule type="cellIs" dxfId="71" priority="18" operator="greaterThan">
      <formula>$E$59</formula>
    </cfRule>
  </conditionalFormatting>
  <conditionalFormatting sqref="I52">
    <cfRule type="cellIs" dxfId="70" priority="14" operator="greaterThan">
      <formula>$K$4</formula>
    </cfRule>
    <cfRule type="cellIs" dxfId="69" priority="15" operator="between">
      <formula>$K$8</formula>
      <formula>$K$4</formula>
    </cfRule>
  </conditionalFormatting>
  <conditionalFormatting sqref="I53 I55 I57">
    <cfRule type="cellIs" dxfId="68" priority="16" operator="greaterThan">
      <formula>$K$4</formula>
    </cfRule>
  </conditionalFormatting>
  <conditionalFormatting sqref="K8">
    <cfRule type="cellIs" dxfId="67" priority="25" operator="notBetween">
      <formula>1</formula>
      <formula>80</formula>
    </cfRule>
  </conditionalFormatting>
  <conditionalFormatting sqref="K52:L52 K54:L54 K56:L56">
    <cfRule type="cellIs" dxfId="66" priority="13" operator="between">
      <formula>$K$52</formula>
      <formula>$K$60</formula>
    </cfRule>
    <cfRule type="cellIs" dxfId="65" priority="11" operator="greaterThan">
      <formula>$K$60</formula>
    </cfRule>
  </conditionalFormatting>
  <conditionalFormatting sqref="K53:L53 K55:L55 K57:L57">
    <cfRule type="cellIs" dxfId="64" priority="12" operator="greaterThan">
      <formula>$K$60</formula>
    </cfRule>
  </conditionalFormatting>
  <conditionalFormatting sqref="M67:N67">
    <cfRule type="cellIs" dxfId="63" priority="5" operator="greaterThan">
      <formula>0</formula>
    </cfRule>
    <cfRule type="cellIs" dxfId="62" priority="4" operator="lessThan">
      <formula>0</formula>
    </cfRule>
  </conditionalFormatting>
  <conditionalFormatting sqref="O52">
    <cfRule type="cellIs" dxfId="61" priority="8" operator="greaterThan">
      <formula>$K$4</formula>
    </cfRule>
    <cfRule type="cellIs" dxfId="60" priority="9" operator="between">
      <formula>$K$8</formula>
      <formula>$K$4</formula>
    </cfRule>
  </conditionalFormatting>
  <conditionalFormatting sqref="O53 O55 O57 O59">
    <cfRule type="cellIs" dxfId="59" priority="10" operator="greaterThan">
      <formula>$K$4</formula>
    </cfRule>
  </conditionalFormatting>
  <conditionalFormatting sqref="P67:Q67">
    <cfRule type="cellIs" dxfId="58" priority="1" operator="lessThan">
      <formula>0</formula>
    </cfRule>
  </conditionalFormatting>
  <conditionalFormatting sqref="Q8:R8">
    <cfRule type="cellIs" dxfId="57" priority="24" operator="notBetween">
      <formula>1</formula>
      <formula>80</formula>
    </cfRule>
  </conditionalFormatting>
  <conditionalFormatting sqref="Q52:R52 Q54:R54 Q56:R56 Q58:R58 Q60:R60">
    <cfRule type="cellIs" dxfId="56" priority="7" operator="greaterThan">
      <formula>$Q$63</formula>
    </cfRule>
  </conditionalFormatting>
  <conditionalFormatting sqref="Q53:R53 Q55:R55 Q57:R57 Q59:R59">
    <cfRule type="cellIs" dxfId="55" priority="6" operator="greaterThan">
      <formula>$Q$63</formula>
    </cfRule>
  </conditionalFormatting>
  <conditionalFormatting sqref="Q75:R75 Q77:R77 Q79:R79">
    <cfRule type="cellIs" dxfId="54" priority="3" operator="greaterThan">
      <formula>$M$67</formula>
    </cfRule>
    <cfRule type="cellIs" dxfId="53" priority="2" operator="lessThan">
      <formula>$M$67</formula>
    </cfRule>
  </conditionalFormatting>
  <dataValidations count="4">
    <dataValidation type="list" allowBlank="1" showInputMessage="1" showErrorMessage="1" promptTitle="Savings, Money Market, Other" sqref="C27:D28" xr:uid="{23A43F72-2790-7941-A817-ACCA5592285D}">
      <formula1>"Savings, Money Market, Other"</formula1>
    </dataValidation>
    <dataValidation type="list" allowBlank="1" showInputMessage="1" showErrorMessage="1" sqref="C21:D23" xr:uid="{70258AD5-810C-2B43-B9C4-66FA36A543E5}">
      <formula1>"Annuity, Traditional IRA, ROTH IRA, 401(a), 401(k), 403(b), 457(a), TSP, SEP, Keogh, CMA, Other"</formula1>
    </dataValidation>
    <dataValidation type="list" allowBlank="1" showInputMessage="1" showErrorMessage="1" sqref="C24:D26" xr:uid="{F0367628-794A-3E45-BDD0-007BDFA8B31D}">
      <formula1>"ROTH IRA, Annuity, Money Market, CD, Mutual Fund, Savings, "</formula1>
    </dataValidation>
    <dataValidation type="decimal" allowBlank="1" showInputMessage="1" showErrorMessage="1" sqref="D50 J50 P50" xr:uid="{41166016-2D46-2F47-A80A-21DF6DE79C76}">
      <formula1>0</formula1>
      <formula2>0.12</formula2>
    </dataValidation>
  </dataValidations>
  <pageMargins left="0.7" right="0.7" top="0.75" bottom="0.75" header="0.3" footer="0.3"/>
  <pageSetup scale="31" orientation="portrait" horizontalDpi="1200" verticalDpi="1200" r:id="rId1"/>
  <headerFooter>
    <oddHeader>&amp;L&amp;G&amp;C&amp;"Times New Roman,Bold"&amp;26&amp;K002060FINANCIAL INDEPENDENCE NUMBER (FIN)</oddHeader>
  </headerFooter>
  <ignoredErrors>
    <ignoredError sqref="L30:M30" formulaRange="1"/>
  </ignoredError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7139F-9BCA-9647-B278-1065B085B36E}">
  <sheetPr codeName="Sheet3">
    <tabColor rgb="FF00FA00"/>
  </sheetPr>
  <dimension ref="A1:V99"/>
  <sheetViews>
    <sheetView showGridLines="0" showRowColHeaders="0" showZeros="0" tabSelected="1" showRuler="0" topLeftCell="O1" zoomScaleNormal="100" workbookViewId="0">
      <selection activeCell="K16" sqref="K16:L16"/>
    </sheetView>
  </sheetViews>
  <sheetFormatPr defaultColWidth="0" defaultRowHeight="18" zeroHeight="1" x14ac:dyDescent="0.15"/>
  <cols>
    <col min="1" max="20" width="16.046875" style="63" customWidth="1"/>
    <col min="21" max="21" width="9.59765625" style="63" hidden="1" customWidth="1"/>
    <col min="22" max="22" width="16.19921875" style="63" hidden="1" customWidth="1"/>
    <col min="23" max="16384" width="9.59765625" style="63" hidden="1"/>
  </cols>
  <sheetData>
    <row r="1" spans="2:22" x14ac:dyDescent="0.15"/>
    <row r="2" spans="2:22" s="90" customFormat="1" ht="18.95" customHeight="1" x14ac:dyDescent="0.25">
      <c r="B2" s="349" t="s">
        <v>58</v>
      </c>
      <c r="C2" s="349"/>
      <c r="D2" s="462">
        <f>'Client Survey'!F5</f>
        <v>0</v>
      </c>
      <c r="E2" s="463"/>
      <c r="F2" s="463"/>
      <c r="G2" s="89"/>
      <c r="H2" s="89"/>
      <c r="I2" s="349" t="s">
        <v>59</v>
      </c>
      <c r="J2" s="349"/>
      <c r="K2" s="462">
        <f>'Client Survey'!I5</f>
        <v>0</v>
      </c>
      <c r="L2" s="463"/>
      <c r="M2" s="463"/>
      <c r="N2" s="89"/>
      <c r="O2" s="89"/>
      <c r="P2" s="89"/>
      <c r="Q2" s="89"/>
      <c r="R2" s="89"/>
      <c r="S2" s="89"/>
    </row>
    <row r="3" spans="2:22" s="90" customFormat="1" ht="18.95" customHeight="1" thickBot="1" x14ac:dyDescent="0.3">
      <c r="B3" s="91"/>
      <c r="C3" s="92"/>
      <c r="E3" s="89"/>
      <c r="F3" s="89"/>
      <c r="G3" s="89"/>
      <c r="H3" s="89"/>
      <c r="I3" s="89"/>
      <c r="M3" s="89"/>
      <c r="N3" s="89"/>
      <c r="O3" s="89"/>
      <c r="P3" s="89"/>
      <c r="Q3" s="89"/>
      <c r="R3" s="89"/>
      <c r="S3" s="89"/>
    </row>
    <row r="4" spans="2:22" ht="18.75" thickBot="1" x14ac:dyDescent="0.2">
      <c r="B4" s="415" t="s">
        <v>60</v>
      </c>
      <c r="C4" s="408"/>
      <c r="D4" s="464">
        <f ca="1">TODAY()</f>
        <v>45249</v>
      </c>
      <c r="E4" s="465"/>
      <c r="F4" s="465"/>
      <c r="G4" s="1"/>
      <c r="I4" s="415" t="s">
        <v>220</v>
      </c>
      <c r="J4" s="368"/>
      <c r="K4" s="259"/>
      <c r="N4" s="367" t="s">
        <v>62</v>
      </c>
      <c r="O4" s="362"/>
      <c r="P4" s="486"/>
      <c r="Q4" s="468"/>
      <c r="R4" s="469"/>
    </row>
    <row r="5" spans="2:22" x14ac:dyDescent="0.15">
      <c r="G5" s="1"/>
      <c r="H5" s="75"/>
      <c r="Q5" s="63" t="s">
        <v>117</v>
      </c>
    </row>
    <row r="6" spans="2:22" x14ac:dyDescent="0.15">
      <c r="B6" s="1"/>
      <c r="C6" s="250"/>
      <c r="G6" s="415" t="s">
        <v>219</v>
      </c>
      <c r="H6" s="488"/>
      <c r="I6" s="255">
        <f>'Client Survey'!Q39</f>
        <v>0</v>
      </c>
      <c r="J6"/>
      <c r="K6"/>
      <c r="L6" s="415" t="s">
        <v>218</v>
      </c>
      <c r="M6" s="392"/>
      <c r="N6" s="255">
        <f>'Client Survey'!Q40</f>
        <v>0</v>
      </c>
    </row>
    <row r="7" spans="2:22" x14ac:dyDescent="0.15">
      <c r="G7" s="1"/>
      <c r="H7" s="1"/>
      <c r="J7"/>
      <c r="K7" s="97"/>
    </row>
    <row r="8" spans="2:22" s="93" customFormat="1" x14ac:dyDescent="0.15">
      <c r="B8" s="470" t="s">
        <v>63</v>
      </c>
      <c r="C8" s="471"/>
      <c r="E8" s="472">
        <f>'Client Survey'!U5</f>
        <v>0</v>
      </c>
      <c r="F8" s="472"/>
      <c r="I8" s="473" t="s">
        <v>64</v>
      </c>
      <c r="J8" s="474"/>
      <c r="K8" s="297">
        <f ca="1">INT((TODAY()-E8)/365)</f>
        <v>123</v>
      </c>
      <c r="N8" s="473" t="s">
        <v>65</v>
      </c>
      <c r="O8" s="362"/>
      <c r="P8" s="487"/>
      <c r="Q8" s="475">
        <f ca="1">SUM(K4-K8)</f>
        <v>-123</v>
      </c>
      <c r="R8" s="476"/>
      <c r="S8" s="262"/>
      <c r="U8" s="94">
        <f ca="1">SUM(Q8*12)</f>
        <v>-1476</v>
      </c>
    </row>
    <row r="9" spans="2:22" x14ac:dyDescent="0.15"/>
    <row r="10" spans="2:22" x14ac:dyDescent="0.15">
      <c r="F10" s="445" t="s">
        <v>273</v>
      </c>
      <c r="G10" s="446"/>
      <c r="H10" s="446"/>
      <c r="I10" s="446"/>
      <c r="J10" s="446"/>
      <c r="K10" s="446"/>
      <c r="L10" s="446"/>
      <c r="M10" s="446"/>
    </row>
    <row r="11" spans="2:22" ht="18.75" thickBot="1" x14ac:dyDescent="0.2"/>
    <row r="12" spans="2:22" ht="18.75" thickBot="1" x14ac:dyDescent="0.2">
      <c r="B12" s="67" t="s">
        <v>269</v>
      </c>
      <c r="E12" s="367" t="s">
        <v>66</v>
      </c>
      <c r="F12" s="368"/>
      <c r="G12" s="458">
        <v>0</v>
      </c>
      <c r="H12" s="459"/>
      <c r="J12" s="63" t="s">
        <v>67</v>
      </c>
      <c r="K12" s="458"/>
      <c r="L12" s="459"/>
      <c r="N12" s="367" t="s">
        <v>70</v>
      </c>
      <c r="O12" s="368"/>
      <c r="P12" s="458"/>
      <c r="Q12" s="459"/>
      <c r="R12" s="395" t="s">
        <v>223</v>
      </c>
      <c r="S12" s="396"/>
    </row>
    <row r="13" spans="2:22" ht="18.75" thickBot="1" x14ac:dyDescent="0.2">
      <c r="G13" s="96"/>
      <c r="H13" s="96"/>
      <c r="K13" s="96"/>
      <c r="L13" s="96"/>
      <c r="P13" s="96"/>
      <c r="Q13" s="96"/>
      <c r="R13" s="397"/>
      <c r="S13" s="398"/>
    </row>
    <row r="14" spans="2:22" ht="18.75" thickBot="1" x14ac:dyDescent="0.2">
      <c r="E14" s="367" t="s">
        <v>71</v>
      </c>
      <c r="F14" s="368"/>
      <c r="G14" s="458"/>
      <c r="H14" s="459"/>
      <c r="J14" s="63" t="s">
        <v>68</v>
      </c>
      <c r="K14" s="458">
        <v>0</v>
      </c>
      <c r="L14" s="459"/>
      <c r="N14" s="367" t="s">
        <v>61</v>
      </c>
      <c r="O14" s="368"/>
      <c r="P14" s="458">
        <v>0</v>
      </c>
      <c r="Q14" s="459"/>
      <c r="R14" s="399"/>
      <c r="S14" s="400"/>
      <c r="V14" s="97"/>
    </row>
    <row r="15" spans="2:22" ht="18.75" thickBot="1" x14ac:dyDescent="0.2">
      <c r="G15" s="96"/>
      <c r="H15" s="96"/>
      <c r="K15" s="96"/>
      <c r="L15" s="96"/>
      <c r="P15" s="96"/>
      <c r="Q15" s="96"/>
      <c r="V15" s="98"/>
    </row>
    <row r="16" spans="2:22" ht="18.75" thickBot="1" x14ac:dyDescent="0.2">
      <c r="B16" s="67" t="s">
        <v>271</v>
      </c>
      <c r="E16" s="367" t="s">
        <v>67</v>
      </c>
      <c r="F16" s="368"/>
      <c r="G16" s="458"/>
      <c r="H16" s="459"/>
      <c r="J16" s="63" t="s">
        <v>70</v>
      </c>
      <c r="K16" s="458">
        <v>0</v>
      </c>
      <c r="L16" s="459"/>
      <c r="N16" s="367" t="s">
        <v>71</v>
      </c>
      <c r="O16" s="368"/>
      <c r="P16" s="458"/>
      <c r="Q16" s="459"/>
      <c r="R16" s="395" t="s">
        <v>223</v>
      </c>
      <c r="S16" s="396"/>
    </row>
    <row r="17" spans="2:22" ht="18.75" thickBot="1" x14ac:dyDescent="0.2">
      <c r="B17" s="99" t="s">
        <v>72</v>
      </c>
      <c r="G17" s="96"/>
      <c r="H17" s="96"/>
      <c r="R17" s="397"/>
      <c r="S17" s="398"/>
    </row>
    <row r="18" spans="2:22" ht="18.75" thickBot="1" x14ac:dyDescent="0.2">
      <c r="E18" s="367" t="s">
        <v>68</v>
      </c>
      <c r="F18" s="368"/>
      <c r="G18" s="458">
        <v>0</v>
      </c>
      <c r="H18" s="459"/>
      <c r="J18" s="63" t="s">
        <v>69</v>
      </c>
      <c r="K18" s="458">
        <v>0</v>
      </c>
      <c r="L18" s="459"/>
      <c r="N18" s="367" t="s">
        <v>61</v>
      </c>
      <c r="O18" s="367"/>
      <c r="P18" s="458">
        <v>0</v>
      </c>
      <c r="Q18" s="459"/>
      <c r="R18" s="399"/>
      <c r="S18" s="400"/>
      <c r="T18" s="94"/>
      <c r="U18" s="94"/>
      <c r="V18" s="94"/>
    </row>
    <row r="19" spans="2:22" x14ac:dyDescent="0.15">
      <c r="G19" s="96"/>
      <c r="H19" s="96"/>
      <c r="T19" s="94"/>
      <c r="U19" s="94"/>
      <c r="V19" s="94"/>
    </row>
    <row r="20" spans="2:22" ht="30" thickBot="1" x14ac:dyDescent="0.2">
      <c r="B20" s="100" t="s">
        <v>73</v>
      </c>
      <c r="G20" s="96"/>
      <c r="H20" s="96"/>
      <c r="L20" s="95" t="s">
        <v>74</v>
      </c>
      <c r="M20" s="302" t="s">
        <v>259</v>
      </c>
      <c r="T20" s="94"/>
      <c r="U20" s="94" t="s">
        <v>75</v>
      </c>
      <c r="V20" s="101">
        <v>0.03</v>
      </c>
    </row>
    <row r="21" spans="2:22" ht="18.75" thickBot="1" x14ac:dyDescent="0.2">
      <c r="B21" s="483" t="s">
        <v>257</v>
      </c>
      <c r="C21" s="466"/>
      <c r="D21" s="467"/>
      <c r="E21" s="415" t="s">
        <v>76</v>
      </c>
      <c r="F21" s="408"/>
      <c r="G21" s="458"/>
      <c r="H21" s="459"/>
      <c r="J21" s="367" t="s">
        <v>77</v>
      </c>
      <c r="K21" s="368"/>
      <c r="L21" s="102"/>
      <c r="M21" s="102"/>
      <c r="N21" s="415" t="s">
        <v>78</v>
      </c>
      <c r="O21" s="408"/>
      <c r="P21" s="458"/>
      <c r="Q21" s="482"/>
      <c r="R21" s="395" t="s">
        <v>223</v>
      </c>
      <c r="S21" s="396"/>
      <c r="T21" s="94"/>
      <c r="U21" s="94" t="s">
        <v>79</v>
      </c>
      <c r="V21" s="103">
        <f ca="1">Q8</f>
        <v>-123</v>
      </c>
    </row>
    <row r="22" spans="2:22" ht="18.75" thickBot="1" x14ac:dyDescent="0.2">
      <c r="B22" s="484"/>
      <c r="C22" s="466"/>
      <c r="D22" s="467"/>
      <c r="E22" s="415" t="s">
        <v>76</v>
      </c>
      <c r="F22" s="408"/>
      <c r="G22" s="458"/>
      <c r="H22" s="459"/>
      <c r="J22" s="367" t="s">
        <v>77</v>
      </c>
      <c r="K22" s="368"/>
      <c r="L22" s="102"/>
      <c r="M22" s="102"/>
      <c r="N22" s="415" t="s">
        <v>78</v>
      </c>
      <c r="O22" s="408"/>
      <c r="P22" s="458"/>
      <c r="Q22" s="482"/>
      <c r="R22" s="397"/>
      <c r="S22" s="398"/>
      <c r="T22" s="94"/>
      <c r="U22" s="94"/>
      <c r="V22" s="103"/>
    </row>
    <row r="23" spans="2:22" ht="18.75" thickBot="1" x14ac:dyDescent="0.2">
      <c r="B23" s="485"/>
      <c r="C23" s="466"/>
      <c r="D23" s="467"/>
      <c r="E23" s="415" t="s">
        <v>76</v>
      </c>
      <c r="F23" s="408"/>
      <c r="G23" s="458"/>
      <c r="H23" s="459"/>
      <c r="J23" s="367" t="s">
        <v>77</v>
      </c>
      <c r="K23" s="368"/>
      <c r="L23" s="102"/>
      <c r="M23" s="102"/>
      <c r="N23" s="415" t="s">
        <v>78</v>
      </c>
      <c r="O23" s="408"/>
      <c r="P23" s="458"/>
      <c r="Q23" s="482"/>
      <c r="R23" s="399"/>
      <c r="S23" s="400"/>
      <c r="T23" s="94"/>
      <c r="U23" s="94" t="s">
        <v>80</v>
      </c>
      <c r="V23" s="94">
        <v>0</v>
      </c>
    </row>
    <row r="24" spans="2:22" ht="18.95" customHeight="1" thickBot="1" x14ac:dyDescent="0.2">
      <c r="B24" s="479" t="s">
        <v>256</v>
      </c>
      <c r="C24" s="466"/>
      <c r="D24" s="467"/>
      <c r="E24" s="415" t="s">
        <v>76</v>
      </c>
      <c r="F24" s="408"/>
      <c r="G24" s="458"/>
      <c r="H24" s="459"/>
      <c r="J24" s="367" t="s">
        <v>77</v>
      </c>
      <c r="K24" s="368"/>
      <c r="L24" s="102"/>
      <c r="M24" s="102"/>
      <c r="N24" s="415"/>
      <c r="O24" s="408"/>
      <c r="R24" s="395" t="s">
        <v>223</v>
      </c>
      <c r="S24" s="401"/>
      <c r="T24" s="94"/>
      <c r="U24" s="94"/>
      <c r="V24" s="94"/>
    </row>
    <row r="25" spans="2:22" ht="18.95" customHeight="1" thickBot="1" x14ac:dyDescent="0.2">
      <c r="B25" s="480"/>
      <c r="C25" s="466"/>
      <c r="D25" s="467"/>
      <c r="E25" s="415" t="s">
        <v>76</v>
      </c>
      <c r="F25" s="408"/>
      <c r="G25" s="458"/>
      <c r="H25" s="459"/>
      <c r="J25" s="367" t="s">
        <v>77</v>
      </c>
      <c r="K25" s="368"/>
      <c r="L25" s="102"/>
      <c r="M25" s="102"/>
      <c r="N25" s="415"/>
      <c r="O25" s="408"/>
      <c r="R25" s="489"/>
      <c r="S25" s="403"/>
      <c r="T25" s="94"/>
      <c r="U25" s="94" t="s">
        <v>81</v>
      </c>
      <c r="V25" s="104">
        <f>G21</f>
        <v>0</v>
      </c>
    </row>
    <row r="26" spans="2:22" ht="18.95" customHeight="1" thickBot="1" x14ac:dyDescent="0.2">
      <c r="B26" s="481"/>
      <c r="C26" s="466"/>
      <c r="D26" s="467"/>
      <c r="E26" s="415" t="s">
        <v>76</v>
      </c>
      <c r="F26" s="408"/>
      <c r="G26" s="460"/>
      <c r="H26" s="461"/>
      <c r="J26" s="367" t="s">
        <v>77</v>
      </c>
      <c r="K26" s="368"/>
      <c r="L26" s="102"/>
      <c r="M26" s="102"/>
      <c r="N26" s="415"/>
      <c r="O26" s="408"/>
      <c r="R26" s="399"/>
      <c r="S26" s="400"/>
      <c r="T26" s="94"/>
      <c r="U26" s="94"/>
      <c r="V26" s="104"/>
    </row>
    <row r="27" spans="2:22" ht="18.75" thickBot="1" x14ac:dyDescent="0.2">
      <c r="B27" s="105" t="s">
        <v>82</v>
      </c>
      <c r="C27" s="466"/>
      <c r="D27" s="467"/>
      <c r="E27" s="415" t="s">
        <v>76</v>
      </c>
      <c r="F27" s="408"/>
      <c r="G27" s="477"/>
      <c r="H27" s="478"/>
      <c r="J27" s="367" t="s">
        <v>77</v>
      </c>
      <c r="K27" s="368"/>
      <c r="L27" s="102"/>
      <c r="M27" s="102"/>
      <c r="N27" s="415"/>
      <c r="O27" s="408"/>
      <c r="R27" s="395" t="s">
        <v>223</v>
      </c>
      <c r="S27" s="396"/>
      <c r="T27" s="94"/>
      <c r="U27" s="94" t="s">
        <v>83</v>
      </c>
      <c r="V27" s="106"/>
    </row>
    <row r="28" spans="2:22" ht="18.75" thickBot="1" x14ac:dyDescent="0.2">
      <c r="B28" s="107" t="s">
        <v>84</v>
      </c>
      <c r="C28" s="466"/>
      <c r="D28" s="467"/>
      <c r="E28" s="415" t="s">
        <v>76</v>
      </c>
      <c r="F28" s="408"/>
      <c r="G28" s="458"/>
      <c r="H28" s="459"/>
      <c r="J28" s="367" t="s">
        <v>77</v>
      </c>
      <c r="K28" s="368"/>
      <c r="L28" s="102"/>
      <c r="M28" s="102"/>
      <c r="N28" s="415"/>
      <c r="O28" s="408"/>
      <c r="R28" s="399"/>
      <c r="S28" s="400"/>
      <c r="T28" s="94"/>
      <c r="U28" s="94"/>
      <c r="V28" s="94"/>
    </row>
    <row r="29" spans="2:22" x14ac:dyDescent="0.15">
      <c r="B29" s="67"/>
      <c r="F29" s="108"/>
      <c r="G29" s="109"/>
      <c r="H29" s="110"/>
      <c r="I29" s="94"/>
      <c r="J29" s="94"/>
      <c r="K29" s="108"/>
      <c r="L29" s="109"/>
      <c r="M29" s="110"/>
      <c r="N29" s="111"/>
      <c r="O29" s="112"/>
      <c r="P29" s="109"/>
      <c r="Q29" s="110"/>
    </row>
    <row r="30" spans="2:22" x14ac:dyDescent="0.15">
      <c r="B30" s="67" t="s">
        <v>85</v>
      </c>
      <c r="E30" s="415" t="s">
        <v>76</v>
      </c>
      <c r="F30" s="408"/>
      <c r="G30" s="456">
        <f>SUM(G21:H26)</f>
        <v>0</v>
      </c>
      <c r="H30" s="457"/>
      <c r="J30" s="367" t="s">
        <v>77</v>
      </c>
      <c r="K30" s="368"/>
      <c r="L30" s="113">
        <f>SUM(L21:L26)</f>
        <v>0</v>
      </c>
      <c r="M30" s="113">
        <f>SUM(M21:M26)</f>
        <v>0</v>
      </c>
      <c r="N30" s="415" t="s">
        <v>78</v>
      </c>
      <c r="O30" s="408"/>
      <c r="P30" s="456">
        <f>SUM(P21:Q23)</f>
        <v>0</v>
      </c>
      <c r="Q30" s="457"/>
    </row>
    <row r="31" spans="2:22" ht="18.75" thickBot="1" x14ac:dyDescent="0.2">
      <c r="J31" s="114" t="s">
        <v>86</v>
      </c>
    </row>
    <row r="32" spans="2:22" x14ac:dyDescent="0.15">
      <c r="B32" s="424" t="s">
        <v>87</v>
      </c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6"/>
    </row>
    <row r="33" spans="2:18" x14ac:dyDescent="0.15">
      <c r="B33" s="425"/>
      <c r="F33" s="445" t="s">
        <v>88</v>
      </c>
      <c r="G33" s="446"/>
      <c r="H33" s="446"/>
      <c r="I33" s="446"/>
      <c r="J33" s="446"/>
      <c r="K33" s="446"/>
      <c r="L33" s="446"/>
      <c r="M33" s="446"/>
      <c r="R33" s="117"/>
    </row>
    <row r="34" spans="2:18" ht="18.75" thickBot="1" x14ac:dyDescent="0.2">
      <c r="B34" s="425"/>
      <c r="R34" s="117"/>
    </row>
    <row r="35" spans="2:18" ht="18.75" thickBot="1" x14ac:dyDescent="0.2">
      <c r="B35" s="425"/>
      <c r="C35" s="63" t="s">
        <v>89</v>
      </c>
      <c r="E35" s="440">
        <f>Q4-G12-K12-P12-G14-K14-P14-G16-K16-P16-G18-K18-P18</f>
        <v>0</v>
      </c>
      <c r="F35" s="441"/>
      <c r="G35" s="367" t="s">
        <v>118</v>
      </c>
      <c r="H35" s="368"/>
      <c r="I35" s="440">
        <f>SUM(E35*12)</f>
        <v>0</v>
      </c>
      <c r="J35" s="441"/>
      <c r="K35" s="367" t="s">
        <v>91</v>
      </c>
      <c r="L35" s="368"/>
      <c r="M35" s="440">
        <f>SUM(I35*10)</f>
        <v>0</v>
      </c>
      <c r="N35" s="441"/>
      <c r="O35" s="63" t="s">
        <v>92</v>
      </c>
      <c r="R35" s="117"/>
    </row>
    <row r="36" spans="2:18" x14ac:dyDescent="0.15">
      <c r="B36" s="425"/>
      <c r="E36" s="118" t="s">
        <v>89</v>
      </c>
      <c r="I36" s="118" t="s">
        <v>93</v>
      </c>
      <c r="M36" s="118" t="s">
        <v>94</v>
      </c>
      <c r="R36" s="117"/>
    </row>
    <row r="37" spans="2:18" ht="18.75" thickBot="1" x14ac:dyDescent="0.2">
      <c r="B37" s="425"/>
      <c r="R37" s="117"/>
    </row>
    <row r="38" spans="2:18" ht="18.75" thickBot="1" x14ac:dyDescent="0.2">
      <c r="B38" s="425"/>
      <c r="D38" s="440">
        <f>M35</f>
        <v>0</v>
      </c>
      <c r="E38" s="441"/>
      <c r="F38" s="404" t="s">
        <v>119</v>
      </c>
      <c r="G38" s="495"/>
      <c r="H38" s="440">
        <f>SUM(D38*0.1)</f>
        <v>0</v>
      </c>
      <c r="I38" s="441"/>
      <c r="J38" s="367" t="s">
        <v>96</v>
      </c>
      <c r="K38" s="368"/>
      <c r="L38" s="440">
        <f>SUM(H38/12)</f>
        <v>0</v>
      </c>
      <c r="M38" s="441"/>
      <c r="O38" s="443" t="s">
        <v>100</v>
      </c>
      <c r="P38" s="444"/>
      <c r="R38" s="117"/>
    </row>
    <row r="39" spans="2:18" ht="18.75" thickBot="1" x14ac:dyDescent="0.2">
      <c r="B39" s="425"/>
      <c r="D39" s="118" t="s">
        <v>97</v>
      </c>
      <c r="H39" s="118" t="s">
        <v>93</v>
      </c>
      <c r="L39" s="118" t="s">
        <v>98</v>
      </c>
      <c r="O39" s="393">
        <f>SUM(Q4*12)*10*2</f>
        <v>0</v>
      </c>
      <c r="P39" s="394"/>
      <c r="R39" s="117"/>
    </row>
    <row r="40" spans="2:18" ht="18" customHeight="1" x14ac:dyDescent="0.15">
      <c r="B40" s="425"/>
      <c r="R40" s="117"/>
    </row>
    <row r="41" spans="2:18" ht="18.75" thickBot="1" x14ac:dyDescent="0.2">
      <c r="B41" s="425"/>
      <c r="D41" s="119"/>
      <c r="E41" s="442" t="s">
        <v>99</v>
      </c>
      <c r="F41" s="442"/>
      <c r="G41" s="442"/>
      <c r="H41" s="442"/>
      <c r="I41" s="442"/>
      <c r="J41" s="442"/>
      <c r="K41" s="442"/>
      <c r="L41" s="442"/>
      <c r="O41" s="443" t="s">
        <v>272</v>
      </c>
      <c r="P41" s="444"/>
      <c r="R41" s="117"/>
    </row>
    <row r="42" spans="2:18" ht="18.75" thickBot="1" x14ac:dyDescent="0.2">
      <c r="B42" s="425"/>
      <c r="D42" s="440">
        <f>SUM(M35*2)</f>
        <v>0</v>
      </c>
      <c r="E42" s="441"/>
      <c r="F42" s="63" t="s">
        <v>120</v>
      </c>
      <c r="G42" s="75"/>
      <c r="H42" s="440">
        <f>SUM(D42*0.05)</f>
        <v>0</v>
      </c>
      <c r="I42" s="441"/>
      <c r="J42" s="367" t="s">
        <v>96</v>
      </c>
      <c r="K42" s="368"/>
      <c r="L42" s="440">
        <f>SUM(H42/12)</f>
        <v>0</v>
      </c>
      <c r="M42" s="441"/>
      <c r="O42" s="393">
        <f>D42</f>
        <v>0</v>
      </c>
      <c r="P42" s="394"/>
      <c r="R42" s="117"/>
    </row>
    <row r="43" spans="2:18" ht="18.75" thickBot="1" x14ac:dyDescent="0.2">
      <c r="B43" s="425"/>
      <c r="R43" s="117"/>
    </row>
    <row r="44" spans="2:18" ht="18" customHeight="1" x14ac:dyDescent="0.15">
      <c r="B44" s="425"/>
      <c r="D44" s="447" t="s">
        <v>102</v>
      </c>
      <c r="E44" s="448"/>
      <c r="F44" s="448"/>
      <c r="G44" s="448"/>
      <c r="H44" s="448"/>
      <c r="I44" s="448"/>
      <c r="J44" s="448"/>
      <c r="K44" s="448"/>
      <c r="L44" s="448"/>
      <c r="M44" s="448"/>
      <c r="N44" s="448"/>
      <c r="O44" s="448"/>
      <c r="P44" s="449"/>
      <c r="R44" s="117"/>
    </row>
    <row r="45" spans="2:18" x14ac:dyDescent="0.15">
      <c r="B45" s="425"/>
      <c r="D45" s="450"/>
      <c r="E45" s="451"/>
      <c r="F45" s="451"/>
      <c r="G45" s="451"/>
      <c r="H45" s="451"/>
      <c r="I45" s="451"/>
      <c r="J45" s="451"/>
      <c r="K45" s="451"/>
      <c r="L45" s="451"/>
      <c r="M45" s="451"/>
      <c r="N45" s="451"/>
      <c r="O45" s="451"/>
      <c r="P45" s="452"/>
      <c r="R45" s="117"/>
    </row>
    <row r="46" spans="2:18" ht="18.75" thickBot="1" x14ac:dyDescent="0.2">
      <c r="B46" s="426"/>
      <c r="C46" s="120"/>
      <c r="D46" s="453"/>
      <c r="E46" s="454"/>
      <c r="F46" s="454"/>
      <c r="G46" s="454"/>
      <c r="H46" s="454"/>
      <c r="I46" s="454"/>
      <c r="J46" s="454"/>
      <c r="K46" s="454"/>
      <c r="L46" s="454"/>
      <c r="M46" s="454"/>
      <c r="N46" s="454"/>
      <c r="O46" s="454"/>
      <c r="P46" s="455"/>
      <c r="Q46" s="120"/>
      <c r="R46" s="121"/>
    </row>
    <row r="47" spans="2:18" ht="18.75" thickBot="1" x14ac:dyDescent="0.2">
      <c r="B47" s="122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R47" s="117"/>
    </row>
    <row r="48" spans="2:18" ht="18.75" thickBot="1" x14ac:dyDescent="0.2">
      <c r="B48" s="424" t="s">
        <v>103</v>
      </c>
      <c r="C48" s="115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15"/>
      <c r="R48" s="116"/>
    </row>
    <row r="49" spans="2:19" ht="18.75" thickBot="1" x14ac:dyDescent="0.2">
      <c r="B49" s="425"/>
      <c r="D49" s="123"/>
      <c r="E49" s="125">
        <f>SUM(E50/(D50*100))</f>
        <v>288</v>
      </c>
      <c r="F49" s="126">
        <v>1</v>
      </c>
      <c r="G49" s="123"/>
      <c r="H49" s="123"/>
      <c r="J49" s="123"/>
      <c r="K49" s="125">
        <f>SUM(K50/(J50*100))</f>
        <v>288</v>
      </c>
      <c r="L49" s="126">
        <v>1</v>
      </c>
      <c r="M49" s="123"/>
      <c r="N49" s="123"/>
      <c r="P49" s="123"/>
      <c r="Q49" s="125">
        <f>SUM(Q50/(P50*100))</f>
        <v>288</v>
      </c>
      <c r="R49" s="127">
        <v>1</v>
      </c>
      <c r="S49" s="94"/>
    </row>
    <row r="50" spans="2:19" ht="18.75" thickBot="1" x14ac:dyDescent="0.2">
      <c r="B50" s="425"/>
      <c r="C50" s="128" t="s">
        <v>104</v>
      </c>
      <c r="D50" s="129">
        <v>2.5000000000000001E-3</v>
      </c>
      <c r="E50" s="2">
        <v>72</v>
      </c>
      <c r="F50" s="123"/>
      <c r="G50" s="123"/>
      <c r="H50" s="123"/>
      <c r="I50" s="128" t="s">
        <v>104</v>
      </c>
      <c r="J50" s="129">
        <v>2.5000000000000001E-3</v>
      </c>
      <c r="K50" s="2">
        <v>72</v>
      </c>
      <c r="L50" s="123"/>
      <c r="M50" s="123"/>
      <c r="N50" s="123"/>
      <c r="O50" s="128" t="s">
        <v>104</v>
      </c>
      <c r="P50" s="129">
        <v>2.5000000000000001E-3</v>
      </c>
      <c r="Q50" s="2">
        <v>72</v>
      </c>
      <c r="R50" s="117"/>
    </row>
    <row r="51" spans="2:19" ht="18.75" thickBot="1" x14ac:dyDescent="0.2">
      <c r="B51" s="425"/>
      <c r="D51" s="123"/>
      <c r="E51" s="123"/>
      <c r="F51" s="123"/>
      <c r="G51" s="123"/>
      <c r="J51" s="123"/>
      <c r="K51" s="123"/>
      <c r="L51" s="123"/>
      <c r="M51" s="123"/>
      <c r="P51" s="272"/>
      <c r="Q51" s="123"/>
      <c r="R51" s="130"/>
      <c r="S51" s="123"/>
    </row>
    <row r="52" spans="2:19" ht="18.75" thickBot="1" x14ac:dyDescent="0.2">
      <c r="B52" s="425"/>
      <c r="C52" s="131">
        <f ca="1">K8</f>
        <v>123</v>
      </c>
      <c r="D52" s="123" t="s">
        <v>105</v>
      </c>
      <c r="E52" s="427">
        <f>G30</f>
        <v>0</v>
      </c>
      <c r="F52" s="428"/>
      <c r="G52" s="123"/>
      <c r="H52" s="63" t="s">
        <v>106</v>
      </c>
      <c r="I52" s="132">
        <f ca="1">C52</f>
        <v>123</v>
      </c>
      <c r="J52" s="123" t="s">
        <v>105</v>
      </c>
      <c r="K52" s="427">
        <f>G30</f>
        <v>0</v>
      </c>
      <c r="L52" s="428"/>
      <c r="M52" s="123"/>
      <c r="N52" s="63" t="s">
        <v>106</v>
      </c>
      <c r="O52" s="132">
        <f ca="1">I52</f>
        <v>123</v>
      </c>
      <c r="P52" s="123" t="s">
        <v>105</v>
      </c>
      <c r="Q52" s="427">
        <f>G30</f>
        <v>0</v>
      </c>
      <c r="R52" s="429"/>
      <c r="S52" s="123"/>
    </row>
    <row r="53" spans="2:19" ht="18.75" thickBot="1" x14ac:dyDescent="0.2">
      <c r="B53" s="425"/>
      <c r="C53" s="133">
        <f ca="1">SUM(C52+E49)</f>
        <v>411</v>
      </c>
      <c r="D53" s="134" t="s">
        <v>105</v>
      </c>
      <c r="E53" s="430">
        <f>E52*2</f>
        <v>0</v>
      </c>
      <c r="F53" s="431"/>
      <c r="G53" s="134"/>
      <c r="H53" s="134"/>
      <c r="I53" s="135">
        <f ca="1">SUM(I52+K49)</f>
        <v>411</v>
      </c>
      <c r="J53" s="134" t="s">
        <v>105</v>
      </c>
      <c r="K53" s="430">
        <f>K52*2</f>
        <v>0</v>
      </c>
      <c r="L53" s="431"/>
      <c r="M53" s="134"/>
      <c r="N53" s="134"/>
      <c r="O53" s="135">
        <f ca="1">SUM(O52+Q49)</f>
        <v>411</v>
      </c>
      <c r="P53" s="134" t="s">
        <v>105</v>
      </c>
      <c r="Q53" s="430">
        <f t="shared" ref="Q53:Q60" si="0">Q52*2</f>
        <v>0</v>
      </c>
      <c r="R53" s="431"/>
      <c r="S53" s="123"/>
    </row>
    <row r="54" spans="2:19" ht="18.75" thickBot="1" x14ac:dyDescent="0.2">
      <c r="B54" s="425"/>
      <c r="C54" s="136">
        <f ca="1">SUM(C53+E49)</f>
        <v>699</v>
      </c>
      <c r="D54" s="134" t="s">
        <v>105</v>
      </c>
      <c r="E54" s="432">
        <f>E53*2</f>
        <v>0</v>
      </c>
      <c r="F54" s="433"/>
      <c r="G54" s="134"/>
      <c r="H54" s="134"/>
      <c r="I54" s="137">
        <f ca="1">SUM(I53+K49)</f>
        <v>699</v>
      </c>
      <c r="J54" s="134" t="s">
        <v>105</v>
      </c>
      <c r="K54" s="432">
        <f>K53*2</f>
        <v>0</v>
      </c>
      <c r="L54" s="433"/>
      <c r="M54" s="134"/>
      <c r="N54" s="134"/>
      <c r="O54" s="137">
        <f ca="1">SUM(O53+Q49)</f>
        <v>699</v>
      </c>
      <c r="P54" s="134" t="s">
        <v>105</v>
      </c>
      <c r="Q54" s="432">
        <f t="shared" si="0"/>
        <v>0</v>
      </c>
      <c r="R54" s="433"/>
      <c r="S54" s="123"/>
    </row>
    <row r="55" spans="2:19" ht="18.75" thickBot="1" x14ac:dyDescent="0.2">
      <c r="B55" s="425"/>
      <c r="C55" s="135">
        <f ca="1">SUM(C54+E49)</f>
        <v>987</v>
      </c>
      <c r="D55" s="134" t="s">
        <v>105</v>
      </c>
      <c r="E55" s="430">
        <f>E54*2</f>
        <v>0</v>
      </c>
      <c r="F55" s="431"/>
      <c r="G55" s="134"/>
      <c r="H55" s="134"/>
      <c r="I55" s="135">
        <f ca="1">SUM(I54+K49)</f>
        <v>987</v>
      </c>
      <c r="J55" s="134" t="s">
        <v>105</v>
      </c>
      <c r="K55" s="430">
        <f>K54*2</f>
        <v>0</v>
      </c>
      <c r="L55" s="431"/>
      <c r="M55" s="134"/>
      <c r="N55" s="134"/>
      <c r="O55" s="135">
        <f ca="1">SUM(O54+Q49)</f>
        <v>987</v>
      </c>
      <c r="P55" s="134" t="s">
        <v>105</v>
      </c>
      <c r="Q55" s="430">
        <f t="shared" si="0"/>
        <v>0</v>
      </c>
      <c r="R55" s="431"/>
      <c r="S55" s="123"/>
    </row>
    <row r="56" spans="2:19" ht="18.75" thickBot="1" x14ac:dyDescent="0.2">
      <c r="B56" s="425"/>
      <c r="C56" s="138"/>
      <c r="D56" s="123"/>
      <c r="E56" s="419"/>
      <c r="F56" s="419"/>
      <c r="G56" s="123"/>
      <c r="H56" s="123"/>
      <c r="I56" s="140">
        <f ca="1">SUM(I55+K49)</f>
        <v>1275</v>
      </c>
      <c r="J56" s="141" t="s">
        <v>105</v>
      </c>
      <c r="K56" s="435">
        <f>K55*2</f>
        <v>0</v>
      </c>
      <c r="L56" s="436"/>
      <c r="M56" s="141"/>
      <c r="N56" s="141"/>
      <c r="O56" s="140">
        <f ca="1">SUM(O55+Q49)</f>
        <v>1275</v>
      </c>
      <c r="P56" s="141" t="s">
        <v>105</v>
      </c>
      <c r="Q56" s="435">
        <f t="shared" si="0"/>
        <v>0</v>
      </c>
      <c r="R56" s="436"/>
      <c r="S56" s="123"/>
    </row>
    <row r="57" spans="2:19" ht="18.75" thickBot="1" x14ac:dyDescent="0.2">
      <c r="B57" s="425"/>
      <c r="C57" s="138"/>
      <c r="D57" s="123"/>
      <c r="E57" s="419"/>
      <c r="F57" s="419"/>
      <c r="G57" s="123"/>
      <c r="H57" s="123"/>
      <c r="I57" s="142">
        <f ca="1">SUM(I56+K49)</f>
        <v>1563</v>
      </c>
      <c r="J57" s="141" t="s">
        <v>105</v>
      </c>
      <c r="K57" s="420"/>
      <c r="L57" s="421"/>
      <c r="M57" s="141"/>
      <c r="N57" s="141"/>
      <c r="O57" s="142">
        <f ca="1">SUM(O56+Q49)</f>
        <v>1563</v>
      </c>
      <c r="P57" s="141" t="s">
        <v>105</v>
      </c>
      <c r="Q57" s="420">
        <f t="shared" si="0"/>
        <v>0</v>
      </c>
      <c r="R57" s="421"/>
      <c r="S57" s="123"/>
    </row>
    <row r="58" spans="2:19" ht="18.75" thickBot="1" x14ac:dyDescent="0.2">
      <c r="B58" s="425"/>
      <c r="C58" s="417" t="s">
        <v>107</v>
      </c>
      <c r="D58" s="422"/>
      <c r="E58" s="422"/>
      <c r="F58" s="418"/>
      <c r="G58" s="123"/>
      <c r="H58" s="123"/>
      <c r="I58" s="143"/>
      <c r="J58" s="141"/>
      <c r="K58" s="144"/>
      <c r="L58" s="144"/>
      <c r="M58" s="141"/>
      <c r="N58" s="141"/>
      <c r="O58" s="140">
        <f ca="1">SUM(O57+Q49)</f>
        <v>1851</v>
      </c>
      <c r="P58" s="141" t="s">
        <v>105</v>
      </c>
      <c r="Q58" s="435">
        <f t="shared" si="0"/>
        <v>0</v>
      </c>
      <c r="R58" s="436"/>
      <c r="S58" s="123"/>
    </row>
    <row r="59" spans="2:19" ht="18.75" thickBot="1" x14ac:dyDescent="0.2">
      <c r="B59" s="425"/>
      <c r="C59" s="145">
        <f>K4</f>
        <v>0</v>
      </c>
      <c r="D59" s="123" t="s">
        <v>105</v>
      </c>
      <c r="E59" s="413">
        <f ca="1">FV(D50,Q8,0,G30)*-1</f>
        <v>0</v>
      </c>
      <c r="F59" s="414"/>
      <c r="G59" s="123"/>
      <c r="H59" s="123"/>
      <c r="I59" s="437" t="str">
        <f>C58</f>
        <v xml:space="preserve">Retirement  Age </v>
      </c>
      <c r="J59" s="438"/>
      <c r="K59" s="438"/>
      <c r="L59" s="439"/>
      <c r="M59" s="141"/>
      <c r="N59" s="141"/>
      <c r="O59" s="142">
        <f ca="1">SUM(O58+Q49)</f>
        <v>2139</v>
      </c>
      <c r="P59" s="141" t="s">
        <v>105</v>
      </c>
      <c r="Q59" s="420">
        <f t="shared" si="0"/>
        <v>0</v>
      </c>
      <c r="R59" s="421"/>
      <c r="S59" s="123"/>
    </row>
    <row r="60" spans="2:19" ht="18.75" thickBot="1" x14ac:dyDescent="0.2">
      <c r="B60" s="425"/>
      <c r="C60" s="138"/>
      <c r="D60" s="123"/>
      <c r="E60" s="139"/>
      <c r="F60" s="139"/>
      <c r="G60" s="123"/>
      <c r="H60" s="123"/>
      <c r="I60" s="146">
        <f>K4</f>
        <v>0</v>
      </c>
      <c r="J60" s="141" t="s">
        <v>105</v>
      </c>
      <c r="K60" s="493">
        <f ca="1">FV(J50,Q8,V23,G30)*-1</f>
        <v>0</v>
      </c>
      <c r="L60" s="494"/>
      <c r="M60" s="141"/>
      <c r="N60" s="141"/>
      <c r="O60" s="140">
        <f ca="1">SUM(O59+Q49)</f>
        <v>2427</v>
      </c>
      <c r="P60" s="147" t="s">
        <v>105</v>
      </c>
      <c r="Q60" s="435">
        <f t="shared" si="0"/>
        <v>0</v>
      </c>
      <c r="R60" s="436"/>
      <c r="S60" s="123"/>
    </row>
    <row r="61" spans="2:19" ht="18.75" thickBot="1" x14ac:dyDescent="0.2">
      <c r="B61" s="425"/>
      <c r="C61" s="138"/>
      <c r="D61" s="123"/>
      <c r="E61" s="419"/>
      <c r="F61" s="419"/>
      <c r="G61" s="123"/>
      <c r="H61" s="123"/>
      <c r="I61" s="138"/>
      <c r="J61" s="123"/>
      <c r="K61" s="419"/>
      <c r="L61" s="419"/>
      <c r="M61" s="123"/>
      <c r="N61" s="123"/>
      <c r="R61" s="117"/>
    </row>
    <row r="62" spans="2:19" ht="18.75" thickBot="1" x14ac:dyDescent="0.2">
      <c r="B62" s="425"/>
      <c r="C62" s="138"/>
      <c r="E62" s="419"/>
      <c r="F62" s="419"/>
      <c r="I62" s="138"/>
      <c r="K62" s="419"/>
      <c r="L62" s="419"/>
      <c r="O62" s="417" t="str">
        <f>C58</f>
        <v xml:space="preserve">Retirement  Age </v>
      </c>
      <c r="P62" s="422"/>
      <c r="Q62" s="422"/>
      <c r="R62" s="418"/>
      <c r="S62" s="250"/>
    </row>
    <row r="63" spans="2:19" ht="18.75" thickBot="1" x14ac:dyDescent="0.2">
      <c r="B63" s="426"/>
      <c r="C63" s="148"/>
      <c r="D63" s="120"/>
      <c r="E63" s="412"/>
      <c r="F63" s="412"/>
      <c r="G63" s="120"/>
      <c r="H63" s="120"/>
      <c r="I63" s="148"/>
      <c r="J63" s="120"/>
      <c r="K63" s="412"/>
      <c r="L63" s="412"/>
      <c r="M63" s="120"/>
      <c r="N63" s="120"/>
      <c r="O63" s="145">
        <f>K4</f>
        <v>0</v>
      </c>
      <c r="P63" s="149" t="s">
        <v>105</v>
      </c>
      <c r="Q63" s="413">
        <f ca="1">FV(P50,Q8,V23,G30)*-1</f>
        <v>0</v>
      </c>
      <c r="R63" s="414"/>
      <c r="S63" s="263"/>
    </row>
    <row r="64" spans="2:19" ht="18.75" thickBot="1" x14ac:dyDescent="0.2"/>
    <row r="65" spans="2:19" ht="29.25" thickBot="1" x14ac:dyDescent="0.2">
      <c r="B65" s="150" t="s">
        <v>202</v>
      </c>
      <c r="C65" s="151" t="s">
        <v>203</v>
      </c>
      <c r="D65" s="151" t="s">
        <v>204</v>
      </c>
      <c r="E65" s="152">
        <v>0.03</v>
      </c>
      <c r="F65" s="153">
        <v>0.06</v>
      </c>
      <c r="G65" s="154">
        <v>0.09</v>
      </c>
      <c r="H65" s="155">
        <v>0.12</v>
      </c>
    </row>
    <row r="66" spans="2:19" ht="18.75" thickBot="1" x14ac:dyDescent="0.2">
      <c r="B66" s="490">
        <v>50</v>
      </c>
      <c r="C66" s="156">
        <v>5</v>
      </c>
      <c r="D66" s="157">
        <v>3000</v>
      </c>
      <c r="E66" s="158">
        <v>3232</v>
      </c>
      <c r="F66" s="159">
        <v>3489</v>
      </c>
      <c r="G66" s="160">
        <v>3771</v>
      </c>
      <c r="H66" s="161">
        <v>4083</v>
      </c>
      <c r="J66" s="162"/>
      <c r="K66" s="115"/>
      <c r="L66" s="115"/>
      <c r="M66" s="115"/>
      <c r="N66" s="115"/>
      <c r="O66" s="115"/>
      <c r="P66" s="115"/>
      <c r="Q66" s="115"/>
      <c r="R66" s="116"/>
    </row>
    <row r="67" spans="2:19" ht="18.75" thickBot="1" x14ac:dyDescent="0.2">
      <c r="B67" s="491"/>
      <c r="C67" s="163">
        <v>10</v>
      </c>
      <c r="D67" s="164">
        <v>6000</v>
      </c>
      <c r="E67" s="165">
        <v>6987</v>
      </c>
      <c r="F67" s="166">
        <v>8194</v>
      </c>
      <c r="G67" s="167">
        <v>9676</v>
      </c>
      <c r="H67" s="168">
        <v>11502</v>
      </c>
      <c r="J67" s="169"/>
      <c r="K67" s="415" t="s">
        <v>108</v>
      </c>
      <c r="L67" s="416"/>
      <c r="M67" s="405">
        <f>(O42*1)</f>
        <v>0</v>
      </c>
      <c r="N67" s="406"/>
      <c r="O67" s="63" t="s">
        <v>109</v>
      </c>
      <c r="P67" s="417">
        <f ca="1">Q8</f>
        <v>-123</v>
      </c>
      <c r="Q67" s="418"/>
      <c r="R67" s="117" t="s">
        <v>110</v>
      </c>
    </row>
    <row r="68" spans="2:19" ht="18.75" thickBot="1" x14ac:dyDescent="0.2">
      <c r="B68" s="491"/>
      <c r="C68" s="170">
        <v>15</v>
      </c>
      <c r="D68" s="171">
        <v>9000</v>
      </c>
      <c r="E68" s="172">
        <v>11349</v>
      </c>
      <c r="F68" s="173">
        <v>14541</v>
      </c>
      <c r="G68" s="174">
        <v>18920</v>
      </c>
      <c r="H68" s="175">
        <v>24979</v>
      </c>
      <c r="J68" s="176"/>
      <c r="R68" s="117"/>
    </row>
    <row r="69" spans="2:19" ht="18.75" thickBot="1" x14ac:dyDescent="0.2">
      <c r="B69" s="491"/>
      <c r="C69" s="163">
        <v>20</v>
      </c>
      <c r="D69" s="164">
        <v>12000</v>
      </c>
      <c r="E69" s="165">
        <v>16415</v>
      </c>
      <c r="F69" s="166">
        <v>23102</v>
      </c>
      <c r="G69" s="167">
        <v>33394</v>
      </c>
      <c r="H69" s="168">
        <v>49463</v>
      </c>
      <c r="J69" s="404" t="s">
        <v>111</v>
      </c>
      <c r="K69" s="368"/>
      <c r="L69" s="368"/>
      <c r="M69" s="405">
        <f>SUM(L30)+(M30)</f>
        <v>0</v>
      </c>
      <c r="N69" s="406"/>
      <c r="O69" s="407" t="s">
        <v>78</v>
      </c>
      <c r="P69" s="416"/>
      <c r="Q69" s="405">
        <f>SUM(P30)</f>
        <v>0</v>
      </c>
      <c r="R69" s="423"/>
      <c r="S69" s="75"/>
    </row>
    <row r="70" spans="2:19" ht="18.75" thickBot="1" x14ac:dyDescent="0.2">
      <c r="B70" s="491"/>
      <c r="C70" s="170">
        <v>25</v>
      </c>
      <c r="D70" s="171">
        <v>15000</v>
      </c>
      <c r="E70" s="172">
        <v>22300</v>
      </c>
      <c r="F70" s="173">
        <v>34650</v>
      </c>
      <c r="G70" s="174">
        <v>56056</v>
      </c>
      <c r="H70" s="175">
        <v>93942</v>
      </c>
      <c r="J70" s="176"/>
      <c r="R70" s="117"/>
    </row>
    <row r="71" spans="2:19" ht="18.75" thickBot="1" x14ac:dyDescent="0.2">
      <c r="B71" s="491"/>
      <c r="C71" s="163">
        <v>30</v>
      </c>
      <c r="D71" s="164">
        <v>18000</v>
      </c>
      <c r="E71" s="165">
        <v>29137</v>
      </c>
      <c r="F71" s="166">
        <v>50226</v>
      </c>
      <c r="G71" s="167">
        <v>91537</v>
      </c>
      <c r="H71" s="168">
        <v>174748</v>
      </c>
      <c r="J71" s="404" t="s">
        <v>112</v>
      </c>
      <c r="K71" s="368"/>
      <c r="L71" s="368"/>
      <c r="M71" s="368"/>
      <c r="N71" s="368"/>
      <c r="O71" s="405">
        <f>SUM(M69+Q69)</f>
        <v>0</v>
      </c>
      <c r="P71" s="406"/>
      <c r="Q71" s="1"/>
      <c r="R71" s="177"/>
      <c r="S71" s="264"/>
    </row>
    <row r="72" spans="2:19" x14ac:dyDescent="0.15">
      <c r="B72" s="491"/>
      <c r="C72" s="170">
        <v>35</v>
      </c>
      <c r="D72" s="171">
        <v>21000</v>
      </c>
      <c r="E72" s="172">
        <v>37078</v>
      </c>
      <c r="F72" s="173">
        <v>71236</v>
      </c>
      <c r="G72" s="174">
        <v>147089</v>
      </c>
      <c r="H72" s="175">
        <v>321548</v>
      </c>
      <c r="J72" s="176"/>
      <c r="R72" s="117"/>
    </row>
    <row r="73" spans="2:19" ht="18.75" thickBot="1" x14ac:dyDescent="0.2">
      <c r="B73" s="492"/>
      <c r="C73" s="178">
        <v>40</v>
      </c>
      <c r="D73" s="179">
        <v>24000</v>
      </c>
      <c r="E73" s="180">
        <v>46303</v>
      </c>
      <c r="F73" s="181">
        <v>99575</v>
      </c>
      <c r="G73" s="182">
        <v>234066</v>
      </c>
      <c r="H73" s="183">
        <v>588239</v>
      </c>
      <c r="J73" s="407" t="s">
        <v>113</v>
      </c>
      <c r="K73" s="408"/>
      <c r="L73" s="408"/>
      <c r="M73" s="408"/>
      <c r="N73" s="184" t="s">
        <v>114</v>
      </c>
      <c r="O73" s="63" t="s">
        <v>115</v>
      </c>
      <c r="P73" s="1" t="s">
        <v>105</v>
      </c>
      <c r="Q73" s="75"/>
      <c r="R73" s="117"/>
    </row>
    <row r="74" spans="2:19" ht="18.75" thickBot="1" x14ac:dyDescent="0.2">
      <c r="B74" s="490">
        <v>100</v>
      </c>
      <c r="C74" s="156">
        <v>5</v>
      </c>
      <c r="D74" s="157">
        <v>6000</v>
      </c>
      <c r="E74" s="158">
        <v>6465</v>
      </c>
      <c r="F74" s="159">
        <v>6977</v>
      </c>
      <c r="G74" s="160">
        <v>7542</v>
      </c>
      <c r="H74" s="161">
        <v>8167</v>
      </c>
      <c r="J74" s="176"/>
      <c r="R74" s="117"/>
    </row>
    <row r="75" spans="2:19" ht="18.75" thickBot="1" x14ac:dyDescent="0.2">
      <c r="B75" s="491"/>
      <c r="C75" s="163">
        <v>10</v>
      </c>
      <c r="D75" s="164">
        <v>12000</v>
      </c>
      <c r="E75" s="165">
        <v>13974</v>
      </c>
      <c r="F75" s="166">
        <v>16388</v>
      </c>
      <c r="G75" s="167">
        <v>19351</v>
      </c>
      <c r="H75" s="168">
        <v>23004</v>
      </c>
      <c r="J75" s="176" t="s">
        <v>116</v>
      </c>
      <c r="K75" s="98">
        <f>D50</f>
        <v>2.5000000000000001E-3</v>
      </c>
      <c r="L75" s="1" t="s">
        <v>105</v>
      </c>
      <c r="M75" s="185">
        <f ca="1">FV(D50/12,U8,O71)*(-1)</f>
        <v>0</v>
      </c>
      <c r="N75" s="184" t="s">
        <v>114</v>
      </c>
      <c r="O75" s="185">
        <f ca="1">E59</f>
        <v>0</v>
      </c>
      <c r="P75" s="1" t="s">
        <v>105</v>
      </c>
      <c r="Q75" s="405">
        <f ca="1">SUM(M75+O75)</f>
        <v>0</v>
      </c>
      <c r="R75" s="406"/>
      <c r="S75" s="265"/>
    </row>
    <row r="76" spans="2:19" ht="18.75" thickBot="1" x14ac:dyDescent="0.2">
      <c r="B76" s="491"/>
      <c r="C76" s="170">
        <v>15</v>
      </c>
      <c r="D76" s="171">
        <v>18000</v>
      </c>
      <c r="E76" s="172">
        <v>22697</v>
      </c>
      <c r="F76" s="173">
        <v>29082</v>
      </c>
      <c r="G76" s="174">
        <v>37841</v>
      </c>
      <c r="H76" s="175">
        <v>49958</v>
      </c>
      <c r="J76" s="176"/>
      <c r="L76" s="1"/>
      <c r="N76" s="14"/>
      <c r="P76" s="1"/>
      <c r="R76" s="117"/>
    </row>
    <row r="77" spans="2:19" ht="18.75" thickBot="1" x14ac:dyDescent="0.2">
      <c r="B77" s="491"/>
      <c r="C77" s="163">
        <v>20</v>
      </c>
      <c r="D77" s="164">
        <v>24000</v>
      </c>
      <c r="E77" s="165">
        <v>32830</v>
      </c>
      <c r="F77" s="166">
        <v>46204</v>
      </c>
      <c r="G77" s="167">
        <v>66789</v>
      </c>
      <c r="H77" s="168">
        <v>98926</v>
      </c>
      <c r="J77" s="176" t="s">
        <v>116</v>
      </c>
      <c r="K77" s="98">
        <f>J50</f>
        <v>2.5000000000000001E-3</v>
      </c>
      <c r="L77" s="1" t="s">
        <v>105</v>
      </c>
      <c r="M77" s="185">
        <f ca="1">FV(J50/12,U8,O71)*(-1)</f>
        <v>0</v>
      </c>
      <c r="N77" s="184" t="s">
        <v>114</v>
      </c>
      <c r="O77" s="185">
        <f ca="1">K60</f>
        <v>0</v>
      </c>
      <c r="P77" s="1" t="s">
        <v>105</v>
      </c>
      <c r="Q77" s="405">
        <f ca="1">SUM(M77+O77)</f>
        <v>0</v>
      </c>
      <c r="R77" s="406"/>
      <c r="S77" s="265"/>
    </row>
    <row r="78" spans="2:19" ht="18.75" thickBot="1" x14ac:dyDescent="0.2">
      <c r="B78" s="491"/>
      <c r="C78" s="170">
        <v>25</v>
      </c>
      <c r="D78" s="171">
        <v>30000</v>
      </c>
      <c r="E78" s="172">
        <v>44601</v>
      </c>
      <c r="F78" s="173">
        <v>69299</v>
      </c>
      <c r="G78" s="174">
        <v>112112</v>
      </c>
      <c r="H78" s="175">
        <v>187885</v>
      </c>
      <c r="J78" s="176"/>
      <c r="L78" s="1"/>
      <c r="N78" s="14"/>
      <c r="P78" s="1"/>
      <c r="R78" s="117"/>
    </row>
    <row r="79" spans="2:19" ht="18.75" thickBot="1" x14ac:dyDescent="0.2">
      <c r="B79" s="491"/>
      <c r="C79" s="163">
        <v>30</v>
      </c>
      <c r="D79" s="164">
        <v>36000</v>
      </c>
      <c r="E79" s="165">
        <v>58274</v>
      </c>
      <c r="F79" s="166">
        <v>100452</v>
      </c>
      <c r="G79" s="167">
        <v>183074</v>
      </c>
      <c r="H79" s="168">
        <v>349496</v>
      </c>
      <c r="J79" s="176" t="s">
        <v>116</v>
      </c>
      <c r="K79" s="98">
        <f>P50</f>
        <v>2.5000000000000001E-3</v>
      </c>
      <c r="L79" s="1" t="s">
        <v>105</v>
      </c>
      <c r="M79" s="185">
        <f ca="1">FV(P50/12,U8,O71)*(-1)</f>
        <v>0</v>
      </c>
      <c r="N79" s="184" t="s">
        <v>114</v>
      </c>
      <c r="O79" s="185">
        <f ca="1">Q63</f>
        <v>0</v>
      </c>
      <c r="P79" s="1" t="s">
        <v>105</v>
      </c>
      <c r="Q79" s="405">
        <f ca="1">SUM(M79+O79)</f>
        <v>0</v>
      </c>
      <c r="R79" s="406"/>
      <c r="S79" s="265"/>
    </row>
    <row r="80" spans="2:19" ht="18.75" thickBot="1" x14ac:dyDescent="0.2">
      <c r="B80" s="491"/>
      <c r="C80" s="170">
        <v>35</v>
      </c>
      <c r="D80" s="171">
        <v>42000</v>
      </c>
      <c r="E80" s="172">
        <v>74156</v>
      </c>
      <c r="F80" s="173">
        <v>142471</v>
      </c>
      <c r="G80" s="174">
        <v>294178</v>
      </c>
      <c r="H80" s="175">
        <v>643096</v>
      </c>
      <c r="J80" s="186"/>
      <c r="K80" s="120"/>
      <c r="L80" s="120"/>
      <c r="M80" s="120"/>
      <c r="N80" s="120"/>
      <c r="O80" s="120"/>
      <c r="P80" s="120"/>
      <c r="Q80" s="120"/>
      <c r="R80" s="121"/>
    </row>
    <row r="81" spans="2:8" ht="18.75" thickBot="1" x14ac:dyDescent="0.2">
      <c r="B81" s="492"/>
      <c r="C81" s="178">
        <v>40</v>
      </c>
      <c r="D81" s="179">
        <v>48000</v>
      </c>
      <c r="E81" s="180">
        <v>92606</v>
      </c>
      <c r="F81" s="181">
        <v>199149</v>
      </c>
      <c r="G81" s="182">
        <v>468132</v>
      </c>
      <c r="H81" s="183">
        <v>1176477</v>
      </c>
    </row>
    <row r="82" spans="2:8" x14ac:dyDescent="0.15">
      <c r="E82" s="187"/>
      <c r="F82" s="187"/>
      <c r="G82" s="187"/>
      <c r="H82" s="187"/>
    </row>
    <row r="83" spans="2:8" hidden="1" x14ac:dyDescent="0.15">
      <c r="D83" s="188"/>
      <c r="E83" s="188"/>
      <c r="F83" s="188"/>
      <c r="G83" s="188"/>
      <c r="H83" s="188"/>
    </row>
    <row r="84" spans="2:8" hidden="1" x14ac:dyDescent="0.15">
      <c r="D84" s="188"/>
      <c r="E84" s="188"/>
      <c r="F84" s="188"/>
      <c r="G84" s="188"/>
      <c r="H84" s="188"/>
    </row>
    <row r="85" spans="2:8" hidden="1" x14ac:dyDescent="0.15">
      <c r="D85" s="188"/>
      <c r="E85" s="188"/>
      <c r="F85" s="188"/>
      <c r="G85" s="188"/>
      <c r="H85" s="188"/>
    </row>
    <row r="86" spans="2:8" hidden="1" x14ac:dyDescent="0.15">
      <c r="D86" s="188"/>
      <c r="E86" s="188"/>
      <c r="F86" s="188"/>
      <c r="G86" s="188"/>
      <c r="H86" s="188"/>
    </row>
    <row r="87" spans="2:8" hidden="1" x14ac:dyDescent="0.15">
      <c r="D87" s="188"/>
      <c r="E87" s="188"/>
      <c r="F87" s="188"/>
      <c r="G87" s="188"/>
      <c r="H87" s="188"/>
    </row>
    <row r="88" spans="2:8" hidden="1" x14ac:dyDescent="0.15">
      <c r="D88" s="188"/>
      <c r="E88" s="188"/>
      <c r="F88" s="188"/>
      <c r="G88" s="188"/>
      <c r="H88" s="188"/>
    </row>
    <row r="89" spans="2:8" hidden="1" x14ac:dyDescent="0.15">
      <c r="D89" s="188"/>
      <c r="E89" s="188"/>
      <c r="F89" s="188"/>
      <c r="G89" s="188"/>
      <c r="H89" s="188"/>
    </row>
    <row r="90" spans="2:8" hidden="1" x14ac:dyDescent="0.15">
      <c r="D90" s="188"/>
      <c r="E90" s="188"/>
      <c r="F90" s="188"/>
      <c r="G90" s="188"/>
      <c r="H90" s="188"/>
    </row>
    <row r="91" spans="2:8" hidden="1" x14ac:dyDescent="0.15">
      <c r="D91" s="188"/>
      <c r="E91" s="188"/>
      <c r="F91" s="188"/>
      <c r="G91" s="188"/>
      <c r="H91" s="188"/>
    </row>
    <row r="92" spans="2:8" hidden="1" x14ac:dyDescent="0.15">
      <c r="D92" s="188"/>
      <c r="E92" s="188"/>
      <c r="F92" s="188"/>
      <c r="G92" s="188"/>
      <c r="H92" s="188"/>
    </row>
    <row r="93" spans="2:8" hidden="1" x14ac:dyDescent="0.15">
      <c r="D93" s="188"/>
      <c r="E93" s="188"/>
      <c r="F93" s="188"/>
      <c r="G93" s="188"/>
      <c r="H93" s="188"/>
    </row>
    <row r="94" spans="2:8" hidden="1" x14ac:dyDescent="0.15">
      <c r="D94" s="188"/>
      <c r="E94" s="188"/>
      <c r="F94" s="188"/>
      <c r="G94" s="188"/>
      <c r="H94" s="188"/>
    </row>
    <row r="95" spans="2:8" hidden="1" x14ac:dyDescent="0.15">
      <c r="D95" s="188"/>
      <c r="E95" s="188"/>
      <c r="F95" s="188"/>
      <c r="G95" s="188"/>
      <c r="H95" s="188"/>
    </row>
    <row r="96" spans="2:8" hidden="1" x14ac:dyDescent="0.15">
      <c r="D96" s="188"/>
      <c r="E96" s="188"/>
      <c r="F96" s="188"/>
      <c r="G96" s="188"/>
      <c r="H96" s="188"/>
    </row>
    <row r="97" spans="4:8" hidden="1" x14ac:dyDescent="0.15">
      <c r="D97" s="188"/>
      <c r="E97" s="188"/>
      <c r="F97" s="188"/>
      <c r="G97" s="188"/>
      <c r="H97" s="188"/>
    </row>
    <row r="98" spans="4:8" hidden="1" x14ac:dyDescent="0.15">
      <c r="D98" s="188"/>
      <c r="E98" s="188"/>
      <c r="F98" s="188"/>
      <c r="G98" s="188"/>
      <c r="H98" s="188"/>
    </row>
    <row r="99" spans="4:8" x14ac:dyDescent="0.15"/>
  </sheetData>
  <sheetProtection sheet="1" selectLockedCells="1"/>
  <customSheetViews>
    <customSheetView guid="{45351525-BE9A-2745-BE01-538638316DB8}" zeroValues="0" topLeftCell="A26">
      <selection activeCell="S16" sqref="S16"/>
    </customSheetView>
  </customSheetViews>
  <mergeCells count="163">
    <mergeCell ref="N4:P4"/>
    <mergeCell ref="L6:M6"/>
    <mergeCell ref="N8:P8"/>
    <mergeCell ref="C22:D22"/>
    <mergeCell ref="G22:H22"/>
    <mergeCell ref="P22:Q22"/>
    <mergeCell ref="N22:O22"/>
    <mergeCell ref="J22:K22"/>
    <mergeCell ref="E22:F22"/>
    <mergeCell ref="G6:H6"/>
    <mergeCell ref="C21:D21"/>
    <mergeCell ref="E16:F16"/>
    <mergeCell ref="G16:H16"/>
    <mergeCell ref="K16:L16"/>
    <mergeCell ref="N16:O16"/>
    <mergeCell ref="P16:Q16"/>
    <mergeCell ref="B24:B26"/>
    <mergeCell ref="F38:G38"/>
    <mergeCell ref="E26:F26"/>
    <mergeCell ref="J26:K26"/>
    <mergeCell ref="N26:O26"/>
    <mergeCell ref="E30:F30"/>
    <mergeCell ref="G30:H30"/>
    <mergeCell ref="J30:K30"/>
    <mergeCell ref="N30:O30"/>
    <mergeCell ref="B32:B46"/>
    <mergeCell ref="F33:M33"/>
    <mergeCell ref="E35:F35"/>
    <mergeCell ref="G35:H35"/>
    <mergeCell ref="I35:J35"/>
    <mergeCell ref="K35:L35"/>
    <mergeCell ref="M35:N35"/>
    <mergeCell ref="O41:P41"/>
    <mergeCell ref="N25:O25"/>
    <mergeCell ref="O42:P42"/>
    <mergeCell ref="D44:P46"/>
    <mergeCell ref="D38:E38"/>
    <mergeCell ref="H38:I38"/>
    <mergeCell ref="J38:K38"/>
    <mergeCell ref="L38:M38"/>
    <mergeCell ref="C23:D23"/>
    <mergeCell ref="C24:D24"/>
    <mergeCell ref="N23:O23"/>
    <mergeCell ref="P23:Q23"/>
    <mergeCell ref="C25:D25"/>
    <mergeCell ref="C27:D27"/>
    <mergeCell ref="C28:D28"/>
    <mergeCell ref="N28:O28"/>
    <mergeCell ref="E24:F24"/>
    <mergeCell ref="G24:H24"/>
    <mergeCell ref="J24:K24"/>
    <mergeCell ref="N24:O24"/>
    <mergeCell ref="J28:K28"/>
    <mergeCell ref="C26:D26"/>
    <mergeCell ref="G26:H26"/>
    <mergeCell ref="E27:F27"/>
    <mergeCell ref="G27:H27"/>
    <mergeCell ref="J27:K27"/>
    <mergeCell ref="N27:O27"/>
    <mergeCell ref="E25:F25"/>
    <mergeCell ref="G25:H25"/>
    <mergeCell ref="J25:K25"/>
    <mergeCell ref="E23:F23"/>
    <mergeCell ref="G23:H23"/>
    <mergeCell ref="B21:B23"/>
    <mergeCell ref="P14:Q14"/>
    <mergeCell ref="B2:C2"/>
    <mergeCell ref="D2:F2"/>
    <mergeCell ref="I2:J2"/>
    <mergeCell ref="B4:C4"/>
    <mergeCell ref="I4:J4"/>
    <mergeCell ref="Q4:R4"/>
    <mergeCell ref="K2:M2"/>
    <mergeCell ref="D4:F4"/>
    <mergeCell ref="B8:C8"/>
    <mergeCell ref="E8:F8"/>
    <mergeCell ref="I8:J8"/>
    <mergeCell ref="Q8:R8"/>
    <mergeCell ref="F10:M10"/>
    <mergeCell ref="E12:F12"/>
    <mergeCell ref="G12:H12"/>
    <mergeCell ref="K12:L12"/>
    <mergeCell ref="N12:O12"/>
    <mergeCell ref="P12:Q12"/>
    <mergeCell ref="E14:F14"/>
    <mergeCell ref="G14:H14"/>
    <mergeCell ref="K14:L14"/>
    <mergeCell ref="N14:O14"/>
    <mergeCell ref="J23:K23"/>
    <mergeCell ref="E28:F28"/>
    <mergeCell ref="G28:H28"/>
    <mergeCell ref="E18:F18"/>
    <mergeCell ref="G18:H18"/>
    <mergeCell ref="K18:L18"/>
    <mergeCell ref="P30:Q30"/>
    <mergeCell ref="N18:O18"/>
    <mergeCell ref="P18:Q18"/>
    <mergeCell ref="E21:F21"/>
    <mergeCell ref="G21:H21"/>
    <mergeCell ref="J21:K21"/>
    <mergeCell ref="N21:O21"/>
    <mergeCell ref="P21:Q21"/>
    <mergeCell ref="E41:L41"/>
    <mergeCell ref="D42:E42"/>
    <mergeCell ref="H42:I42"/>
    <mergeCell ref="J42:K42"/>
    <mergeCell ref="L42:M42"/>
    <mergeCell ref="Q60:R60"/>
    <mergeCell ref="E52:F52"/>
    <mergeCell ref="K52:L52"/>
    <mergeCell ref="Q52:R52"/>
    <mergeCell ref="E53:F53"/>
    <mergeCell ref="K53:L53"/>
    <mergeCell ref="Q53:R53"/>
    <mergeCell ref="E54:F54"/>
    <mergeCell ref="K54:L54"/>
    <mergeCell ref="Q54:R54"/>
    <mergeCell ref="E55:F55"/>
    <mergeCell ref="K55:L55"/>
    <mergeCell ref="K56:L56"/>
    <mergeCell ref="E61:F61"/>
    <mergeCell ref="K61:L61"/>
    <mergeCell ref="K60:L60"/>
    <mergeCell ref="Q57:R57"/>
    <mergeCell ref="Q58:R58"/>
    <mergeCell ref="Q59:R59"/>
    <mergeCell ref="E56:F56"/>
    <mergeCell ref="Q56:R56"/>
    <mergeCell ref="Q55:R55"/>
    <mergeCell ref="K57:L57"/>
    <mergeCell ref="C58:F58"/>
    <mergeCell ref="E59:F59"/>
    <mergeCell ref="I59:L59"/>
    <mergeCell ref="O62:R62"/>
    <mergeCell ref="E63:F63"/>
    <mergeCell ref="K63:L63"/>
    <mergeCell ref="Q63:R63"/>
    <mergeCell ref="E62:F62"/>
    <mergeCell ref="K62:L62"/>
    <mergeCell ref="O38:P38"/>
    <mergeCell ref="O39:P39"/>
    <mergeCell ref="R12:S14"/>
    <mergeCell ref="R16:S18"/>
    <mergeCell ref="R21:S23"/>
    <mergeCell ref="R24:S26"/>
    <mergeCell ref="R27:S28"/>
    <mergeCell ref="B74:B81"/>
    <mergeCell ref="Q75:R75"/>
    <mergeCell ref="Q77:R77"/>
    <mergeCell ref="Q79:R79"/>
    <mergeCell ref="B66:B73"/>
    <mergeCell ref="K67:L67"/>
    <mergeCell ref="M67:N67"/>
    <mergeCell ref="P67:Q67"/>
    <mergeCell ref="J69:L69"/>
    <mergeCell ref="M69:N69"/>
    <mergeCell ref="O69:P69"/>
    <mergeCell ref="Q69:R69"/>
    <mergeCell ref="J71:N71"/>
    <mergeCell ref="O71:P71"/>
    <mergeCell ref="J73:M73"/>
    <mergeCell ref="B48:B63"/>
    <mergeCell ref="E57:F57"/>
  </mergeCells>
  <conditionalFormatting sqref="C52 I52 O52 C54 I54 O54 I56 O56 O58 O60">
    <cfRule type="cellIs" dxfId="52" priority="24" operator="greaterThan">
      <formula>$K$4</formula>
    </cfRule>
    <cfRule type="cellIs" dxfId="51" priority="25" operator="between">
      <formula>$K$8</formula>
      <formula>$K$4</formula>
    </cfRule>
  </conditionalFormatting>
  <conditionalFormatting sqref="C53 I53 O53 C55 I55 O55 I57 O57 O59">
    <cfRule type="cellIs" dxfId="50" priority="26" operator="greaterThan">
      <formula>$K$4</formula>
    </cfRule>
  </conditionalFormatting>
  <conditionalFormatting sqref="C53">
    <cfRule type="cellIs" dxfId="49" priority="27" operator="between">
      <formula>$K$8</formula>
      <formula>$K$4</formula>
    </cfRule>
  </conditionalFormatting>
  <conditionalFormatting sqref="E52:F55">
    <cfRule type="cellIs" dxfId="48" priority="21" operator="between">
      <formula>$E$52</formula>
      <formula>$E$59</formula>
    </cfRule>
  </conditionalFormatting>
  <conditionalFormatting sqref="E53:F53 E55:F55">
    <cfRule type="cellIs" dxfId="47" priority="23" operator="greaterThan">
      <formula>$E$59</formula>
    </cfRule>
  </conditionalFormatting>
  <conditionalFormatting sqref="E54:F54">
    <cfRule type="cellIs" dxfId="46" priority="22" operator="greaterThan">
      <formula>$E$59</formula>
    </cfRule>
  </conditionalFormatting>
  <conditionalFormatting sqref="K8">
    <cfRule type="cellIs" dxfId="45" priority="2" operator="notBetween">
      <formula>1</formula>
      <formula>80</formula>
    </cfRule>
  </conditionalFormatting>
  <conditionalFormatting sqref="K52:L52 K54:L54 K56:L56">
    <cfRule type="cellIs" dxfId="44" priority="18" operator="greaterThan">
      <formula>$K$60</formula>
    </cfRule>
    <cfRule type="cellIs" dxfId="43" priority="20" operator="between">
      <formula>$K$52</formula>
      <formula>$K$60</formula>
    </cfRule>
  </conditionalFormatting>
  <conditionalFormatting sqref="K53:L53 K55:L55 K57:L57">
    <cfRule type="cellIs" dxfId="42" priority="19" operator="greaterThan">
      <formula>$K$60</formula>
    </cfRule>
  </conditionalFormatting>
  <conditionalFormatting sqref="M67:N67">
    <cfRule type="cellIs" dxfId="41" priority="6" operator="lessThan">
      <formula>0</formula>
    </cfRule>
    <cfRule type="cellIs" dxfId="40" priority="7" operator="greaterThan">
      <formula>0</formula>
    </cfRule>
  </conditionalFormatting>
  <conditionalFormatting sqref="P67:Q67">
    <cfRule type="cellIs" dxfId="39" priority="3" operator="lessThan">
      <formula>0</formula>
    </cfRule>
  </conditionalFormatting>
  <conditionalFormatting sqref="Q52:R52 Q54:R54 Q56:R56 Q58:R58 Q60:R60">
    <cfRule type="cellIs" dxfId="38" priority="17" operator="greaterThan">
      <formula>$Q$63</formula>
    </cfRule>
  </conditionalFormatting>
  <conditionalFormatting sqref="Q53:R53 Q55:R55 Q57:R57 Q59:R59">
    <cfRule type="cellIs" dxfId="37" priority="16" operator="greaterThan">
      <formula>$Q$63</formula>
    </cfRule>
  </conditionalFormatting>
  <conditionalFormatting sqref="Q8:S8">
    <cfRule type="cellIs" dxfId="36" priority="1" operator="notBetween">
      <formula>1</formula>
      <formula>80</formula>
    </cfRule>
  </conditionalFormatting>
  <conditionalFormatting sqref="Q75:S75 Q77:S77 Q79:S79">
    <cfRule type="cellIs" dxfId="35" priority="5" operator="greaterThan">
      <formula>$M$67</formula>
    </cfRule>
    <cfRule type="cellIs" dxfId="34" priority="4" operator="lessThan">
      <formula>$M$67</formula>
    </cfRule>
  </conditionalFormatting>
  <dataValidations count="4">
    <dataValidation type="list" allowBlank="1" showInputMessage="1" showErrorMessage="1" promptTitle="Savings, Money Market, Other" sqref="C27:D28" xr:uid="{EBFEF15E-CAB0-B846-8C19-280860F14324}">
      <formula1>"Savings, Money Market, Other"</formula1>
    </dataValidation>
    <dataValidation type="list" allowBlank="1" showInputMessage="1" showErrorMessage="1" sqref="C21:D23" xr:uid="{D086E132-F8B3-A445-8044-EFE2FF5F9364}">
      <formula1>"Annuity, Traditional IRA, ROTH IRA, 401(a), 401(k), 403(b), 457(a), TSP, SEP, Keogh, CMA, Other"</formula1>
    </dataValidation>
    <dataValidation type="list" allowBlank="1" showInputMessage="1" showErrorMessage="1" sqref="C24:D26" xr:uid="{E2F5AB93-4B96-7141-80E6-D4FAAA6A3857}">
      <formula1>"Annuity, Money Market, CD, Mutual Fund, Savings, Other"</formula1>
    </dataValidation>
    <dataValidation type="decimal" allowBlank="1" showInputMessage="1" showErrorMessage="1" sqref="D50 J50 P50" xr:uid="{5A24354E-E775-B04D-8229-DDD6C621B9D3}">
      <formula1>0</formula1>
      <formula2>0.12</formula2>
    </dataValidation>
  </dataValidations>
  <pageMargins left="0.7" right="0.7" top="0.75" bottom="0.75" header="0.3" footer="0.3"/>
  <pageSetup scale="31" orientation="portrait" horizontalDpi="1200" verticalDpi="1200" r:id="rId1"/>
  <headerFooter>
    <oddHeader>&amp;L&amp;G&amp;C&amp;"Times New Roman,Bold"&amp;26&amp;K002060FINANCIAL INDEPENDENCE NUMBER (FIN)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85BEE-2040-654D-9C5C-6C42C9E67624}">
  <sheetPr codeName="Sheet2">
    <tabColor rgb="FFFF0000"/>
  </sheetPr>
  <dimension ref="A1:R83"/>
  <sheetViews>
    <sheetView showGridLines="0" showRowColHeaders="0" showRuler="0" zoomScaleNormal="100" workbookViewId="0">
      <selection activeCell="I51" sqref="I51"/>
    </sheetView>
  </sheetViews>
  <sheetFormatPr defaultColWidth="0" defaultRowHeight="18" zeroHeight="1" x14ac:dyDescent="0.15"/>
  <cols>
    <col min="1" max="18" width="16.046875" style="63" customWidth="1"/>
    <col min="19" max="16384" width="16.046875" style="63" hidden="1"/>
  </cols>
  <sheetData>
    <row r="1" spans="1:17" ht="18.75" thickBot="1" x14ac:dyDescent="0.25">
      <c r="A1" s="66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</row>
    <row r="2" spans="1:17" ht="18.75" thickBot="1" x14ac:dyDescent="0.25">
      <c r="A2" s="349" t="s">
        <v>58</v>
      </c>
      <c r="B2" s="554"/>
      <c r="C2" s="555">
        <f>FIN!D2</f>
        <v>0</v>
      </c>
      <c r="D2" s="556"/>
      <c r="E2" s="556"/>
      <c r="F2" s="556"/>
      <c r="G2" s="556"/>
      <c r="H2" s="557"/>
      <c r="I2" s="66"/>
      <c r="J2" s="66" t="s">
        <v>59</v>
      </c>
      <c r="K2" s="555">
        <f>FIN!K2</f>
        <v>0</v>
      </c>
      <c r="L2" s="556"/>
      <c r="M2" s="556"/>
      <c r="N2" s="556"/>
      <c r="O2" s="556"/>
      <c r="P2" s="557"/>
      <c r="Q2" s="66"/>
    </row>
    <row r="3" spans="1:17" ht="18.75" thickBot="1" x14ac:dyDescent="0.25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1:17" ht="18.75" thickBot="1" x14ac:dyDescent="0.25">
      <c r="A4" s="415" t="s">
        <v>63</v>
      </c>
      <c r="B4" s="415"/>
      <c r="C4" s="1"/>
      <c r="D4" s="542">
        <f>FIN!E8</f>
        <v>28513</v>
      </c>
      <c r="E4" s="543"/>
      <c r="F4" s="66"/>
      <c r="G4" s="63" t="s">
        <v>64</v>
      </c>
      <c r="H4" s="117"/>
      <c r="I4" s="298">
        <f ca="1">FIN!K8</f>
        <v>45</v>
      </c>
      <c r="J4" s="66"/>
      <c r="K4" s="63" t="s">
        <v>121</v>
      </c>
      <c r="M4" s="189" t="s">
        <v>267</v>
      </c>
      <c r="N4" s="66"/>
      <c r="O4" s="63" t="s">
        <v>122</v>
      </c>
      <c r="P4" s="255">
        <f>'Client Survey'!J47</f>
        <v>0</v>
      </c>
      <c r="Q4" s="97"/>
    </row>
    <row r="5" spans="1:17" ht="18.75" thickBot="1" x14ac:dyDescent="0.25">
      <c r="A5" s="66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</row>
    <row r="6" spans="1:17" ht="18.75" thickBot="1" x14ac:dyDescent="0.25">
      <c r="A6" s="349" t="s">
        <v>123</v>
      </c>
      <c r="B6" s="554"/>
      <c r="C6" s="555">
        <f>'FIN (SPOUSE)'!D2</f>
        <v>0</v>
      </c>
      <c r="D6" s="556"/>
      <c r="E6" s="556"/>
      <c r="F6" s="556"/>
      <c r="G6" s="556"/>
      <c r="H6" s="557"/>
      <c r="I6" s="66"/>
      <c r="J6" s="66" t="s">
        <v>59</v>
      </c>
      <c r="K6" s="555">
        <f>'FIN (SPOUSE)'!K2</f>
        <v>0</v>
      </c>
      <c r="L6" s="556"/>
      <c r="M6" s="556"/>
      <c r="N6" s="556"/>
      <c r="O6" s="556"/>
      <c r="P6" s="557"/>
      <c r="Q6" s="66"/>
    </row>
    <row r="7" spans="1:17" ht="18.75" thickBot="1" x14ac:dyDescent="0.25">
      <c r="A7" s="66"/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</row>
    <row r="8" spans="1:17" ht="18.75" thickBot="1" x14ac:dyDescent="0.25">
      <c r="A8" s="415" t="s">
        <v>63</v>
      </c>
      <c r="B8" s="415"/>
      <c r="C8" s="1"/>
      <c r="D8" s="542">
        <f>'FIN (SPOUSE)'!E8</f>
        <v>0</v>
      </c>
      <c r="E8" s="543"/>
      <c r="F8" s="66"/>
      <c r="G8" s="63" t="s">
        <v>64</v>
      </c>
      <c r="H8" s="117"/>
      <c r="I8" s="298">
        <f ca="1">'FIN (SPOUSE)'!K8</f>
        <v>123</v>
      </c>
      <c r="J8" s="66"/>
      <c r="K8" s="63" t="s">
        <v>121</v>
      </c>
      <c r="M8" s="189" t="s">
        <v>267</v>
      </c>
      <c r="N8" s="66"/>
      <c r="O8" s="63" t="s">
        <v>122</v>
      </c>
      <c r="P8" s="255">
        <f>'Client Survey'!Q47</f>
        <v>0</v>
      </c>
      <c r="Q8" s="97"/>
    </row>
    <row r="9" spans="1:17" ht="18.75" thickBot="1" x14ac:dyDescent="0.25">
      <c r="A9" s="66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</row>
    <row r="10" spans="1:17" ht="18" customHeight="1" x14ac:dyDescent="0.2">
      <c r="A10" s="66"/>
      <c r="B10" s="66"/>
      <c r="C10" s="564" t="s">
        <v>205</v>
      </c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65"/>
      <c r="P10" s="566"/>
      <c r="Q10" s="15"/>
    </row>
    <row r="11" spans="1:17" x14ac:dyDescent="0.2">
      <c r="A11" s="66"/>
      <c r="B11" s="66"/>
      <c r="C11" s="567"/>
      <c r="D11" s="568"/>
      <c r="E11" s="568"/>
      <c r="F11" s="568"/>
      <c r="G11" s="568"/>
      <c r="H11" s="568"/>
      <c r="I11" s="568"/>
      <c r="J11" s="568"/>
      <c r="K11" s="568"/>
      <c r="L11" s="568"/>
      <c r="M11" s="568"/>
      <c r="N11" s="568"/>
      <c r="O11" s="568"/>
      <c r="P11" s="569"/>
      <c r="Q11" s="15"/>
    </row>
    <row r="12" spans="1:17" x14ac:dyDescent="0.2">
      <c r="A12" s="66"/>
      <c r="B12" s="66"/>
      <c r="C12" s="567"/>
      <c r="D12" s="568"/>
      <c r="E12" s="568"/>
      <c r="F12" s="568"/>
      <c r="G12" s="568"/>
      <c r="H12" s="568"/>
      <c r="I12" s="568"/>
      <c r="J12" s="568"/>
      <c r="K12" s="568"/>
      <c r="L12" s="568"/>
      <c r="M12" s="568"/>
      <c r="N12" s="568"/>
      <c r="O12" s="568"/>
      <c r="P12" s="569"/>
      <c r="Q12" s="15"/>
    </row>
    <row r="13" spans="1:17" x14ac:dyDescent="0.2">
      <c r="A13" s="66"/>
      <c r="B13" s="66"/>
      <c r="C13" s="567"/>
      <c r="D13" s="568"/>
      <c r="E13" s="568"/>
      <c r="F13" s="568"/>
      <c r="G13" s="568"/>
      <c r="H13" s="568"/>
      <c r="I13" s="568"/>
      <c r="J13" s="568"/>
      <c r="K13" s="568"/>
      <c r="L13" s="568"/>
      <c r="M13" s="568"/>
      <c r="N13" s="568"/>
      <c r="O13" s="568"/>
      <c r="P13" s="569"/>
      <c r="Q13" s="15"/>
    </row>
    <row r="14" spans="1:17" x14ac:dyDescent="0.2">
      <c r="A14" s="66"/>
      <c r="B14" s="66"/>
      <c r="C14" s="567"/>
      <c r="D14" s="568"/>
      <c r="E14" s="568"/>
      <c r="F14" s="568"/>
      <c r="G14" s="568"/>
      <c r="H14" s="568"/>
      <c r="I14" s="568"/>
      <c r="J14" s="568"/>
      <c r="K14" s="568"/>
      <c r="L14" s="568"/>
      <c r="M14" s="568"/>
      <c r="N14" s="568"/>
      <c r="O14" s="568"/>
      <c r="P14" s="569"/>
      <c r="Q14" s="15"/>
    </row>
    <row r="15" spans="1:17" x14ac:dyDescent="0.2">
      <c r="A15" s="66"/>
      <c r="B15" s="66"/>
      <c r="C15" s="567"/>
      <c r="D15" s="568"/>
      <c r="E15" s="568"/>
      <c r="F15" s="568"/>
      <c r="G15" s="568"/>
      <c r="H15" s="568"/>
      <c r="I15" s="568"/>
      <c r="J15" s="568"/>
      <c r="K15" s="568"/>
      <c r="L15" s="568"/>
      <c r="M15" s="568"/>
      <c r="N15" s="568"/>
      <c r="O15" s="568"/>
      <c r="P15" s="569"/>
      <c r="Q15" s="15"/>
    </row>
    <row r="16" spans="1:17" x14ac:dyDescent="0.2">
      <c r="A16" s="66"/>
      <c r="B16" s="66"/>
      <c r="C16" s="567"/>
      <c r="D16" s="568"/>
      <c r="E16" s="568"/>
      <c r="F16" s="568"/>
      <c r="G16" s="568"/>
      <c r="H16" s="568"/>
      <c r="I16" s="568"/>
      <c r="J16" s="568"/>
      <c r="K16" s="568"/>
      <c r="L16" s="568"/>
      <c r="M16" s="568"/>
      <c r="N16" s="568"/>
      <c r="O16" s="568"/>
      <c r="P16" s="569"/>
      <c r="Q16" s="15"/>
    </row>
    <row r="17" spans="1:17" x14ac:dyDescent="0.2">
      <c r="A17" s="66"/>
      <c r="B17" s="66"/>
      <c r="C17" s="567"/>
      <c r="D17" s="568"/>
      <c r="E17" s="568"/>
      <c r="F17" s="568"/>
      <c r="G17" s="568"/>
      <c r="H17" s="568"/>
      <c r="I17" s="568"/>
      <c r="J17" s="568"/>
      <c r="K17" s="568"/>
      <c r="L17" s="568"/>
      <c r="M17" s="568"/>
      <c r="N17" s="568"/>
      <c r="O17" s="568"/>
      <c r="P17" s="569"/>
      <c r="Q17" s="15"/>
    </row>
    <row r="18" spans="1:17" x14ac:dyDescent="0.2">
      <c r="A18" s="66"/>
      <c r="B18" s="66"/>
      <c r="C18" s="567"/>
      <c r="D18" s="568"/>
      <c r="E18" s="568"/>
      <c r="F18" s="568"/>
      <c r="G18" s="568"/>
      <c r="H18" s="568"/>
      <c r="I18" s="568"/>
      <c r="J18" s="568"/>
      <c r="K18" s="568"/>
      <c r="L18" s="568"/>
      <c r="M18" s="568"/>
      <c r="N18" s="568"/>
      <c r="O18" s="568"/>
      <c r="P18" s="569"/>
      <c r="Q18" s="15"/>
    </row>
    <row r="19" spans="1:17" x14ac:dyDescent="0.2">
      <c r="A19" s="66"/>
      <c r="B19" s="66"/>
      <c r="C19" s="567"/>
      <c r="D19" s="568"/>
      <c r="E19" s="568"/>
      <c r="F19" s="568"/>
      <c r="G19" s="568"/>
      <c r="H19" s="568"/>
      <c r="I19" s="568"/>
      <c r="J19" s="568"/>
      <c r="K19" s="568"/>
      <c r="L19" s="568"/>
      <c r="M19" s="568"/>
      <c r="N19" s="568"/>
      <c r="O19" s="568"/>
      <c r="P19" s="569"/>
      <c r="Q19" s="15"/>
    </row>
    <row r="20" spans="1:17" ht="18.75" thickBot="1" x14ac:dyDescent="0.25">
      <c r="A20" s="66"/>
      <c r="B20" s="66"/>
      <c r="C20" s="570"/>
      <c r="D20" s="571"/>
      <c r="E20" s="571"/>
      <c r="F20" s="571"/>
      <c r="G20" s="571"/>
      <c r="H20" s="571"/>
      <c r="I20" s="571"/>
      <c r="J20" s="571"/>
      <c r="K20" s="571"/>
      <c r="L20" s="571"/>
      <c r="M20" s="571"/>
      <c r="N20" s="571"/>
      <c r="O20" s="571"/>
      <c r="P20" s="572"/>
      <c r="Q20" s="15"/>
    </row>
    <row r="21" spans="1:17" ht="18.75" thickBot="1" x14ac:dyDescent="0.25">
      <c r="A21" s="66"/>
      <c r="B21" s="66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</row>
    <row r="22" spans="1:17" ht="18.75" thickBot="1" x14ac:dyDescent="0.25">
      <c r="A22" s="66"/>
      <c r="B22" s="191"/>
      <c r="C22" s="513" t="s">
        <v>124</v>
      </c>
      <c r="D22" s="522"/>
      <c r="E22" s="522"/>
      <c r="F22" s="522"/>
      <c r="G22" s="522"/>
      <c r="H22" s="522"/>
      <c r="I22" s="522"/>
      <c r="J22" s="522"/>
      <c r="K22" s="522"/>
      <c r="L22" s="522"/>
      <c r="M22" s="522"/>
      <c r="N22" s="522"/>
      <c r="O22" s="522"/>
      <c r="P22" s="514"/>
      <c r="Q22" s="192"/>
    </row>
    <row r="23" spans="1:17" x14ac:dyDescent="0.2">
      <c r="A23" s="66"/>
      <c r="B23" s="193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194"/>
    </row>
    <row r="24" spans="1:17" x14ac:dyDescent="0.2">
      <c r="A24" s="66"/>
      <c r="B24" s="193" t="s">
        <v>125</v>
      </c>
      <c r="C24" s="549">
        <f>'Client Survey'!J56</f>
        <v>0</v>
      </c>
      <c r="D24" s="550"/>
      <c r="E24" s="551"/>
      <c r="F24" s="66" t="s">
        <v>126</v>
      </c>
      <c r="G24" s="66"/>
      <c r="H24" s="545">
        <f>'Client Survey'!J57</f>
        <v>0</v>
      </c>
      <c r="I24" s="546"/>
      <c r="J24" s="66"/>
      <c r="K24" s="66" t="s">
        <v>127</v>
      </c>
      <c r="L24" s="547">
        <f>'Client Survey'!J60</f>
        <v>0</v>
      </c>
      <c r="M24" s="548"/>
      <c r="N24" s="66"/>
      <c r="O24" s="66" t="s">
        <v>128</v>
      </c>
      <c r="P24" s="558"/>
      <c r="Q24" s="562"/>
    </row>
    <row r="25" spans="1:17" x14ac:dyDescent="0.2">
      <c r="A25" s="66"/>
      <c r="B25" s="193"/>
      <c r="C25" s="66"/>
      <c r="D25" s="66"/>
      <c r="E25" s="66"/>
      <c r="F25" s="66"/>
      <c r="G25" s="66"/>
      <c r="H25" s="195"/>
      <c r="I25" s="195"/>
      <c r="J25" s="66"/>
      <c r="K25" s="66"/>
      <c r="L25" s="195"/>
      <c r="M25" s="195"/>
      <c r="N25" s="66"/>
      <c r="O25" s="66"/>
      <c r="P25" s="195"/>
      <c r="Q25" s="196"/>
    </row>
    <row r="26" spans="1:17" x14ac:dyDescent="0.2">
      <c r="A26" s="66"/>
      <c r="B26" s="193" t="s">
        <v>129</v>
      </c>
      <c r="C26" s="549">
        <f>'Client Survey'!Q56</f>
        <v>0</v>
      </c>
      <c r="D26" s="550"/>
      <c r="E26" s="551"/>
      <c r="F26" s="66" t="s">
        <v>126</v>
      </c>
      <c r="G26" s="66"/>
      <c r="H26" s="545">
        <f>'Client Survey'!Q57</f>
        <v>0</v>
      </c>
      <c r="I26" s="546"/>
      <c r="J26" s="66"/>
      <c r="K26" s="66" t="s">
        <v>127</v>
      </c>
      <c r="L26" s="547">
        <f>'Client Survey'!Q60</f>
        <v>0</v>
      </c>
      <c r="M26" s="548"/>
      <c r="N26" s="66"/>
      <c r="O26" s="66" t="s">
        <v>128</v>
      </c>
      <c r="P26" s="558"/>
      <c r="Q26" s="562"/>
    </row>
    <row r="27" spans="1:17" x14ac:dyDescent="0.2">
      <c r="A27" s="66"/>
      <c r="B27" s="193"/>
      <c r="C27" s="66"/>
      <c r="D27" s="66"/>
      <c r="E27" s="66"/>
      <c r="F27" s="66"/>
      <c r="G27" s="66"/>
      <c r="H27" s="195"/>
      <c r="I27" s="195"/>
      <c r="J27" s="66"/>
      <c r="K27" s="66"/>
      <c r="L27" s="195"/>
      <c r="M27" s="195"/>
      <c r="N27" s="66"/>
      <c r="O27" s="66"/>
      <c r="P27" s="195"/>
      <c r="Q27" s="196"/>
    </row>
    <row r="28" spans="1:17" x14ac:dyDescent="0.2">
      <c r="A28" s="66"/>
      <c r="B28" s="193" t="s">
        <v>130</v>
      </c>
      <c r="C28" s="377"/>
      <c r="D28" s="552"/>
      <c r="E28" s="553"/>
      <c r="F28" s="66" t="s">
        <v>126</v>
      </c>
      <c r="G28" s="66"/>
      <c r="H28" s="558"/>
      <c r="I28" s="559"/>
      <c r="J28" s="66"/>
      <c r="K28" s="66" t="s">
        <v>127</v>
      </c>
      <c r="L28" s="560"/>
      <c r="M28" s="561"/>
      <c r="N28" s="66"/>
      <c r="O28" s="66" t="s">
        <v>128</v>
      </c>
      <c r="P28" s="558"/>
      <c r="Q28" s="562"/>
    </row>
    <row r="29" spans="1:17" x14ac:dyDescent="0.2">
      <c r="A29" s="66"/>
      <c r="B29" s="193"/>
      <c r="C29" s="66"/>
      <c r="D29" s="66"/>
      <c r="E29" s="66"/>
      <c r="F29" s="66"/>
      <c r="G29" s="66"/>
      <c r="H29" s="195"/>
      <c r="I29" s="195"/>
      <c r="J29" s="66"/>
      <c r="K29" s="66"/>
      <c r="L29" s="195"/>
      <c r="M29" s="195"/>
      <c r="N29" s="66"/>
      <c r="O29" s="66"/>
      <c r="P29" s="195"/>
      <c r="Q29" s="196"/>
    </row>
    <row r="30" spans="1:17" x14ac:dyDescent="0.2">
      <c r="A30" s="66"/>
      <c r="B30" s="193"/>
      <c r="C30" s="532"/>
      <c r="D30" s="532"/>
      <c r="E30" s="66"/>
      <c r="F30" s="66" t="s">
        <v>131</v>
      </c>
      <c r="G30" s="66"/>
      <c r="H30" s="545">
        <f>SUM(H24+H26+H28)</f>
        <v>0</v>
      </c>
      <c r="I30" s="546"/>
      <c r="J30" s="66"/>
      <c r="K30" s="66" t="s">
        <v>127</v>
      </c>
      <c r="L30" s="547">
        <f>SUM(L24+L26+L28)</f>
        <v>0</v>
      </c>
      <c r="M30" s="548"/>
      <c r="N30" s="66"/>
      <c r="O30" s="66" t="s">
        <v>128</v>
      </c>
      <c r="P30" s="545">
        <f>SUM(P24+P26+P28)</f>
        <v>0</v>
      </c>
      <c r="Q30" s="563"/>
    </row>
    <row r="31" spans="1:17" ht="18.75" thickBot="1" x14ac:dyDescent="0.25">
      <c r="A31" s="66"/>
      <c r="B31" s="197"/>
      <c r="C31" s="198"/>
      <c r="D31" s="198"/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9"/>
    </row>
    <row r="32" spans="1:17" ht="18.75" thickBot="1" x14ac:dyDescent="0.25">
      <c r="A32" s="66"/>
      <c r="B32" s="66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</row>
    <row r="33" spans="1:17" ht="21" customHeight="1" thickBot="1" x14ac:dyDescent="0.25">
      <c r="A33" s="66"/>
      <c r="B33" s="526" t="s">
        <v>132</v>
      </c>
      <c r="C33" s="529" t="s">
        <v>133</v>
      </c>
      <c r="D33" s="530"/>
      <c r="E33" s="200"/>
      <c r="F33" s="200"/>
      <c r="G33" s="200"/>
      <c r="H33" s="200"/>
      <c r="I33" s="200"/>
      <c r="J33" s="200"/>
      <c r="K33" s="200"/>
      <c r="L33" s="544" t="s">
        <v>9</v>
      </c>
      <c r="M33" s="544"/>
      <c r="N33" s="200"/>
      <c r="O33" s="544" t="s">
        <v>13</v>
      </c>
      <c r="P33" s="544"/>
      <c r="Q33" s="201"/>
    </row>
    <row r="34" spans="1:17" ht="20.100000000000001" customHeight="1" x14ac:dyDescent="0.2">
      <c r="A34" s="66"/>
      <c r="B34" s="527"/>
      <c r="C34" s="66" t="s">
        <v>134</v>
      </c>
      <c r="D34" s="66"/>
      <c r="E34" s="66"/>
      <c r="F34" s="66"/>
      <c r="G34" s="66"/>
      <c r="H34" s="66"/>
      <c r="I34" s="66"/>
      <c r="J34" s="66"/>
      <c r="K34" s="66"/>
      <c r="L34" s="536"/>
      <c r="M34" s="537"/>
      <c r="N34" s="66"/>
      <c r="O34" s="536"/>
      <c r="P34" s="537"/>
      <c r="Q34" s="194"/>
    </row>
    <row r="35" spans="1:17" ht="20.100000000000001" customHeight="1" x14ac:dyDescent="0.2">
      <c r="A35" s="66"/>
      <c r="B35" s="527"/>
      <c r="C35" s="66" t="s">
        <v>135</v>
      </c>
      <c r="D35" s="66"/>
      <c r="E35" s="66"/>
      <c r="F35" s="66"/>
      <c r="G35" s="66"/>
      <c r="H35" s="66"/>
      <c r="I35" s="66"/>
      <c r="J35" s="66"/>
      <c r="K35" s="66"/>
      <c r="L35" s="536"/>
      <c r="M35" s="537"/>
      <c r="N35" s="66"/>
      <c r="O35" s="536"/>
      <c r="P35" s="537"/>
      <c r="Q35" s="194"/>
    </row>
    <row r="36" spans="1:17" ht="21" customHeight="1" thickBot="1" x14ac:dyDescent="0.25">
      <c r="A36" s="66"/>
      <c r="B36" s="528"/>
      <c r="C36" s="198"/>
      <c r="D36" s="198"/>
      <c r="E36" s="198"/>
      <c r="F36" s="198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9"/>
    </row>
    <row r="37" spans="1:17" ht="18.75" thickBot="1" x14ac:dyDescent="0.25">
      <c r="A37" s="66"/>
      <c r="B37" s="14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</row>
    <row r="38" spans="1:17" ht="21" customHeight="1" thickBot="1" x14ac:dyDescent="0.25">
      <c r="A38" s="66"/>
      <c r="B38" s="526" t="s">
        <v>136</v>
      </c>
      <c r="C38" s="529" t="s">
        <v>137</v>
      </c>
      <c r="D38" s="530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1"/>
    </row>
    <row r="39" spans="1:17" ht="21" customHeight="1" thickBot="1" x14ac:dyDescent="0.25">
      <c r="A39" s="66"/>
      <c r="B39" s="527"/>
      <c r="C39" s="66" t="s">
        <v>138</v>
      </c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194"/>
    </row>
    <row r="40" spans="1:17" ht="21" customHeight="1" thickBot="1" x14ac:dyDescent="0.25">
      <c r="A40" s="66"/>
      <c r="B40" s="527"/>
      <c r="C40" s="66"/>
      <c r="D40" s="513" t="s">
        <v>9</v>
      </c>
      <c r="E40" s="538"/>
      <c r="F40" s="536"/>
      <c r="G40" s="537"/>
      <c r="H40" s="65" t="s">
        <v>139</v>
      </c>
      <c r="I40" s="532" t="s">
        <v>140</v>
      </c>
      <c r="J40" s="533"/>
      <c r="K40" s="534">
        <f>SUM(F40*12)</f>
        <v>0</v>
      </c>
      <c r="L40" s="535"/>
      <c r="M40" s="531" t="s">
        <v>141</v>
      </c>
      <c r="N40" s="533"/>
      <c r="O40" s="534">
        <f>SUM(K40*10)</f>
        <v>0</v>
      </c>
      <c r="P40" s="535"/>
      <c r="Q40" s="194"/>
    </row>
    <row r="41" spans="1:17" ht="21" customHeight="1" thickBot="1" x14ac:dyDescent="0.25">
      <c r="A41" s="66"/>
      <c r="B41" s="528"/>
      <c r="C41" s="198"/>
      <c r="D41" s="513" t="s">
        <v>13</v>
      </c>
      <c r="E41" s="538"/>
      <c r="F41" s="539"/>
      <c r="G41" s="540"/>
      <c r="H41" s="202" t="s">
        <v>139</v>
      </c>
      <c r="I41" s="511" t="s">
        <v>140</v>
      </c>
      <c r="J41" s="541"/>
      <c r="K41" s="534">
        <f>SUM(F41*12)</f>
        <v>0</v>
      </c>
      <c r="L41" s="535"/>
      <c r="M41" s="510" t="s">
        <v>141</v>
      </c>
      <c r="N41" s="541"/>
      <c r="O41" s="534">
        <f>SUM(K41*10)</f>
        <v>0</v>
      </c>
      <c r="P41" s="535"/>
      <c r="Q41" s="199"/>
    </row>
    <row r="42" spans="1:17" ht="18.75" thickBot="1" x14ac:dyDescent="0.25">
      <c r="A42" s="66"/>
      <c r="B42" s="14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</row>
    <row r="43" spans="1:17" ht="21" customHeight="1" thickBot="1" x14ac:dyDescent="0.25">
      <c r="A43" s="66"/>
      <c r="B43" s="526" t="s">
        <v>142</v>
      </c>
      <c r="C43" s="529" t="s">
        <v>143</v>
      </c>
      <c r="D43" s="530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1"/>
    </row>
    <row r="44" spans="1:17" ht="20.100000000000001" customHeight="1" x14ac:dyDescent="0.2">
      <c r="A44" s="66"/>
      <c r="B44" s="527"/>
      <c r="C44" s="531" t="s">
        <v>144</v>
      </c>
      <c r="D44" s="532"/>
      <c r="E44" s="532"/>
      <c r="F44" s="532"/>
      <c r="G44" s="532"/>
      <c r="H44" s="532"/>
      <c r="I44" s="532"/>
      <c r="J44" s="66"/>
      <c r="K44" s="190" t="s">
        <v>251</v>
      </c>
      <c r="L44" s="66"/>
      <c r="M44" s="576" t="s">
        <v>9</v>
      </c>
      <c r="N44" s="576"/>
      <c r="O44" s="66"/>
      <c r="P44" s="576" t="s">
        <v>13</v>
      </c>
      <c r="Q44" s="577"/>
    </row>
    <row r="45" spans="1:17" ht="20.100000000000001" customHeight="1" x14ac:dyDescent="0.2">
      <c r="A45" s="66"/>
      <c r="B45" s="527"/>
      <c r="C45" s="531" t="s">
        <v>145</v>
      </c>
      <c r="D45" s="532"/>
      <c r="E45" s="532"/>
      <c r="F45" s="66"/>
      <c r="G45" s="66"/>
      <c r="H45" s="66"/>
      <c r="I45" s="66"/>
      <c r="J45" s="66"/>
      <c r="K45" s="66"/>
      <c r="L45" s="66"/>
      <c r="M45" s="536"/>
      <c r="N45" s="537"/>
      <c r="O45" s="66"/>
      <c r="P45" s="536"/>
      <c r="Q45" s="575"/>
    </row>
    <row r="46" spans="1:17" ht="21" customHeight="1" thickBot="1" x14ac:dyDescent="0.25">
      <c r="A46" s="66"/>
      <c r="B46" s="528"/>
      <c r="C46" s="198"/>
      <c r="D46" s="198"/>
      <c r="E46" s="198"/>
      <c r="F46" s="198"/>
      <c r="G46" s="198"/>
      <c r="H46" s="198"/>
      <c r="I46" s="198"/>
      <c r="J46" s="198"/>
      <c r="K46" s="198"/>
      <c r="L46" s="198"/>
      <c r="M46" s="198"/>
      <c r="N46" s="198"/>
      <c r="O46" s="198"/>
      <c r="P46" s="198"/>
      <c r="Q46" s="199"/>
    </row>
    <row r="47" spans="1:17" ht="18.75" thickBot="1" x14ac:dyDescent="0.25">
      <c r="A47" s="66"/>
      <c r="B47" s="14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</row>
    <row r="48" spans="1:17" ht="21" customHeight="1" thickBot="1" x14ac:dyDescent="0.25">
      <c r="A48" s="66"/>
      <c r="B48" s="526" t="s">
        <v>146</v>
      </c>
      <c r="C48" s="529" t="s">
        <v>147</v>
      </c>
      <c r="D48" s="530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1"/>
    </row>
    <row r="49" spans="1:17" ht="21" customHeight="1" thickBot="1" x14ac:dyDescent="0.25">
      <c r="A49" s="66"/>
      <c r="B49" s="527"/>
      <c r="C49" s="531" t="s">
        <v>148</v>
      </c>
      <c r="D49" s="532"/>
      <c r="E49" s="532"/>
      <c r="F49" s="532"/>
      <c r="G49" s="532"/>
      <c r="H49" s="66"/>
      <c r="I49" s="536">
        <v>25000</v>
      </c>
      <c r="J49" s="537"/>
      <c r="K49" s="66"/>
      <c r="L49" s="66"/>
      <c r="M49" s="66"/>
      <c r="N49" s="66"/>
      <c r="O49" s="66"/>
      <c r="P49" s="66"/>
      <c r="Q49" s="194"/>
    </row>
    <row r="50" spans="1:17" ht="21" customHeight="1" thickBot="1" x14ac:dyDescent="0.25">
      <c r="A50" s="66"/>
      <c r="B50" s="527"/>
      <c r="C50" s="531" t="s">
        <v>149</v>
      </c>
      <c r="D50" s="532"/>
      <c r="E50" s="532"/>
      <c r="F50" s="532"/>
      <c r="G50" s="532"/>
      <c r="H50" s="532"/>
      <c r="I50" s="532"/>
      <c r="J50" s="66"/>
      <c r="K50" s="349" t="s">
        <v>150</v>
      </c>
      <c r="L50" s="349"/>
      <c r="M50" s="554"/>
      <c r="N50" s="534">
        <f>L52</f>
        <v>0</v>
      </c>
      <c r="O50" s="535"/>
      <c r="P50" s="66"/>
      <c r="Q50" s="194"/>
    </row>
    <row r="51" spans="1:17" ht="21" customHeight="1" thickBot="1" x14ac:dyDescent="0.25">
      <c r="A51" s="66"/>
      <c r="B51" s="527"/>
      <c r="C51" s="531" t="s">
        <v>151</v>
      </c>
      <c r="D51" s="532"/>
      <c r="E51" s="532"/>
      <c r="F51" s="532"/>
      <c r="G51" s="532"/>
      <c r="H51" s="66"/>
      <c r="I51" s="203"/>
      <c r="J51" s="66"/>
      <c r="K51" s="204"/>
      <c r="L51" s="204"/>
      <c r="M51" s="204"/>
      <c r="N51" s="66"/>
      <c r="O51" s="66"/>
      <c r="P51" s="66"/>
      <c r="Q51" s="194"/>
    </row>
    <row r="52" spans="1:17" ht="21" customHeight="1" thickBot="1" x14ac:dyDescent="0.25">
      <c r="A52" s="66"/>
      <c r="B52" s="527"/>
      <c r="C52" s="66"/>
      <c r="D52" s="66"/>
      <c r="E52" s="532" t="s">
        <v>152</v>
      </c>
      <c r="F52" s="532"/>
      <c r="G52" s="533"/>
      <c r="H52" s="534">
        <f>SUM(I49*I51)</f>
        <v>0</v>
      </c>
      <c r="I52" s="535"/>
      <c r="J52" s="520" t="s">
        <v>153</v>
      </c>
      <c r="K52" s="554"/>
      <c r="L52" s="205">
        <f>SUM(H52*4)</f>
        <v>0</v>
      </c>
      <c r="M52" s="204"/>
      <c r="N52" s="66"/>
      <c r="O52" s="66"/>
      <c r="P52" s="66"/>
      <c r="Q52" s="194"/>
    </row>
    <row r="53" spans="1:17" ht="21" customHeight="1" thickBot="1" x14ac:dyDescent="0.25">
      <c r="A53" s="66"/>
      <c r="B53" s="528"/>
      <c r="C53" s="510"/>
      <c r="D53" s="511"/>
      <c r="E53" s="511"/>
      <c r="F53" s="511"/>
      <c r="G53" s="511"/>
      <c r="H53" s="198"/>
      <c r="I53" s="511"/>
      <c r="J53" s="511"/>
      <c r="K53" s="198"/>
      <c r="L53" s="512"/>
      <c r="M53" s="512"/>
      <c r="N53" s="512"/>
      <c r="O53" s="511"/>
      <c r="P53" s="511"/>
      <c r="Q53" s="199"/>
    </row>
    <row r="54" spans="1:17" ht="18.75" thickBot="1" x14ac:dyDescent="0.25">
      <c r="A54" s="66"/>
      <c r="B54" s="14"/>
      <c r="C54" s="66"/>
      <c r="D54" s="66"/>
      <c r="E54" s="66"/>
      <c r="F54" s="66"/>
      <c r="G54" s="66"/>
      <c r="H54" s="66"/>
      <c r="I54" s="66"/>
      <c r="J54" s="66"/>
      <c r="K54" s="66"/>
      <c r="L54" s="204"/>
      <c r="M54" s="204"/>
      <c r="N54" s="204"/>
      <c r="O54" s="66"/>
      <c r="P54" s="66"/>
      <c r="Q54" s="66"/>
    </row>
    <row r="55" spans="1:17" ht="18.75" thickBot="1" x14ac:dyDescent="0.25">
      <c r="A55" s="66"/>
      <c r="B55" s="66"/>
      <c r="C55" s="66"/>
      <c r="D55" s="66"/>
      <c r="E55" s="66"/>
      <c r="F55" s="66"/>
      <c r="G55" s="513" t="s">
        <v>154</v>
      </c>
      <c r="H55" s="522"/>
      <c r="I55" s="522"/>
      <c r="J55" s="522"/>
      <c r="K55" s="522"/>
      <c r="L55" s="514"/>
      <c r="M55" s="66"/>
      <c r="N55" s="66"/>
      <c r="O55" s="66"/>
      <c r="P55" s="66"/>
      <c r="Q55" s="66"/>
    </row>
    <row r="56" spans="1:17" ht="18.75" thickBot="1" x14ac:dyDescent="0.25">
      <c r="A56" s="66"/>
      <c r="B56" s="66"/>
      <c r="C56" s="513" t="s">
        <v>97</v>
      </c>
      <c r="D56" s="514"/>
      <c r="E56" s="66"/>
      <c r="F56" s="66"/>
      <c r="G56" s="66"/>
      <c r="H56" s="66"/>
      <c r="I56" s="64"/>
      <c r="J56" s="64"/>
      <c r="K56" s="64"/>
      <c r="L56" s="64"/>
      <c r="M56" s="515" t="s">
        <v>9</v>
      </c>
      <c r="N56" s="515"/>
      <c r="O56" s="66"/>
      <c r="P56" s="515" t="s">
        <v>13</v>
      </c>
      <c r="Q56" s="515"/>
    </row>
    <row r="57" spans="1:17" ht="18.75" thickBot="1" x14ac:dyDescent="0.25">
      <c r="A57" s="66"/>
      <c r="B57" s="515" t="s">
        <v>9</v>
      </c>
      <c r="C57" s="515"/>
      <c r="D57" s="515" t="s">
        <v>13</v>
      </c>
      <c r="E57" s="515"/>
      <c r="F57" s="66"/>
      <c r="G57" s="66"/>
      <c r="H57" s="66"/>
      <c r="I57" s="516" t="s">
        <v>155</v>
      </c>
      <c r="J57" s="516"/>
      <c r="K57" s="516"/>
      <c r="L57" s="517"/>
      <c r="M57" s="518">
        <f>SUM(L34+L35+O40+M45+N50)</f>
        <v>0</v>
      </c>
      <c r="N57" s="519"/>
      <c r="O57" s="66"/>
      <c r="P57" s="518">
        <f>SUM(O34+O35+O41+P45+N50)</f>
        <v>0</v>
      </c>
      <c r="Q57" s="519"/>
    </row>
    <row r="58" spans="1:17" ht="18.75" thickBot="1" x14ac:dyDescent="0.25">
      <c r="A58" s="66"/>
      <c r="B58" s="578">
        <f>FIN!O42</f>
        <v>0</v>
      </c>
      <c r="C58" s="579"/>
      <c r="D58" s="578">
        <f>'FIN (SPOUSE)'!O42</f>
        <v>0</v>
      </c>
      <c r="E58" s="579"/>
      <c r="F58" s="66"/>
      <c r="G58" s="66"/>
      <c r="H58" s="66"/>
      <c r="I58" s="349" t="s">
        <v>156</v>
      </c>
      <c r="J58" s="349"/>
      <c r="K58" s="349"/>
      <c r="L58" s="554"/>
      <c r="M58" s="518">
        <f>FIN!G30</f>
        <v>0</v>
      </c>
      <c r="N58" s="519"/>
      <c r="O58" s="66"/>
      <c r="P58" s="518">
        <f>'FIN (SPOUSE)'!G30</f>
        <v>0</v>
      </c>
      <c r="Q58" s="519"/>
    </row>
    <row r="59" spans="1:17" ht="18.75" thickBot="1" x14ac:dyDescent="0.25">
      <c r="A59" s="66"/>
      <c r="B59" s="66"/>
      <c r="C59" s="66"/>
      <c r="D59" s="66"/>
      <c r="E59" s="66"/>
      <c r="F59" s="66"/>
      <c r="G59" s="66"/>
      <c r="H59" s="66"/>
      <c r="I59" s="516" t="s">
        <v>157</v>
      </c>
      <c r="J59" s="516"/>
      <c r="K59" s="516"/>
      <c r="L59" s="517"/>
      <c r="M59" s="573">
        <f>SUM(M57-M58)</f>
        <v>0</v>
      </c>
      <c r="N59" s="574"/>
      <c r="O59" s="66"/>
      <c r="P59" s="573">
        <f>SUM(P57-P58)</f>
        <v>0</v>
      </c>
      <c r="Q59" s="574"/>
    </row>
    <row r="60" spans="1:17" x14ac:dyDescent="0.2">
      <c r="A60" s="66"/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</row>
    <row r="61" spans="1:17" ht="18.75" thickBot="1" x14ac:dyDescent="0.25">
      <c r="A61" s="66"/>
      <c r="B61" s="66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</row>
    <row r="62" spans="1:17" x14ac:dyDescent="0.2">
      <c r="A62" s="66"/>
      <c r="B62" s="191"/>
      <c r="C62" s="200"/>
      <c r="D62" s="200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68"/>
      <c r="Q62" s="201"/>
    </row>
    <row r="63" spans="1:17" x14ac:dyDescent="0.2">
      <c r="A63" s="66"/>
      <c r="B63" s="520" t="s">
        <v>158</v>
      </c>
      <c r="C63" s="349"/>
      <c r="D63" s="349"/>
      <c r="E63" s="521"/>
      <c r="F63" s="507" t="s">
        <v>57</v>
      </c>
      <c r="G63" s="508"/>
      <c r="H63" s="523" t="s">
        <v>221</v>
      </c>
      <c r="I63" s="524"/>
      <c r="J63" s="524"/>
      <c r="K63" s="525"/>
      <c r="L63" s="256">
        <v>0</v>
      </c>
      <c r="M63" s="269"/>
      <c r="N63" s="509" t="s">
        <v>77</v>
      </c>
      <c r="O63" s="362"/>
      <c r="P63" s="266" cm="1">
        <f t="array" ref="P63">_xlfn.IFS(F63="Weekly",((L63*52)/12),F63="Bi-Weekly",((L63*26)/12),F63="Semi-Monthly",((L63*24)/12),F63="Monthly",((L63*12)/12),F63="None",0)</f>
        <v>0</v>
      </c>
      <c r="Q63" s="117"/>
    </row>
    <row r="64" spans="1:17" x14ac:dyDescent="0.2">
      <c r="A64" s="66"/>
      <c r="B64" s="193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117"/>
    </row>
    <row r="65" spans="1:17" x14ac:dyDescent="0.2">
      <c r="A65" s="66"/>
      <c r="B65" s="520" t="s">
        <v>159</v>
      </c>
      <c r="C65" s="349"/>
      <c r="D65" s="349"/>
      <c r="E65" s="521"/>
      <c r="F65" s="507" t="s">
        <v>57</v>
      </c>
      <c r="G65" s="508"/>
      <c r="H65" s="523" t="s">
        <v>221</v>
      </c>
      <c r="I65" s="524"/>
      <c r="J65" s="524"/>
      <c r="K65" s="525"/>
      <c r="L65" s="257">
        <v>0</v>
      </c>
      <c r="M65" s="269"/>
      <c r="N65" s="509" t="s">
        <v>77</v>
      </c>
      <c r="O65" s="362"/>
      <c r="P65" s="266" cm="1">
        <f t="array" ref="P65">_xlfn.IFS(F65="Weekly",((L65*52)/12),F65="Bi-Weekly",((L65*26)/12),F65="Semi-Monthly",((L65*24)/12),F65="Monthly",((L65*12)/12),F65="None",0)</f>
        <v>0</v>
      </c>
      <c r="Q65" s="117"/>
    </row>
    <row r="66" spans="1:17" x14ac:dyDescent="0.2">
      <c r="A66" s="66"/>
      <c r="B66" s="193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194"/>
    </row>
    <row r="67" spans="1:17" x14ac:dyDescent="0.2">
      <c r="A67" s="66"/>
      <c r="B67" s="193"/>
      <c r="C67" s="66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6"/>
      <c r="Q67" s="194"/>
    </row>
    <row r="68" spans="1:17" x14ac:dyDescent="0.2">
      <c r="A68" s="66"/>
      <c r="B68" s="501" t="s">
        <v>229</v>
      </c>
      <c r="C68" s="502"/>
      <c r="D68" s="502"/>
      <c r="E68" s="502"/>
      <c r="F68" s="502"/>
      <c r="G68" s="502"/>
      <c r="H68" s="502"/>
      <c r="I68" s="502"/>
      <c r="J68" s="502"/>
      <c r="K68" s="190"/>
      <c r="L68" s="66"/>
      <c r="M68" s="66"/>
      <c r="O68" s="66"/>
      <c r="P68" s="66"/>
      <c r="Q68" s="194"/>
    </row>
    <row r="69" spans="1:17" x14ac:dyDescent="0.2">
      <c r="A69" s="66"/>
      <c r="B69" s="193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194"/>
    </row>
    <row r="70" spans="1:17" x14ac:dyDescent="0.2">
      <c r="A70" s="66"/>
      <c r="B70" s="501" t="s">
        <v>228</v>
      </c>
      <c r="C70" s="502"/>
      <c r="D70" s="502"/>
      <c r="E70" s="502"/>
      <c r="F70" s="502"/>
      <c r="G70" s="502"/>
      <c r="H70" s="502"/>
      <c r="I70" s="502"/>
      <c r="J70" s="502"/>
      <c r="K70" s="503"/>
      <c r="L70" s="504"/>
      <c r="M70" s="504"/>
      <c r="N70" s="504"/>
      <c r="O70" s="505"/>
      <c r="P70" s="505"/>
      <c r="Q70" s="506"/>
    </row>
    <row r="71" spans="1:17" x14ac:dyDescent="0.2">
      <c r="A71" s="66"/>
      <c r="B71" s="193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194"/>
    </row>
    <row r="72" spans="1:17" x14ac:dyDescent="0.2">
      <c r="A72" s="66"/>
      <c r="B72" s="193" t="s">
        <v>230</v>
      </c>
      <c r="C72" s="66"/>
      <c r="D72" s="66"/>
      <c r="E72" s="66"/>
      <c r="F72" s="66"/>
      <c r="G72" s="66"/>
      <c r="H72" s="66"/>
      <c r="I72" s="66"/>
      <c r="J72" s="66"/>
      <c r="K72" s="190"/>
      <c r="L72" s="66"/>
      <c r="M72" s="66"/>
      <c r="O72" s="66"/>
      <c r="P72" s="66"/>
      <c r="Q72" s="194"/>
    </row>
    <row r="73" spans="1:17" x14ac:dyDescent="0.2">
      <c r="A73" s="66"/>
      <c r="B73" s="193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O73" s="66"/>
      <c r="P73" s="66"/>
      <c r="Q73" s="194"/>
    </row>
    <row r="74" spans="1:17" x14ac:dyDescent="0.2">
      <c r="A74" s="66"/>
      <c r="B74" s="193" t="s">
        <v>238</v>
      </c>
      <c r="C74" s="66"/>
      <c r="D74" s="66"/>
      <c r="E74" s="66"/>
      <c r="F74" s="66"/>
      <c r="G74" s="66"/>
      <c r="H74" s="66"/>
      <c r="I74" s="66"/>
      <c r="J74" s="66"/>
      <c r="K74" s="503"/>
      <c r="L74" s="504"/>
      <c r="M74" s="504"/>
      <c r="N74" s="504"/>
      <c r="O74" s="505"/>
      <c r="P74" s="505"/>
      <c r="Q74" s="506"/>
    </row>
    <row r="75" spans="1:17" x14ac:dyDescent="0.2">
      <c r="A75" s="66"/>
      <c r="B75" s="193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194"/>
    </row>
    <row r="76" spans="1:17" x14ac:dyDescent="0.2">
      <c r="A76" s="66"/>
      <c r="B76" s="193" t="s">
        <v>231</v>
      </c>
      <c r="C76" s="66"/>
      <c r="D76" s="66"/>
      <c r="E76" s="66"/>
      <c r="F76" s="66"/>
      <c r="G76" s="66"/>
      <c r="H76" s="66"/>
      <c r="I76" s="66"/>
      <c r="J76" s="66"/>
      <c r="K76" s="190"/>
      <c r="L76" s="66"/>
      <c r="M76" s="66"/>
      <c r="O76" s="66"/>
      <c r="P76" s="66"/>
      <c r="Q76" s="194"/>
    </row>
    <row r="77" spans="1:17" x14ac:dyDescent="0.2">
      <c r="A77" s="66"/>
      <c r="B77" s="193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O77" s="66"/>
      <c r="P77" s="66"/>
      <c r="Q77" s="194"/>
    </row>
    <row r="78" spans="1:17" x14ac:dyDescent="0.2">
      <c r="A78" s="66"/>
      <c r="B78" s="193" t="s">
        <v>236</v>
      </c>
      <c r="C78" s="66"/>
      <c r="D78" s="66"/>
      <c r="E78" s="66"/>
      <c r="F78" s="66"/>
      <c r="G78" s="66"/>
      <c r="H78" s="66"/>
      <c r="I78" s="66"/>
      <c r="J78" s="66"/>
      <c r="K78" s="270" t="s">
        <v>4</v>
      </c>
      <c r="L78" s="498"/>
      <c r="M78" s="499"/>
      <c r="N78" s="500"/>
      <c r="O78" s="270" t="s">
        <v>237</v>
      </c>
      <c r="P78" s="496"/>
      <c r="Q78" s="497"/>
    </row>
    <row r="79" spans="1:17" ht="18.75" thickBot="1" x14ac:dyDescent="0.25">
      <c r="A79" s="66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271"/>
    </row>
    <row r="80" spans="1:17" x14ac:dyDescent="0.15"/>
    <row r="81" x14ac:dyDescent="0.15"/>
    <row r="82" x14ac:dyDescent="0.15"/>
    <row r="83" x14ac:dyDescent="0.15"/>
  </sheetData>
  <sheetProtection sheet="1" selectLockedCells="1"/>
  <mergeCells count="104">
    <mergeCell ref="K50:M50"/>
    <mergeCell ref="B58:C58"/>
    <mergeCell ref="D58:E58"/>
    <mergeCell ref="I58:L58"/>
    <mergeCell ref="M58:N58"/>
    <mergeCell ref="P57:Q57"/>
    <mergeCell ref="N63:O63"/>
    <mergeCell ref="I59:L59"/>
    <mergeCell ref="M59:N59"/>
    <mergeCell ref="F63:G63"/>
    <mergeCell ref="L34:M34"/>
    <mergeCell ref="O34:P34"/>
    <mergeCell ref="L35:M35"/>
    <mergeCell ref="O35:P35"/>
    <mergeCell ref="P30:Q30"/>
    <mergeCell ref="C10:P20"/>
    <mergeCell ref="P59:Q59"/>
    <mergeCell ref="P58:Q58"/>
    <mergeCell ref="P56:Q56"/>
    <mergeCell ref="P45:Q45"/>
    <mergeCell ref="P44:Q44"/>
    <mergeCell ref="O33:P33"/>
    <mergeCell ref="M40:N40"/>
    <mergeCell ref="K41:L41"/>
    <mergeCell ref="M41:N41"/>
    <mergeCell ref="K40:L40"/>
    <mergeCell ref="M44:N44"/>
    <mergeCell ref="N50:O50"/>
    <mergeCell ref="C45:E45"/>
    <mergeCell ref="M45:N45"/>
    <mergeCell ref="J52:K52"/>
    <mergeCell ref="O41:P41"/>
    <mergeCell ref="O40:P40"/>
    <mergeCell ref="C22:P22"/>
    <mergeCell ref="A2:B2"/>
    <mergeCell ref="C2:H2"/>
    <mergeCell ref="K2:P2"/>
    <mergeCell ref="A4:B4"/>
    <mergeCell ref="D4:E4"/>
    <mergeCell ref="H24:I24"/>
    <mergeCell ref="L24:M24"/>
    <mergeCell ref="P24:Q24"/>
    <mergeCell ref="H26:I26"/>
    <mergeCell ref="L26:M26"/>
    <mergeCell ref="P26:Q26"/>
    <mergeCell ref="L33:M33"/>
    <mergeCell ref="C30:D30"/>
    <mergeCell ref="H30:I30"/>
    <mergeCell ref="L30:M30"/>
    <mergeCell ref="C24:E24"/>
    <mergeCell ref="C26:E26"/>
    <mergeCell ref="C28:E28"/>
    <mergeCell ref="A6:B6"/>
    <mergeCell ref="C6:H6"/>
    <mergeCell ref="K6:P6"/>
    <mergeCell ref="H28:I28"/>
    <mergeCell ref="L28:M28"/>
    <mergeCell ref="P28:Q28"/>
    <mergeCell ref="B38:B41"/>
    <mergeCell ref="C38:D38"/>
    <mergeCell ref="D40:E40"/>
    <mergeCell ref="F40:G40"/>
    <mergeCell ref="I40:J40"/>
    <mergeCell ref="D41:E41"/>
    <mergeCell ref="F41:G41"/>
    <mergeCell ref="I41:J41"/>
    <mergeCell ref="A8:B8"/>
    <mergeCell ref="D8:E8"/>
    <mergeCell ref="B33:B36"/>
    <mergeCell ref="C33:D33"/>
    <mergeCell ref="B43:B46"/>
    <mergeCell ref="C43:D43"/>
    <mergeCell ref="C44:I44"/>
    <mergeCell ref="B48:B53"/>
    <mergeCell ref="E52:G52"/>
    <mergeCell ref="H52:I52"/>
    <mergeCell ref="C51:G51"/>
    <mergeCell ref="I49:J49"/>
    <mergeCell ref="C50:I50"/>
    <mergeCell ref="C48:D48"/>
    <mergeCell ref="C49:G49"/>
    <mergeCell ref="P78:Q78"/>
    <mergeCell ref="L78:N78"/>
    <mergeCell ref="B68:J68"/>
    <mergeCell ref="B70:J70"/>
    <mergeCell ref="K74:Q74"/>
    <mergeCell ref="K70:Q70"/>
    <mergeCell ref="F65:G65"/>
    <mergeCell ref="N65:O65"/>
    <mergeCell ref="C53:G53"/>
    <mergeCell ref="I53:J53"/>
    <mergeCell ref="L53:N53"/>
    <mergeCell ref="O53:P53"/>
    <mergeCell ref="C56:D56"/>
    <mergeCell ref="M56:N56"/>
    <mergeCell ref="B57:C57"/>
    <mergeCell ref="D57:E57"/>
    <mergeCell ref="I57:L57"/>
    <mergeCell ref="M57:N57"/>
    <mergeCell ref="B63:E63"/>
    <mergeCell ref="G55:L55"/>
    <mergeCell ref="H63:K63"/>
    <mergeCell ref="H65:K65"/>
    <mergeCell ref="B65:E65"/>
  </mergeCells>
  <conditionalFormatting sqref="C24:D24 H24:I24 C26:D26 H26:I26 H30:I30 L30:M30 P30:Q30">
    <cfRule type="cellIs" dxfId="33" priority="10" operator="equal">
      <formula>0</formula>
    </cfRule>
  </conditionalFormatting>
  <conditionalFormatting sqref="C2:H2 K2:P2 C6:H6 K6:P6">
    <cfRule type="containsText" dxfId="32" priority="14" operator="containsText" text="0">
      <formula>NOT(ISERROR(SEARCH("0",C2)))</formula>
    </cfRule>
  </conditionalFormatting>
  <conditionalFormatting sqref="D4:E4 D8:E8">
    <cfRule type="cellIs" dxfId="31" priority="13" operator="equal">
      <formula>DATE(1900, 1,0)</formula>
    </cfRule>
  </conditionalFormatting>
  <conditionalFormatting sqref="I4 I8">
    <cfRule type="cellIs" dxfId="30" priority="12" operator="greaterThan">
      <formula>80</formula>
    </cfRule>
  </conditionalFormatting>
  <conditionalFormatting sqref="L24:M24 L26:M26">
    <cfRule type="cellIs" dxfId="29" priority="2" operator="equal">
      <formula>0</formula>
    </cfRule>
  </conditionalFormatting>
  <conditionalFormatting sqref="M58 P58">
    <cfRule type="cellIs" dxfId="28" priority="8" operator="greaterThan">
      <formula>0</formula>
    </cfRule>
  </conditionalFormatting>
  <conditionalFormatting sqref="M59">
    <cfRule type="cellIs" dxfId="27" priority="6" operator="lessThan">
      <formula>0</formula>
    </cfRule>
  </conditionalFormatting>
  <conditionalFormatting sqref="M59:N59">
    <cfRule type="cellIs" dxfId="26" priority="7" operator="greaterThan">
      <formula>0</formula>
    </cfRule>
  </conditionalFormatting>
  <conditionalFormatting sqref="P4 P8">
    <cfRule type="cellIs" dxfId="25" priority="1" operator="equal">
      <formula>0</formula>
    </cfRule>
  </conditionalFormatting>
  <conditionalFormatting sqref="P59:Q59">
    <cfRule type="cellIs" dxfId="24" priority="5" operator="greaterThan">
      <formula>0</formula>
    </cfRule>
    <cfRule type="cellIs" dxfId="23" priority="4" operator="lessThan">
      <formula>0</formula>
    </cfRule>
  </conditionalFormatting>
  <dataValidations count="4">
    <dataValidation type="list" allowBlank="1" showInputMessage="1" showErrorMessage="1" sqref="M4 K44 M8 Q4 Q8" xr:uid="{C73AD2C6-85B2-B142-ADC6-A9280B14521A}">
      <formula1>"Yes, No"</formula1>
    </dataValidation>
    <dataValidation type="list" allowBlank="1" showInputMessage="1" showErrorMessage="1" sqref="C28:D28" xr:uid="{4DF18B04-5436-C34A-91AA-44A935FB2ED6}">
      <formula1>"Whole Life, Universal Life, Indexed Universal Life, Term Life, SGLI, VGLI, Employer Provided, None"</formula1>
    </dataValidation>
    <dataValidation type="list" allowBlank="1" showInputMessage="1" showErrorMessage="1" sqref="K68 K76 K72" xr:uid="{8ED0DA56-CC4A-4A4F-A5BF-A466121B3CFD}">
      <formula1>"Yes,No"</formula1>
    </dataValidation>
    <dataValidation type="list" allowBlank="1" showInputMessage="1" showErrorMessage="1" sqref="F65:G65 F63:G63" xr:uid="{09737F90-3A76-1142-992A-85BA1565CB91}">
      <formula1>"None,Weekly,Bi-Weekly,Semi-Monthly,Monthly"</formula1>
    </dataValidation>
  </dataValidations>
  <pageMargins left="0.7" right="0.7" top="0.75" bottom="0.75" header="0.3" footer="0.3"/>
  <pageSetup scale="35" orientation="portrait" horizontalDpi="0" verticalDpi="0"/>
  <headerFooter>
    <oddHeader>&amp;L&amp;G&amp;C&amp;"Times New Roman,Bold"&amp;26&amp;K002060PROTECTION INCOME NUMBER (PIN)</oddHeader>
  </headerFooter>
  <ignoredErrors>
    <ignoredError sqref="P63" evalError="1"/>
  </ignoredErrors>
  <legacyDrawingHF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E19A3-382D-4848-BAE6-9299BC37B9E5}">
  <dimension ref="A1:G131"/>
  <sheetViews>
    <sheetView showGridLines="0" showRowColHeaders="0" showRuler="0" zoomScaleNormal="100" workbookViewId="0">
      <selection activeCell="F21" sqref="F21:F23"/>
    </sheetView>
  </sheetViews>
  <sheetFormatPr defaultColWidth="0" defaultRowHeight="18" customHeight="1" zeroHeight="1" x14ac:dyDescent="0.15"/>
  <cols>
    <col min="1" max="1" width="10.94921875" style="63" customWidth="1"/>
    <col min="2" max="4" width="51" style="63" customWidth="1"/>
    <col min="5" max="5" width="10.94921875" style="63" customWidth="1"/>
    <col min="6" max="6" width="64.6484375" style="63" bestFit="1" customWidth="1"/>
    <col min="7" max="7" width="10.94921875" style="63" customWidth="1"/>
    <col min="8" max="16384" width="40.94921875" style="63" hidden="1"/>
  </cols>
  <sheetData>
    <row r="1" spans="2:6" x14ac:dyDescent="0.15">
      <c r="B1" s="207"/>
      <c r="C1" s="209"/>
      <c r="D1" s="210"/>
      <c r="F1" s="208"/>
    </row>
    <row r="2" spans="2:6" ht="18.75" thickBot="1" x14ac:dyDescent="0.2">
      <c r="B2" s="207"/>
      <c r="C2" s="209" t="s">
        <v>161</v>
      </c>
      <c r="D2" s="209" t="s">
        <v>129</v>
      </c>
      <c r="E2" s="206"/>
      <c r="F2" s="211" t="s">
        <v>162</v>
      </c>
    </row>
    <row r="3" spans="2:6" x14ac:dyDescent="0.15">
      <c r="B3" s="629" t="s">
        <v>163</v>
      </c>
      <c r="C3" s="212">
        <f>FIN!L21+FIN!L22+FIN!L23</f>
        <v>0</v>
      </c>
      <c r="D3" s="612">
        <f>'FIN (SPOUSE)'!L21+'FIN (SPOUSE)'!L22+'FIN (SPOUSE)'!L23</f>
        <v>0</v>
      </c>
      <c r="E3" s="613"/>
      <c r="F3" s="614" t="str">
        <f>"Client: "&amp;FIN!C21&amp;", "&amp;FIN!C22&amp;", "&amp;FIN!C23&amp;"
Spouse: "&amp;'FIN (SPOUSE)'!C21&amp;", "&amp;'FIN (SPOUSE)'!C22&amp;","&amp;'FIN (SPOUSE)'!C23</f>
        <v>Client: , , 
Spouse: , ,</v>
      </c>
    </row>
    <row r="4" spans="2:6" x14ac:dyDescent="0.15">
      <c r="B4" s="610"/>
      <c r="C4" s="213">
        <f>FIN!G21+FIN!G22+FIN!G23</f>
        <v>0</v>
      </c>
      <c r="D4" s="617">
        <f>('FIN (SPOUSE)'!G21+'FIN (SPOUSE)'!G22)+'FIN (SPOUSE)'!G23</f>
        <v>0</v>
      </c>
      <c r="E4" s="618"/>
      <c r="F4" s="615"/>
    </row>
    <row r="5" spans="2:6" ht="18.75" thickBot="1" x14ac:dyDescent="0.2">
      <c r="B5" s="611"/>
      <c r="C5" s="619">
        <f>C3+D3</f>
        <v>0</v>
      </c>
      <c r="D5" s="620"/>
      <c r="E5" s="621"/>
      <c r="F5" s="616"/>
    </row>
    <row r="6" spans="2:6" ht="18.75" thickBot="1" x14ac:dyDescent="0.2">
      <c r="B6" s="214"/>
      <c r="C6" s="215"/>
      <c r="D6" s="215"/>
      <c r="E6" s="120"/>
      <c r="F6" s="218"/>
    </row>
    <row r="7" spans="2:6" x14ac:dyDescent="0.15">
      <c r="B7" s="610" t="s">
        <v>164</v>
      </c>
      <c r="C7" s="212">
        <f>FIN!L24+FIN!L25+FIN!L26</f>
        <v>0</v>
      </c>
      <c r="D7" s="612">
        <f>'FIN (SPOUSE)'!L24+'FIN (SPOUSE)'!L25+'FIN (SPOUSE)'!L26</f>
        <v>0</v>
      </c>
      <c r="E7" s="613"/>
      <c r="F7" s="614" t="str">
        <f>"Client: "&amp;FIN!C24&amp;", "&amp;FIN!C25&amp;","&amp;FIN!C26&amp;",
Spouse: "&amp;'FIN (SPOUSE)'!C24&amp;", "&amp;'FIN (SPOUSE)'!C25&amp;", "&amp;'FIN (SPOUSE)'!C26</f>
        <v xml:space="preserve">Client: , ,,
Spouse: , , </v>
      </c>
    </row>
    <row r="8" spans="2:6" x14ac:dyDescent="0.15">
      <c r="B8" s="610"/>
      <c r="C8" s="213">
        <f>FIN!G24+FIN!G25+FIN!G26</f>
        <v>0</v>
      </c>
      <c r="D8" s="617">
        <f>('FIN (SPOUSE)'!G24+'FIN (SPOUSE)'!G25+'FIN (SPOUSE)'!G26)</f>
        <v>0</v>
      </c>
      <c r="E8" s="618"/>
      <c r="F8" s="615"/>
    </row>
    <row r="9" spans="2:6" ht="18.75" thickBot="1" x14ac:dyDescent="0.2">
      <c r="B9" s="611"/>
      <c r="C9" s="619">
        <f>C7+D7</f>
        <v>0</v>
      </c>
      <c r="D9" s="620"/>
      <c r="E9" s="621"/>
      <c r="F9" s="616"/>
    </row>
    <row r="10" spans="2:6" ht="23.1" customHeight="1" thickBot="1" x14ac:dyDescent="0.2">
      <c r="B10" s="214"/>
      <c r="C10" s="215"/>
      <c r="D10" s="215"/>
      <c r="E10" s="120"/>
      <c r="F10" s="218"/>
    </row>
    <row r="11" spans="2:6" x14ac:dyDescent="0.15">
      <c r="B11" s="610" t="s">
        <v>206</v>
      </c>
      <c r="C11" s="212">
        <f>PIN!L24+PIN!L28</f>
        <v>0</v>
      </c>
      <c r="D11" s="612">
        <f>PIN!L26</f>
        <v>0</v>
      </c>
      <c r="E11" s="613"/>
      <c r="F11" s="624" t="str">
        <f>"Client: "&amp;PIN!C24&amp;", Premium: $"&amp;PIN!L24&amp;",
Child: "&amp;PIN!C28&amp;", Premium: $"&amp;PIN!L28&amp;",
Spouse: "&amp;PIN!C26&amp;", Premium: $"&amp;PIN!L26</f>
        <v>Client: 0, Premium: $0,
Child: , Premium: $,
Spouse: 0, Premium: $0</v>
      </c>
    </row>
    <row r="12" spans="2:6" x14ac:dyDescent="0.15">
      <c r="B12" s="622"/>
      <c r="C12" s="213">
        <f>PIN!H24+PIN!H28</f>
        <v>0</v>
      </c>
      <c r="D12" s="617">
        <f>PIN!H26</f>
        <v>0</v>
      </c>
      <c r="E12" s="618"/>
      <c r="F12" s="625"/>
    </row>
    <row r="13" spans="2:6" ht="18.75" thickBot="1" x14ac:dyDescent="0.2">
      <c r="B13" s="623"/>
      <c r="C13" s="619">
        <f>C11+D11</f>
        <v>0</v>
      </c>
      <c r="D13" s="620"/>
      <c r="E13" s="621"/>
      <c r="F13" s="626"/>
    </row>
    <row r="14" spans="2:6" x14ac:dyDescent="0.15">
      <c r="B14" s="87"/>
      <c r="C14" s="216"/>
      <c r="D14" s="217"/>
      <c r="F14" s="286"/>
    </row>
    <row r="15" spans="2:6" x14ac:dyDescent="0.15">
      <c r="B15" s="219" t="s">
        <v>165</v>
      </c>
      <c r="C15" s="608">
        <f>SUM(C5+C9+C13)</f>
        <v>0</v>
      </c>
      <c r="D15" s="609"/>
      <c r="F15" s="218"/>
    </row>
    <row r="16" spans="2:6" ht="33" x14ac:dyDescent="0.2">
      <c r="B16" s="219" t="s">
        <v>249</v>
      </c>
      <c r="C16" s="608">
        <f>SUM(PIN!P63+PIN!P65)</f>
        <v>0</v>
      </c>
      <c r="D16" s="609"/>
      <c r="F16" s="218"/>
    </row>
    <row r="17" spans="2:6" x14ac:dyDescent="0.15">
      <c r="B17" s="219"/>
      <c r="C17" s="283"/>
      <c r="D17" s="284"/>
      <c r="F17" s="218"/>
    </row>
    <row r="18" spans="2:6" x14ac:dyDescent="0.15">
      <c r="B18" s="220"/>
      <c r="C18" s="209" t="s">
        <v>166</v>
      </c>
      <c r="D18" s="209" t="s">
        <v>167</v>
      </c>
      <c r="E18" s="206"/>
      <c r="F18" s="211" t="s">
        <v>168</v>
      </c>
    </row>
    <row r="19" spans="2:6" ht="46.5" x14ac:dyDescent="0.15">
      <c r="B19" s="221" t="s">
        <v>250</v>
      </c>
      <c r="C19" s="627">
        <f>SUM(PIN!P63+PIN!P65)+(PIN!L24+PIN!L28)+PIN!L26</f>
        <v>0</v>
      </c>
      <c r="D19" s="627"/>
      <c r="F19" s="222"/>
    </row>
    <row r="20" spans="2:6" x14ac:dyDescent="0.15">
      <c r="B20" s="220"/>
      <c r="C20" s="209"/>
      <c r="F20" s="222"/>
    </row>
    <row r="21" spans="2:6" x14ac:dyDescent="0.15">
      <c r="B21" s="582" t="s">
        <v>207</v>
      </c>
      <c r="C21" s="285">
        <v>0</v>
      </c>
      <c r="D21" s="273">
        <v>0</v>
      </c>
      <c r="F21" s="604" t="s">
        <v>170</v>
      </c>
    </row>
    <row r="22" spans="2:6" x14ac:dyDescent="0.15">
      <c r="B22" s="582"/>
      <c r="C22" s="279">
        <v>0</v>
      </c>
      <c r="D22" s="275">
        <v>0</v>
      </c>
      <c r="F22" s="605"/>
    </row>
    <row r="23" spans="2:6" x14ac:dyDescent="0.15">
      <c r="B23" s="628"/>
      <c r="C23" s="588">
        <f>SUM(C21+D21)</f>
        <v>0</v>
      </c>
      <c r="D23" s="607"/>
      <c r="F23" s="606"/>
    </row>
    <row r="24" spans="2:6" x14ac:dyDescent="0.15">
      <c r="B24" s="225"/>
      <c r="C24" s="209"/>
      <c r="F24" s="222"/>
    </row>
    <row r="25" spans="2:6" x14ac:dyDescent="0.15">
      <c r="B25" s="225" t="s">
        <v>171</v>
      </c>
      <c r="C25" s="590">
        <f>SUM(C19-C23)</f>
        <v>0</v>
      </c>
      <c r="D25" s="590"/>
      <c r="F25" s="222"/>
    </row>
    <row r="26" spans="2:6" x14ac:dyDescent="0.15">
      <c r="B26" s="220"/>
      <c r="C26" s="209"/>
      <c r="F26" s="222"/>
    </row>
    <row r="27" spans="2:6" x14ac:dyDescent="0.15">
      <c r="B27" s="582" t="s">
        <v>254</v>
      </c>
      <c r="C27" s="285">
        <v>0</v>
      </c>
      <c r="D27" s="273">
        <v>0</v>
      </c>
      <c r="F27" s="604" t="s">
        <v>170</v>
      </c>
    </row>
    <row r="28" spans="2:6" x14ac:dyDescent="0.15">
      <c r="B28" s="582"/>
      <c r="C28" s="287">
        <v>0</v>
      </c>
      <c r="D28" s="288">
        <v>0</v>
      </c>
      <c r="F28" s="605"/>
    </row>
    <row r="29" spans="2:6" x14ac:dyDescent="0.15">
      <c r="B29" s="583"/>
      <c r="C29" s="588">
        <f>SUM(C27+D27)</f>
        <v>0</v>
      </c>
      <c r="D29" s="589"/>
      <c r="F29" s="606"/>
    </row>
    <row r="30" spans="2:6" x14ac:dyDescent="0.15">
      <c r="B30" s="260"/>
      <c r="C30" s="207"/>
      <c r="D30" s="261"/>
      <c r="F30" s="222"/>
    </row>
    <row r="31" spans="2:6" x14ac:dyDescent="0.15">
      <c r="B31" s="220" t="s">
        <v>171</v>
      </c>
      <c r="C31" s="590">
        <f>SUM(C25-C29)</f>
        <v>0</v>
      </c>
      <c r="D31" s="590"/>
      <c r="F31" s="222"/>
    </row>
    <row r="32" spans="2:6" x14ac:dyDescent="0.15">
      <c r="B32" s="220"/>
      <c r="C32" s="209"/>
      <c r="F32" s="222"/>
    </row>
    <row r="33" spans="2:6" x14ac:dyDescent="0.15">
      <c r="B33" s="582" t="s">
        <v>176</v>
      </c>
      <c r="C33" s="584">
        <v>0</v>
      </c>
      <c r="D33" s="585"/>
      <c r="F33" s="604" t="s">
        <v>170</v>
      </c>
    </row>
    <row r="34" spans="2:6" x14ac:dyDescent="0.15">
      <c r="B34" s="583"/>
      <c r="C34" s="588">
        <f>C33</f>
        <v>0</v>
      </c>
      <c r="D34" s="589"/>
      <c r="F34" s="606"/>
    </row>
    <row r="35" spans="2:6" x14ac:dyDescent="0.15">
      <c r="B35" s="220"/>
      <c r="C35" s="209"/>
      <c r="F35" s="222"/>
    </row>
    <row r="36" spans="2:6" x14ac:dyDescent="0.15">
      <c r="B36" s="220" t="s">
        <v>171</v>
      </c>
      <c r="C36" s="590">
        <f>SUM(C31-C34)</f>
        <v>0</v>
      </c>
      <c r="D36" s="590"/>
      <c r="F36" s="222"/>
    </row>
    <row r="37" spans="2:6" x14ac:dyDescent="0.15">
      <c r="B37" s="220"/>
      <c r="C37" s="209"/>
      <c r="F37" s="222"/>
    </row>
    <row r="38" spans="2:6" ht="23.1" customHeight="1" x14ac:dyDescent="0.15">
      <c r="B38" s="582" t="s">
        <v>209</v>
      </c>
      <c r="C38" s="285">
        <v>0</v>
      </c>
      <c r="D38" s="273">
        <v>0</v>
      </c>
      <c r="F38" s="604" t="s">
        <v>170</v>
      </c>
    </row>
    <row r="39" spans="2:6" x14ac:dyDescent="0.15">
      <c r="B39" s="582"/>
      <c r="C39" s="287">
        <v>0</v>
      </c>
      <c r="D39" s="288">
        <v>0</v>
      </c>
      <c r="F39" s="605"/>
    </row>
    <row r="40" spans="2:6" x14ac:dyDescent="0.15">
      <c r="B40" s="583"/>
      <c r="C40" s="588">
        <f>SUM(C38+D38)</f>
        <v>0</v>
      </c>
      <c r="D40" s="589"/>
      <c r="F40" s="606"/>
    </row>
    <row r="41" spans="2:6" x14ac:dyDescent="0.15">
      <c r="B41" s="220"/>
      <c r="C41" s="209"/>
      <c r="F41" s="222"/>
    </row>
    <row r="42" spans="2:6" x14ac:dyDescent="0.15">
      <c r="B42" s="220" t="s">
        <v>171</v>
      </c>
      <c r="C42" s="590">
        <f>SUM(C36-C40)</f>
        <v>0</v>
      </c>
      <c r="D42" s="590"/>
      <c r="F42" s="222"/>
    </row>
    <row r="43" spans="2:6" x14ac:dyDescent="0.15">
      <c r="B43" s="220"/>
      <c r="C43" s="209"/>
      <c r="F43" s="222"/>
    </row>
    <row r="44" spans="2:6" ht="23.1" customHeight="1" x14ac:dyDescent="0.15">
      <c r="B44" s="582" t="s">
        <v>209</v>
      </c>
      <c r="C44" s="285">
        <v>0</v>
      </c>
      <c r="D44" s="273">
        <v>0</v>
      </c>
      <c r="F44" s="604" t="s">
        <v>170</v>
      </c>
    </row>
    <row r="45" spans="2:6" x14ac:dyDescent="0.15">
      <c r="B45" s="582"/>
      <c r="C45" s="287">
        <v>0</v>
      </c>
      <c r="D45" s="288">
        <v>0</v>
      </c>
      <c r="F45" s="605"/>
    </row>
    <row r="46" spans="2:6" x14ac:dyDescent="0.15">
      <c r="B46" s="583"/>
      <c r="C46" s="588">
        <f>SUM(C44+D44)</f>
        <v>0</v>
      </c>
      <c r="D46" s="589"/>
      <c r="F46" s="606"/>
    </row>
    <row r="47" spans="2:6" x14ac:dyDescent="0.15">
      <c r="B47" s="220"/>
      <c r="C47" s="209"/>
      <c r="F47" s="222"/>
    </row>
    <row r="48" spans="2:6" x14ac:dyDescent="0.15">
      <c r="B48" s="220" t="s">
        <v>171</v>
      </c>
      <c r="C48" s="590">
        <f>SUM(C42-C46)</f>
        <v>0</v>
      </c>
      <c r="D48" s="590"/>
      <c r="F48" s="222"/>
    </row>
    <row r="49" spans="2:6" x14ac:dyDescent="0.15">
      <c r="B49" s="220"/>
      <c r="C49" s="209"/>
      <c r="F49" s="222"/>
    </row>
    <row r="50" spans="2:6" ht="23.1" customHeight="1" x14ac:dyDescent="0.15">
      <c r="B50" s="582" t="s">
        <v>209</v>
      </c>
      <c r="C50" s="285">
        <v>0</v>
      </c>
      <c r="D50" s="273">
        <v>0</v>
      </c>
      <c r="F50" s="604" t="s">
        <v>170</v>
      </c>
    </row>
    <row r="51" spans="2:6" x14ac:dyDescent="0.15">
      <c r="B51" s="582"/>
      <c r="C51" s="287">
        <v>0</v>
      </c>
      <c r="D51" s="288">
        <v>0</v>
      </c>
      <c r="F51" s="605"/>
    </row>
    <row r="52" spans="2:6" x14ac:dyDescent="0.15">
      <c r="B52" s="583"/>
      <c r="C52" s="588">
        <f>SUM(C50+D50)</f>
        <v>0</v>
      </c>
      <c r="D52" s="589"/>
      <c r="F52" s="606"/>
    </row>
    <row r="53" spans="2:6" x14ac:dyDescent="0.15">
      <c r="B53" s="220"/>
      <c r="C53" s="209"/>
      <c r="F53" s="222"/>
    </row>
    <row r="54" spans="2:6" x14ac:dyDescent="0.15">
      <c r="B54" s="220" t="s">
        <v>171</v>
      </c>
      <c r="C54" s="590">
        <f>SUM(C48-C52)</f>
        <v>0</v>
      </c>
      <c r="D54" s="590"/>
      <c r="F54" s="222"/>
    </row>
    <row r="55" spans="2:6" x14ac:dyDescent="0.15">
      <c r="B55" s="220"/>
      <c r="C55" s="209"/>
      <c r="F55" s="222"/>
    </row>
    <row r="56" spans="2:6" ht="18" customHeight="1" x14ac:dyDescent="0.15">
      <c r="B56" s="582" t="s">
        <v>210</v>
      </c>
      <c r="C56" s="285">
        <v>0</v>
      </c>
      <c r="D56" s="273">
        <v>0</v>
      </c>
      <c r="F56" s="604" t="s">
        <v>170</v>
      </c>
    </row>
    <row r="57" spans="2:6" x14ac:dyDescent="0.15">
      <c r="B57" s="582"/>
      <c r="C57" s="287">
        <v>0</v>
      </c>
      <c r="D57" s="288">
        <v>0</v>
      </c>
      <c r="F57" s="605"/>
    </row>
    <row r="58" spans="2:6" x14ac:dyDescent="0.15">
      <c r="B58" s="583"/>
      <c r="C58" s="588">
        <f>SUM(C56+D56)</f>
        <v>0</v>
      </c>
      <c r="D58" s="589"/>
      <c r="F58" s="606"/>
    </row>
    <row r="59" spans="2:6" x14ac:dyDescent="0.15">
      <c r="B59" s="220"/>
      <c r="C59" s="209"/>
      <c r="F59" s="222"/>
    </row>
    <row r="60" spans="2:6" x14ac:dyDescent="0.15">
      <c r="B60" s="220" t="s">
        <v>171</v>
      </c>
      <c r="C60" s="590">
        <f>SUM(C54-C58)</f>
        <v>0</v>
      </c>
      <c r="D60" s="590"/>
      <c r="F60" s="222"/>
    </row>
    <row r="61" spans="2:6" x14ac:dyDescent="0.15">
      <c r="B61" s="220"/>
      <c r="C61" s="209"/>
      <c r="F61" s="222"/>
    </row>
    <row r="62" spans="2:6" ht="18" customHeight="1" x14ac:dyDescent="0.15">
      <c r="B62" s="582" t="s">
        <v>210</v>
      </c>
      <c r="C62" s="285">
        <v>0</v>
      </c>
      <c r="D62" s="273">
        <v>0</v>
      </c>
      <c r="F62" s="604" t="s">
        <v>170</v>
      </c>
    </row>
    <row r="63" spans="2:6" x14ac:dyDescent="0.15">
      <c r="B63" s="582"/>
      <c r="C63" s="287">
        <v>0</v>
      </c>
      <c r="D63" s="288">
        <v>0</v>
      </c>
      <c r="F63" s="605"/>
    </row>
    <row r="64" spans="2:6" x14ac:dyDescent="0.15">
      <c r="B64" s="583"/>
      <c r="C64" s="588">
        <f>SUM(C62+D62)</f>
        <v>0</v>
      </c>
      <c r="D64" s="589"/>
      <c r="F64" s="606"/>
    </row>
    <row r="65" spans="2:6" x14ac:dyDescent="0.15">
      <c r="B65" s="220"/>
      <c r="C65" s="209"/>
      <c r="F65" s="222"/>
    </row>
    <row r="66" spans="2:6" x14ac:dyDescent="0.15">
      <c r="B66" s="220" t="s">
        <v>171</v>
      </c>
      <c r="C66" s="590">
        <f>SUM(C60-C64)</f>
        <v>0</v>
      </c>
      <c r="D66" s="590"/>
      <c r="F66" s="222"/>
    </row>
    <row r="67" spans="2:6" x14ac:dyDescent="0.15">
      <c r="B67" s="220"/>
      <c r="C67" s="209"/>
      <c r="F67" s="222"/>
    </row>
    <row r="68" spans="2:6" ht="18" customHeight="1" x14ac:dyDescent="0.15">
      <c r="B68" s="582" t="s">
        <v>210</v>
      </c>
      <c r="C68" s="285">
        <v>0</v>
      </c>
      <c r="D68" s="273">
        <v>0</v>
      </c>
      <c r="F68" s="604" t="s">
        <v>170</v>
      </c>
    </row>
    <row r="69" spans="2:6" x14ac:dyDescent="0.15">
      <c r="B69" s="582"/>
      <c r="C69" s="287">
        <v>0</v>
      </c>
      <c r="D69" s="288">
        <v>0</v>
      </c>
      <c r="F69" s="605"/>
    </row>
    <row r="70" spans="2:6" x14ac:dyDescent="0.15">
      <c r="B70" s="583"/>
      <c r="C70" s="588">
        <f>SUM(C68+D68)</f>
        <v>0</v>
      </c>
      <c r="D70" s="589"/>
      <c r="F70" s="606"/>
    </row>
    <row r="71" spans="2:6" x14ac:dyDescent="0.15">
      <c r="B71" s="220"/>
      <c r="C71" s="209"/>
      <c r="F71" s="222"/>
    </row>
    <row r="72" spans="2:6" x14ac:dyDescent="0.15">
      <c r="B72" s="220" t="s">
        <v>171</v>
      </c>
      <c r="C72" s="590">
        <f>SUM(C66-C70)</f>
        <v>0</v>
      </c>
      <c r="D72" s="590"/>
      <c r="F72" s="222"/>
    </row>
    <row r="73" spans="2:6" x14ac:dyDescent="0.15">
      <c r="B73" s="220"/>
      <c r="C73" s="209"/>
      <c r="F73" s="222"/>
    </row>
    <row r="74" spans="2:6" x14ac:dyDescent="0.15">
      <c r="B74" s="582" t="s">
        <v>211</v>
      </c>
      <c r="C74" s="285">
        <v>0</v>
      </c>
      <c r="D74" s="273">
        <v>0</v>
      </c>
      <c r="F74" s="604" t="s">
        <v>170</v>
      </c>
    </row>
    <row r="75" spans="2:6" x14ac:dyDescent="0.15">
      <c r="B75" s="582"/>
      <c r="C75" s="287">
        <v>0</v>
      </c>
      <c r="D75" s="288">
        <v>0</v>
      </c>
      <c r="F75" s="605"/>
    </row>
    <row r="76" spans="2:6" x14ac:dyDescent="0.15">
      <c r="B76" s="583"/>
      <c r="C76" s="588">
        <f>SUM(C74+D74)</f>
        <v>0</v>
      </c>
      <c r="D76" s="589"/>
      <c r="F76" s="606"/>
    </row>
    <row r="77" spans="2:6" x14ac:dyDescent="0.15">
      <c r="B77" s="220"/>
      <c r="C77" s="209"/>
      <c r="F77" s="222"/>
    </row>
    <row r="78" spans="2:6" x14ac:dyDescent="0.15">
      <c r="B78" s="220" t="s">
        <v>171</v>
      </c>
      <c r="C78" s="590">
        <f>SUM(C72-C76)</f>
        <v>0</v>
      </c>
      <c r="D78" s="590"/>
      <c r="F78" s="222"/>
    </row>
    <row r="79" spans="2:6" x14ac:dyDescent="0.15">
      <c r="B79" s="220"/>
      <c r="C79" s="209"/>
      <c r="F79" s="222"/>
    </row>
    <row r="80" spans="2:6" x14ac:dyDescent="0.15">
      <c r="B80" s="582" t="s">
        <v>172</v>
      </c>
      <c r="C80" s="584">
        <v>0</v>
      </c>
      <c r="D80" s="585"/>
      <c r="F80" s="586" t="s">
        <v>173</v>
      </c>
    </row>
    <row r="81" spans="2:6" x14ac:dyDescent="0.15">
      <c r="B81" s="583"/>
      <c r="C81" s="588">
        <f>SUM(C80)</f>
        <v>0</v>
      </c>
      <c r="D81" s="589"/>
      <c r="F81" s="587"/>
    </row>
    <row r="82" spans="2:6" x14ac:dyDescent="0.15">
      <c r="B82" s="87"/>
      <c r="C82" s="215"/>
      <c r="D82" s="217"/>
      <c r="F82" s="218"/>
    </row>
    <row r="83" spans="2:6" x14ac:dyDescent="0.15">
      <c r="B83" s="220" t="s">
        <v>171</v>
      </c>
      <c r="C83" s="590">
        <f>SUM(C78-C81)</f>
        <v>0</v>
      </c>
      <c r="D83" s="590"/>
      <c r="F83" s="222"/>
    </row>
    <row r="84" spans="2:6" x14ac:dyDescent="0.15">
      <c r="B84" s="87"/>
      <c r="C84" s="215"/>
      <c r="D84" s="217"/>
      <c r="F84" s="218"/>
    </row>
    <row r="85" spans="2:6" ht="18" customHeight="1" x14ac:dyDescent="0.15">
      <c r="B85" s="582" t="s">
        <v>174</v>
      </c>
      <c r="C85" s="584">
        <v>0</v>
      </c>
      <c r="D85" s="585"/>
      <c r="F85" s="586" t="s">
        <v>175</v>
      </c>
    </row>
    <row r="86" spans="2:6" x14ac:dyDescent="0.15">
      <c r="B86" s="583"/>
      <c r="C86" s="588">
        <f>C85</f>
        <v>0</v>
      </c>
      <c r="D86" s="589"/>
      <c r="F86" s="587"/>
    </row>
    <row r="87" spans="2:6" x14ac:dyDescent="0.15">
      <c r="B87" s="87"/>
      <c r="C87" s="215"/>
      <c r="D87" s="217"/>
      <c r="F87" s="218"/>
    </row>
    <row r="88" spans="2:6" x14ac:dyDescent="0.15">
      <c r="B88" s="220" t="s">
        <v>171</v>
      </c>
      <c r="C88" s="590">
        <f>SUM(C83-C86)</f>
        <v>0</v>
      </c>
      <c r="D88" s="590"/>
      <c r="F88" s="222"/>
    </row>
    <row r="89" spans="2:6" x14ac:dyDescent="0.15">
      <c r="B89" s="87"/>
      <c r="C89" s="215"/>
      <c r="D89" s="217"/>
      <c r="F89" s="218"/>
    </row>
    <row r="90" spans="2:6" x14ac:dyDescent="0.15">
      <c r="B90" s="582" t="s">
        <v>177</v>
      </c>
      <c r="C90" s="280">
        <v>0</v>
      </c>
      <c r="D90" s="224">
        <v>0</v>
      </c>
      <c r="F90" s="586" t="s">
        <v>175</v>
      </c>
    </row>
    <row r="91" spans="2:6" x14ac:dyDescent="0.15">
      <c r="B91" s="582"/>
      <c r="C91" s="588">
        <f>SUM(C90+D90)</f>
        <v>0</v>
      </c>
      <c r="D91" s="589"/>
      <c r="F91" s="591"/>
    </row>
    <row r="92" spans="2:6" x14ac:dyDescent="0.15">
      <c r="B92" s="87"/>
      <c r="C92" s="215"/>
      <c r="D92" s="217"/>
      <c r="F92" s="218"/>
    </row>
    <row r="93" spans="2:6" x14ac:dyDescent="0.15">
      <c r="B93" s="226"/>
      <c r="C93" s="592" t="s">
        <v>171</v>
      </c>
      <c r="D93" s="415"/>
      <c r="F93" s="208"/>
    </row>
    <row r="94" spans="2:6" x14ac:dyDescent="0.15">
      <c r="B94" s="11"/>
      <c r="C94" s="1"/>
      <c r="D94" s="1"/>
    </row>
    <row r="95" spans="2:6" x14ac:dyDescent="0.15">
      <c r="B95" s="225"/>
      <c r="C95" s="593">
        <f>C88-C91</f>
        <v>0</v>
      </c>
      <c r="D95" s="594"/>
    </row>
    <row r="96" spans="2:6" x14ac:dyDescent="0.15">
      <c r="B96" s="225"/>
      <c r="C96" s="595"/>
      <c r="D96" s="367"/>
    </row>
    <row r="97" spans="2:6" ht="33.75" thickBot="1" x14ac:dyDescent="0.25">
      <c r="B97" s="292" t="s">
        <v>179</v>
      </c>
      <c r="C97" s="596">
        <v>0</v>
      </c>
      <c r="D97" s="597"/>
      <c r="F97" s="211" t="s">
        <v>255</v>
      </c>
    </row>
    <row r="98" spans="2:6" ht="18.75" thickBot="1" x14ac:dyDescent="0.2">
      <c r="B98" s="225"/>
      <c r="C98" s="598"/>
      <c r="D98" s="599"/>
      <c r="F98" s="234">
        <f>C39+D39+C45+D45+C57+D57+C63+D63</f>
        <v>0</v>
      </c>
    </row>
    <row r="99" spans="2:6" ht="33" x14ac:dyDescent="0.2">
      <c r="B99" s="228" t="s">
        <v>181</v>
      </c>
      <c r="C99" s="580"/>
      <c r="D99" s="581"/>
      <c r="F99" s="208"/>
    </row>
    <row r="100" spans="2:6" ht="18.75" thickBot="1" x14ac:dyDescent="0.2">
      <c r="B100" s="225"/>
      <c r="C100" s="595"/>
      <c r="D100" s="367"/>
      <c r="F100" s="211" t="s">
        <v>180</v>
      </c>
    </row>
    <row r="101" spans="2:6" ht="18.75" thickBot="1" x14ac:dyDescent="0.2">
      <c r="B101" s="228" t="s">
        <v>183</v>
      </c>
      <c r="C101" s="600">
        <f>C22+D22</f>
        <v>0</v>
      </c>
      <c r="D101" s="601"/>
      <c r="F101" s="301">
        <f>C22+D22</f>
        <v>0</v>
      </c>
    </row>
    <row r="102" spans="2:6" ht="24.95" customHeight="1" x14ac:dyDescent="0.15">
      <c r="B102" s="225"/>
      <c r="C102" s="602"/>
      <c r="D102" s="603"/>
      <c r="F102" s="300" t="s">
        <v>182</v>
      </c>
    </row>
    <row r="103" spans="2:6" ht="33" x14ac:dyDescent="0.2">
      <c r="B103" s="228" t="s">
        <v>184</v>
      </c>
      <c r="C103" s="290">
        <f>FIN!Q4</f>
        <v>0</v>
      </c>
      <c r="D103" s="293">
        <f>'FIN (SPOUSE)'!Q4</f>
        <v>0</v>
      </c>
      <c r="F103" s="208"/>
    </row>
    <row r="104" spans="2:6" ht="18.75" thickBot="1" x14ac:dyDescent="0.2">
      <c r="B104" s="225"/>
      <c r="C104" s="230"/>
      <c r="D104" s="230"/>
      <c r="F104" s="211" t="s">
        <v>64</v>
      </c>
    </row>
    <row r="105" spans="2:6" ht="33.75" thickBot="1" x14ac:dyDescent="0.25">
      <c r="B105" s="228" t="s">
        <v>186</v>
      </c>
      <c r="C105" s="291">
        <f>FIN!D42</f>
        <v>0</v>
      </c>
      <c r="D105" s="294">
        <f>'FIN (SPOUSE)'!O42</f>
        <v>0</v>
      </c>
      <c r="F105" s="296" t="str">
        <f ca="1">"Client: "&amp;INT((TODAY()-'Client Survey'!U4)/365)&amp;" "&amp; "Spouse: "&amp;INT((TODAY()-'Client Survey'!U4)/365)</f>
        <v>Client: 45 Spouse: 45</v>
      </c>
    </row>
    <row r="106" spans="2:6" x14ac:dyDescent="0.15">
      <c r="B106" s="225"/>
      <c r="C106" s="595"/>
      <c r="D106" s="367"/>
      <c r="F106" s="208"/>
    </row>
    <row r="107" spans="2:6" ht="18.75" thickBot="1" x14ac:dyDescent="0.2">
      <c r="B107" s="228" t="s">
        <v>189</v>
      </c>
      <c r="C107" s="229">
        <f>FIN!G12+FIN!K12+FIN!P12+FIN!G14+FIN!K14+FIN!P14</f>
        <v>0</v>
      </c>
      <c r="D107" s="229">
        <f>'FIN (SPOUSE)'!G12+'FIN (SPOUSE)'!K12+'FIN (SPOUSE)'!P12+'FIN (SPOUSE)'!G14+'FIN (SPOUSE)'!K14</f>
        <v>0</v>
      </c>
      <c r="F107" s="211" t="s">
        <v>220</v>
      </c>
    </row>
    <row r="108" spans="2:6" ht="18.75" thickBot="1" x14ac:dyDescent="0.2">
      <c r="B108" s="225"/>
      <c r="C108" s="209"/>
      <c r="D108" s="209"/>
      <c r="F108" s="231" t="str">
        <f>"Client: "&amp;FIN!K4&amp;" "&amp;"Spouse: "&amp;'FIN (SPOUSE)'!K4</f>
        <v xml:space="preserve">Client:  Spouse: </v>
      </c>
    </row>
    <row r="109" spans="2:6" x14ac:dyDescent="0.15">
      <c r="B109" s="228" t="s">
        <v>187</v>
      </c>
      <c r="C109" s="229">
        <f>SUM(FIN!G16+FIN!K16+FIN!P16+FIN!G18+FIN!K18+FIN!P18)</f>
        <v>0</v>
      </c>
      <c r="D109" s="229">
        <f>'FIN (SPOUSE)'!G16+'FIN (SPOUSE)'!K16+'FIN (SPOUSE)'!P16+'FIN (SPOUSE)'!G18+'FIN (SPOUSE)'!K18+'FIN (SPOUSE)'!P18</f>
        <v>0</v>
      </c>
      <c r="F109" s="232"/>
    </row>
    <row r="110" spans="2:6" ht="18.75" thickBot="1" x14ac:dyDescent="0.2">
      <c r="B110" s="225"/>
      <c r="C110" s="595"/>
      <c r="D110" s="367"/>
      <c r="F110" s="211" t="s">
        <v>188</v>
      </c>
    </row>
    <row r="111" spans="2:6" ht="18.75" thickBot="1" x14ac:dyDescent="0.2">
      <c r="B111" s="228" t="s">
        <v>190</v>
      </c>
      <c r="C111" s="289">
        <f>SUM(C39+C45)</f>
        <v>0</v>
      </c>
      <c r="D111" s="295">
        <f>D39+D45</f>
        <v>0</v>
      </c>
      <c r="F111" s="233" t="str">
        <f ca="1">"Client: "&amp;FIN!Q8&amp;" "&amp;"Spouse: "&amp;'FIN (SPOUSE)'!Q8</f>
        <v>Client: -45 Spouse: -123</v>
      </c>
    </row>
    <row r="112" spans="2:6" x14ac:dyDescent="0.15">
      <c r="B112" s="225"/>
      <c r="C112" s="595"/>
      <c r="D112" s="367"/>
      <c r="F112" s="232"/>
    </row>
    <row r="113" spans="2:6" ht="19.5" thickBot="1" x14ac:dyDescent="0.2">
      <c r="B113" s="228" t="s">
        <v>252</v>
      </c>
      <c r="C113" s="289">
        <f>C57+C63</f>
        <v>0</v>
      </c>
      <c r="D113" s="295">
        <f>D57+D63</f>
        <v>0</v>
      </c>
      <c r="F113" s="211" t="s">
        <v>212</v>
      </c>
    </row>
    <row r="114" spans="2:6" ht="18.75" thickBot="1" x14ac:dyDescent="0.2">
      <c r="B114" s="225"/>
      <c r="C114" s="595"/>
      <c r="D114" s="367"/>
      <c r="F114" s="299">
        <f>F98-(C105+D105)</f>
        <v>0</v>
      </c>
    </row>
    <row r="115" spans="2:6" x14ac:dyDescent="0.15">
      <c r="B115" s="228" t="s">
        <v>253</v>
      </c>
      <c r="C115" s="289">
        <f>SUM(C28+C75)</f>
        <v>0</v>
      </c>
      <c r="D115" s="289">
        <f>SUM(D28+D75)</f>
        <v>0</v>
      </c>
      <c r="F115" s="208"/>
    </row>
    <row r="116" spans="2:6" x14ac:dyDescent="0.15"/>
    <row r="117" spans="2:6" x14ac:dyDescent="0.15"/>
    <row r="118" spans="2:6" x14ac:dyDescent="0.15"/>
    <row r="119" spans="2:6" x14ac:dyDescent="0.15"/>
    <row r="120" spans="2:6" x14ac:dyDescent="0.15"/>
    <row r="121" spans="2:6" x14ac:dyDescent="0.15"/>
    <row r="122" spans="2:6" x14ac:dyDescent="0.15"/>
    <row r="123" spans="2:6" x14ac:dyDescent="0.15"/>
    <row r="124" spans="2:6" x14ac:dyDescent="0.15"/>
    <row r="125" spans="2:6" x14ac:dyDescent="0.15"/>
    <row r="126" spans="2:6" x14ac:dyDescent="0.15"/>
    <row r="127" spans="2:6" x14ac:dyDescent="0.15"/>
    <row r="128" spans="2:6" x14ac:dyDescent="0.15"/>
    <row r="129" ht="18" customHeight="1" x14ac:dyDescent="0.15"/>
    <row r="130" ht="18" customHeight="1" x14ac:dyDescent="0.15"/>
    <row r="131" ht="18" customHeight="1" x14ac:dyDescent="0.15"/>
  </sheetData>
  <sheetProtection sheet="1" objects="1" scenarios="1"/>
  <mergeCells count="85">
    <mergeCell ref="B50:B52"/>
    <mergeCell ref="F50:F52"/>
    <mergeCell ref="C52:D52"/>
    <mergeCell ref="C66:D66"/>
    <mergeCell ref="B68:B70"/>
    <mergeCell ref="F68:F70"/>
    <mergeCell ref="C70:D70"/>
    <mergeCell ref="B56:B58"/>
    <mergeCell ref="F56:F58"/>
    <mergeCell ref="C58:D58"/>
    <mergeCell ref="B3:B5"/>
    <mergeCell ref="D3:E3"/>
    <mergeCell ref="F3:F5"/>
    <mergeCell ref="D4:E4"/>
    <mergeCell ref="C5:E5"/>
    <mergeCell ref="C25:D25"/>
    <mergeCell ref="C16:D16"/>
    <mergeCell ref="B7:B9"/>
    <mergeCell ref="D7:E7"/>
    <mergeCell ref="F7:F9"/>
    <mergeCell ref="D8:E8"/>
    <mergeCell ref="C9:E9"/>
    <mergeCell ref="B11:B13"/>
    <mergeCell ref="D11:E11"/>
    <mergeCell ref="F11:F13"/>
    <mergeCell ref="D12:E12"/>
    <mergeCell ref="C13:E13"/>
    <mergeCell ref="C15:D15"/>
    <mergeCell ref="C19:D19"/>
    <mergeCell ref="B21:B23"/>
    <mergeCell ref="F21:F23"/>
    <mergeCell ref="C23:D23"/>
    <mergeCell ref="B44:B46"/>
    <mergeCell ref="F44:F46"/>
    <mergeCell ref="C46:D46"/>
    <mergeCell ref="B27:B29"/>
    <mergeCell ref="F27:F29"/>
    <mergeCell ref="C29:D29"/>
    <mergeCell ref="C31:D31"/>
    <mergeCell ref="B33:B34"/>
    <mergeCell ref="C33:D33"/>
    <mergeCell ref="F33:F34"/>
    <mergeCell ref="C34:D34"/>
    <mergeCell ref="C36:D36"/>
    <mergeCell ref="B38:B40"/>
    <mergeCell ref="F38:F40"/>
    <mergeCell ref="C40:D40"/>
    <mergeCell ref="B80:B81"/>
    <mergeCell ref="C80:D80"/>
    <mergeCell ref="F80:F81"/>
    <mergeCell ref="C81:D81"/>
    <mergeCell ref="C60:D60"/>
    <mergeCell ref="C72:D72"/>
    <mergeCell ref="B74:B76"/>
    <mergeCell ref="F74:F76"/>
    <mergeCell ref="C76:D76"/>
    <mergeCell ref="B62:B64"/>
    <mergeCell ref="F62:F64"/>
    <mergeCell ref="C42:D42"/>
    <mergeCell ref="C83:D83"/>
    <mergeCell ref="C54:D54"/>
    <mergeCell ref="C78:D78"/>
    <mergeCell ref="C48:D48"/>
    <mergeCell ref="C64:D64"/>
    <mergeCell ref="C112:D112"/>
    <mergeCell ref="C114:D114"/>
    <mergeCell ref="C100:D100"/>
    <mergeCell ref="C101:D101"/>
    <mergeCell ref="C102:D102"/>
    <mergeCell ref="C106:D106"/>
    <mergeCell ref="C110:D110"/>
    <mergeCell ref="C99:D99"/>
    <mergeCell ref="B85:B86"/>
    <mergeCell ref="C85:D85"/>
    <mergeCell ref="F85:F86"/>
    <mergeCell ref="C86:D86"/>
    <mergeCell ref="C88:D88"/>
    <mergeCell ref="B90:B91"/>
    <mergeCell ref="F90:F91"/>
    <mergeCell ref="C91:D91"/>
    <mergeCell ref="C93:D93"/>
    <mergeCell ref="C95:D95"/>
    <mergeCell ref="C96:D96"/>
    <mergeCell ref="C97:D97"/>
    <mergeCell ref="C98:D98"/>
  </mergeCells>
  <conditionalFormatting sqref="C33">
    <cfRule type="cellIs" dxfId="22" priority="6" operator="equal">
      <formula>0</formula>
    </cfRule>
  </conditionalFormatting>
  <conditionalFormatting sqref="C95">
    <cfRule type="cellIs" dxfId="21" priority="11" operator="lessThan">
      <formula>0</formula>
    </cfRule>
  </conditionalFormatting>
  <conditionalFormatting sqref="C3:D4">
    <cfRule type="cellIs" dxfId="20" priority="10" operator="equal">
      <formula>0</formula>
    </cfRule>
  </conditionalFormatting>
  <conditionalFormatting sqref="C7:D8">
    <cfRule type="cellIs" dxfId="19" priority="9" operator="equal">
      <formula>0</formula>
    </cfRule>
  </conditionalFormatting>
  <conditionalFormatting sqref="C11:D12">
    <cfRule type="cellIs" dxfId="18" priority="8" operator="equal">
      <formula>0</formula>
    </cfRule>
  </conditionalFormatting>
  <conditionalFormatting sqref="C21:D21 C27:D27 C38:D38 C44:D44 C56:D56 C74:D74 C80 C85 C90:D90">
    <cfRule type="cellIs" dxfId="17" priority="13" operator="equal">
      <formula>0</formula>
    </cfRule>
  </conditionalFormatting>
  <conditionalFormatting sqref="C50:D50">
    <cfRule type="cellIs" dxfId="16" priority="2" operator="equal">
      <formula>0</formula>
    </cfRule>
  </conditionalFormatting>
  <conditionalFormatting sqref="C62:D62">
    <cfRule type="cellIs" dxfId="15" priority="5" operator="equal">
      <formula>0</formula>
    </cfRule>
  </conditionalFormatting>
  <conditionalFormatting sqref="C68:D68">
    <cfRule type="cellIs" dxfId="14" priority="1" operator="equal">
      <formula>0</formula>
    </cfRule>
  </conditionalFormatting>
  <conditionalFormatting sqref="F105">
    <cfRule type="containsErrors" dxfId="13" priority="14">
      <formula>ISERROR(F105)</formula>
    </cfRule>
  </conditionalFormatting>
  <conditionalFormatting sqref="F114">
    <cfRule type="cellIs" dxfId="12" priority="12" operator="lessThan">
      <formula>0</formula>
    </cfRule>
  </conditionalFormatting>
  <printOptions horizontalCentered="1"/>
  <pageMargins left="0.7" right="0.7" top="0.75" bottom="0.75" header="0.3" footer="0.3"/>
  <pageSetup scale="29" fitToWidth="0" fitToHeight="0" orientation="portrait" horizontalDpi="0" verticalDpi="0"/>
  <headerFooter>
    <oddHeader>&amp;L&amp;G&amp;C&amp;"Times New Roman,Bold"&amp;26&amp;K002060Financial Gameplan</oddHeader>
  </headerFooter>
  <rowBreaks count="1" manualBreakCount="1">
    <brk id="95" max="23" man="1"/>
  </rowBreaks>
  <drawing r:id="rId1"/>
  <legacyDrawing r:id="rId2"/>
  <legacyDrawingHF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745" r:id="rId4" name="Check Box 1">
              <controlPr defaultSize="0" autoFill="0" autoLine="0" autoPict="0">
                <anchor moveWithCells="1">
                  <from>
                    <xdr:col>2</xdr:col>
                    <xdr:colOff>4508500</xdr:colOff>
                    <xdr:row>98</xdr:row>
                    <xdr:rowOff>38100</xdr:rowOff>
                  </from>
                  <to>
                    <xdr:col>3</xdr:col>
                    <xdr:colOff>0</xdr:colOff>
                    <xdr:row>99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6" r:id="rId5" name="Check Box 2">
              <controlPr defaultSize="0" autoFill="0" autoLine="0" autoPict="0">
                <anchor moveWithCells="1">
                  <from>
                    <xdr:col>2</xdr:col>
                    <xdr:colOff>3124200</xdr:colOff>
                    <xdr:row>98</xdr:row>
                    <xdr:rowOff>12700</xdr:rowOff>
                  </from>
                  <to>
                    <xdr:col>3</xdr:col>
                    <xdr:colOff>342900</xdr:colOff>
                    <xdr:row>99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43969-85AE-444A-BE3A-0BF3729E33B3}">
  <dimension ref="A1:G112"/>
  <sheetViews>
    <sheetView showGridLines="0" showRuler="0" topLeftCell="A22" zoomScaleNormal="100" workbookViewId="0">
      <selection activeCell="C50" sqref="C50:D50"/>
    </sheetView>
  </sheetViews>
  <sheetFormatPr defaultColWidth="0" defaultRowHeight="18" zeroHeight="1" x14ac:dyDescent="0.15"/>
  <cols>
    <col min="1" max="1" width="10.94921875" style="63" customWidth="1"/>
    <col min="2" max="4" width="51" style="63" customWidth="1"/>
    <col min="5" max="5" width="10.94921875" style="63" customWidth="1"/>
    <col min="6" max="6" width="51" style="63" customWidth="1"/>
    <col min="7" max="7" width="10.94921875" style="63" customWidth="1"/>
    <col min="8" max="16384" width="40.94921875" style="63" hidden="1"/>
  </cols>
  <sheetData>
    <row r="1" spans="2:6" x14ac:dyDescent="0.15"/>
    <row r="2" spans="2:6" x14ac:dyDescent="0.15">
      <c r="B2" s="641" t="s">
        <v>160</v>
      </c>
      <c r="C2" s="445"/>
      <c r="D2" s="642"/>
      <c r="E2" s="367"/>
      <c r="F2" s="367"/>
    </row>
    <row r="3" spans="2:6" x14ac:dyDescent="0.15">
      <c r="B3" s="14"/>
      <c r="C3" s="643">
        <f>PIN!P63+PIN!P65</f>
        <v>0</v>
      </c>
      <c r="D3" s="367"/>
      <c r="F3" s="208"/>
    </row>
    <row r="4" spans="2:6" x14ac:dyDescent="0.15">
      <c r="B4" s="207"/>
      <c r="C4" s="209"/>
      <c r="D4" s="210"/>
      <c r="F4" s="208"/>
    </row>
    <row r="5" spans="2:6" ht="18.75" thickBot="1" x14ac:dyDescent="0.2">
      <c r="B5" s="207"/>
      <c r="C5" s="209" t="s">
        <v>161</v>
      </c>
      <c r="D5" s="209" t="s">
        <v>129</v>
      </c>
      <c r="E5" s="206"/>
      <c r="F5" s="211" t="s">
        <v>162</v>
      </c>
    </row>
    <row r="6" spans="2:6" x14ac:dyDescent="0.15">
      <c r="B6" s="629" t="s">
        <v>163</v>
      </c>
      <c r="C6" s="212">
        <f>FIN!L21+FIN!L23</f>
        <v>0</v>
      </c>
      <c r="D6" s="612">
        <f>'FIN (SPOUSE)'!L21+'FIN (SPOUSE)'!L23</f>
        <v>0</v>
      </c>
      <c r="E6" s="613"/>
      <c r="F6" s="614" t="str">
        <f>FIN!C21&amp;", "&amp;FIN!C23&amp;", "&amp;FIN!C22&amp;"
Spouse: "&amp;'FIN (SPOUSE)'!C21&amp;", "&amp;'FIN (SPOUSE)'!C23&amp;","&amp;'FIN (SPOUSE)'!C22</f>
        <v>, , 
Spouse: , ,</v>
      </c>
    </row>
    <row r="7" spans="2:6" x14ac:dyDescent="0.15">
      <c r="B7" s="610"/>
      <c r="C7" s="213">
        <f>FIN!G21+FIN!G23</f>
        <v>0</v>
      </c>
      <c r="D7" s="617">
        <f>('FIN (SPOUSE)'!G21+'FIN (SPOUSE)'!G23)</f>
        <v>0</v>
      </c>
      <c r="E7" s="618"/>
      <c r="F7" s="615"/>
    </row>
    <row r="8" spans="2:6" ht="18.75" thickBot="1" x14ac:dyDescent="0.2">
      <c r="B8" s="611"/>
      <c r="C8" s="619">
        <f>C6+D6</f>
        <v>0</v>
      </c>
      <c r="D8" s="620"/>
      <c r="E8" s="621"/>
      <c r="F8" s="616"/>
    </row>
    <row r="9" spans="2:6" ht="18.75" thickBot="1" x14ac:dyDescent="0.2">
      <c r="B9" s="214"/>
      <c r="C9" s="215"/>
      <c r="D9" s="215"/>
      <c r="E9" s="120"/>
      <c r="F9" s="218"/>
    </row>
    <row r="10" spans="2:6" x14ac:dyDescent="0.15">
      <c r="B10" s="610" t="s">
        <v>164</v>
      </c>
      <c r="C10" s="212">
        <f>FIN!L26+FIN!L27+FIN!L24</f>
        <v>0</v>
      </c>
      <c r="D10" s="612">
        <f>'FIN (SPOUSE)'!L25+'FIN (SPOUSE)'!L27+'FIN (SPOUSE)'!L24</f>
        <v>0</v>
      </c>
      <c r="E10" s="613"/>
      <c r="F10" s="614" t="str">
        <f>FIN!C24&amp;", "&amp;FIN!C26&amp;", "&amp;FIN!C27&amp;","&amp;FIN!C28&amp;",
Spouse: "&amp;'FIN (SPOUSE)'!C24&amp;", "&amp;'FIN (SPOUSE)'!C25&amp;", "&amp;'FIN (SPOUSE)'!C27&amp;", "&amp;'FIN (SPOUSE)'!C28&amp;","&amp;'FIN (SPOUSE)'!C22</f>
        <v>, , ,,
Spouse: , , , ,</v>
      </c>
    </row>
    <row r="11" spans="2:6" x14ac:dyDescent="0.15">
      <c r="B11" s="610"/>
      <c r="C11" s="213">
        <f>FIN!G26+FIN!G27+FIN!G24</f>
        <v>0</v>
      </c>
      <c r="D11" s="617">
        <f>('FIN (SPOUSE)'!G25+'FIN (SPOUSE)'!G27+'FIN (SPOUSE)'!G24)</f>
        <v>0</v>
      </c>
      <c r="E11" s="618"/>
      <c r="F11" s="615"/>
    </row>
    <row r="12" spans="2:6" ht="18.75" thickBot="1" x14ac:dyDescent="0.2">
      <c r="B12" s="611"/>
      <c r="C12" s="619">
        <f>C10+D10</f>
        <v>0</v>
      </c>
      <c r="D12" s="620"/>
      <c r="E12" s="621"/>
      <c r="F12" s="616"/>
    </row>
    <row r="13" spans="2:6" ht="23.1" customHeight="1" thickBot="1" x14ac:dyDescent="0.2">
      <c r="B13" s="214"/>
      <c r="C13" s="215"/>
      <c r="D13" s="215"/>
      <c r="E13" s="120"/>
      <c r="F13" s="218"/>
    </row>
    <row r="14" spans="2:6" x14ac:dyDescent="0.15">
      <c r="B14" s="610" t="s">
        <v>206</v>
      </c>
      <c r="C14" s="212">
        <f>PIN!L24+PIN!L28</f>
        <v>0</v>
      </c>
      <c r="D14" s="612">
        <f>PIN!L26</f>
        <v>0</v>
      </c>
      <c r="E14" s="613"/>
      <c r="F14" s="614" t="str">
        <f>'Client Survey'!J56&amp;","&amp;PIN!C28</f>
        <v>,</v>
      </c>
    </row>
    <row r="15" spans="2:6" x14ac:dyDescent="0.15">
      <c r="B15" s="622"/>
      <c r="C15" s="213">
        <f>'Client Survey'!J60+PIN!H28</f>
        <v>0</v>
      </c>
      <c r="D15" s="617">
        <f>'Client Survey'!Q60</f>
        <v>0</v>
      </c>
      <c r="E15" s="618"/>
      <c r="F15" s="615"/>
    </row>
    <row r="16" spans="2:6" ht="18.75" thickBot="1" x14ac:dyDescent="0.2">
      <c r="B16" s="623"/>
      <c r="C16" s="619">
        <f>C14+D14</f>
        <v>0</v>
      </c>
      <c r="D16" s="620"/>
      <c r="E16" s="621"/>
      <c r="F16" s="616"/>
    </row>
    <row r="17" spans="2:6" x14ac:dyDescent="0.15">
      <c r="B17" s="87"/>
      <c r="C17" s="216"/>
      <c r="D17" s="217"/>
      <c r="F17" s="218"/>
    </row>
    <row r="18" spans="2:6" x14ac:dyDescent="0.15">
      <c r="B18" s="219" t="s">
        <v>165</v>
      </c>
      <c r="C18" s="638">
        <f>SUM(C8+C12+C16)</f>
        <v>0</v>
      </c>
      <c r="D18" s="639"/>
      <c r="F18" s="218"/>
    </row>
    <row r="19" spans="2:6" x14ac:dyDescent="0.15">
      <c r="B19" s="87"/>
      <c r="C19" s="216"/>
      <c r="D19" s="217"/>
      <c r="F19" s="218"/>
    </row>
    <row r="20" spans="2:6" x14ac:dyDescent="0.15">
      <c r="B20" s="220"/>
      <c r="C20" s="209" t="s">
        <v>166</v>
      </c>
      <c r="D20" s="209" t="s">
        <v>167</v>
      </c>
      <c r="E20" s="206"/>
      <c r="F20" s="211" t="s">
        <v>168</v>
      </c>
    </row>
    <row r="21" spans="2:6" ht="33" x14ac:dyDescent="0.2">
      <c r="B21" s="221" t="s">
        <v>169</v>
      </c>
      <c r="C21" s="627">
        <f>C3+C18</f>
        <v>0</v>
      </c>
      <c r="D21" s="627"/>
      <c r="F21" s="222"/>
    </row>
    <row r="22" spans="2:6" x14ac:dyDescent="0.15">
      <c r="B22" s="220"/>
      <c r="C22" s="209"/>
      <c r="F22" s="222"/>
    </row>
    <row r="23" spans="2:6" x14ac:dyDescent="0.15">
      <c r="B23" s="640" t="s">
        <v>207</v>
      </c>
      <c r="C23" s="273">
        <v>0</v>
      </c>
      <c r="D23" s="273">
        <v>0</v>
      </c>
      <c r="F23" s="604" t="s">
        <v>170</v>
      </c>
    </row>
    <row r="24" spans="2:6" x14ac:dyDescent="0.15">
      <c r="B24" s="640"/>
      <c r="C24" s="275">
        <v>0</v>
      </c>
      <c r="D24" s="275">
        <v>0</v>
      </c>
      <c r="F24" s="605"/>
    </row>
    <row r="25" spans="2:6" x14ac:dyDescent="0.15">
      <c r="B25" s="628"/>
      <c r="C25" s="607">
        <f>SUM(C23+D23)</f>
        <v>0</v>
      </c>
      <c r="D25" s="607"/>
      <c r="F25" s="606"/>
    </row>
    <row r="26" spans="2:6" x14ac:dyDescent="0.15">
      <c r="B26" s="225"/>
      <c r="C26" s="209"/>
      <c r="F26" s="222"/>
    </row>
    <row r="27" spans="2:6" x14ac:dyDescent="0.15">
      <c r="B27" s="225" t="s">
        <v>171</v>
      </c>
      <c r="C27" s="590">
        <f>SUM(C21-C25)</f>
        <v>0</v>
      </c>
      <c r="D27" s="590"/>
      <c r="F27" s="222"/>
    </row>
    <row r="28" spans="2:6" x14ac:dyDescent="0.15">
      <c r="B28" s="220"/>
      <c r="C28" s="209"/>
      <c r="F28" s="222"/>
    </row>
    <row r="29" spans="2:6" x14ac:dyDescent="0.15">
      <c r="B29" s="582" t="s">
        <v>208</v>
      </c>
      <c r="C29" s="277">
        <f>FIN!M27</f>
        <v>0</v>
      </c>
      <c r="D29" s="274">
        <f>'FIN (SPOUSE)'!M27</f>
        <v>0</v>
      </c>
      <c r="F29" s="604" t="s">
        <v>170</v>
      </c>
    </row>
    <row r="30" spans="2:6" x14ac:dyDescent="0.15">
      <c r="B30" s="582"/>
      <c r="C30" s="278">
        <f>FIN!G27</f>
        <v>0</v>
      </c>
      <c r="D30" s="276">
        <f>'FIN (SPOUSE)'!G27</f>
        <v>0</v>
      </c>
      <c r="F30" s="605"/>
    </row>
    <row r="31" spans="2:6" x14ac:dyDescent="0.15">
      <c r="B31" s="583"/>
      <c r="C31" s="588">
        <f>SUM(C29+D29)</f>
        <v>0</v>
      </c>
      <c r="D31" s="589"/>
      <c r="F31" s="606"/>
    </row>
    <row r="32" spans="2:6" x14ac:dyDescent="0.15">
      <c r="B32" s="260"/>
      <c r="C32" s="207"/>
      <c r="D32" s="261"/>
      <c r="F32" s="222"/>
    </row>
    <row r="33" spans="2:6" x14ac:dyDescent="0.15">
      <c r="B33" s="220" t="s">
        <v>171</v>
      </c>
      <c r="C33" s="590">
        <f>SUM(C27-C31)</f>
        <v>0</v>
      </c>
      <c r="D33" s="590"/>
      <c r="F33" s="222"/>
    </row>
    <row r="34" spans="2:6" x14ac:dyDescent="0.15">
      <c r="B34" s="220"/>
      <c r="C34" s="209"/>
      <c r="F34" s="222"/>
    </row>
    <row r="35" spans="2:6" x14ac:dyDescent="0.15">
      <c r="B35" s="582" t="s">
        <v>176</v>
      </c>
      <c r="C35" s="584">
        <v>0</v>
      </c>
      <c r="D35" s="585"/>
      <c r="F35" s="604" t="s">
        <v>170</v>
      </c>
    </row>
    <row r="36" spans="2:6" x14ac:dyDescent="0.15">
      <c r="B36" s="583"/>
      <c r="C36" s="588">
        <f>C35</f>
        <v>0</v>
      </c>
      <c r="D36" s="589"/>
      <c r="F36" s="606"/>
    </row>
    <row r="37" spans="2:6" x14ac:dyDescent="0.15">
      <c r="B37" s="220"/>
      <c r="C37" s="209"/>
      <c r="F37" s="222"/>
    </row>
    <row r="38" spans="2:6" x14ac:dyDescent="0.15">
      <c r="B38" s="220" t="s">
        <v>171</v>
      </c>
      <c r="C38" s="590">
        <f>SUM(C27-C31)</f>
        <v>0</v>
      </c>
      <c r="D38" s="590"/>
      <c r="F38" s="222"/>
    </row>
    <row r="39" spans="2:6" x14ac:dyDescent="0.15">
      <c r="B39" s="220"/>
      <c r="C39" s="209"/>
      <c r="F39" s="222"/>
    </row>
    <row r="40" spans="2:6" ht="23.1" customHeight="1" x14ac:dyDescent="0.15">
      <c r="B40" s="582" t="s">
        <v>209</v>
      </c>
      <c r="C40" s="277">
        <f>FIN!M21</f>
        <v>0</v>
      </c>
      <c r="D40" s="274">
        <f>'FIN (SPOUSE)'!M21</f>
        <v>0</v>
      </c>
      <c r="F40" s="604" t="s">
        <v>170</v>
      </c>
    </row>
    <row r="41" spans="2:6" x14ac:dyDescent="0.15">
      <c r="B41" s="582"/>
      <c r="C41" s="279">
        <v>0</v>
      </c>
      <c r="D41" s="275">
        <v>0</v>
      </c>
      <c r="F41" s="605"/>
    </row>
    <row r="42" spans="2:6" x14ac:dyDescent="0.15">
      <c r="B42" s="583"/>
      <c r="C42" s="588">
        <f>SUM(C40+D40)</f>
        <v>0</v>
      </c>
      <c r="D42" s="589"/>
      <c r="F42" s="606"/>
    </row>
    <row r="43" spans="2:6" x14ac:dyDescent="0.15">
      <c r="B43" s="220"/>
      <c r="C43" s="209"/>
      <c r="F43" s="222"/>
    </row>
    <row r="44" spans="2:6" x14ac:dyDescent="0.15">
      <c r="B44" s="220" t="s">
        <v>171</v>
      </c>
      <c r="C44" s="590">
        <f>SUM(C38-C42)</f>
        <v>0</v>
      </c>
      <c r="D44" s="590"/>
      <c r="F44" s="222"/>
    </row>
    <row r="45" spans="2:6" x14ac:dyDescent="0.15">
      <c r="B45" s="220"/>
      <c r="C45" s="209"/>
      <c r="F45" s="222"/>
    </row>
    <row r="46" spans="2:6" ht="23.1" customHeight="1" x14ac:dyDescent="0.15">
      <c r="B46" s="582" t="s">
        <v>209</v>
      </c>
      <c r="C46" s="277">
        <f>FIN!M23</f>
        <v>0</v>
      </c>
      <c r="D46" s="274">
        <f>'FIN (SPOUSE)'!M23</f>
        <v>0</v>
      </c>
      <c r="F46" s="604" t="s">
        <v>170</v>
      </c>
    </row>
    <row r="47" spans="2:6" x14ac:dyDescent="0.15">
      <c r="B47" s="582"/>
      <c r="C47" s="279">
        <v>0</v>
      </c>
      <c r="D47" s="275">
        <v>0</v>
      </c>
      <c r="F47" s="605"/>
    </row>
    <row r="48" spans="2:6" x14ac:dyDescent="0.15">
      <c r="B48" s="583"/>
      <c r="C48" s="588">
        <f>SUM(C46+D46)</f>
        <v>0</v>
      </c>
      <c r="D48" s="589"/>
      <c r="F48" s="606"/>
    </row>
    <row r="49" spans="2:6" x14ac:dyDescent="0.15">
      <c r="B49" s="220"/>
      <c r="C49" s="209"/>
      <c r="F49" s="222"/>
    </row>
    <row r="50" spans="2:6" x14ac:dyDescent="0.15">
      <c r="B50" s="220" t="s">
        <v>171</v>
      </c>
      <c r="C50" s="590">
        <f>SUM(C44-C48)</f>
        <v>0</v>
      </c>
      <c r="D50" s="590"/>
      <c r="F50" s="222"/>
    </row>
    <row r="51" spans="2:6" x14ac:dyDescent="0.15">
      <c r="B51" s="220"/>
      <c r="C51" s="209"/>
      <c r="F51" s="222"/>
    </row>
    <row r="52" spans="2:6" ht="18" customHeight="1" x14ac:dyDescent="0.15">
      <c r="B52" s="582" t="s">
        <v>210</v>
      </c>
      <c r="C52" s="277" t="e">
        <f>SUM(FIN!M24+FIN!#REF!+FIN!M25+FIN!M26)</f>
        <v>#REF!</v>
      </c>
      <c r="D52" s="274" t="e">
        <f>SUM('FIN (SPOUSE)'!M24+'FIN (SPOUSE)'!M25+'FIN (SPOUSE)'!#REF!+'FIN (SPOUSE)'!M26)</f>
        <v>#REF!</v>
      </c>
      <c r="F52" s="604" t="s">
        <v>170</v>
      </c>
    </row>
    <row r="53" spans="2:6" x14ac:dyDescent="0.15">
      <c r="B53" s="582"/>
      <c r="C53" s="279">
        <v>0</v>
      </c>
      <c r="D53" s="275">
        <v>0</v>
      </c>
      <c r="F53" s="605"/>
    </row>
    <row r="54" spans="2:6" x14ac:dyDescent="0.15">
      <c r="B54" s="583"/>
      <c r="C54" s="588" t="e">
        <f>SUM(C52+D52)</f>
        <v>#REF!</v>
      </c>
      <c r="D54" s="589"/>
      <c r="F54" s="606"/>
    </row>
    <row r="55" spans="2:6" x14ac:dyDescent="0.15">
      <c r="B55" s="220"/>
      <c r="C55" s="209"/>
      <c r="F55" s="222"/>
    </row>
    <row r="56" spans="2:6" x14ac:dyDescent="0.15">
      <c r="B56" s="220" t="s">
        <v>171</v>
      </c>
      <c r="C56" s="590" t="e">
        <f>SUM(C50-C54)</f>
        <v>#REF!</v>
      </c>
      <c r="D56" s="590"/>
      <c r="F56" s="222"/>
    </row>
    <row r="57" spans="2:6" x14ac:dyDescent="0.15">
      <c r="B57" s="220"/>
      <c r="C57" s="209"/>
      <c r="F57" s="222"/>
    </row>
    <row r="58" spans="2:6" x14ac:dyDescent="0.15">
      <c r="B58" s="582" t="s">
        <v>211</v>
      </c>
      <c r="C58" s="277">
        <f>FIN!M28</f>
        <v>0</v>
      </c>
      <c r="D58" s="274">
        <f>'FIN (SPOUSE)'!M28</f>
        <v>0</v>
      </c>
      <c r="F58" s="604" t="s">
        <v>170</v>
      </c>
    </row>
    <row r="59" spans="2:6" x14ac:dyDescent="0.15">
      <c r="B59" s="582"/>
      <c r="C59" s="278">
        <f>FIN!G28</f>
        <v>0</v>
      </c>
      <c r="D59" s="276">
        <f>'FIN (SPOUSE)'!G28</f>
        <v>0</v>
      </c>
      <c r="F59" s="605"/>
    </row>
    <row r="60" spans="2:6" x14ac:dyDescent="0.15">
      <c r="B60" s="583"/>
      <c r="C60" s="588">
        <f>SUM(C58+D58)</f>
        <v>0</v>
      </c>
      <c r="D60" s="589"/>
      <c r="F60" s="606"/>
    </row>
    <row r="61" spans="2:6" x14ac:dyDescent="0.15">
      <c r="B61" s="220"/>
      <c r="C61" s="209"/>
      <c r="F61" s="222"/>
    </row>
    <row r="62" spans="2:6" x14ac:dyDescent="0.15">
      <c r="B62" s="220" t="s">
        <v>171</v>
      </c>
      <c r="C62" s="590" t="e">
        <f>SUM(C56-C60)</f>
        <v>#REF!</v>
      </c>
      <c r="D62" s="590"/>
      <c r="F62" s="222"/>
    </row>
    <row r="63" spans="2:6" x14ac:dyDescent="0.15">
      <c r="B63" s="220"/>
      <c r="C63" s="209"/>
      <c r="F63" s="222"/>
    </row>
    <row r="64" spans="2:6" x14ac:dyDescent="0.15">
      <c r="B64" s="582" t="s">
        <v>172</v>
      </c>
      <c r="C64" s="584">
        <v>0</v>
      </c>
      <c r="D64" s="585"/>
      <c r="F64" s="586" t="s">
        <v>173</v>
      </c>
    </row>
    <row r="65" spans="2:6" x14ac:dyDescent="0.15">
      <c r="B65" s="583"/>
      <c r="C65" s="588">
        <f>SUM(C63+D63)</f>
        <v>0</v>
      </c>
      <c r="D65" s="589"/>
      <c r="F65" s="587"/>
    </row>
    <row r="66" spans="2:6" x14ac:dyDescent="0.15">
      <c r="B66" s="87"/>
      <c r="C66" s="215"/>
      <c r="D66" s="217"/>
      <c r="F66" s="218"/>
    </row>
    <row r="67" spans="2:6" x14ac:dyDescent="0.15">
      <c r="B67" s="220" t="s">
        <v>171</v>
      </c>
      <c r="C67" s="590" t="e">
        <f>SUM(C62-C65)</f>
        <v>#REF!</v>
      </c>
      <c r="D67" s="590"/>
      <c r="F67" s="222"/>
    </row>
    <row r="68" spans="2:6" x14ac:dyDescent="0.15">
      <c r="B68" s="87"/>
      <c r="C68" s="215"/>
      <c r="D68" s="217"/>
      <c r="F68" s="218"/>
    </row>
    <row r="69" spans="2:6" x14ac:dyDescent="0.15">
      <c r="B69" s="582" t="s">
        <v>174</v>
      </c>
      <c r="C69" s="584">
        <v>0</v>
      </c>
      <c r="D69" s="585"/>
      <c r="F69" s="586" t="s">
        <v>175</v>
      </c>
    </row>
    <row r="70" spans="2:6" x14ac:dyDescent="0.15">
      <c r="B70" s="583"/>
      <c r="C70" s="588">
        <f>C69</f>
        <v>0</v>
      </c>
      <c r="D70" s="589"/>
      <c r="F70" s="587"/>
    </row>
    <row r="71" spans="2:6" x14ac:dyDescent="0.15">
      <c r="B71" s="87"/>
      <c r="C71" s="215"/>
      <c r="D71" s="217"/>
      <c r="F71" s="218"/>
    </row>
    <row r="72" spans="2:6" x14ac:dyDescent="0.15">
      <c r="B72" s="220" t="s">
        <v>171</v>
      </c>
      <c r="C72" s="590" t="e">
        <f>SUM(C67-C70)</f>
        <v>#REF!</v>
      </c>
      <c r="D72" s="590"/>
      <c r="F72" s="222"/>
    </row>
    <row r="73" spans="2:6" x14ac:dyDescent="0.15">
      <c r="B73" s="87"/>
      <c r="C73" s="215"/>
      <c r="D73" s="217"/>
      <c r="F73" s="218"/>
    </row>
    <row r="74" spans="2:6" x14ac:dyDescent="0.15">
      <c r="B74" s="582" t="s">
        <v>177</v>
      </c>
      <c r="C74" s="280">
        <v>0</v>
      </c>
      <c r="D74" s="224">
        <v>0</v>
      </c>
      <c r="F74" s="586" t="s">
        <v>175</v>
      </c>
    </row>
    <row r="75" spans="2:6" x14ac:dyDescent="0.15">
      <c r="B75" s="582"/>
      <c r="C75" s="588">
        <f>SUM(C73+D73)</f>
        <v>0</v>
      </c>
      <c r="D75" s="589"/>
      <c r="F75" s="591"/>
    </row>
    <row r="76" spans="2:6" x14ac:dyDescent="0.15">
      <c r="B76" s="87"/>
      <c r="C76" s="215"/>
      <c r="D76" s="217"/>
      <c r="F76" s="218"/>
    </row>
    <row r="77" spans="2:6" x14ac:dyDescent="0.15">
      <c r="B77" s="226"/>
      <c r="C77" s="592" t="s">
        <v>171</v>
      </c>
      <c r="D77" s="415"/>
      <c r="F77" s="208"/>
    </row>
    <row r="78" spans="2:6" ht="18.75" thickBot="1" x14ac:dyDescent="0.2">
      <c r="B78" s="11"/>
      <c r="C78" s="1"/>
      <c r="D78" s="1"/>
      <c r="F78" s="211" t="s">
        <v>178</v>
      </c>
    </row>
    <row r="79" spans="2:6" ht="18.75" thickBot="1" x14ac:dyDescent="0.2">
      <c r="B79" s="225"/>
      <c r="C79" s="593" t="e">
        <f>C72</f>
        <v>#REF!</v>
      </c>
      <c r="D79" s="594"/>
      <c r="F79" s="227">
        <f>SUM(C41+D41+C47+D47+C53+D53+C59+D59)</f>
        <v>0</v>
      </c>
    </row>
    <row r="80" spans="2:6" x14ac:dyDescent="0.15">
      <c r="B80" s="225"/>
      <c r="C80" s="595"/>
      <c r="D80" s="367"/>
      <c r="F80" s="208"/>
    </row>
    <row r="81" spans="2:6" ht="33.75" thickBot="1" x14ac:dyDescent="0.25">
      <c r="B81" s="228" t="s">
        <v>179</v>
      </c>
      <c r="C81" s="636">
        <v>0</v>
      </c>
      <c r="D81" s="637"/>
      <c r="F81" s="211" t="s">
        <v>180</v>
      </c>
    </row>
    <row r="82" spans="2:6" ht="18.75" thickBot="1" x14ac:dyDescent="0.2">
      <c r="B82" s="225"/>
      <c r="C82" s="598"/>
      <c r="D82" s="599"/>
      <c r="F82" s="227">
        <f>SUM(C85:D85)</f>
        <v>0</v>
      </c>
    </row>
    <row r="83" spans="2:6" ht="33" x14ac:dyDescent="0.2">
      <c r="B83" s="228" t="s">
        <v>181</v>
      </c>
      <c r="C83" s="580"/>
      <c r="D83" s="581"/>
      <c r="F83" s="208" t="s">
        <v>182</v>
      </c>
    </row>
    <row r="84" spans="2:6" x14ac:dyDescent="0.15">
      <c r="B84" s="225"/>
      <c r="C84" s="595"/>
      <c r="D84" s="367"/>
      <c r="F84" s="208"/>
    </row>
    <row r="85" spans="2:6" ht="18.75" thickBot="1" x14ac:dyDescent="0.2">
      <c r="B85" s="228" t="s">
        <v>183</v>
      </c>
      <c r="C85" s="600">
        <f>C24+D24</f>
        <v>0</v>
      </c>
      <c r="D85" s="601"/>
      <c r="F85" s="211" t="s">
        <v>64</v>
      </c>
    </row>
    <row r="86" spans="2:6" ht="18.75" thickBot="1" x14ac:dyDescent="0.2">
      <c r="B86" s="225"/>
      <c r="C86" s="602"/>
      <c r="D86" s="603"/>
      <c r="F86" s="231">
        <f ca="1">FIN!K8</f>
        <v>45</v>
      </c>
    </row>
    <row r="87" spans="2:6" ht="33" x14ac:dyDescent="0.2">
      <c r="B87" s="228" t="s">
        <v>184</v>
      </c>
      <c r="C87" s="632">
        <f>FIN!Q4</f>
        <v>0</v>
      </c>
      <c r="D87" s="633"/>
      <c r="F87" s="208"/>
    </row>
    <row r="88" spans="2:6" ht="18.75" thickBot="1" x14ac:dyDescent="0.2">
      <c r="B88" s="225"/>
      <c r="C88" s="230"/>
      <c r="D88" s="230"/>
      <c r="F88" s="211" t="s">
        <v>185</v>
      </c>
    </row>
    <row r="89" spans="2:6" ht="33.75" thickBot="1" x14ac:dyDescent="0.25">
      <c r="B89" s="228" t="s">
        <v>186</v>
      </c>
      <c r="C89" s="634">
        <f>FIN!D42</f>
        <v>0</v>
      </c>
      <c r="D89" s="635"/>
      <c r="F89" s="231">
        <f>FIN!K4</f>
        <v>0</v>
      </c>
    </row>
    <row r="90" spans="2:6" x14ac:dyDescent="0.15">
      <c r="B90" s="225"/>
      <c r="C90" s="595"/>
      <c r="D90" s="367"/>
      <c r="F90" s="232"/>
    </row>
    <row r="91" spans="2:6" ht="18.75" thickBot="1" x14ac:dyDescent="0.2">
      <c r="B91" s="228" t="s">
        <v>187</v>
      </c>
      <c r="C91" s="229">
        <f>FIN!G16+FIN!K16+FIN!P16+FIN!G18+FIN!K18</f>
        <v>0</v>
      </c>
      <c r="D91" s="229">
        <f>'FIN (SPOUSE)'!G16+'FIN (SPOUSE)'!K16+'FIN (SPOUSE)'!P16+'FIN (SPOUSE)'!G18+'FIN (SPOUSE)'!K18+'FIN (SPOUSE)'!P18</f>
        <v>0</v>
      </c>
      <c r="F91" s="211" t="s">
        <v>188</v>
      </c>
    </row>
    <row r="92" spans="2:6" ht="18.75" thickBot="1" x14ac:dyDescent="0.2">
      <c r="B92" s="225"/>
      <c r="C92" s="209"/>
      <c r="D92" s="209"/>
      <c r="F92" s="233">
        <f ca="1">FIN!Q8</f>
        <v>-45</v>
      </c>
    </row>
    <row r="93" spans="2:6" x14ac:dyDescent="0.15">
      <c r="B93" s="228" t="s">
        <v>189</v>
      </c>
      <c r="C93" s="229">
        <f>FIN!G12+FIN!K12+FIN!P12+FIN!G14+FIN!K14+FIN!P14</f>
        <v>0</v>
      </c>
      <c r="D93" s="229">
        <f>'FIN (SPOUSE)'!G12+'FIN (SPOUSE)'!K12+'FIN (SPOUSE)'!P12+'FIN (SPOUSE)'!G14+'FIN (SPOUSE)'!K14</f>
        <v>0</v>
      </c>
      <c r="F93" s="232"/>
    </row>
    <row r="94" spans="2:6" ht="19.5" thickBot="1" x14ac:dyDescent="0.2">
      <c r="B94" s="225"/>
      <c r="C94" s="595"/>
      <c r="D94" s="367"/>
      <c r="F94" s="211" t="s">
        <v>212</v>
      </c>
    </row>
    <row r="95" spans="2:6" ht="18.75" thickBot="1" x14ac:dyDescent="0.2">
      <c r="B95" s="228" t="s">
        <v>190</v>
      </c>
      <c r="C95" s="630">
        <f>SUM(C41+C47)</f>
        <v>0</v>
      </c>
      <c r="D95" s="631"/>
      <c r="F95" s="234">
        <f>SUM(F79-C89)</f>
        <v>0</v>
      </c>
    </row>
    <row r="96" spans="2:6" x14ac:dyDescent="0.15">
      <c r="B96" s="225"/>
      <c r="C96" s="595"/>
      <c r="D96" s="367"/>
      <c r="F96" s="211"/>
    </row>
    <row r="97" spans="2:6" ht="33" x14ac:dyDescent="0.2">
      <c r="B97" s="228" t="s">
        <v>191</v>
      </c>
      <c r="C97" s="630">
        <f>SUM(C53)+(C59)</f>
        <v>0</v>
      </c>
      <c r="D97" s="631"/>
      <c r="F97" s="235"/>
    </row>
    <row r="98" spans="2:6" x14ac:dyDescent="0.15">
      <c r="B98" s="225"/>
      <c r="C98" s="595"/>
      <c r="D98" s="367"/>
      <c r="F98" s="232"/>
    </row>
    <row r="99" spans="2:6" ht="33" x14ac:dyDescent="0.2">
      <c r="B99" s="228" t="s">
        <v>192</v>
      </c>
      <c r="C99" s="630">
        <f>SUM(C30+C59)</f>
        <v>0</v>
      </c>
      <c r="D99" s="631"/>
      <c r="F99" s="208"/>
    </row>
    <row r="100" spans="2:6" x14ac:dyDescent="0.15"/>
    <row r="101" spans="2:6" x14ac:dyDescent="0.15"/>
    <row r="102" spans="2:6" x14ac:dyDescent="0.15"/>
    <row r="103" spans="2:6" x14ac:dyDescent="0.15"/>
    <row r="104" spans="2:6" x14ac:dyDescent="0.15"/>
    <row r="105" spans="2:6" x14ac:dyDescent="0.15"/>
    <row r="106" spans="2:6" x14ac:dyDescent="0.15"/>
    <row r="107" spans="2:6" x14ac:dyDescent="0.15"/>
    <row r="108" spans="2:6" x14ac:dyDescent="0.15"/>
    <row r="109" spans="2:6" x14ac:dyDescent="0.15"/>
    <row r="110" spans="2:6" x14ac:dyDescent="0.15"/>
    <row r="111" spans="2:6" x14ac:dyDescent="0.15"/>
    <row r="112" spans="2:6" x14ac:dyDescent="0.15"/>
  </sheetData>
  <mergeCells count="79">
    <mergeCell ref="B10:B12"/>
    <mergeCell ref="F10:F12"/>
    <mergeCell ref="B2:F2"/>
    <mergeCell ref="C3:D3"/>
    <mergeCell ref="B6:B8"/>
    <mergeCell ref="F6:F8"/>
    <mergeCell ref="D6:E6"/>
    <mergeCell ref="D7:E7"/>
    <mergeCell ref="C8:E8"/>
    <mergeCell ref="D10:E10"/>
    <mergeCell ref="D11:E11"/>
    <mergeCell ref="C12:E12"/>
    <mergeCell ref="B29:B31"/>
    <mergeCell ref="F29:F31"/>
    <mergeCell ref="C31:D31"/>
    <mergeCell ref="B14:B16"/>
    <mergeCell ref="F14:F16"/>
    <mergeCell ref="C18:D18"/>
    <mergeCell ref="C21:D21"/>
    <mergeCell ref="B23:B25"/>
    <mergeCell ref="F23:F25"/>
    <mergeCell ref="C25:D25"/>
    <mergeCell ref="C27:D27"/>
    <mergeCell ref="D14:E14"/>
    <mergeCell ref="D15:E15"/>
    <mergeCell ref="C16:E16"/>
    <mergeCell ref="B58:B60"/>
    <mergeCell ref="F58:F60"/>
    <mergeCell ref="C60:D60"/>
    <mergeCell ref="C38:D38"/>
    <mergeCell ref="B40:B42"/>
    <mergeCell ref="F40:F42"/>
    <mergeCell ref="C42:D42"/>
    <mergeCell ref="C44:D44"/>
    <mergeCell ref="B46:B48"/>
    <mergeCell ref="F46:F48"/>
    <mergeCell ref="C48:D48"/>
    <mergeCell ref="C50:D50"/>
    <mergeCell ref="B52:B54"/>
    <mergeCell ref="F52:F54"/>
    <mergeCell ref="C54:D54"/>
    <mergeCell ref="C56:D56"/>
    <mergeCell ref="C67:D67"/>
    <mergeCell ref="B69:B70"/>
    <mergeCell ref="C69:D69"/>
    <mergeCell ref="F69:F70"/>
    <mergeCell ref="C70:D70"/>
    <mergeCell ref="C62:D62"/>
    <mergeCell ref="B64:B65"/>
    <mergeCell ref="C64:D64"/>
    <mergeCell ref="F64:F65"/>
    <mergeCell ref="C65:D65"/>
    <mergeCell ref="C85:D85"/>
    <mergeCell ref="C72:D72"/>
    <mergeCell ref="B74:B75"/>
    <mergeCell ref="F74:F75"/>
    <mergeCell ref="C75:D75"/>
    <mergeCell ref="C77:D77"/>
    <mergeCell ref="C79:D79"/>
    <mergeCell ref="C80:D80"/>
    <mergeCell ref="C81:D81"/>
    <mergeCell ref="C82:D82"/>
    <mergeCell ref="C83:D83"/>
    <mergeCell ref="C84:D84"/>
    <mergeCell ref="C96:D96"/>
    <mergeCell ref="C97:D97"/>
    <mergeCell ref="C98:D98"/>
    <mergeCell ref="C99:D99"/>
    <mergeCell ref="C86:D86"/>
    <mergeCell ref="C87:D87"/>
    <mergeCell ref="C89:D89"/>
    <mergeCell ref="C90:D90"/>
    <mergeCell ref="C94:D94"/>
    <mergeCell ref="C95:D95"/>
    <mergeCell ref="B35:B36"/>
    <mergeCell ref="C35:D35"/>
    <mergeCell ref="F35:F36"/>
    <mergeCell ref="C36:D36"/>
    <mergeCell ref="C33:D33"/>
  </mergeCells>
  <conditionalFormatting sqref="C35">
    <cfRule type="cellIs" dxfId="11" priority="1" operator="equal">
      <formula>0</formula>
    </cfRule>
  </conditionalFormatting>
  <conditionalFormatting sqref="C79">
    <cfRule type="cellIs" dxfId="10" priority="17" operator="lessThan">
      <formula>0</formula>
    </cfRule>
  </conditionalFormatting>
  <conditionalFormatting sqref="C6:D7">
    <cfRule type="cellIs" dxfId="9" priority="9" operator="equal">
      <formula>0</formula>
    </cfRule>
  </conditionalFormatting>
  <conditionalFormatting sqref="C10:D11">
    <cfRule type="cellIs" dxfId="8" priority="7" operator="equal">
      <formula>0</formula>
    </cfRule>
  </conditionalFormatting>
  <conditionalFormatting sqref="C14:D15">
    <cfRule type="cellIs" dxfId="7" priority="3" operator="equal">
      <formula>0</formula>
    </cfRule>
  </conditionalFormatting>
  <conditionalFormatting sqref="C23:D23 C29:D29 C40:D40 C46:D46 C52:D52 C58:D58 C64 C69 C74:D74">
    <cfRule type="cellIs" dxfId="6" priority="21" operator="equal">
      <formula>0</formula>
    </cfRule>
  </conditionalFormatting>
  <conditionalFormatting sqref="F95">
    <cfRule type="cellIs" dxfId="5" priority="18" operator="lessThan">
      <formula>0</formula>
    </cfRule>
  </conditionalFormatting>
  <conditionalFormatting sqref="F97">
    <cfRule type="cellIs" dxfId="4" priority="2" operator="lessThan">
      <formula>0</formula>
    </cfRule>
  </conditionalFormatting>
  <printOptions horizontalCentered="1"/>
  <pageMargins left="0.7" right="0.7" top="0.75" bottom="0.75" header="0.3" footer="0.3"/>
  <pageSetup scale="33" fitToWidth="0" fitToHeight="0" orientation="portrait" horizontalDpi="0" verticalDpi="0"/>
  <headerFooter>
    <oddHeader>&amp;L&amp;G&amp;C&amp;"Times New Roman,Bold"&amp;26&amp;K002060Financial Gameplan</oddHeader>
  </headerFooter>
  <drawing r:id="rId1"/>
  <legacyDrawing r:id="rId2"/>
  <legacyDrawingHF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8" r:id="rId4" name="Check Box 6">
              <controlPr defaultSize="0" autoFill="0" autoLine="0" autoPict="0">
                <anchor moveWithCells="1">
                  <from>
                    <xdr:col>2</xdr:col>
                    <xdr:colOff>4508500</xdr:colOff>
                    <xdr:row>82</xdr:row>
                    <xdr:rowOff>38100</xdr:rowOff>
                  </from>
                  <to>
                    <xdr:col>3</xdr:col>
                    <xdr:colOff>0</xdr:colOff>
                    <xdr:row>83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9" r:id="rId5" name="Check Box 7">
              <controlPr defaultSize="0" autoFill="0" autoLine="0" autoPict="0">
                <anchor moveWithCells="1">
                  <from>
                    <xdr:col>2</xdr:col>
                    <xdr:colOff>3124200</xdr:colOff>
                    <xdr:row>82</xdr:row>
                    <xdr:rowOff>12700</xdr:rowOff>
                  </from>
                  <to>
                    <xdr:col>3</xdr:col>
                    <xdr:colOff>1409700</xdr:colOff>
                    <xdr:row>82</xdr:row>
                    <xdr:rowOff>393700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5F5E9-E210-0743-B7AA-F30E1FD97007}">
  <sheetPr codeName="Sheet4">
    <pageSetUpPr fitToPage="1"/>
  </sheetPr>
  <dimension ref="A2:XFC85"/>
  <sheetViews>
    <sheetView showRuler="0" topLeftCell="A23" zoomScaleNormal="100" workbookViewId="0">
      <selection activeCell="C30" sqref="C30:D30"/>
    </sheetView>
  </sheetViews>
  <sheetFormatPr defaultColWidth="0" defaultRowHeight="18" x14ac:dyDescent="0.15"/>
  <cols>
    <col min="1" max="1" width="10.94921875" style="63" customWidth="1"/>
    <col min="2" max="2" width="51" style="225" customWidth="1"/>
    <col min="3" max="3" width="51" style="209" customWidth="1"/>
    <col min="4" max="4" width="51" style="63" customWidth="1"/>
    <col min="5" max="5" width="10.94921875" style="63" customWidth="1"/>
    <col min="6" max="6" width="51" style="208" customWidth="1"/>
    <col min="7" max="7" width="10.94921875" style="63" customWidth="1"/>
    <col min="8" max="8" width="17.84765625" style="63" hidden="1"/>
    <col min="9" max="16383" width="10.94921875" style="63" hidden="1"/>
    <col min="16384" max="16384" width="51" style="63" hidden="1"/>
  </cols>
  <sheetData>
    <row r="2" spans="2:6" x14ac:dyDescent="0.15">
      <c r="B2" s="641" t="s">
        <v>160</v>
      </c>
      <c r="C2" s="674"/>
      <c r="D2" s="675"/>
      <c r="E2" s="644"/>
      <c r="F2" s="644"/>
    </row>
    <row r="3" spans="2:6" x14ac:dyDescent="0.15">
      <c r="B3" s="14"/>
      <c r="C3" s="643">
        <f>PIN!P65</f>
        <v>0</v>
      </c>
      <c r="D3" s="644"/>
    </row>
    <row r="4" spans="2:6" x14ac:dyDescent="0.15">
      <c r="B4" s="207"/>
      <c r="D4" s="236"/>
    </row>
    <row r="5" spans="2:6" ht="18.75" thickBot="1" x14ac:dyDescent="0.2">
      <c r="B5" s="207"/>
      <c r="C5" s="676" t="s">
        <v>129</v>
      </c>
      <c r="D5" s="677"/>
      <c r="E5" s="206"/>
      <c r="F5" s="211" t="s">
        <v>162</v>
      </c>
    </row>
    <row r="6" spans="2:6" x14ac:dyDescent="0.15">
      <c r="B6" s="629" t="s">
        <v>193</v>
      </c>
      <c r="C6" s="612">
        <f>'Financial Gameplan'!D6</f>
        <v>0</v>
      </c>
      <c r="D6" s="668"/>
      <c r="E6" s="613"/>
      <c r="F6" s="614" t="str">
        <f>'FIN (SPOUSE)'!C21&amp;", "&amp;'FIN (SPOUSE)'!C23</f>
        <v xml:space="preserve">, </v>
      </c>
    </row>
    <row r="7" spans="2:6" x14ac:dyDescent="0.15">
      <c r="B7" s="610"/>
      <c r="C7" s="678">
        <f>'Financial Gameplan wo Assets'!D4</f>
        <v>0</v>
      </c>
      <c r="D7" s="670"/>
      <c r="E7" s="618"/>
      <c r="F7" s="615"/>
    </row>
    <row r="8" spans="2:6" ht="18.75" thickBot="1" x14ac:dyDescent="0.2">
      <c r="B8" s="672"/>
      <c r="C8" s="619">
        <f>C6</f>
        <v>0</v>
      </c>
      <c r="D8" s="671"/>
      <c r="E8" s="621"/>
      <c r="F8" s="616"/>
    </row>
    <row r="9" spans="2:6" ht="18.75" thickBot="1" x14ac:dyDescent="0.2">
      <c r="B9" s="237"/>
      <c r="C9" s="215"/>
      <c r="D9" s="215"/>
      <c r="E9" s="214"/>
      <c r="F9" s="218"/>
    </row>
    <row r="10" spans="2:6" x14ac:dyDescent="0.15">
      <c r="B10" s="629" t="s">
        <v>194</v>
      </c>
      <c r="C10" s="673">
        <f>'Financial Gameplan'!D10</f>
        <v>0</v>
      </c>
      <c r="D10" s="668"/>
      <c r="E10" s="613"/>
      <c r="F10" s="614" t="str">
        <f>'FIN (SPOUSE)'!C24&amp;", "&amp;'FIN (SPOUSE)'!C25&amp;", "&amp;'FIN (SPOUSE)'!C27&amp;", "&amp;'FIN (SPOUSE)'!C28</f>
        <v xml:space="preserve">, , , </v>
      </c>
    </row>
    <row r="11" spans="2:6" x14ac:dyDescent="0.15">
      <c r="B11" s="610"/>
      <c r="C11" s="669">
        <f>'Financial Gameplan wo Assets'!D8</f>
        <v>0</v>
      </c>
      <c r="D11" s="670"/>
      <c r="E11" s="618"/>
      <c r="F11" s="615"/>
    </row>
    <row r="12" spans="2:6" ht="18.75" thickBot="1" x14ac:dyDescent="0.2">
      <c r="B12" s="672"/>
      <c r="C12" s="619">
        <f>C10</f>
        <v>0</v>
      </c>
      <c r="D12" s="671"/>
      <c r="E12" s="621"/>
      <c r="F12" s="616"/>
    </row>
    <row r="13" spans="2:6" ht="18.75" thickBot="1" x14ac:dyDescent="0.2">
      <c r="B13" s="16"/>
      <c r="C13" s="215"/>
      <c r="D13" s="215"/>
      <c r="E13" s="214"/>
      <c r="F13" s="218"/>
    </row>
    <row r="14" spans="2:6" x14ac:dyDescent="0.15">
      <c r="B14" s="629" t="s">
        <v>206</v>
      </c>
      <c r="C14" s="667">
        <f>'Financial Gameplan'!D14</f>
        <v>0</v>
      </c>
      <c r="D14" s="668"/>
      <c r="E14" s="613"/>
      <c r="F14" s="665" t="str">
        <f>'Client Survey'!Q56&amp;""</f>
        <v/>
      </c>
    </row>
    <row r="15" spans="2:6" x14ac:dyDescent="0.15">
      <c r="B15" s="622"/>
      <c r="C15" s="669">
        <f>'Financial Gameplan wo Assets'!D12</f>
        <v>0</v>
      </c>
      <c r="D15" s="670"/>
      <c r="E15" s="618"/>
      <c r="F15" s="666"/>
    </row>
    <row r="16" spans="2:6" ht="18.75" thickBot="1" x14ac:dyDescent="0.2">
      <c r="B16" s="664"/>
      <c r="C16" s="619">
        <f>SUM(C14+D14)</f>
        <v>0</v>
      </c>
      <c r="D16" s="671"/>
      <c r="E16" s="621"/>
      <c r="F16" s="616"/>
    </row>
    <row r="17" spans="2:6" x14ac:dyDescent="0.15">
      <c r="B17" s="238"/>
      <c r="C17" s="216"/>
      <c r="D17" s="239"/>
      <c r="F17" s="218"/>
    </row>
    <row r="18" spans="2:6" x14ac:dyDescent="0.15">
      <c r="B18" s="219" t="s">
        <v>165</v>
      </c>
      <c r="C18" s="638">
        <f>SUM(C8+C12+C16)</f>
        <v>0</v>
      </c>
      <c r="D18" s="661"/>
      <c r="F18" s="218"/>
    </row>
    <row r="19" spans="2:6" x14ac:dyDescent="0.15">
      <c r="B19" s="238"/>
      <c r="C19" s="216"/>
      <c r="D19" s="239"/>
      <c r="F19" s="218"/>
    </row>
    <row r="20" spans="2:6" x14ac:dyDescent="0.15">
      <c r="B20" s="220"/>
      <c r="C20" s="595" t="s">
        <v>129</v>
      </c>
      <c r="D20" s="654"/>
      <c r="E20" s="206"/>
      <c r="F20" s="211" t="s">
        <v>168</v>
      </c>
    </row>
    <row r="21" spans="2:6" ht="33" x14ac:dyDescent="0.2">
      <c r="B21" s="223" t="s">
        <v>169</v>
      </c>
      <c r="C21" s="662">
        <f>C16+C3</f>
        <v>0</v>
      </c>
      <c r="D21" s="662"/>
      <c r="F21" s="222"/>
    </row>
    <row r="22" spans="2:6" x14ac:dyDescent="0.15">
      <c r="B22" s="220"/>
      <c r="F22" s="222"/>
    </row>
    <row r="23" spans="2:6" x14ac:dyDescent="0.15">
      <c r="B23" s="582" t="s">
        <v>207</v>
      </c>
      <c r="C23" s="655">
        <f>'Financial Gameplan wo Assets'!D21</f>
        <v>0</v>
      </c>
      <c r="D23" s="646"/>
      <c r="F23" s="604" t="s">
        <v>170</v>
      </c>
    </row>
    <row r="24" spans="2:6" x14ac:dyDescent="0.15">
      <c r="B24" s="582"/>
      <c r="C24" s="659">
        <f>'Financial Gameplan wo Assets'!D22</f>
        <v>0</v>
      </c>
      <c r="D24" s="660"/>
      <c r="F24" s="605"/>
    </row>
    <row r="25" spans="2:6" x14ac:dyDescent="0.15">
      <c r="B25" s="663"/>
      <c r="C25" s="657">
        <f>C23</f>
        <v>0</v>
      </c>
      <c r="D25" s="657"/>
      <c r="F25" s="606"/>
    </row>
    <row r="26" spans="2:6" x14ac:dyDescent="0.15">
      <c r="F26" s="222"/>
    </row>
    <row r="27" spans="2:6" x14ac:dyDescent="0.15">
      <c r="B27" s="225" t="s">
        <v>171</v>
      </c>
      <c r="C27" s="590">
        <f>SUM(C21-C25)</f>
        <v>0</v>
      </c>
      <c r="D27" s="590"/>
      <c r="F27" s="222"/>
    </row>
    <row r="28" spans="2:6" x14ac:dyDescent="0.15">
      <c r="B28" s="220"/>
      <c r="F28" s="222"/>
    </row>
    <row r="29" spans="2:6" x14ac:dyDescent="0.15">
      <c r="B29" s="582" t="s">
        <v>213</v>
      </c>
      <c r="C29" s="655">
        <f>'Financial Gameplan wo Assets'!D27</f>
        <v>0</v>
      </c>
      <c r="D29" s="646"/>
      <c r="F29" s="604" t="s">
        <v>170</v>
      </c>
    </row>
    <row r="30" spans="2:6" x14ac:dyDescent="0.15">
      <c r="B30" s="582"/>
      <c r="C30" s="659">
        <f>'Financial Gameplan wo Assets'!D28</f>
        <v>0</v>
      </c>
      <c r="D30" s="660"/>
      <c r="F30" s="605"/>
    </row>
    <row r="31" spans="2:6" x14ac:dyDescent="0.15">
      <c r="B31" s="656"/>
      <c r="C31" s="657">
        <f>C29</f>
        <v>0</v>
      </c>
      <c r="D31" s="658"/>
      <c r="F31" s="606"/>
    </row>
    <row r="32" spans="2:6" x14ac:dyDescent="0.15">
      <c r="B32" s="220"/>
      <c r="F32" s="222"/>
    </row>
    <row r="33" spans="2:6" x14ac:dyDescent="0.15">
      <c r="B33" s="220" t="s">
        <v>171</v>
      </c>
      <c r="C33" s="590">
        <f>SUM(C27-C31)</f>
        <v>0</v>
      </c>
      <c r="D33" s="590"/>
      <c r="F33" s="222"/>
    </row>
    <row r="34" spans="2:6" x14ac:dyDescent="0.15">
      <c r="B34" s="220"/>
      <c r="F34" s="222"/>
    </row>
    <row r="35" spans="2:6" x14ac:dyDescent="0.15">
      <c r="B35" s="582" t="s">
        <v>209</v>
      </c>
      <c r="C35" s="655">
        <f>'Financial Gameplan'!D40</f>
        <v>0</v>
      </c>
      <c r="D35" s="646"/>
      <c r="F35" s="604" t="s">
        <v>170</v>
      </c>
    </row>
    <row r="36" spans="2:6" x14ac:dyDescent="0.15">
      <c r="B36" s="582"/>
      <c r="C36" s="659">
        <f>'Financial Gameplan'!D41</f>
        <v>0</v>
      </c>
      <c r="D36" s="679"/>
      <c r="F36" s="605"/>
    </row>
    <row r="37" spans="2:6" x14ac:dyDescent="0.15">
      <c r="B37" s="656"/>
      <c r="C37" s="657">
        <f>C35</f>
        <v>0</v>
      </c>
      <c r="D37" s="658"/>
      <c r="F37" s="606"/>
    </row>
    <row r="38" spans="2:6" x14ac:dyDescent="0.15">
      <c r="B38" s="220"/>
      <c r="F38" s="222"/>
    </row>
    <row r="39" spans="2:6" x14ac:dyDescent="0.15">
      <c r="B39" s="220" t="s">
        <v>171</v>
      </c>
      <c r="C39" s="590">
        <f>SUM(C33-C37)</f>
        <v>0</v>
      </c>
      <c r="D39" s="590"/>
      <c r="F39" s="222"/>
    </row>
    <row r="40" spans="2:6" x14ac:dyDescent="0.15">
      <c r="B40" s="220"/>
      <c r="F40" s="222"/>
    </row>
    <row r="41" spans="2:6" x14ac:dyDescent="0.15">
      <c r="B41" s="582" t="s">
        <v>209</v>
      </c>
      <c r="C41" s="655">
        <f>'Financial Gameplan'!D46</f>
        <v>0</v>
      </c>
      <c r="D41" s="646"/>
      <c r="F41" s="604" t="s">
        <v>170</v>
      </c>
    </row>
    <row r="42" spans="2:6" x14ac:dyDescent="0.15">
      <c r="B42" s="582"/>
      <c r="C42" s="659">
        <f>'Financial Gameplan'!D47</f>
        <v>0</v>
      </c>
      <c r="D42" s="660"/>
      <c r="F42" s="605"/>
    </row>
    <row r="43" spans="2:6" x14ac:dyDescent="0.15">
      <c r="B43" s="656"/>
      <c r="C43" s="657">
        <f>C41</f>
        <v>0</v>
      </c>
      <c r="D43" s="658"/>
      <c r="F43" s="606"/>
    </row>
    <row r="44" spans="2:6" x14ac:dyDescent="0.15">
      <c r="B44" s="220"/>
      <c r="F44" s="222"/>
    </row>
    <row r="45" spans="2:6" x14ac:dyDescent="0.15">
      <c r="B45" s="220" t="s">
        <v>171</v>
      </c>
      <c r="C45" s="590">
        <f>SUM(C39-C43)</f>
        <v>0</v>
      </c>
      <c r="D45" s="590"/>
      <c r="F45" s="222"/>
    </row>
    <row r="46" spans="2:6" x14ac:dyDescent="0.15">
      <c r="B46" s="220"/>
      <c r="F46" s="222"/>
    </row>
    <row r="47" spans="2:6" x14ac:dyDescent="0.15">
      <c r="B47" s="582" t="s">
        <v>210</v>
      </c>
      <c r="C47" s="655" t="e">
        <f>'Financial Gameplan'!D52</f>
        <v>#REF!</v>
      </c>
      <c r="D47" s="646"/>
      <c r="F47" s="604" t="s">
        <v>170</v>
      </c>
    </row>
    <row r="48" spans="2:6" x14ac:dyDescent="0.15">
      <c r="B48" s="582"/>
      <c r="C48" s="659">
        <f>'Financial Gameplan'!D53</f>
        <v>0</v>
      </c>
      <c r="D48" s="660"/>
      <c r="F48" s="605"/>
    </row>
    <row r="49" spans="2:6" x14ac:dyDescent="0.15">
      <c r="B49" s="656"/>
      <c r="C49" s="657" t="e">
        <f>C47</f>
        <v>#REF!</v>
      </c>
      <c r="D49" s="658"/>
      <c r="F49" s="606"/>
    </row>
    <row r="50" spans="2:6" x14ac:dyDescent="0.15">
      <c r="B50" s="220"/>
      <c r="F50" s="222"/>
    </row>
    <row r="51" spans="2:6" x14ac:dyDescent="0.15">
      <c r="B51" s="220" t="s">
        <v>171</v>
      </c>
      <c r="C51" s="590" t="e">
        <f>SUM(C45-C49)</f>
        <v>#REF!</v>
      </c>
      <c r="D51" s="590"/>
      <c r="F51" s="222"/>
    </row>
    <row r="52" spans="2:6" x14ac:dyDescent="0.15">
      <c r="B52" s="220"/>
      <c r="F52" s="222"/>
    </row>
    <row r="53" spans="2:6" x14ac:dyDescent="0.15">
      <c r="B53" s="582" t="s">
        <v>211</v>
      </c>
      <c r="C53" s="655">
        <f>'Financial Gameplan'!D58</f>
        <v>0</v>
      </c>
      <c r="D53" s="646"/>
      <c r="F53" s="604" t="s">
        <v>170</v>
      </c>
    </row>
    <row r="54" spans="2:6" x14ac:dyDescent="0.15">
      <c r="B54" s="582"/>
      <c r="C54" s="659">
        <f>'Financial Gameplan'!D59</f>
        <v>0</v>
      </c>
      <c r="D54" s="660"/>
      <c r="F54" s="605"/>
    </row>
    <row r="55" spans="2:6" x14ac:dyDescent="0.15">
      <c r="B55" s="656"/>
      <c r="C55" s="657">
        <f>C53</f>
        <v>0</v>
      </c>
      <c r="D55" s="658"/>
      <c r="F55" s="606"/>
    </row>
    <row r="56" spans="2:6" x14ac:dyDescent="0.15">
      <c r="B56" s="220"/>
      <c r="F56" s="222"/>
    </row>
    <row r="57" spans="2:6" x14ac:dyDescent="0.15">
      <c r="B57" s="220" t="s">
        <v>171</v>
      </c>
      <c r="C57" s="590" t="e">
        <f>SUM(C51-C55)</f>
        <v>#REF!</v>
      </c>
      <c r="D57" s="590"/>
      <c r="F57" s="222"/>
    </row>
    <row r="58" spans="2:6" x14ac:dyDescent="0.15">
      <c r="B58" s="220"/>
      <c r="F58" s="222"/>
    </row>
    <row r="59" spans="2:6" x14ac:dyDescent="0.15">
      <c r="B59" s="238"/>
      <c r="C59" s="215"/>
      <c r="D59" s="239"/>
      <c r="F59" s="218"/>
    </row>
    <row r="60" spans="2:6" x14ac:dyDescent="0.15">
      <c r="B60" s="647" t="s">
        <v>177</v>
      </c>
      <c r="C60" s="655">
        <v>0</v>
      </c>
      <c r="D60" s="646"/>
      <c r="F60" s="649" t="s">
        <v>175</v>
      </c>
    </row>
    <row r="61" spans="2:6" x14ac:dyDescent="0.15">
      <c r="B61" s="648"/>
      <c r="C61" s="651">
        <f>SUM(C60+D60)</f>
        <v>0</v>
      </c>
      <c r="D61" s="652"/>
      <c r="F61" s="650"/>
    </row>
    <row r="62" spans="2:6" x14ac:dyDescent="0.15">
      <c r="B62" s="238"/>
      <c r="C62" s="215"/>
      <c r="D62" s="239"/>
      <c r="F62" s="218"/>
    </row>
    <row r="63" spans="2:6" x14ac:dyDescent="0.15">
      <c r="B63" s="226"/>
      <c r="C63" s="592" t="s">
        <v>171</v>
      </c>
      <c r="D63" s="653"/>
    </row>
    <row r="64" spans="2:6" ht="18.75" thickBot="1" x14ac:dyDescent="0.2">
      <c r="B64" s="11"/>
      <c r="C64" s="17"/>
      <c r="D64" s="17"/>
      <c r="F64" s="211" t="s">
        <v>178</v>
      </c>
    </row>
    <row r="65" spans="2:6" ht="18.75" thickBot="1" x14ac:dyDescent="0.2">
      <c r="C65" s="593" t="e">
        <f>C57-C61</f>
        <v>#REF!</v>
      </c>
      <c r="D65" s="654"/>
      <c r="F65" s="227">
        <f>SUM(C36+D36+C42+D42+C48+D48+C54+D54)</f>
        <v>0</v>
      </c>
    </row>
    <row r="66" spans="2:6" x14ac:dyDescent="0.15">
      <c r="C66" s="595"/>
      <c r="D66" s="644"/>
    </row>
    <row r="67" spans="2:6" ht="33.75" thickBot="1" x14ac:dyDescent="0.25">
      <c r="B67" s="292" t="s">
        <v>179</v>
      </c>
      <c r="C67" s="681">
        <v>0</v>
      </c>
      <c r="D67" s="682"/>
      <c r="F67" s="211" t="s">
        <v>180</v>
      </c>
    </row>
    <row r="68" spans="2:6" ht="18.75" thickBot="1" x14ac:dyDescent="0.2">
      <c r="C68" s="598"/>
      <c r="D68" s="683"/>
      <c r="F68" s="227">
        <f>SUM(C71:D71)</f>
        <v>0</v>
      </c>
    </row>
    <row r="69" spans="2:6" ht="33" x14ac:dyDescent="0.2">
      <c r="B69" s="228" t="s">
        <v>181</v>
      </c>
      <c r="C69" s="580"/>
      <c r="D69" s="680"/>
      <c r="F69" s="208" t="s">
        <v>182</v>
      </c>
    </row>
    <row r="70" spans="2:6" x14ac:dyDescent="0.15">
      <c r="C70" s="595"/>
      <c r="D70" s="644"/>
    </row>
    <row r="71" spans="2:6" ht="18.75" thickBot="1" x14ac:dyDescent="0.2">
      <c r="B71" s="228" t="s">
        <v>183</v>
      </c>
      <c r="C71" s="684">
        <f>C24</f>
        <v>0</v>
      </c>
      <c r="D71" s="685"/>
      <c r="F71" s="211" t="s">
        <v>64</v>
      </c>
    </row>
    <row r="72" spans="2:6" ht="18.75" thickBot="1" x14ac:dyDescent="0.2">
      <c r="C72" s="686"/>
      <c r="D72" s="687"/>
      <c r="F72" s="231">
        <f ca="1">'FIN (SPOUSE)'!K8</f>
        <v>123</v>
      </c>
    </row>
    <row r="73" spans="2:6" ht="33" x14ac:dyDescent="0.2">
      <c r="B73" s="228" t="s">
        <v>184</v>
      </c>
      <c r="C73" s="688">
        <f>'FIN (SPOUSE)'!Q4</f>
        <v>0</v>
      </c>
      <c r="D73" s="689"/>
    </row>
    <row r="74" spans="2:6" ht="18.75" thickBot="1" x14ac:dyDescent="0.2">
      <c r="C74" s="240"/>
      <c r="D74" s="240"/>
      <c r="F74" s="211" t="s">
        <v>185</v>
      </c>
    </row>
    <row r="75" spans="2:6" ht="33.75" thickBot="1" x14ac:dyDescent="0.25">
      <c r="B75" s="228" t="s">
        <v>186</v>
      </c>
      <c r="C75" s="690">
        <f>'FIN (SPOUSE)'!O42</f>
        <v>0</v>
      </c>
      <c r="D75" s="691"/>
      <c r="F75" s="231">
        <f>'FIN (SPOUSE)'!K4</f>
        <v>0</v>
      </c>
    </row>
    <row r="76" spans="2:6" x14ac:dyDescent="0.15">
      <c r="C76" s="595"/>
      <c r="D76" s="644"/>
      <c r="F76" s="232"/>
    </row>
    <row r="77" spans="2:6" ht="18.75" thickBot="1" x14ac:dyDescent="0.2">
      <c r="B77" s="228" t="s">
        <v>187</v>
      </c>
      <c r="C77" s="580">
        <f>'FIN (SPOUSE)'!G16+'FIN (SPOUSE)'!K16+'FIN (SPOUSE)'!P16+'FIN (SPOUSE)'!G18+'FIN (SPOUSE)'!K18+'FIN (SPOUSE)'!P18</f>
        <v>0</v>
      </c>
      <c r="D77" s="646"/>
      <c r="F77" s="211" t="s">
        <v>188</v>
      </c>
    </row>
    <row r="78" spans="2:6" ht="18.75" thickBot="1" x14ac:dyDescent="0.2">
      <c r="D78" s="209"/>
      <c r="F78" s="233">
        <f ca="1">'FIN (SPOUSE)'!Q8</f>
        <v>-123</v>
      </c>
    </row>
    <row r="79" spans="2:6" x14ac:dyDescent="0.15">
      <c r="B79" s="228" t="s">
        <v>189</v>
      </c>
      <c r="C79" s="580">
        <f>'FIN (SPOUSE)'!G12+'FIN (SPOUSE)'!K12+'FIN (SPOUSE)'!P12+'FIN (SPOUSE)'!G14+'FIN (SPOUSE)'!K14+'FIN (SPOUSE)'!P14</f>
        <v>0</v>
      </c>
      <c r="D79" s="646"/>
      <c r="F79" s="232"/>
    </row>
    <row r="80" spans="2:6" ht="19.5" thickBot="1" x14ac:dyDescent="0.2">
      <c r="C80" s="595"/>
      <c r="D80" s="644"/>
      <c r="F80" s="211" t="s">
        <v>212</v>
      </c>
    </row>
    <row r="81" spans="2:6" ht="18.75" thickBot="1" x14ac:dyDescent="0.2">
      <c r="B81" s="228" t="s">
        <v>190</v>
      </c>
      <c r="C81" s="630">
        <f>SUM(C36+C42)</f>
        <v>0</v>
      </c>
      <c r="D81" s="645"/>
      <c r="F81" s="234">
        <f>SUM(F65-C75)</f>
        <v>0</v>
      </c>
    </row>
    <row r="82" spans="2:6" x14ac:dyDescent="0.15">
      <c r="C82" s="595"/>
      <c r="D82" s="644"/>
    </row>
    <row r="83" spans="2:6" ht="33" x14ac:dyDescent="0.2">
      <c r="B83" s="228" t="s">
        <v>191</v>
      </c>
      <c r="C83" s="630">
        <f>SUM(C48)+(C54)</f>
        <v>0</v>
      </c>
      <c r="D83" s="645"/>
      <c r="F83" s="232"/>
    </row>
    <row r="84" spans="2:6" x14ac:dyDescent="0.15">
      <c r="C84" s="595"/>
      <c r="D84" s="644"/>
      <c r="F84" s="232"/>
    </row>
    <row r="85" spans="2:6" ht="33" x14ac:dyDescent="0.2">
      <c r="B85" s="228" t="s">
        <v>192</v>
      </c>
      <c r="C85" s="630">
        <f>SUM(C30)+C54</f>
        <v>0</v>
      </c>
      <c r="D85" s="645"/>
    </row>
  </sheetData>
  <sheetProtection selectLockedCells="1"/>
  <mergeCells count="81">
    <mergeCell ref="C71:D71"/>
    <mergeCell ref="C72:D72"/>
    <mergeCell ref="C73:D73"/>
    <mergeCell ref="C75:D75"/>
    <mergeCell ref="C57:D57"/>
    <mergeCell ref="F53:F55"/>
    <mergeCell ref="C69:D69"/>
    <mergeCell ref="C70:D70"/>
    <mergeCell ref="C66:D66"/>
    <mergeCell ref="C67:D67"/>
    <mergeCell ref="C68:D68"/>
    <mergeCell ref="F47:F49"/>
    <mergeCell ref="C49:D49"/>
    <mergeCell ref="C41:D41"/>
    <mergeCell ref="C42:D42"/>
    <mergeCell ref="C47:D47"/>
    <mergeCell ref="C48:D48"/>
    <mergeCell ref="F41:F43"/>
    <mergeCell ref="C43:D43"/>
    <mergeCell ref="C45:D45"/>
    <mergeCell ref="F29:F31"/>
    <mergeCell ref="C31:D31"/>
    <mergeCell ref="C33:D33"/>
    <mergeCell ref="B35:B37"/>
    <mergeCell ref="F35:F37"/>
    <mergeCell ref="C37:D37"/>
    <mergeCell ref="C29:D29"/>
    <mergeCell ref="C30:D30"/>
    <mergeCell ref="C35:D35"/>
    <mergeCell ref="C36:D36"/>
    <mergeCell ref="B2:F2"/>
    <mergeCell ref="C3:D3"/>
    <mergeCell ref="B6:B8"/>
    <mergeCell ref="F6:F8"/>
    <mergeCell ref="C5:D5"/>
    <mergeCell ref="C6:E6"/>
    <mergeCell ref="C7:E7"/>
    <mergeCell ref="C8:E8"/>
    <mergeCell ref="B10:B12"/>
    <mergeCell ref="F10:F12"/>
    <mergeCell ref="C10:E10"/>
    <mergeCell ref="C11:E11"/>
    <mergeCell ref="C12:E12"/>
    <mergeCell ref="B14:B16"/>
    <mergeCell ref="F14:F16"/>
    <mergeCell ref="C14:E14"/>
    <mergeCell ref="C15:E15"/>
    <mergeCell ref="C16:E16"/>
    <mergeCell ref="C18:D18"/>
    <mergeCell ref="C21:D21"/>
    <mergeCell ref="B23:B25"/>
    <mergeCell ref="F23:F25"/>
    <mergeCell ref="C25:D25"/>
    <mergeCell ref="C23:D23"/>
    <mergeCell ref="C24:D24"/>
    <mergeCell ref="C20:D20"/>
    <mergeCell ref="C27:D27"/>
    <mergeCell ref="B29:B31"/>
    <mergeCell ref="C39:D39"/>
    <mergeCell ref="B41:B43"/>
    <mergeCell ref="B53:B55"/>
    <mergeCell ref="C55:D55"/>
    <mergeCell ref="C53:D53"/>
    <mergeCell ref="C54:D54"/>
    <mergeCell ref="C51:D51"/>
    <mergeCell ref="B47:B49"/>
    <mergeCell ref="B60:B61"/>
    <mergeCell ref="F60:F61"/>
    <mergeCell ref="C61:D61"/>
    <mergeCell ref="C63:D63"/>
    <mergeCell ref="C65:D65"/>
    <mergeCell ref="C60:D60"/>
    <mergeCell ref="C76:D76"/>
    <mergeCell ref="C85:D85"/>
    <mergeCell ref="C80:D80"/>
    <mergeCell ref="C81:D81"/>
    <mergeCell ref="C82:D82"/>
    <mergeCell ref="C83:D83"/>
    <mergeCell ref="C84:D84"/>
    <mergeCell ref="C77:D77"/>
    <mergeCell ref="C79:D79"/>
  </mergeCells>
  <conditionalFormatting sqref="C6:C7 C14 C23 C29 C35 C41 C47 C53 C60">
    <cfRule type="cellIs" dxfId="3" priority="6" operator="equal">
      <formula>0</formula>
    </cfRule>
  </conditionalFormatting>
  <conditionalFormatting sqref="C10:C11">
    <cfRule type="cellIs" dxfId="2" priority="5" operator="equal">
      <formula>0</formula>
    </cfRule>
  </conditionalFormatting>
  <conditionalFormatting sqref="C65">
    <cfRule type="cellIs" dxfId="1" priority="2" operator="lessThan">
      <formula>0</formula>
    </cfRule>
  </conditionalFormatting>
  <conditionalFormatting sqref="F81">
    <cfRule type="cellIs" dxfId="0" priority="3" operator="lessThan">
      <formula>0</formula>
    </cfRule>
  </conditionalFormatting>
  <printOptions horizontalCentered="1"/>
  <pageMargins left="1" right="1" top="1" bottom="1" header="0.5" footer="0.5"/>
  <pageSetup scale="37" orientation="portrait" horizontalDpi="1200" verticalDpi="1200" r:id="rId1"/>
  <headerFooter>
    <oddHeader>&amp;L&amp;G&amp;C&amp;"Times New Roman,Bold"&amp;26&amp;K002060Financial Gameplan
Spouse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8" r:id="rId5" name="Check Box 2">
              <controlPr defaultSize="0" autoFill="0" autoLine="0" autoPict="0">
                <anchor moveWithCells="1">
                  <from>
                    <xdr:col>2</xdr:col>
                    <xdr:colOff>3124200</xdr:colOff>
                    <xdr:row>60</xdr:row>
                    <xdr:rowOff>88900</xdr:rowOff>
                  </from>
                  <to>
                    <xdr:col>3</xdr:col>
                    <xdr:colOff>330200</xdr:colOff>
                    <xdr:row>74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XFC52"/>
  <sheetViews>
    <sheetView showGridLines="0" showRowColHeaders="0" zoomScaleNormal="100" workbookViewId="0">
      <selection activeCell="E42" sqref="E42"/>
    </sheetView>
  </sheetViews>
  <sheetFormatPr defaultColWidth="0" defaultRowHeight="18" zeroHeight="1" x14ac:dyDescent="0.15"/>
  <cols>
    <col min="1" max="1" width="10.94921875" style="1" customWidth="1"/>
    <col min="2" max="2" width="21" style="9" customWidth="1"/>
    <col min="3" max="3" width="21" style="1" customWidth="1"/>
    <col min="4" max="8" width="21" style="15" customWidth="1"/>
    <col min="9" max="9" width="10.94921875" style="1" customWidth="1"/>
    <col min="10" max="16383" width="23.25" style="1" hidden="1"/>
    <col min="16384" max="16384" width="21" style="1" hidden="1"/>
  </cols>
  <sheetData>
    <row r="1" spans="2:9" ht="18.75" thickBot="1" x14ac:dyDescent="0.2">
      <c r="B1" s="693" t="s">
        <v>195</v>
      </c>
      <c r="C1" s="694"/>
      <c r="D1" s="694"/>
      <c r="E1" s="694"/>
      <c r="F1" s="694"/>
      <c r="G1" s="694"/>
      <c r="H1" s="694"/>
      <c r="I1" s="20"/>
    </row>
    <row r="2" spans="2:9" s="14" customFormat="1" ht="35.25" x14ac:dyDescent="0.15">
      <c r="B2" s="39" t="s">
        <v>196</v>
      </c>
      <c r="C2" s="40" t="s">
        <v>197</v>
      </c>
      <c r="D2" s="41" t="s">
        <v>198</v>
      </c>
      <c r="E2" s="42">
        <v>0.03</v>
      </c>
      <c r="F2" s="43">
        <v>0.06</v>
      </c>
      <c r="G2" s="44">
        <v>0.09</v>
      </c>
      <c r="H2" s="45">
        <v>0.12</v>
      </c>
      <c r="I2" s="11"/>
    </row>
    <row r="3" spans="2:9" x14ac:dyDescent="0.2">
      <c r="B3" s="46"/>
      <c r="C3" s="3">
        <v>5</v>
      </c>
      <c r="D3" s="241">
        <v>3000</v>
      </c>
      <c r="E3" s="21">
        <v>3232</v>
      </c>
      <c r="F3" s="22">
        <v>3489</v>
      </c>
      <c r="G3" s="23">
        <v>3771</v>
      </c>
      <c r="H3" s="47">
        <v>4083</v>
      </c>
      <c r="I3" s="4"/>
    </row>
    <row r="4" spans="2:9" x14ac:dyDescent="0.2">
      <c r="B4" s="48"/>
      <c r="C4" s="5">
        <v>10</v>
      </c>
      <c r="D4" s="242">
        <v>6000</v>
      </c>
      <c r="E4" s="24">
        <v>6987</v>
      </c>
      <c r="F4" s="25">
        <v>8194</v>
      </c>
      <c r="G4" s="26">
        <v>9676</v>
      </c>
      <c r="H4" s="49">
        <v>11502</v>
      </c>
      <c r="I4" s="4"/>
    </row>
    <row r="5" spans="2:9" x14ac:dyDescent="0.2">
      <c r="B5" s="48"/>
      <c r="C5" s="6">
        <v>15</v>
      </c>
      <c r="D5" s="243">
        <v>9000</v>
      </c>
      <c r="E5" s="27">
        <v>11349</v>
      </c>
      <c r="F5" s="28">
        <v>14541</v>
      </c>
      <c r="G5" s="29">
        <v>18920</v>
      </c>
      <c r="H5" s="50">
        <v>24979</v>
      </c>
      <c r="I5" s="4"/>
    </row>
    <row r="6" spans="2:9" x14ac:dyDescent="0.2">
      <c r="B6" s="51">
        <v>50</v>
      </c>
      <c r="C6" s="5">
        <v>20</v>
      </c>
      <c r="D6" s="242">
        <v>12000</v>
      </c>
      <c r="E6" s="24">
        <v>16415</v>
      </c>
      <c r="F6" s="25">
        <v>23102</v>
      </c>
      <c r="G6" s="26">
        <v>33394</v>
      </c>
      <c r="H6" s="49">
        <v>49463</v>
      </c>
      <c r="I6" s="4"/>
    </row>
    <row r="7" spans="2:9" x14ac:dyDescent="0.2">
      <c r="B7" s="48"/>
      <c r="C7" s="6">
        <v>25</v>
      </c>
      <c r="D7" s="243">
        <v>15000</v>
      </c>
      <c r="E7" s="27">
        <v>22300</v>
      </c>
      <c r="F7" s="28">
        <v>34650</v>
      </c>
      <c r="G7" s="29">
        <v>56056</v>
      </c>
      <c r="H7" s="50">
        <v>93942</v>
      </c>
      <c r="I7" s="4"/>
    </row>
    <row r="8" spans="2:9" x14ac:dyDescent="0.2">
      <c r="B8" s="48"/>
      <c r="C8" s="5">
        <v>30</v>
      </c>
      <c r="D8" s="242">
        <v>18000</v>
      </c>
      <c r="E8" s="24">
        <v>29137</v>
      </c>
      <c r="F8" s="25">
        <v>50226</v>
      </c>
      <c r="G8" s="26">
        <v>91537</v>
      </c>
      <c r="H8" s="49">
        <v>174748</v>
      </c>
      <c r="I8" s="4"/>
    </row>
    <row r="9" spans="2:9" x14ac:dyDescent="0.2">
      <c r="B9" s="48"/>
      <c r="C9" s="6">
        <v>35</v>
      </c>
      <c r="D9" s="243">
        <v>21000</v>
      </c>
      <c r="E9" s="27">
        <v>37078</v>
      </c>
      <c r="F9" s="28">
        <v>71236</v>
      </c>
      <c r="G9" s="29">
        <v>147089</v>
      </c>
      <c r="H9" s="50">
        <v>321548</v>
      </c>
      <c r="I9" s="4"/>
    </row>
    <row r="10" spans="2:9" x14ac:dyDescent="0.2">
      <c r="B10" s="52"/>
      <c r="C10" s="7">
        <v>40</v>
      </c>
      <c r="D10" s="244">
        <v>24000</v>
      </c>
      <c r="E10" s="30">
        <v>46303</v>
      </c>
      <c r="F10" s="31">
        <v>99575</v>
      </c>
      <c r="G10" s="32">
        <v>234066</v>
      </c>
      <c r="H10" s="53">
        <v>588239</v>
      </c>
      <c r="I10" s="4"/>
    </row>
    <row r="11" spans="2:9" x14ac:dyDescent="0.2">
      <c r="B11" s="46"/>
      <c r="C11" s="3">
        <v>5</v>
      </c>
      <c r="D11" s="241">
        <v>6000</v>
      </c>
      <c r="E11" s="21">
        <v>6465</v>
      </c>
      <c r="F11" s="22">
        <v>6977</v>
      </c>
      <c r="G11" s="23">
        <v>7542</v>
      </c>
      <c r="H11" s="47">
        <v>8167</v>
      </c>
      <c r="I11" s="4"/>
    </row>
    <row r="12" spans="2:9" x14ac:dyDescent="0.2">
      <c r="B12" s="48"/>
      <c r="C12" s="5">
        <v>10</v>
      </c>
      <c r="D12" s="242">
        <v>12000</v>
      </c>
      <c r="E12" s="24">
        <v>13974</v>
      </c>
      <c r="F12" s="25">
        <v>16388</v>
      </c>
      <c r="G12" s="26">
        <v>19351</v>
      </c>
      <c r="H12" s="49">
        <v>23004</v>
      </c>
      <c r="I12" s="4"/>
    </row>
    <row r="13" spans="2:9" x14ac:dyDescent="0.2">
      <c r="B13" s="48"/>
      <c r="C13" s="6">
        <v>15</v>
      </c>
      <c r="D13" s="243">
        <v>18000</v>
      </c>
      <c r="E13" s="27">
        <v>22697</v>
      </c>
      <c r="F13" s="28">
        <v>29082</v>
      </c>
      <c r="G13" s="29">
        <v>37841</v>
      </c>
      <c r="H13" s="50">
        <v>49958</v>
      </c>
      <c r="I13" s="4"/>
    </row>
    <row r="14" spans="2:9" x14ac:dyDescent="0.2">
      <c r="B14" s="51">
        <v>100</v>
      </c>
      <c r="C14" s="5">
        <v>20</v>
      </c>
      <c r="D14" s="242">
        <v>24000</v>
      </c>
      <c r="E14" s="24">
        <v>32830</v>
      </c>
      <c r="F14" s="25">
        <v>46204</v>
      </c>
      <c r="G14" s="26">
        <v>66789</v>
      </c>
      <c r="H14" s="49">
        <v>98926</v>
      </c>
      <c r="I14" s="4"/>
    </row>
    <row r="15" spans="2:9" x14ac:dyDescent="0.2">
      <c r="B15" s="48"/>
      <c r="C15" s="6">
        <v>25</v>
      </c>
      <c r="D15" s="243">
        <v>30000</v>
      </c>
      <c r="E15" s="27">
        <v>44601</v>
      </c>
      <c r="F15" s="28">
        <v>69299</v>
      </c>
      <c r="G15" s="29">
        <v>112112</v>
      </c>
      <c r="H15" s="50">
        <v>187885</v>
      </c>
      <c r="I15" s="4"/>
    </row>
    <row r="16" spans="2:9" x14ac:dyDescent="0.2">
      <c r="B16" s="48"/>
      <c r="C16" s="5">
        <v>30</v>
      </c>
      <c r="D16" s="242">
        <v>36000</v>
      </c>
      <c r="E16" s="24">
        <v>58274</v>
      </c>
      <c r="F16" s="25">
        <v>100452</v>
      </c>
      <c r="G16" s="26">
        <v>183074</v>
      </c>
      <c r="H16" s="49">
        <v>349496</v>
      </c>
      <c r="I16" s="4"/>
    </row>
    <row r="17" spans="2:9" x14ac:dyDescent="0.2">
      <c r="B17" s="48"/>
      <c r="C17" s="6">
        <v>35</v>
      </c>
      <c r="D17" s="243">
        <v>42000</v>
      </c>
      <c r="E17" s="27">
        <v>74156</v>
      </c>
      <c r="F17" s="28">
        <v>142471</v>
      </c>
      <c r="G17" s="29">
        <v>294178</v>
      </c>
      <c r="H17" s="50">
        <v>643096</v>
      </c>
      <c r="I17" s="4"/>
    </row>
    <row r="18" spans="2:9" x14ac:dyDescent="0.2">
      <c r="B18" s="52"/>
      <c r="C18" s="7">
        <v>40</v>
      </c>
      <c r="D18" s="244">
        <v>48000</v>
      </c>
      <c r="E18" s="30">
        <v>92606</v>
      </c>
      <c r="F18" s="31">
        <v>199149</v>
      </c>
      <c r="G18" s="32">
        <v>468132</v>
      </c>
      <c r="H18" s="53">
        <v>1176477</v>
      </c>
      <c r="I18" s="4"/>
    </row>
    <row r="19" spans="2:9" x14ac:dyDescent="0.2">
      <c r="B19" s="46"/>
      <c r="C19" s="3">
        <v>5</v>
      </c>
      <c r="D19" s="241">
        <v>25000</v>
      </c>
      <c r="E19" s="21">
        <v>27003</v>
      </c>
      <c r="F19" s="22">
        <v>29216</v>
      </c>
      <c r="G19" s="23">
        <v>31662</v>
      </c>
      <c r="H19" s="47">
        <v>34369</v>
      </c>
      <c r="I19" s="4"/>
    </row>
    <row r="20" spans="2:9" s="9" customFormat="1" x14ac:dyDescent="0.2">
      <c r="B20" s="48"/>
      <c r="C20" s="5">
        <v>10</v>
      </c>
      <c r="D20" s="242">
        <v>50000</v>
      </c>
      <c r="E20" s="24">
        <v>58370</v>
      </c>
      <c r="F20" s="25">
        <v>68623</v>
      </c>
      <c r="G20" s="26">
        <v>81234</v>
      </c>
      <c r="H20" s="49">
        <v>96806</v>
      </c>
      <c r="I20" s="8"/>
    </row>
    <row r="21" spans="2:9" x14ac:dyDescent="0.2">
      <c r="B21" s="48"/>
      <c r="C21" s="6">
        <v>15</v>
      </c>
      <c r="D21" s="243">
        <v>75000</v>
      </c>
      <c r="E21" s="27">
        <v>94807</v>
      </c>
      <c r="F21" s="28">
        <v>121778</v>
      </c>
      <c r="G21" s="29">
        <v>158849</v>
      </c>
      <c r="H21" s="50">
        <v>210237</v>
      </c>
      <c r="I21" s="4"/>
    </row>
    <row r="22" spans="2:9" s="9" customFormat="1" x14ac:dyDescent="0.15">
      <c r="B22" s="51">
        <v>416.66</v>
      </c>
      <c r="C22" s="10">
        <v>20</v>
      </c>
      <c r="D22" s="245">
        <v>100000</v>
      </c>
      <c r="E22" s="33">
        <v>137132</v>
      </c>
      <c r="F22" s="34">
        <v>193476</v>
      </c>
      <c r="G22" s="35">
        <v>280369</v>
      </c>
      <c r="H22" s="54">
        <v>416305</v>
      </c>
      <c r="I22" s="11"/>
    </row>
    <row r="23" spans="2:9" x14ac:dyDescent="0.15">
      <c r="B23" s="51"/>
      <c r="C23" s="12">
        <v>25</v>
      </c>
      <c r="D23" s="246">
        <v>125000</v>
      </c>
      <c r="E23" s="36">
        <v>186298</v>
      </c>
      <c r="F23" s="37">
        <v>290186</v>
      </c>
      <c r="G23" s="38">
        <v>470630</v>
      </c>
      <c r="H23" s="55">
        <v>790669</v>
      </c>
      <c r="I23" s="2"/>
    </row>
    <row r="24" spans="2:9" x14ac:dyDescent="0.2">
      <c r="B24" s="48"/>
      <c r="C24" s="5">
        <v>30</v>
      </c>
      <c r="D24" s="242">
        <v>150000</v>
      </c>
      <c r="E24" s="24">
        <v>243410</v>
      </c>
      <c r="F24" s="25">
        <v>420634</v>
      </c>
      <c r="G24" s="26">
        <v>768518</v>
      </c>
      <c r="H24" s="49">
        <v>1470774</v>
      </c>
      <c r="I24" s="4"/>
    </row>
    <row r="25" spans="2:9" x14ac:dyDescent="0.2">
      <c r="B25" s="48"/>
      <c r="C25" s="6">
        <v>35</v>
      </c>
      <c r="D25" s="243">
        <v>175000</v>
      </c>
      <c r="E25" s="27">
        <v>309752</v>
      </c>
      <c r="F25" s="28">
        <v>596588</v>
      </c>
      <c r="G25" s="29">
        <v>1234917</v>
      </c>
      <c r="H25" s="50">
        <v>2706319</v>
      </c>
      <c r="I25" s="4"/>
    </row>
    <row r="26" spans="2:9" x14ac:dyDescent="0.2">
      <c r="B26" s="52"/>
      <c r="C26" s="7">
        <v>40</v>
      </c>
      <c r="D26" s="244">
        <v>200000</v>
      </c>
      <c r="E26" s="30">
        <v>386816</v>
      </c>
      <c r="F26" s="31">
        <v>833923</v>
      </c>
      <c r="G26" s="32">
        <v>1965148</v>
      </c>
      <c r="H26" s="53">
        <v>4950929</v>
      </c>
      <c r="I26" s="4"/>
    </row>
    <row r="27" spans="2:9" x14ac:dyDescent="0.2">
      <c r="B27" s="46"/>
      <c r="C27" s="3">
        <v>5</v>
      </c>
      <c r="D27" s="241">
        <v>30000</v>
      </c>
      <c r="E27" s="21">
        <v>32404</v>
      </c>
      <c r="F27" s="22">
        <v>35059</v>
      </c>
      <c r="G27" s="23">
        <v>37995</v>
      </c>
      <c r="H27" s="47">
        <v>41243</v>
      </c>
      <c r="I27" s="4"/>
    </row>
    <row r="28" spans="2:9" x14ac:dyDescent="0.2">
      <c r="B28" s="48"/>
      <c r="C28" s="5">
        <v>10</v>
      </c>
      <c r="D28" s="242">
        <v>60000</v>
      </c>
      <c r="E28" s="24">
        <v>70045</v>
      </c>
      <c r="F28" s="25">
        <v>82349</v>
      </c>
      <c r="G28" s="26">
        <v>97483</v>
      </c>
      <c r="H28" s="49">
        <v>116169</v>
      </c>
      <c r="I28" s="4"/>
    </row>
    <row r="29" spans="2:9" x14ac:dyDescent="0.2">
      <c r="B29" s="48"/>
      <c r="C29" s="6">
        <v>15</v>
      </c>
      <c r="D29" s="243">
        <v>90000</v>
      </c>
      <c r="E29" s="27">
        <v>113770</v>
      </c>
      <c r="F29" s="28">
        <v>146136</v>
      </c>
      <c r="G29" s="29">
        <v>190622</v>
      </c>
      <c r="H29" s="50">
        <v>252288</v>
      </c>
      <c r="I29" s="4"/>
    </row>
    <row r="30" spans="2:9" s="9" customFormat="1" x14ac:dyDescent="0.15">
      <c r="B30" s="51"/>
      <c r="C30" s="10">
        <v>20</v>
      </c>
      <c r="D30" s="245">
        <v>120000</v>
      </c>
      <c r="E30" s="33">
        <v>164561</v>
      </c>
      <c r="F30" s="34">
        <v>232175</v>
      </c>
      <c r="G30" s="35">
        <v>336448</v>
      </c>
      <c r="H30" s="54">
        <v>499574</v>
      </c>
      <c r="I30" s="11"/>
    </row>
    <row r="31" spans="2:9" x14ac:dyDescent="0.15">
      <c r="B31" s="51">
        <v>500</v>
      </c>
      <c r="C31" s="12">
        <v>25</v>
      </c>
      <c r="D31" s="246">
        <v>150000</v>
      </c>
      <c r="E31" s="36">
        <v>223561</v>
      </c>
      <c r="F31" s="37">
        <v>348229</v>
      </c>
      <c r="G31" s="38">
        <v>564765</v>
      </c>
      <c r="H31" s="55">
        <v>948817</v>
      </c>
      <c r="I31" s="2"/>
    </row>
    <row r="32" spans="2:9" x14ac:dyDescent="0.2">
      <c r="B32" s="48"/>
      <c r="C32" s="5">
        <v>30</v>
      </c>
      <c r="D32" s="242">
        <v>180000</v>
      </c>
      <c r="E32" s="24">
        <v>292097</v>
      </c>
      <c r="F32" s="25">
        <v>504769</v>
      </c>
      <c r="G32" s="26">
        <v>922237</v>
      </c>
      <c r="H32" s="49">
        <v>1764957</v>
      </c>
      <c r="I32" s="4"/>
    </row>
    <row r="33" spans="2:9" x14ac:dyDescent="0.2">
      <c r="B33" s="48"/>
      <c r="C33" s="6">
        <v>35</v>
      </c>
      <c r="D33" s="243">
        <v>210000</v>
      </c>
      <c r="E33" s="27">
        <v>371709</v>
      </c>
      <c r="F33" s="28">
        <v>715917</v>
      </c>
      <c r="G33" s="29">
        <v>1481924</v>
      </c>
      <c r="H33" s="50">
        <v>3247634</v>
      </c>
      <c r="I33" s="4"/>
    </row>
    <row r="34" spans="2:9" x14ac:dyDescent="0.2">
      <c r="B34" s="52"/>
      <c r="C34" s="7">
        <v>40</v>
      </c>
      <c r="D34" s="244">
        <v>240000</v>
      </c>
      <c r="E34" s="30">
        <v>464187</v>
      </c>
      <c r="F34" s="31">
        <v>1000724</v>
      </c>
      <c r="G34" s="32">
        <v>2358215</v>
      </c>
      <c r="H34" s="53">
        <v>5941210</v>
      </c>
      <c r="I34" s="4"/>
    </row>
    <row r="35" spans="2:9" x14ac:dyDescent="0.2">
      <c r="B35" s="46"/>
      <c r="C35" s="3">
        <v>5</v>
      </c>
      <c r="D35" s="695">
        <v>1000</v>
      </c>
      <c r="E35" s="21">
        <v>1162</v>
      </c>
      <c r="F35" s="22">
        <v>1349</v>
      </c>
      <c r="G35" s="23">
        <v>1566</v>
      </c>
      <c r="H35" s="47">
        <v>1817</v>
      </c>
      <c r="I35" s="4"/>
    </row>
    <row r="36" spans="2:9" x14ac:dyDescent="0.2">
      <c r="B36" s="48"/>
      <c r="C36" s="5">
        <v>10</v>
      </c>
      <c r="D36" s="696"/>
      <c r="E36" s="24">
        <v>1349</v>
      </c>
      <c r="F36" s="25">
        <v>1819</v>
      </c>
      <c r="G36" s="26">
        <v>2451</v>
      </c>
      <c r="H36" s="49">
        <v>3300</v>
      </c>
      <c r="I36" s="4"/>
    </row>
    <row r="37" spans="2:9" x14ac:dyDescent="0.2">
      <c r="B37" s="48"/>
      <c r="C37" s="6">
        <v>15</v>
      </c>
      <c r="D37" s="696"/>
      <c r="E37" s="27">
        <v>1567</v>
      </c>
      <c r="F37" s="28">
        <v>2454</v>
      </c>
      <c r="G37" s="29">
        <v>3838</v>
      </c>
      <c r="H37" s="50">
        <v>5996</v>
      </c>
      <c r="I37" s="4"/>
    </row>
    <row r="38" spans="2:9" s="9" customFormat="1" x14ac:dyDescent="0.15">
      <c r="B38" s="56"/>
      <c r="C38" s="10">
        <v>20</v>
      </c>
      <c r="D38" s="696"/>
      <c r="E38" s="33">
        <v>1821</v>
      </c>
      <c r="F38" s="34">
        <v>3310</v>
      </c>
      <c r="G38" s="35">
        <v>6009</v>
      </c>
      <c r="H38" s="54">
        <v>10893</v>
      </c>
      <c r="I38" s="11"/>
    </row>
    <row r="39" spans="2:9" ht="35.25" x14ac:dyDescent="0.15">
      <c r="B39" s="56" t="s">
        <v>199</v>
      </c>
      <c r="C39" s="12">
        <v>25</v>
      </c>
      <c r="D39" s="696"/>
      <c r="E39" s="36">
        <v>2115</v>
      </c>
      <c r="F39" s="37">
        <v>4465</v>
      </c>
      <c r="G39" s="38">
        <v>9408</v>
      </c>
      <c r="H39" s="55">
        <v>19788</v>
      </c>
      <c r="I39" s="2"/>
    </row>
    <row r="40" spans="2:9" x14ac:dyDescent="0.2">
      <c r="B40" s="48"/>
      <c r="C40" s="5">
        <v>30</v>
      </c>
      <c r="D40" s="696"/>
      <c r="E40" s="24">
        <v>2457</v>
      </c>
      <c r="F40" s="25">
        <v>6023</v>
      </c>
      <c r="G40" s="26">
        <v>14731</v>
      </c>
      <c r="H40" s="49">
        <v>35950</v>
      </c>
      <c r="I40" s="4"/>
    </row>
    <row r="41" spans="2:9" x14ac:dyDescent="0.2">
      <c r="B41" s="48"/>
      <c r="C41" s="6">
        <v>35</v>
      </c>
      <c r="D41" s="696"/>
      <c r="E41" s="27">
        <v>2854</v>
      </c>
      <c r="F41" s="28">
        <v>8124</v>
      </c>
      <c r="G41" s="29">
        <v>23063</v>
      </c>
      <c r="H41" s="50">
        <v>65310</v>
      </c>
      <c r="I41" s="4"/>
    </row>
    <row r="42" spans="2:9" x14ac:dyDescent="0.2">
      <c r="B42" s="52"/>
      <c r="C42" s="7">
        <v>40</v>
      </c>
      <c r="D42" s="697"/>
      <c r="E42" s="30">
        <v>3315</v>
      </c>
      <c r="F42" s="31">
        <v>10957</v>
      </c>
      <c r="G42" s="32">
        <v>36110</v>
      </c>
      <c r="H42" s="53">
        <v>118648</v>
      </c>
      <c r="I42" s="4"/>
    </row>
    <row r="43" spans="2:9" x14ac:dyDescent="0.2">
      <c r="B43" s="46"/>
      <c r="C43" s="3">
        <v>5</v>
      </c>
      <c r="D43" s="695">
        <v>5000</v>
      </c>
      <c r="E43" s="21">
        <v>5808</v>
      </c>
      <c r="F43" s="22">
        <v>6744</v>
      </c>
      <c r="G43" s="23">
        <v>7828</v>
      </c>
      <c r="H43" s="47">
        <v>9083</v>
      </c>
      <c r="I43" s="4"/>
    </row>
    <row r="44" spans="2:9" x14ac:dyDescent="0.2">
      <c r="B44" s="48"/>
      <c r="C44" s="5">
        <v>10</v>
      </c>
      <c r="D44" s="696"/>
      <c r="E44" s="24">
        <v>6747</v>
      </c>
      <c r="F44" s="25">
        <v>9097</v>
      </c>
      <c r="G44" s="26">
        <v>12257</v>
      </c>
      <c r="H44" s="49">
        <v>16502</v>
      </c>
      <c r="I44" s="4"/>
    </row>
    <row r="45" spans="2:9" x14ac:dyDescent="0.2">
      <c r="B45" s="48"/>
      <c r="C45" s="6">
        <v>15</v>
      </c>
      <c r="D45" s="696"/>
      <c r="E45" s="27">
        <v>7837</v>
      </c>
      <c r="F45" s="28">
        <v>12270</v>
      </c>
      <c r="G45" s="29">
        <v>19190</v>
      </c>
      <c r="H45" s="50">
        <v>29979</v>
      </c>
      <c r="I45" s="4"/>
    </row>
    <row r="46" spans="2:9" ht="36" x14ac:dyDescent="0.2">
      <c r="B46" s="56" t="s">
        <v>200</v>
      </c>
      <c r="C46" s="5">
        <v>20</v>
      </c>
      <c r="D46" s="696"/>
      <c r="E46" s="24">
        <v>9104</v>
      </c>
      <c r="F46" s="25">
        <v>16551</v>
      </c>
      <c r="G46" s="26">
        <v>30046</v>
      </c>
      <c r="H46" s="49">
        <v>54463</v>
      </c>
      <c r="I46" s="4"/>
    </row>
    <row r="47" spans="2:9" x14ac:dyDescent="0.2">
      <c r="B47" s="48"/>
      <c r="C47" s="6">
        <v>25</v>
      </c>
      <c r="D47" s="696"/>
      <c r="E47" s="27">
        <v>10575</v>
      </c>
      <c r="F47" s="28">
        <v>22325</v>
      </c>
      <c r="G47" s="29">
        <v>47042</v>
      </c>
      <c r="H47" s="50">
        <v>98942</v>
      </c>
      <c r="I47" s="4"/>
    </row>
    <row r="48" spans="2:9" x14ac:dyDescent="0.2">
      <c r="B48" s="48"/>
      <c r="C48" s="5">
        <v>30</v>
      </c>
      <c r="D48" s="696"/>
      <c r="E48" s="24">
        <v>12284</v>
      </c>
      <c r="F48" s="25">
        <v>30113</v>
      </c>
      <c r="G48" s="26">
        <v>73653</v>
      </c>
      <c r="H48" s="49">
        <v>179748</v>
      </c>
      <c r="I48" s="4"/>
    </row>
    <row r="49" spans="2:9" x14ac:dyDescent="0.2">
      <c r="B49" s="48"/>
      <c r="C49" s="6">
        <v>35</v>
      </c>
      <c r="D49" s="696"/>
      <c r="E49" s="27">
        <v>14270</v>
      </c>
      <c r="F49" s="28">
        <v>40618</v>
      </c>
      <c r="G49" s="29">
        <v>115317</v>
      </c>
      <c r="H49" s="50">
        <v>326548</v>
      </c>
      <c r="I49" s="4"/>
    </row>
    <row r="50" spans="2:9" ht="18.75" thickBot="1" x14ac:dyDescent="0.25">
      <c r="B50" s="57"/>
      <c r="C50" s="58">
        <v>40</v>
      </c>
      <c r="D50" s="697"/>
      <c r="E50" s="59">
        <v>16576</v>
      </c>
      <c r="F50" s="60">
        <v>54787</v>
      </c>
      <c r="G50" s="61">
        <v>180550</v>
      </c>
      <c r="H50" s="62">
        <v>593239</v>
      </c>
      <c r="I50" s="4"/>
    </row>
    <row r="51" spans="2:9" x14ac:dyDescent="0.2">
      <c r="B51" s="8"/>
      <c r="C51" s="4"/>
      <c r="D51" s="2"/>
      <c r="E51" s="2"/>
      <c r="F51" s="2"/>
      <c r="G51" s="2"/>
      <c r="H51" s="2"/>
      <c r="I51" s="4"/>
    </row>
    <row r="52" spans="2:9" x14ac:dyDescent="0.15">
      <c r="B52" s="692" t="s">
        <v>201</v>
      </c>
      <c r="C52" s="568"/>
      <c r="D52" s="568"/>
      <c r="E52" s="568"/>
      <c r="F52" s="568"/>
      <c r="G52" s="568"/>
      <c r="H52" s="568"/>
      <c r="I52" s="13"/>
    </row>
  </sheetData>
  <sheetProtection sheet="1" selectLockedCells="1"/>
  <customSheetViews>
    <customSheetView guid="{45351525-BE9A-2745-BE01-538638316DB8}">
      <selection activeCell="F10" sqref="F10"/>
    </customSheetView>
    <customSheetView guid="{B487FC8F-B663-0E47-B8A9-E671BD3DD85E}" topLeftCell="A20">
      <selection activeCell="M30" sqref="M30"/>
      <pageMargins left="0" right="0" top="0" bottom="0" header="0" footer="0"/>
      <pageSetup orientation="portrait" horizontalDpi="0" verticalDpi="0"/>
    </customSheetView>
  </customSheetViews>
  <mergeCells count="4">
    <mergeCell ref="B52:H52"/>
    <mergeCell ref="B1:H1"/>
    <mergeCell ref="D35:D42"/>
    <mergeCell ref="D43:D50"/>
  </mergeCells>
  <pageMargins left="0.7" right="0.7" top="0.75" bottom="0.75" header="0.3" footer="0.3"/>
  <pageSetup scale="60" orientation="portrait" horizontalDpi="0" verticalDpi="0"/>
  <colBreaks count="1" manualBreakCount="1">
    <brk id="9" max="5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iOS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Instructions</vt:lpstr>
      <vt:lpstr>Client Survey</vt:lpstr>
      <vt:lpstr>FIN</vt:lpstr>
      <vt:lpstr>FIN (SPOUSE)</vt:lpstr>
      <vt:lpstr>PIN</vt:lpstr>
      <vt:lpstr>Financial Gameplan wo Assets</vt:lpstr>
      <vt:lpstr>Financial Gameplan</vt:lpstr>
      <vt:lpstr>Financial Gameplan (SPOUSE)</vt:lpstr>
      <vt:lpstr>Table of Futures</vt:lpstr>
      <vt:lpstr>Client Survey!Print_Area</vt:lpstr>
      <vt:lpstr>FIN!Print_Area</vt:lpstr>
      <vt:lpstr>FIN (SPOUSE)!Print_Area</vt:lpstr>
      <vt:lpstr>Financial Gameplan!Print_Area</vt:lpstr>
      <vt:lpstr>Financial Gameplan (SPOUSE)!Print_Area</vt:lpstr>
      <vt:lpstr>Financial Gameplan wo Assets!Print_Area</vt:lpstr>
      <vt:lpstr>Instructions!Print_Area</vt:lpstr>
      <vt:lpstr>PIN!Print_Area</vt:lpstr>
      <vt:lpstr>Table of Futures!Print_Area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Pollard</dc:creator>
  <cp:keywords/>
  <dc:description/>
  <cp:lastModifiedBy>Antwaun Hill</cp:lastModifiedBy>
  <cp:revision/>
  <cp:lastPrinted>2023-10-14T15:31:05Z</cp:lastPrinted>
  <dcterms:created xsi:type="dcterms:W3CDTF">2022-12-18T18:33:11Z</dcterms:created>
  <dcterms:modified xsi:type="dcterms:W3CDTF">2023-11-04T18:51:24Z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">
    <vt:filetime>2020-01-03T00:00:00Z</vt:filetime>
  </property>
  <property fmtid="{D5CDD505-2E9C-101B-9397-08002B2CF9AE}" pid="3" name="Creator">
    <vt:lpwstr>Microsoft® Word for Office 365</vt:lpwstr>
  </property>
  <property fmtid="{D5CDD505-2E9C-101B-9397-08002B2CF9AE}" pid="4" name="LastSaved">
    <vt:filetime>2022-12-18T00:00:00Z</vt:filetime>
  </property>
  <property fmtid="{D5CDD505-2E9C-101B-9397-08002B2CF9AE}" pid="5" name="Producer">
    <vt:lpwstr>macOS Version 11.7 (Build 20G817) Quartz PDFContext, AppendMode 1.1</vt:lpwstr>
  </property>
</Properties>
</file>