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gmdi\OneDrive\Documentos\CALCULOS FISCALES Y LABORALES\"/>
    </mc:Choice>
  </mc:AlternateContent>
  <bookViews>
    <workbookView xWindow="0" yWindow="0" windowWidth="16935" windowHeight="10545" activeTab="1"/>
  </bookViews>
  <sheets>
    <sheet name="INTRUCCIONES" sheetId="11" r:id="rId1"/>
    <sheet name="BALANCE GENERAL" sheetId="1" r:id="rId2"/>
    <sheet name="ESTADO DE RESULTADOS" sheetId="6" r:id="rId3"/>
    <sheet name="ESTADO DE FLUJO DE EFECTIVO MI" sheetId="8" r:id="rId4"/>
    <sheet name="ESTADO DE FLUJO DE EFECTIVO MD" sheetId="10" r:id="rId5"/>
    <sheet name="AQUI EDITA EL EFI" sheetId="12" r:id="rId6"/>
    <sheet name="AQUI EDITA EL EFD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0" l="1"/>
  <c r="B32" i="10"/>
  <c r="A33" i="10"/>
  <c r="B33" i="10"/>
  <c r="A34" i="10"/>
  <c r="B34" i="10"/>
  <c r="A31" i="10"/>
  <c r="A40" i="8" l="1"/>
  <c r="B40" i="8" s="1"/>
  <c r="A41" i="8"/>
  <c r="B41" i="8"/>
  <c r="A38" i="8"/>
  <c r="B38" i="8"/>
  <c r="A39" i="8"/>
  <c r="B39" i="8" s="1"/>
  <c r="A37" i="8"/>
  <c r="D24" i="1"/>
  <c r="D25" i="1"/>
  <c r="A47" i="10" l="1"/>
  <c r="B47" i="10" s="1"/>
  <c r="A48" i="10"/>
  <c r="B48" i="10" s="1"/>
  <c r="A49" i="10"/>
  <c r="B49" i="10" s="1"/>
  <c r="A46" i="10"/>
  <c r="B46" i="10" s="1"/>
  <c r="A45" i="10"/>
  <c r="A58" i="8"/>
  <c r="B58" i="8" s="1"/>
  <c r="A59" i="8"/>
  <c r="B59" i="8" s="1"/>
  <c r="A51" i="8"/>
  <c r="B51" i="8" s="1"/>
  <c r="A52" i="8"/>
  <c r="B52" i="8" s="1"/>
  <c r="A30" i="8"/>
  <c r="B30" i="8" s="1"/>
  <c r="A29" i="8"/>
  <c r="B29" i="8" s="1"/>
  <c r="B8" i="10" l="1"/>
  <c r="B50" i="6" l="1"/>
  <c r="B25" i="8" l="1"/>
  <c r="A22" i="10" l="1"/>
  <c r="B22" i="10" s="1"/>
  <c r="A24" i="10" l="1"/>
  <c r="B24" i="10" s="1"/>
  <c r="A23" i="10" l="1"/>
  <c r="B23" i="10" s="1"/>
  <c r="A44" i="10"/>
  <c r="A42" i="10"/>
  <c r="B42" i="10" s="1"/>
  <c r="A40" i="10"/>
  <c r="A41" i="10"/>
  <c r="B41" i="10" s="1"/>
  <c r="B43" i="10"/>
  <c r="A39" i="10"/>
  <c r="A30" i="10"/>
  <c r="A29" i="10"/>
  <c r="A19" i="10"/>
  <c r="A20" i="10"/>
  <c r="A14" i="10"/>
  <c r="B14" i="10" s="1"/>
  <c r="A15" i="10"/>
  <c r="B15" i="10" s="1"/>
  <c r="A18" i="10"/>
  <c r="A17" i="10"/>
  <c r="A13" i="10"/>
  <c r="A12" i="10"/>
  <c r="A47" i="8" l="1"/>
  <c r="A48" i="8"/>
  <c r="B48" i="8" s="1"/>
  <c r="A49" i="8"/>
  <c r="B49" i="8" s="1"/>
  <c r="A50" i="8"/>
  <c r="B50" i="8" s="1"/>
  <c r="A3" i="10" l="1"/>
  <c r="A4" i="10"/>
  <c r="A2" i="10"/>
  <c r="A4" i="6"/>
  <c r="A1" i="8"/>
  <c r="A1" i="10" s="1"/>
  <c r="B10" i="10" l="1"/>
  <c r="B58" i="10"/>
  <c r="B54" i="10"/>
  <c r="A46" i="8" l="1"/>
  <c r="A19" i="8" l="1"/>
  <c r="A20" i="8"/>
  <c r="B20" i="8" s="1"/>
  <c r="A21" i="8"/>
  <c r="B21" i="8" s="1"/>
  <c r="B40" i="6"/>
  <c r="D9" i="1" l="1"/>
  <c r="D8" i="1"/>
  <c r="D10" i="1"/>
  <c r="D11" i="1"/>
  <c r="B12" i="10" s="1"/>
  <c r="D12" i="1"/>
  <c r="D13" i="1"/>
  <c r="D14" i="1"/>
  <c r="B13" i="10" l="1"/>
  <c r="B19" i="8"/>
  <c r="B68" i="8"/>
  <c r="B64" i="8" l="1"/>
  <c r="D61" i="1"/>
  <c r="D62" i="1"/>
  <c r="D63" i="1"/>
  <c r="D64" i="1"/>
  <c r="D65" i="1"/>
  <c r="D59" i="1"/>
  <c r="B44" i="10" s="1"/>
  <c r="D60" i="1"/>
  <c r="B45" i="10" s="1"/>
  <c r="A55" i="8"/>
  <c r="A56" i="8"/>
  <c r="B56" i="8" s="1"/>
  <c r="A57" i="8"/>
  <c r="B57" i="8" s="1"/>
  <c r="A54" i="8"/>
  <c r="B54" i="8" l="1"/>
  <c r="B55" i="8"/>
  <c r="A36" i="8"/>
  <c r="A35" i="8"/>
  <c r="A24" i="8"/>
  <c r="A26" i="8"/>
  <c r="A27" i="8"/>
  <c r="A28" i="8"/>
  <c r="A23" i="8"/>
  <c r="A17" i="8"/>
  <c r="B17" i="8" s="1"/>
  <c r="A18" i="8"/>
  <c r="B18" i="8" s="1"/>
  <c r="A16" i="8"/>
  <c r="B16" i="8" s="1"/>
  <c r="D21" i="1"/>
  <c r="B30" i="10" s="1"/>
  <c r="B36" i="8" l="1"/>
  <c r="D46" i="1"/>
  <c r="B39" i="10" s="1"/>
  <c r="D47" i="1"/>
  <c r="D48" i="1"/>
  <c r="D49" i="1"/>
  <c r="D50" i="1"/>
  <c r="D51" i="1"/>
  <c r="D52" i="1"/>
  <c r="D35" i="1"/>
  <c r="D36" i="1"/>
  <c r="B24" i="8" s="1"/>
  <c r="D37" i="1"/>
  <c r="D38" i="1"/>
  <c r="D39" i="1"/>
  <c r="B20" i="10" s="1"/>
  <c r="D40" i="1"/>
  <c r="D41" i="1"/>
  <c r="D19" i="1"/>
  <c r="B29" i="10" s="1"/>
  <c r="D20" i="1"/>
  <c r="D22" i="1"/>
  <c r="B13" i="8" s="1"/>
  <c r="D23" i="1"/>
  <c r="D26" i="1"/>
  <c r="D27" i="1"/>
  <c r="B40" i="10" l="1"/>
  <c r="B50" i="10" s="1"/>
  <c r="B47" i="8"/>
  <c r="B19" i="10"/>
  <c r="B26" i="8"/>
  <c r="B37" i="8"/>
  <c r="B31" i="10"/>
  <c r="B35" i="10" s="1"/>
  <c r="B17" i="10"/>
  <c r="B35" i="8"/>
  <c r="B18" i="10"/>
  <c r="B12" i="8"/>
  <c r="B46" i="8"/>
  <c r="B27" i="8"/>
  <c r="B28" i="8"/>
  <c r="B23" i="8"/>
  <c r="B60" i="8" l="1"/>
  <c r="B42" i="8"/>
  <c r="C66" i="1"/>
  <c r="C53" i="1"/>
  <c r="C42" i="1"/>
  <c r="C28" i="1"/>
  <c r="C15" i="1"/>
  <c r="C55" i="1" l="1"/>
  <c r="C30" i="1"/>
  <c r="A1" i="6"/>
  <c r="C68" i="1" l="1"/>
  <c r="C69" i="1" s="1"/>
  <c r="C70" i="1" s="1"/>
  <c r="B30" i="6"/>
  <c r="B15" i="6"/>
  <c r="B9" i="6"/>
  <c r="B7" i="10" s="1"/>
  <c r="B66" i="1"/>
  <c r="B53" i="1"/>
  <c r="B42" i="1"/>
  <c r="B28" i="1"/>
  <c r="B15" i="1"/>
  <c r="B9" i="10" l="1"/>
  <c r="B25" i="10" s="1"/>
  <c r="B17" i="6"/>
  <c r="B52" i="10" l="1"/>
  <c r="B56" i="10" s="1"/>
  <c r="B32" i="6"/>
  <c r="B59" i="10" l="1"/>
  <c r="B42" i="6"/>
  <c r="B8" i="8" s="1"/>
  <c r="B54" i="6" l="1"/>
  <c r="B55" i="6" s="1"/>
  <c r="B30" i="1"/>
  <c r="B55" i="1"/>
  <c r="B14" i="8" l="1"/>
  <c r="B31" i="8" s="1"/>
  <c r="B62" i="8" s="1"/>
  <c r="B66" i="8" s="1"/>
  <c r="B69" i="8" s="1"/>
  <c r="D70" i="1"/>
  <c r="B68" i="1"/>
  <c r="B69" i="1" s="1"/>
  <c r="B70" i="1" s="1"/>
</calcChain>
</file>

<file path=xl/sharedStrings.xml><?xml version="1.0" encoding="utf-8"?>
<sst xmlns="http://schemas.openxmlformats.org/spreadsheetml/2006/main" count="171" uniqueCount="120">
  <si>
    <t>ACTIVO</t>
  </si>
  <si>
    <t>ACTIVO CIRCULANTE</t>
  </si>
  <si>
    <t>TOTAL ACTIVO CIRCULANTE</t>
  </si>
  <si>
    <t>ACTIVO NO CIRCULANTE</t>
  </si>
  <si>
    <t>TOTAL ACTIVO NO CIRCULANTE</t>
  </si>
  <si>
    <t>PASIVO</t>
  </si>
  <si>
    <t>CAPITAL CONTABLE</t>
  </si>
  <si>
    <t>TOTAL CAPITAL CONTABLE</t>
  </si>
  <si>
    <t>TOTAL PASIVO</t>
  </si>
  <si>
    <t>TOTAL ACTIVO</t>
  </si>
  <si>
    <t>SUMAS IGUALES:</t>
  </si>
  <si>
    <t>RESULTADO DEL EJERCICIO</t>
  </si>
  <si>
    <t>PASIVO A CORTO PLAZO</t>
  </si>
  <si>
    <t>TOTAL PASIVO A CORTO PLAZO</t>
  </si>
  <si>
    <t>PASIVO A LARGO PLAZO</t>
  </si>
  <si>
    <t>TOTAL PASIVO A LARGO PLAZO</t>
  </si>
  <si>
    <t>TOTAL ACTIVO MENOS PASIVO</t>
  </si>
  <si>
    <t>ESTADO DE POSICION FINANCIERA</t>
  </si>
  <si>
    <t>Cuentas</t>
  </si>
  <si>
    <t>Importe</t>
  </si>
  <si>
    <t>INGRESOS</t>
  </si>
  <si>
    <t>TOTAL INGRESOS</t>
  </si>
  <si>
    <t>COSTO DE VENTAS</t>
  </si>
  <si>
    <t>UTILIDAD BRUTA</t>
  </si>
  <si>
    <t>GASTOS DE OPERACIÓN</t>
  </si>
  <si>
    <t>Gastos de Venta</t>
  </si>
  <si>
    <t>UTILIDAD EN OPERACIÓN</t>
  </si>
  <si>
    <t>TOTAL COSTOS DE VENTAS</t>
  </si>
  <si>
    <t>TOTAL GASTOS DE OPERACIÓN</t>
  </si>
  <si>
    <t>UTILIDAD ANTES DE IMPUESTOS</t>
  </si>
  <si>
    <t>IMPUESTOS Y PTU</t>
  </si>
  <si>
    <t>PTU</t>
  </si>
  <si>
    <t>TOTAL IMPUESTOS Y PTU</t>
  </si>
  <si>
    <t>UTILIDAD NETA</t>
  </si>
  <si>
    <t>Costo de ventas</t>
  </si>
  <si>
    <t>Gastos de Administración</t>
  </si>
  <si>
    <t>2022</t>
  </si>
  <si>
    <t>2021</t>
  </si>
  <si>
    <t>ENTRADA/SALIDA</t>
  </si>
  <si>
    <t>(Cifras en miles de pesos)</t>
  </si>
  <si>
    <t>METODO INDIRECTO</t>
  </si>
  <si>
    <t>Ajustes para conciliar la ganancia del periodo</t>
  </si>
  <si>
    <t>Resultado operacional antes de cambios en el capital de trabajo</t>
  </si>
  <si>
    <t>Flujos neto de efectivo provistos por actividades de operación</t>
  </si>
  <si>
    <t>Flujo neto de efectivo por actividades de inversión</t>
  </si>
  <si>
    <t>Flujo neto de efectivo por actividades de financiamiento</t>
  </si>
  <si>
    <t>Incremento neto del efectivo y equivalentes al efectivo</t>
  </si>
  <si>
    <t>Efectivo y equivalentes al efectivo al final del período</t>
  </si>
  <si>
    <t>Verificación</t>
  </si>
  <si>
    <t>Diferencia</t>
  </si>
  <si>
    <t>Resultado del ejercicio</t>
  </si>
  <si>
    <t>Partidas relacionadas con Actividades de inversión</t>
  </si>
  <si>
    <t>Depreciación Acumulada propiedad, planta y equipo</t>
  </si>
  <si>
    <t>(cuentas de activo circulante excepto efectivo y equivalentes)</t>
  </si>
  <si>
    <t>(cuentas de pasivo a corto plazo)</t>
  </si>
  <si>
    <t>(cuentas de capital , excepto resultado del ejercicio)</t>
  </si>
  <si>
    <t>Efectivo y equivalentes de efectivo al principio del período</t>
  </si>
  <si>
    <t>Depreciación acumulada propiedad, planta y equipo</t>
  </si>
  <si>
    <t>Efectivo y equivalentes de efectivo</t>
  </si>
  <si>
    <t>Inventarios</t>
  </si>
  <si>
    <t>Propiedad, planta y equipo</t>
  </si>
  <si>
    <t>Impuestos por pagar</t>
  </si>
  <si>
    <t>Capital Social</t>
  </si>
  <si>
    <t>Resultado de ejercicios anteriores</t>
  </si>
  <si>
    <t>Otros ingresos y gastos</t>
  </si>
  <si>
    <t>(cuentas de activo  no circulante, excepto depreciaciones y amortizaciones)</t>
  </si>
  <si>
    <t>(cuentas de pasivo a largo plazo)</t>
  </si>
  <si>
    <t>Proveedores</t>
  </si>
  <si>
    <t>Gastos de venta y Adminstración</t>
  </si>
  <si>
    <t>Impuestos a la Utilidad</t>
  </si>
  <si>
    <t>OPERACIONES DISCONTINUAS</t>
  </si>
  <si>
    <t>METODO DIRECTO</t>
  </si>
  <si>
    <t>AL: 31 DE DICIEMBRE</t>
  </si>
  <si>
    <t>DEL: 1 DE ENERO AL 31 DE DICIEMBRE DEL 2022</t>
  </si>
  <si>
    <t>(CIFRAS EN MILES DE PESOS)</t>
  </si>
  <si>
    <t>RESULTADO INTEGRAL DE FINANCIAMIENTO</t>
  </si>
  <si>
    <t>TOTAL RESULTADO INTEGRAL DE FINANCIAMIENTO</t>
  </si>
  <si>
    <t>ESTADO DE FLUJOS DE EFECTIVOS</t>
  </si>
  <si>
    <t>Por los años terminados al 31 de diciembre de 2022</t>
  </si>
  <si>
    <t>Ventas actividades ordinarias</t>
  </si>
  <si>
    <t>Ventas actividades extraordinarias</t>
  </si>
  <si>
    <t>Productos financieros</t>
  </si>
  <si>
    <t>Gastos financieros</t>
  </si>
  <si>
    <t>Clientes</t>
  </si>
  <si>
    <t>INSTRUCCIONES</t>
  </si>
  <si>
    <t>(cuentas de activo circulante excepto efectivo y equivalentes, clientes e inventarios)</t>
  </si>
  <si>
    <t>(cuentas de pasivo a corto plazo, excepto proveedores)</t>
  </si>
  <si>
    <t>(cuentas de capital excepto resultado del ejercicio)</t>
  </si>
  <si>
    <t>Utilidad antes de impuestos</t>
  </si>
  <si>
    <t>PTU del ejercicio</t>
  </si>
  <si>
    <t>otros ingresos</t>
  </si>
  <si>
    <t>otros gastos</t>
  </si>
  <si>
    <t>OTROS INGRESOS Y GASTOS</t>
  </si>
  <si>
    <t>(cuentas de resultado integral de financiamiento, solo gastos financieros y ptu)</t>
  </si>
  <si>
    <t>ACTIVIDADES DE OPERACIÓN</t>
  </si>
  <si>
    <t>ACTIVIDADES DE INVERSIÓN</t>
  </si>
  <si>
    <t>ACTIVIDADES DE FINANCIAMIENTO</t>
  </si>
  <si>
    <t>El formato está realizado en base a la Norma B2 de las NIFS.</t>
  </si>
  <si>
    <t>La hoja tiene celdas protegidas para que no se descuadren los cálculos.</t>
  </si>
  <si>
    <t>CUENTAS</t>
  </si>
  <si>
    <t>En la columna de cuentas en el Balance podrás adicionar las cuentas que necesites.</t>
  </si>
  <si>
    <t>Las celdas de comprobación tanto del Balance General como del Estado de Resultados deben de estar en verde, si alguna esta en rojo hay que corregir algo.</t>
  </si>
  <si>
    <t>Si el criterio de clasificación es diferente al que se generó, en la nueva copia podrás reclasificar las cuentas que desees.</t>
  </si>
  <si>
    <t>P</t>
  </si>
  <si>
    <t>C.P.C. y M.F. Benito Gutiérrez Medrano</t>
  </si>
  <si>
    <t>Morelia, Mich., febrero 2023</t>
  </si>
  <si>
    <t>bgmdigital@gmail.com</t>
  </si>
  <si>
    <t>Si tienes cuentas que se llamen diferente a las que no se pueden editar, deberás considerar el nombre de la cuenta no editable.</t>
  </si>
  <si>
    <t>Este Formato fue elaborado por:</t>
  </si>
  <si>
    <t>En la pestaña Balance General se llenan los importes de los Balances a comparar, que obviamente debe cuadrar.</t>
  </si>
  <si>
    <t>En la pestaña Estado de Resultados se llenan los importes del año mas reciente a comparar.</t>
  </si>
  <si>
    <t>Una vez que en los Estados de Flujo de Efectivo las celdas de comprobación marquen correctos, puedes copiarlos a la pestaña flujo de efectivo editado, eliminar las filas no utilizadas y darle el formato deseado.</t>
  </si>
  <si>
    <t>LA MODERNA, S.A. DE C.V.</t>
  </si>
  <si>
    <t>ESTADO DE RESULTADOS INTEGRAL</t>
  </si>
  <si>
    <t>Documentos por pagar a largo plazo</t>
  </si>
  <si>
    <t>El importe de la utilidad neta en el Estado de Resultados debe de ser la misma cantidad del Resultado del ejerciocio en el Balance General del último año a comparar.</t>
  </si>
  <si>
    <t>Amortización acumulada</t>
  </si>
  <si>
    <t>Gastos por amortizar</t>
  </si>
  <si>
    <t>(cuentas de activo no circulante, excepto amort acum y depreciacion acumulada prop, planta y equipo)</t>
  </si>
  <si>
    <t>Para que el Estado de flujo de efectivo cuadre, es indispensable que se llene el Estado de resultados con los datos correctos de depreciación acumulada y Amortización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</si>
</sst>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[Red]\-#,##0.0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Wingdings 2"/>
      <family val="1"/>
      <charset val="2"/>
    </font>
    <font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rgb="FF0070C0"/>
      <name val="DIN Condensed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9" fillId="0" borderId="17" applyNumberFormat="0" applyFill="0" applyAlignment="0" applyProtection="0"/>
    <xf numFmtId="0" fontId="20" fillId="0" borderId="0" applyNumberFormat="0" applyFill="0" applyBorder="0" applyAlignment="0" applyProtection="0"/>
  </cellStyleXfs>
  <cellXfs count="141">
    <xf numFmtId="0" fontId="0" fillId="0" borderId="0" xfId="0"/>
    <xf numFmtId="164" fontId="0" fillId="0" borderId="0" xfId="1" applyNumberFormat="1" applyFont="1" applyProtection="1">
      <protection locked="0"/>
    </xf>
    <xf numFmtId="165" fontId="0" fillId="0" borderId="0" xfId="1" applyNumberFormat="1" applyFont="1" applyProtection="1">
      <protection locked="0"/>
    </xf>
    <xf numFmtId="0" fontId="11" fillId="0" borderId="0" xfId="0" applyFont="1"/>
    <xf numFmtId="165" fontId="11" fillId="0" borderId="15" xfId="1" applyNumberFormat="1" applyFont="1" applyFill="1" applyBorder="1"/>
    <xf numFmtId="0" fontId="11" fillId="0" borderId="4" xfId="0" applyFont="1" applyFill="1" applyBorder="1"/>
    <xf numFmtId="165" fontId="11" fillId="0" borderId="14" xfId="1" applyNumberFormat="1" applyFont="1" applyFill="1" applyBorder="1"/>
    <xf numFmtId="0" fontId="8" fillId="0" borderId="4" xfId="0" applyFont="1" applyFill="1" applyBorder="1"/>
    <xf numFmtId="165" fontId="8" fillId="0" borderId="14" xfId="1" applyNumberFormat="1" applyFont="1" applyFill="1" applyBorder="1"/>
    <xf numFmtId="0" fontId="11" fillId="0" borderId="0" xfId="0" applyFont="1" applyFill="1"/>
    <xf numFmtId="165" fontId="11" fillId="0" borderId="0" xfId="1" applyNumberFormat="1" applyFont="1" applyFill="1"/>
    <xf numFmtId="165" fontId="11" fillId="0" borderId="0" xfId="0" applyNumberFormat="1" applyFont="1"/>
    <xf numFmtId="43" fontId="0" fillId="0" borderId="0" xfId="1" applyFont="1" applyProtection="1"/>
    <xf numFmtId="0" fontId="6" fillId="6" borderId="10" xfId="2" applyNumberFormat="1" applyFont="1" applyFill="1" applyBorder="1" applyAlignment="1" applyProtection="1">
      <alignment horizontal="center"/>
    </xf>
    <xf numFmtId="165" fontId="5" fillId="6" borderId="10" xfId="2" applyNumberFormat="1" applyFont="1" applyFill="1" applyBorder="1" applyProtection="1"/>
    <xf numFmtId="0" fontId="3" fillId="6" borderId="4" xfId="1" applyNumberFormat="1" applyFont="1" applyFill="1" applyBorder="1" applyProtection="1"/>
    <xf numFmtId="165" fontId="0" fillId="0" borderId="3" xfId="1" applyNumberFormat="1" applyFont="1" applyBorder="1" applyProtection="1"/>
    <xf numFmtId="164" fontId="8" fillId="0" borderId="0" xfId="1" applyNumberFormat="1" applyFont="1" applyProtection="1"/>
    <xf numFmtId="165" fontId="2" fillId="0" borderId="0" xfId="1" quotePrefix="1" applyNumberFormat="1" applyFont="1" applyAlignment="1" applyProtection="1">
      <alignment horizontal="center"/>
    </xf>
    <xf numFmtId="165" fontId="0" fillId="0" borderId="0" xfId="1" applyNumberFormat="1" applyFont="1" applyProtection="1"/>
    <xf numFmtId="164" fontId="0" fillId="0" borderId="0" xfId="1" applyNumberFormat="1" applyFont="1" applyProtection="1"/>
    <xf numFmtId="0" fontId="8" fillId="0" borderId="7" xfId="1" applyNumberFormat="1" applyFont="1" applyBorder="1" applyProtection="1"/>
    <xf numFmtId="165" fontId="8" fillId="0" borderId="12" xfId="1" applyNumberFormat="1" applyFont="1" applyBorder="1" applyProtection="1"/>
    <xf numFmtId="165" fontId="0" fillId="0" borderId="15" xfId="1" applyNumberFormat="1" applyFont="1" applyBorder="1" applyProtection="1"/>
    <xf numFmtId="165" fontId="0" fillId="0" borderId="14" xfId="1" applyNumberFormat="1" applyFont="1" applyBorder="1" applyProtection="1"/>
    <xf numFmtId="0" fontId="3" fillId="6" borderId="7" xfId="1" applyNumberFormat="1" applyFont="1" applyFill="1" applyBorder="1" applyProtection="1"/>
    <xf numFmtId="165" fontId="3" fillId="6" borderId="12" xfId="1" applyNumberFormat="1" applyFont="1" applyFill="1" applyBorder="1" applyProtection="1"/>
    <xf numFmtId="0" fontId="6" fillId="3" borderId="8" xfId="1" applyNumberFormat="1" applyFont="1" applyFill="1" applyBorder="1" applyAlignment="1" applyProtection="1">
      <alignment horizontal="center"/>
    </xf>
    <xf numFmtId="165" fontId="5" fillId="3" borderId="9" xfId="1" applyNumberFormat="1" applyFont="1" applyFill="1" applyBorder="1" applyProtection="1"/>
    <xf numFmtId="0" fontId="3" fillId="3" borderId="4" xfId="1" applyNumberFormat="1" applyFont="1" applyFill="1" applyBorder="1" applyProtection="1"/>
    <xf numFmtId="165" fontId="0" fillId="0" borderId="0" xfId="1" applyNumberFormat="1" applyFont="1" applyFill="1" applyProtection="1"/>
    <xf numFmtId="0" fontId="8" fillId="0" borderId="12" xfId="1" applyNumberFormat="1" applyFont="1" applyBorder="1" applyProtection="1"/>
    <xf numFmtId="0" fontId="3" fillId="3" borderId="7" xfId="1" applyNumberFormat="1" applyFont="1" applyFill="1" applyBorder="1" applyProtection="1"/>
    <xf numFmtId="165" fontId="3" fillId="3" borderId="12" xfId="1" applyNumberFormat="1" applyFont="1" applyFill="1" applyBorder="1" applyProtection="1"/>
    <xf numFmtId="0" fontId="6" fillId="4" borderId="3" xfId="1" applyNumberFormat="1" applyFont="1" applyFill="1" applyBorder="1" applyAlignment="1" applyProtection="1">
      <alignment horizontal="center"/>
    </xf>
    <xf numFmtId="165" fontId="5" fillId="4" borderId="15" xfId="1" applyNumberFormat="1" applyFont="1" applyFill="1" applyBorder="1" applyProtection="1"/>
    <xf numFmtId="0" fontId="3" fillId="4" borderId="12" xfId="1" applyNumberFormat="1" applyFont="1" applyFill="1" applyBorder="1" applyProtection="1"/>
    <xf numFmtId="165" fontId="3" fillId="4" borderId="12" xfId="1" applyNumberFormat="1" applyFont="1" applyFill="1" applyBorder="1" applyProtection="1"/>
    <xf numFmtId="43" fontId="0" fillId="0" borderId="7" xfId="1" applyFont="1" applyBorder="1" applyProtection="1"/>
    <xf numFmtId="0" fontId="3" fillId="0" borderId="12" xfId="1" applyNumberFormat="1" applyFont="1" applyBorder="1" applyProtection="1"/>
    <xf numFmtId="165" fontId="3" fillId="0" borderId="7" xfId="1" applyNumberFormat="1" applyFont="1" applyBorder="1" applyProtection="1"/>
    <xf numFmtId="165" fontId="3" fillId="0" borderId="12" xfId="1" applyNumberFormat="1" applyFont="1" applyBorder="1" applyProtection="1"/>
    <xf numFmtId="0" fontId="4" fillId="0" borderId="12" xfId="1" applyNumberFormat="1" applyFont="1" applyBorder="1" applyAlignment="1" applyProtection="1">
      <alignment horizontal="right" vertical="center"/>
    </xf>
    <xf numFmtId="165" fontId="4" fillId="0" borderId="12" xfId="1" applyNumberFormat="1" applyFont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43" fontId="0" fillId="0" borderId="0" xfId="1" applyFont="1" applyFill="1" applyProtection="1"/>
    <xf numFmtId="0" fontId="3" fillId="0" borderId="4" xfId="1" applyNumberFormat="1" applyFont="1" applyBorder="1" applyProtection="1"/>
    <xf numFmtId="165" fontId="0" fillId="0" borderId="0" xfId="1" applyNumberFormat="1" applyFont="1" applyBorder="1" applyProtection="1"/>
    <xf numFmtId="0" fontId="8" fillId="0" borderId="5" xfId="1" applyNumberFormat="1" applyFont="1" applyBorder="1" applyProtection="1"/>
    <xf numFmtId="0" fontId="3" fillId="0" borderId="7" xfId="1" applyNumberFormat="1" applyFont="1" applyBorder="1" applyProtection="1"/>
    <xf numFmtId="0" fontId="8" fillId="0" borderId="0" xfId="1" applyNumberFormat="1" applyFont="1" applyBorder="1" applyProtection="1"/>
    <xf numFmtId="165" fontId="0" fillId="0" borderId="8" xfId="1" applyNumberFormat="1" applyFont="1" applyBorder="1" applyProtection="1"/>
    <xf numFmtId="165" fontId="8" fillId="0" borderId="7" xfId="1" applyNumberFormat="1" applyFont="1" applyBorder="1" applyProtection="1"/>
    <xf numFmtId="0" fontId="3" fillId="0" borderId="13" xfId="1" applyNumberFormat="1" applyFont="1" applyBorder="1" applyProtection="1"/>
    <xf numFmtId="0" fontId="9" fillId="0" borderId="12" xfId="1" applyNumberFormat="1" applyFont="1" applyBorder="1" applyProtection="1"/>
    <xf numFmtId="165" fontId="5" fillId="6" borderId="11" xfId="2" applyNumberFormat="1" applyFont="1" applyFill="1" applyBorder="1" applyProtection="1"/>
    <xf numFmtId="165" fontId="10" fillId="0" borderId="0" xfId="1" applyNumberFormat="1" applyFont="1" applyProtection="1">
      <protection locked="0"/>
    </xf>
    <xf numFmtId="165" fontId="5" fillId="3" borderId="8" xfId="1" applyNumberFormat="1" applyFont="1" applyFill="1" applyBorder="1" applyProtection="1"/>
    <xf numFmtId="165" fontId="14" fillId="0" borderId="0" xfId="0" applyNumberFormat="1" applyFont="1" applyFill="1" applyProtection="1">
      <protection locked="0"/>
    </xf>
    <xf numFmtId="165" fontId="1" fillId="0" borderId="0" xfId="1" applyNumberFormat="1" applyFont="1" applyProtection="1">
      <protection locked="0"/>
    </xf>
    <xf numFmtId="165" fontId="5" fillId="4" borderId="3" xfId="1" applyNumberFormat="1" applyFont="1" applyFill="1" applyBorder="1" applyProtection="1"/>
    <xf numFmtId="165" fontId="1" fillId="0" borderId="0" xfId="1" applyNumberFormat="1" applyFont="1" applyBorder="1" applyProtection="1">
      <protection locked="0"/>
    </xf>
    <xf numFmtId="165" fontId="8" fillId="0" borderId="16" xfId="1" applyNumberFormat="1" applyFont="1" applyBorder="1" applyProtection="1"/>
    <xf numFmtId="165" fontId="3" fillId="0" borderId="9" xfId="1" applyNumberFormat="1" applyFont="1" applyBorder="1" applyProtection="1"/>
    <xf numFmtId="165" fontId="0" fillId="0" borderId="9" xfId="1" applyNumberFormat="1" applyFont="1" applyBorder="1" applyProtection="1"/>
    <xf numFmtId="165" fontId="11" fillId="0" borderId="15" xfId="1" applyNumberFormat="1" applyFont="1" applyFill="1" applyBorder="1" applyProtection="1"/>
    <xf numFmtId="0" fontId="11" fillId="0" borderId="4" xfId="0" applyFont="1" applyFill="1" applyBorder="1" applyProtection="1"/>
    <xf numFmtId="165" fontId="11" fillId="0" borderId="14" xfId="1" applyNumberFormat="1" applyFont="1" applyFill="1" applyBorder="1" applyProtection="1"/>
    <xf numFmtId="0" fontId="8" fillId="0" borderId="4" xfId="0" applyFont="1" applyFill="1" applyBorder="1" applyProtection="1"/>
    <xf numFmtId="165" fontId="8" fillId="0" borderId="15" xfId="1" applyNumberFormat="1" applyFont="1" applyFill="1" applyBorder="1" applyProtection="1"/>
    <xf numFmtId="0" fontId="13" fillId="0" borderId="4" xfId="0" applyFont="1" applyFill="1" applyBorder="1" applyProtection="1"/>
    <xf numFmtId="165" fontId="8" fillId="0" borderId="14" xfId="1" applyNumberFormat="1" applyFont="1" applyFill="1" applyBorder="1" applyProtection="1"/>
    <xf numFmtId="0" fontId="11" fillId="0" borderId="0" xfId="0" applyFont="1" applyFill="1" applyProtection="1"/>
    <xf numFmtId="165" fontId="11" fillId="0" borderId="0" xfId="1" applyNumberFormat="1" applyFont="1" applyFill="1" applyProtection="1"/>
    <xf numFmtId="0" fontId="12" fillId="0" borderId="0" xfId="0" applyFont="1" applyProtection="1"/>
    <xf numFmtId="3" fontId="12" fillId="0" borderId="0" xfId="0" applyNumberFormat="1" applyFont="1" applyProtection="1"/>
    <xf numFmtId="164" fontId="16" fillId="0" borderId="0" xfId="1" applyNumberFormat="1" applyFont="1" applyProtection="1"/>
    <xf numFmtId="165" fontId="16" fillId="0" borderId="0" xfId="1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0" fontId="8" fillId="0" borderId="4" xfId="1" applyNumberFormat="1" applyFont="1" applyBorder="1" applyProtection="1"/>
    <xf numFmtId="165" fontId="17" fillId="0" borderId="12" xfId="1" applyNumberFormat="1" applyFont="1" applyBorder="1" applyAlignment="1" applyProtection="1">
      <alignment horizontal="center" vertical="center" wrapText="1"/>
    </xf>
    <xf numFmtId="165" fontId="18" fillId="0" borderId="12" xfId="1" applyNumberFormat="1" applyFont="1" applyBorder="1" applyAlignment="1" applyProtection="1">
      <alignment horizontal="center" vertical="center" wrapText="1"/>
    </xf>
    <xf numFmtId="165" fontId="14" fillId="0" borderId="0" xfId="0" applyNumberFormat="1" applyFont="1" applyBorder="1" applyProtection="1">
      <protection locked="0"/>
    </xf>
    <xf numFmtId="164" fontId="0" fillId="0" borderId="4" xfId="1" applyNumberFormat="1" applyFont="1" applyBorder="1"/>
    <xf numFmtId="0" fontId="0" fillId="0" borderId="5" xfId="0" applyBorder="1"/>
    <xf numFmtId="0" fontId="0" fillId="0" borderId="16" xfId="0" applyBorder="1"/>
    <xf numFmtId="0" fontId="0" fillId="9" borderId="2" xfId="0" applyFill="1" applyBorder="1"/>
    <xf numFmtId="0" fontId="0" fillId="9" borderId="15" xfId="0" applyFill="1" applyBorder="1"/>
    <xf numFmtId="0" fontId="0" fillId="9" borderId="4" xfId="0" applyFill="1" applyBorder="1"/>
    <xf numFmtId="0" fontId="0" fillId="9" borderId="14" xfId="0" applyFill="1" applyBorder="1"/>
    <xf numFmtId="0" fontId="20" fillId="9" borderId="4" xfId="4" applyFill="1" applyBorder="1"/>
    <xf numFmtId="0" fontId="0" fillId="9" borderId="5" xfId="0" applyFill="1" applyBorder="1"/>
    <xf numFmtId="0" fontId="0" fillId="9" borderId="16" xfId="0" applyFill="1" applyBorder="1"/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top"/>
    </xf>
    <xf numFmtId="165" fontId="11" fillId="0" borderId="0" xfId="1" quotePrefix="1" applyNumberFormat="1" applyFont="1" applyAlignment="1" applyProtection="1">
      <alignment horizontal="center"/>
      <protection locked="0"/>
    </xf>
    <xf numFmtId="0" fontId="22" fillId="0" borderId="14" xfId="0" applyFont="1" applyBorder="1"/>
    <xf numFmtId="0" fontId="22" fillId="0" borderId="14" xfId="0" applyFont="1" applyBorder="1" applyAlignment="1">
      <alignment wrapText="1"/>
    </xf>
    <xf numFmtId="0" fontId="19" fillId="0" borderId="15" xfId="3" applyFill="1" applyBorder="1" applyAlignment="1">
      <alignment horizontal="left"/>
    </xf>
    <xf numFmtId="0" fontId="19" fillId="0" borderId="2" xfId="3" applyFill="1" applyBorder="1" applyAlignment="1">
      <alignment horizontal="left"/>
    </xf>
    <xf numFmtId="164" fontId="23" fillId="0" borderId="0" xfId="1" applyNumberFormat="1" applyFont="1" applyProtection="1"/>
    <xf numFmtId="165" fontId="23" fillId="0" borderId="0" xfId="1" applyNumberFormat="1" applyFont="1" applyProtection="1">
      <protection locked="0"/>
    </xf>
    <xf numFmtId="0" fontId="8" fillId="8" borderId="2" xfId="0" applyFont="1" applyFill="1" applyBorder="1" applyProtection="1"/>
    <xf numFmtId="165" fontId="8" fillId="8" borderId="15" xfId="1" applyNumberFormat="1" applyFont="1" applyFill="1" applyBorder="1" applyProtection="1"/>
    <xf numFmtId="0" fontId="8" fillId="11" borderId="12" xfId="0" applyFont="1" applyFill="1" applyBorder="1" applyProtection="1"/>
    <xf numFmtId="165" fontId="8" fillId="11" borderId="12" xfId="1" applyNumberFormat="1" applyFont="1" applyFill="1" applyBorder="1" applyAlignment="1" applyProtection="1">
      <alignment horizontal="right"/>
    </xf>
    <xf numFmtId="165" fontId="8" fillId="11" borderId="12" xfId="1" applyNumberFormat="1" applyFont="1" applyFill="1" applyBorder="1" applyAlignment="1" applyProtection="1">
      <alignment horizontal="center"/>
    </xf>
    <xf numFmtId="0" fontId="8" fillId="8" borderId="2" xfId="0" applyFont="1" applyFill="1" applyBorder="1"/>
    <xf numFmtId="165" fontId="8" fillId="8" borderId="15" xfId="1" applyNumberFormat="1" applyFont="1" applyFill="1" applyBorder="1"/>
    <xf numFmtId="0" fontId="8" fillId="8" borderId="7" xfId="0" applyFont="1" applyFill="1" applyBorder="1"/>
    <xf numFmtId="165" fontId="8" fillId="8" borderId="9" xfId="1" applyNumberFormat="1" applyFont="1" applyFill="1" applyBorder="1"/>
    <xf numFmtId="0" fontId="8" fillId="11" borderId="12" xfId="0" applyFont="1" applyFill="1" applyBorder="1"/>
    <xf numFmtId="165" fontId="8" fillId="11" borderId="12" xfId="1" applyNumberFormat="1" applyFont="1" applyFill="1" applyBorder="1" applyAlignment="1">
      <alignment horizontal="right"/>
    </xf>
    <xf numFmtId="165" fontId="8" fillId="11" borderId="12" xfId="1" applyNumberFormat="1" applyFont="1" applyFill="1" applyBorder="1" applyAlignment="1">
      <alignment horizontal="center"/>
    </xf>
    <xf numFmtId="0" fontId="8" fillId="8" borderId="7" xfId="0" applyFont="1" applyFill="1" applyBorder="1" applyProtection="1"/>
    <xf numFmtId="165" fontId="8" fillId="8" borderId="9" xfId="1" applyNumberFormat="1" applyFont="1" applyFill="1" applyBorder="1" applyProtection="1"/>
    <xf numFmtId="0" fontId="24" fillId="7" borderId="4" xfId="0" applyFont="1" applyFill="1" applyBorder="1"/>
    <xf numFmtId="165" fontId="25" fillId="0" borderId="8" xfId="1" applyNumberFormat="1" applyFont="1" applyBorder="1" applyProtection="1"/>
    <xf numFmtId="0" fontId="19" fillId="10" borderId="7" xfId="3" applyFill="1" applyBorder="1" applyAlignment="1">
      <alignment horizontal="left"/>
    </xf>
    <xf numFmtId="0" fontId="19" fillId="10" borderId="9" xfId="3" applyFill="1" applyBorder="1" applyAlignment="1">
      <alignment horizontal="left"/>
    </xf>
    <xf numFmtId="43" fontId="7" fillId="5" borderId="4" xfId="1" applyFont="1" applyFill="1" applyBorder="1" applyAlignment="1" applyProtection="1">
      <alignment horizontal="center"/>
      <protection locked="0"/>
    </xf>
    <xf numFmtId="43" fontId="7" fillId="5" borderId="0" xfId="1" applyFont="1" applyFill="1" applyBorder="1" applyAlignment="1" applyProtection="1">
      <alignment horizontal="center"/>
      <protection locked="0"/>
    </xf>
    <xf numFmtId="43" fontId="7" fillId="5" borderId="14" xfId="1" applyFont="1" applyFill="1" applyBorder="1" applyAlignment="1" applyProtection="1">
      <alignment horizontal="center"/>
      <protection locked="0"/>
    </xf>
    <xf numFmtId="43" fontId="2" fillId="5" borderId="4" xfId="1" applyFont="1" applyFill="1" applyBorder="1" applyAlignment="1" applyProtection="1">
      <alignment horizontal="center"/>
    </xf>
    <xf numFmtId="43" fontId="2" fillId="5" borderId="0" xfId="1" applyFont="1" applyFill="1" applyBorder="1" applyAlignment="1" applyProtection="1">
      <alignment horizontal="center"/>
    </xf>
    <xf numFmtId="43" fontId="2" fillId="5" borderId="14" xfId="1" applyFont="1" applyFill="1" applyBorder="1" applyAlignment="1" applyProtection="1">
      <alignment horizontal="center"/>
    </xf>
    <xf numFmtId="43" fontId="4" fillId="5" borderId="5" xfId="1" applyFont="1" applyFill="1" applyBorder="1" applyAlignment="1" applyProtection="1">
      <alignment horizontal="center"/>
      <protection locked="0"/>
    </xf>
    <xf numFmtId="43" fontId="4" fillId="5" borderId="6" xfId="1" applyFont="1" applyFill="1" applyBorder="1" applyAlignment="1" applyProtection="1">
      <alignment horizontal="center"/>
      <protection locked="0"/>
    </xf>
    <xf numFmtId="43" fontId="4" fillId="5" borderId="16" xfId="1" applyFont="1" applyFill="1" applyBorder="1" applyAlignment="1" applyProtection="1">
      <alignment horizontal="center"/>
      <protection locked="0"/>
    </xf>
    <xf numFmtId="43" fontId="7" fillId="5" borderId="2" xfId="1" applyFont="1" applyFill="1" applyBorder="1" applyAlignment="1" applyProtection="1">
      <alignment horizontal="center"/>
    </xf>
    <xf numFmtId="43" fontId="7" fillId="5" borderId="3" xfId="1" applyFont="1" applyFill="1" applyBorder="1" applyAlignment="1" applyProtection="1">
      <alignment horizontal="center"/>
    </xf>
    <xf numFmtId="43" fontId="2" fillId="5" borderId="4" xfId="1" applyFont="1" applyFill="1" applyBorder="1" applyAlignment="1" applyProtection="1">
      <alignment horizontal="center"/>
      <protection locked="0"/>
    </xf>
    <xf numFmtId="43" fontId="2" fillId="5" borderId="0" xfId="1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15" fillId="5" borderId="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43" fontId="7" fillId="5" borderId="15" xfId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</cellXfs>
  <cellStyles count="5">
    <cellStyle name="Encabezado 1" xfId="3" builtinId="16"/>
    <cellStyle name="Hipervínculo" xfId="4" builtinId="8"/>
    <cellStyle name="Millares" xfId="1" builtinId="3"/>
    <cellStyle name="Normal" xfId="0" builtinId="0"/>
    <cellStyle name="Notas" xfId="2" builtinId="10"/>
  </cellStyles>
  <dxfs count="118"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border outline="0">
        <right style="thin">
          <color auto="1"/>
        </righ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font>
        <color auto="1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0" hidden="0"/>
    </dxf>
    <dxf>
      <border outline="0">
        <right style="thin">
          <color auto="1"/>
        </righ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  <protection locked="1" hidden="0"/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a3" displayName="Tabla3" ref="A7:D14" totalsRowShown="0" headerRowDxfId="110" dataDxfId="109" tableBorderDxfId="108" headerRowCellStyle="Millares" dataCellStyle="Millares">
  <tableColumns count="4">
    <tableColumn id="1" name="CUENTAS" dataDxfId="107" dataCellStyle="Millares"/>
    <tableColumn id="2" name="2022" dataDxfId="106" dataCellStyle="Millares"/>
    <tableColumn id="3" name="2021" dataDxfId="105" dataCellStyle="Millares"/>
    <tableColumn id="4" name="ENTRADA/SALIDA" dataDxfId="104" dataCellStyle="Millares">
      <calculatedColumnFormula>IF(Tabla3[[#This Row],[CUENTAS]]="efectivo y equivalentes de efectivo","",Tabla3[[#This Row],[2021]]-Tabla3[[#This Row],[2022]])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18:D27" totalsRowShown="0" headerRowDxfId="103" dataDxfId="102" tableBorderDxfId="101" dataCellStyle="Millares">
  <tableColumns count="4">
    <tableColumn id="1" name="CUENTAS" dataDxfId="100" dataCellStyle="Millares"/>
    <tableColumn id="2" name="2022" dataDxfId="99" dataCellStyle="Millares"/>
    <tableColumn id="3" name="2021" dataDxfId="98" dataCellStyle="Millares"/>
    <tableColumn id="4" name="ENTRADA/SALIDA" dataDxfId="97" dataCellStyle="Millares">
      <calculatedColumnFormula>Tabla4[[#This Row],[2021]]-Tabla4[[#This Row],[2022]]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A34:D41" totalsRowShown="0" headerRowDxfId="96" dataDxfId="95" tableBorderDxfId="94" dataCellStyle="Millares">
  <tableColumns count="4">
    <tableColumn id="1" name="CUENTAS" dataDxfId="93" dataCellStyle="Millares"/>
    <tableColumn id="2" name="2022" dataDxfId="92" dataCellStyle="Millares"/>
    <tableColumn id="5" name="2021" dataDxfId="91" dataCellStyle="Millares"/>
    <tableColumn id="6" name="ENTRADA/SALIDA" dataDxfId="90" dataCellStyle="Millares">
      <calculatedColumnFormula>Tabla5[[#This Row],[2022]]-Tabla5[[#This Row],[2021]]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45:D52" totalsRowShown="0" headerRowDxfId="89" dataDxfId="88" tableBorderDxfId="87" dataCellStyle="Millares">
  <tableColumns count="4">
    <tableColumn id="1" name="CUENTAS" dataDxfId="86" dataCellStyle="Millares"/>
    <tableColumn id="2" name="2022" dataDxfId="85" dataCellStyle="Millares"/>
    <tableColumn id="3" name="2021" dataDxfId="84" dataCellStyle="Millares"/>
    <tableColumn id="4" name="ENTRADA/SALIDA" dataDxfId="83" dataCellStyle="Millares">
      <calculatedColumnFormula>Tabla6[[#This Row],[2022]]-Tabla6[[#This Row],[2021]]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58:D65" totalsRowShown="0" headerRowDxfId="82" dataDxfId="81" tableBorderDxfId="80" dataCellStyle="Millares">
  <tableColumns count="4">
    <tableColumn id="1" name="CUENTAS" dataDxfId="79" dataCellStyle="Millares"/>
    <tableColumn id="2" name="2022" dataDxfId="78" dataCellStyle="Millares"/>
    <tableColumn id="3" name="2021" dataDxfId="77" dataCellStyle="Millares"/>
    <tableColumn id="4" name="ENTRADA/SALIDA" dataDxfId="76" dataCellStyle="Millares">
      <calculatedColumnFormula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39" displayName="Tabla39" ref="A6:B8" totalsRowShown="0" headerRowDxfId="73" dataDxfId="72" tableBorderDxfId="71" headerRowCellStyle="Millares" dataCellStyle="Millares">
  <tableColumns count="2">
    <tableColumn id="1" name="Cuentas" dataDxfId="70" dataCellStyle="Millares"/>
    <tableColumn id="2" name="Importe" dataDxfId="69" dataCellStyle="Millare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410" displayName="Tabla410" ref="A12:B14" totalsRowShown="0" headerRowDxfId="68" dataDxfId="67" tableBorderDxfId="66" dataCellStyle="Millares">
  <tableColumns count="2">
    <tableColumn id="1" name="Cuentas" dataDxfId="65" dataCellStyle="Millares"/>
    <tableColumn id="2" name="Importe" dataDxfId="64" dataCellStyle="Millar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511" displayName="Tabla511" ref="A20:B29" totalsRowShown="0" headerRowDxfId="63" dataDxfId="62" tableBorderDxfId="61" dataCellStyle="Millares">
  <tableColumns count="2">
    <tableColumn id="1" name="Cuentas" dataDxfId="60" dataCellStyle="Millares"/>
    <tableColumn id="2" name="Importe" dataDxfId="59" dataCellStyle="Millar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612" displayName="Tabla612" ref="A35:B39" totalsRowShown="0" headerRowDxfId="58" dataDxfId="57" tableBorderDxfId="56" dataCellStyle="Millares">
  <tableColumns count="2">
    <tableColumn id="1" name="Cuentas" dataDxfId="55" dataCellStyle="Millares"/>
    <tableColumn id="2" name="Importe" dataDxfId="54" dataCellStyle="Millar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a713" displayName="Tabla713" ref="A45:B49" totalsRowShown="0" headerRowDxfId="53" dataDxfId="52" tableBorderDxfId="51" dataCellStyle="Millares">
  <tableColumns count="2">
    <tableColumn id="1" name="Cuentas" dataDxfId="50" dataCellStyle="Millares"/>
    <tableColumn id="2" name="Importe" dataDxfId="49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gmdigital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workbookViewId="0">
      <selection sqref="A1:B1"/>
    </sheetView>
  </sheetViews>
  <sheetFormatPr baseColWidth="10" defaultRowHeight="15"/>
  <cols>
    <col min="1" max="1" width="3.5703125" bestFit="1" customWidth="1"/>
    <col min="2" max="2" width="238.7109375" customWidth="1"/>
  </cols>
  <sheetData>
    <row r="1" spans="1:2" ht="19.5">
      <c r="A1" s="118" t="s">
        <v>84</v>
      </c>
      <c r="B1" s="119"/>
    </row>
    <row r="2" spans="1:2" ht="19.5">
      <c r="A2" s="99"/>
      <c r="B2" s="98"/>
    </row>
    <row r="3" spans="1:2" ht="30" customHeight="1">
      <c r="A3" s="93" t="s">
        <v>103</v>
      </c>
      <c r="B3" s="96" t="s">
        <v>97</v>
      </c>
    </row>
    <row r="4" spans="1:2" ht="30" customHeight="1">
      <c r="A4" s="93" t="s">
        <v>103</v>
      </c>
      <c r="B4" s="96" t="s">
        <v>98</v>
      </c>
    </row>
    <row r="5" spans="1:2" ht="30" customHeight="1">
      <c r="A5" s="93" t="s">
        <v>103</v>
      </c>
      <c r="B5" s="96" t="s">
        <v>109</v>
      </c>
    </row>
    <row r="6" spans="1:2" ht="30" customHeight="1">
      <c r="A6" s="93" t="s">
        <v>103</v>
      </c>
      <c r="B6" s="96" t="s">
        <v>107</v>
      </c>
    </row>
    <row r="7" spans="1:2" ht="30" customHeight="1">
      <c r="A7" s="93" t="s">
        <v>103</v>
      </c>
      <c r="B7" s="96" t="s">
        <v>100</v>
      </c>
    </row>
    <row r="8" spans="1:2" ht="30" customHeight="1">
      <c r="A8" s="93" t="s">
        <v>103</v>
      </c>
      <c r="B8" s="96" t="s">
        <v>110</v>
      </c>
    </row>
    <row r="9" spans="1:2" ht="30" customHeight="1">
      <c r="A9" s="93" t="s">
        <v>103</v>
      </c>
      <c r="B9" s="96" t="s">
        <v>119</v>
      </c>
    </row>
    <row r="10" spans="1:2" ht="30" customHeight="1">
      <c r="A10" s="93" t="s">
        <v>103</v>
      </c>
      <c r="B10" s="97" t="s">
        <v>115</v>
      </c>
    </row>
    <row r="11" spans="1:2" ht="30" customHeight="1">
      <c r="A11" s="93" t="s">
        <v>103</v>
      </c>
      <c r="B11" s="97" t="s">
        <v>101</v>
      </c>
    </row>
    <row r="12" spans="1:2" ht="30" customHeight="1">
      <c r="A12" s="94" t="s">
        <v>103</v>
      </c>
      <c r="B12" s="97" t="s">
        <v>111</v>
      </c>
    </row>
    <row r="13" spans="1:2" ht="30" customHeight="1">
      <c r="A13" s="93" t="s">
        <v>103</v>
      </c>
      <c r="B13" s="96" t="s">
        <v>102</v>
      </c>
    </row>
    <row r="14" spans="1:2">
      <c r="A14" s="84"/>
      <c r="B14" s="85"/>
    </row>
    <row r="15" spans="1:2">
      <c r="A15" s="86" t="s">
        <v>108</v>
      </c>
      <c r="B15" s="87"/>
    </row>
    <row r="16" spans="1:2">
      <c r="A16" s="88" t="s">
        <v>104</v>
      </c>
      <c r="B16" s="89"/>
    </row>
    <row r="17" spans="1:2">
      <c r="A17" s="90" t="s">
        <v>106</v>
      </c>
      <c r="B17" s="89"/>
    </row>
    <row r="18" spans="1:2">
      <c r="A18" s="91" t="s">
        <v>105</v>
      </c>
      <c r="B18" s="92"/>
    </row>
  </sheetData>
  <sheetProtection algorithmName="SHA-512" hashValue="i3Ne+6uCGTuAuC3AvgBypFpUkayHUaHenO697ACnTY+mEDCaLEpuLlMxtcThR9A5bP8sb4Jqibb2LccZ33KZTQ==" saltValue="VvA9rHKuQnBpCkREEy348g==" spinCount="100000" sheet="1" objects="1" scenarios="1"/>
  <mergeCells count="1">
    <mergeCell ref="A1:B1"/>
  </mergeCells>
  <hyperlinks>
    <hyperlink ref="A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sqref="A1:D1"/>
    </sheetView>
  </sheetViews>
  <sheetFormatPr baseColWidth="10" defaultRowHeight="15"/>
  <cols>
    <col min="1" max="1" width="49.85546875" style="12" bestFit="1" customWidth="1"/>
    <col min="2" max="2" width="19.85546875" style="19" bestFit="1" customWidth="1"/>
    <col min="3" max="3" width="18.85546875" style="19" customWidth="1"/>
    <col min="4" max="4" width="16.7109375" style="19" bestFit="1" customWidth="1"/>
    <col min="5" max="5" width="11.42578125" style="45"/>
    <col min="6" max="16384" width="11.42578125" style="12"/>
  </cols>
  <sheetData>
    <row r="1" spans="1:4" ht="20.25">
      <c r="A1" s="120" t="s">
        <v>112</v>
      </c>
      <c r="B1" s="121"/>
      <c r="C1" s="121"/>
      <c r="D1" s="122"/>
    </row>
    <row r="2" spans="1:4">
      <c r="A2" s="123" t="s">
        <v>17</v>
      </c>
      <c r="B2" s="124"/>
      <c r="C2" s="124"/>
      <c r="D2" s="125"/>
    </row>
    <row r="3" spans="1:4">
      <c r="A3" s="123" t="s">
        <v>72</v>
      </c>
      <c r="B3" s="124"/>
      <c r="C3" s="124"/>
      <c r="D3" s="125"/>
    </row>
    <row r="4" spans="1:4">
      <c r="A4" s="126" t="s">
        <v>74</v>
      </c>
      <c r="B4" s="127"/>
      <c r="C4" s="127"/>
      <c r="D4" s="128"/>
    </row>
    <row r="5" spans="1:4" ht="23.25">
      <c r="A5" s="13" t="s">
        <v>0</v>
      </c>
      <c r="B5" s="55"/>
      <c r="C5" s="14"/>
      <c r="D5" s="14"/>
    </row>
    <row r="6" spans="1:4" ht="18.75">
      <c r="A6" s="15" t="s">
        <v>1</v>
      </c>
      <c r="B6" s="47"/>
      <c r="C6" s="16"/>
      <c r="D6" s="16"/>
    </row>
    <row r="7" spans="1:4" ht="15.75">
      <c r="A7" s="17" t="s">
        <v>99</v>
      </c>
      <c r="B7" s="95" t="s">
        <v>36</v>
      </c>
      <c r="C7" s="95" t="s">
        <v>37</v>
      </c>
      <c r="D7" s="18" t="s">
        <v>38</v>
      </c>
    </row>
    <row r="8" spans="1:4">
      <c r="A8" s="74" t="s">
        <v>58</v>
      </c>
      <c r="B8" s="78"/>
      <c r="C8" s="78"/>
      <c r="D8" s="19" t="str">
        <f>IF(Tabla3[[#This Row],[CUENTAS]]="efectivo y equivalentes de efectivo","",Tabla3[[#This Row],[2021]]-Tabla3[[#This Row],[2022]])</f>
        <v/>
      </c>
    </row>
    <row r="9" spans="1:4">
      <c r="A9" s="74" t="s">
        <v>83</v>
      </c>
      <c r="B9" s="78"/>
      <c r="C9" s="78"/>
      <c r="D9" s="19">
        <f>IF(Tabla3[[#This Row],[CUENTAS]]="efectivo y equivalentes de efectivo","",Tabla3[[#This Row],[2021]]-Tabla3[[#This Row],[2022]])</f>
        <v>0</v>
      </c>
    </row>
    <row r="10" spans="1:4">
      <c r="A10" s="74" t="s">
        <v>59</v>
      </c>
      <c r="B10" s="78"/>
      <c r="C10" s="78"/>
      <c r="D10" s="19">
        <f>IF(Tabla3[[#This Row],[CUENTAS]]="efectivo y equivalentes de efectivo","",Tabla3[[#This Row],[2021]]-Tabla3[[#This Row],[2022]])</f>
        <v>0</v>
      </c>
    </row>
    <row r="11" spans="1:4">
      <c r="A11" s="1"/>
      <c r="B11" s="2"/>
      <c r="C11" s="2"/>
      <c r="D11" s="19">
        <f>IF(Tabla3[[#This Row],[CUENTAS]]="efectivo y equivalentes de efectivo","",Tabla3[[#This Row],[2021]]-Tabla3[[#This Row],[2022]])</f>
        <v>0</v>
      </c>
    </row>
    <row r="12" spans="1:4">
      <c r="A12" s="1"/>
      <c r="B12" s="2"/>
      <c r="C12" s="2"/>
      <c r="D12" s="19">
        <f>IF(Tabla3[[#This Row],[CUENTAS]]="efectivo y equivalentes de efectivo","",Tabla3[[#This Row],[2021]]-Tabla3[[#This Row],[2022]])</f>
        <v>0</v>
      </c>
    </row>
    <row r="13" spans="1:4">
      <c r="A13" s="1"/>
      <c r="B13" s="2"/>
      <c r="C13" s="2"/>
      <c r="D13" s="19">
        <f>IF(Tabla3[[#This Row],[CUENTAS]]="efectivo y equivalentes de efectivo","",Tabla3[[#This Row],[2021]]-Tabla3[[#This Row],[2022]])</f>
        <v>0</v>
      </c>
    </row>
    <row r="14" spans="1:4">
      <c r="A14" s="1"/>
      <c r="B14" s="2"/>
      <c r="C14" s="2"/>
      <c r="D14" s="19">
        <f>IF(Tabla3[[#This Row],[CUENTAS]]="efectivo y equivalentes de efectivo","",Tabla3[[#This Row],[2021]]-Tabla3[[#This Row],[2022]])</f>
        <v>0</v>
      </c>
    </row>
    <row r="15" spans="1:4" ht="15.75">
      <c r="A15" s="21" t="s">
        <v>2</v>
      </c>
      <c r="B15" s="22">
        <f>SUM(B8:B14)</f>
        <v>0</v>
      </c>
      <c r="C15" s="22">
        <f>SUM(C8:C14)</f>
        <v>0</v>
      </c>
      <c r="D15" s="22"/>
    </row>
    <row r="16" spans="1:4">
      <c r="B16" s="16"/>
      <c r="C16" s="16"/>
      <c r="D16" s="23"/>
    </row>
    <row r="17" spans="1:4" ht="18.75">
      <c r="A17" s="15" t="s">
        <v>3</v>
      </c>
      <c r="B17" s="47"/>
      <c r="C17" s="47"/>
      <c r="D17" s="24"/>
    </row>
    <row r="18" spans="1:4" ht="15.75">
      <c r="A18" s="17" t="s">
        <v>99</v>
      </c>
      <c r="B18" s="95" t="s">
        <v>36</v>
      </c>
      <c r="C18" s="95" t="s">
        <v>37</v>
      </c>
      <c r="D18" s="18" t="s">
        <v>38</v>
      </c>
    </row>
    <row r="19" spans="1:4">
      <c r="A19" s="74" t="s">
        <v>60</v>
      </c>
      <c r="B19" s="78"/>
      <c r="C19" s="78"/>
      <c r="D19" s="19">
        <f>Tabla4[[#This Row],[2021]]-Tabla4[[#This Row],[2022]]</f>
        <v>0</v>
      </c>
    </row>
    <row r="20" spans="1:4">
      <c r="A20" s="74" t="s">
        <v>57</v>
      </c>
      <c r="B20" s="78"/>
      <c r="C20" s="78"/>
      <c r="D20" s="19">
        <f>Tabla4[[#This Row],[2021]]-Tabla4[[#This Row],[2022]]</f>
        <v>0</v>
      </c>
    </row>
    <row r="21" spans="1:4">
      <c r="A21" s="74" t="s">
        <v>117</v>
      </c>
      <c r="B21" s="78"/>
      <c r="C21" s="78"/>
      <c r="D21" s="19">
        <f>Tabla4[[#This Row],[2021]]-Tabla4[[#This Row],[2022]]</f>
        <v>0</v>
      </c>
    </row>
    <row r="22" spans="1:4">
      <c r="A22" s="74" t="s">
        <v>116</v>
      </c>
      <c r="B22" s="78"/>
      <c r="C22" s="78"/>
      <c r="D22" s="19">
        <f>Tabla4[[#This Row],[2021]]-Tabla4[[#This Row],[2022]]</f>
        <v>0</v>
      </c>
    </row>
    <row r="23" spans="1:4">
      <c r="A23" s="44"/>
      <c r="B23" s="78"/>
      <c r="C23" s="78"/>
      <c r="D23" s="19">
        <f>Tabla4[[#This Row],[2021]]-Tabla4[[#This Row],[2022]]</f>
        <v>0</v>
      </c>
    </row>
    <row r="24" spans="1:4">
      <c r="A24" s="1"/>
      <c r="B24" s="2"/>
      <c r="C24" s="2"/>
      <c r="D24" s="19">
        <f>Tabla4[[#This Row],[2021]]-Tabla4[[#This Row],[2022]]</f>
        <v>0</v>
      </c>
    </row>
    <row r="25" spans="1:4">
      <c r="A25" s="1"/>
      <c r="B25" s="2"/>
      <c r="C25" s="2"/>
      <c r="D25" s="19">
        <f>Tabla4[[#This Row],[2021]]-Tabla4[[#This Row],[2022]]</f>
        <v>0</v>
      </c>
    </row>
    <row r="26" spans="1:4">
      <c r="A26" s="1"/>
      <c r="B26" s="2"/>
      <c r="C26" s="56"/>
      <c r="D26" s="19">
        <f>Tabla4[[#This Row],[2021]]-Tabla4[[#This Row],[2022]]</f>
        <v>0</v>
      </c>
    </row>
    <row r="27" spans="1:4">
      <c r="A27" s="1"/>
      <c r="B27" s="2"/>
      <c r="C27" s="56"/>
      <c r="D27" s="19">
        <f>Tabla4[[#This Row],[2021]]-Tabla4[[#This Row],[2022]]</f>
        <v>0</v>
      </c>
    </row>
    <row r="28" spans="1:4" ht="15.75">
      <c r="A28" s="21" t="s">
        <v>4</v>
      </c>
      <c r="B28" s="22">
        <f>SUM(B19:B27)</f>
        <v>0</v>
      </c>
      <c r="C28" s="22">
        <f>SUM(C19:C27)</f>
        <v>0</v>
      </c>
      <c r="D28" s="22"/>
    </row>
    <row r="29" spans="1:4">
      <c r="C29" s="24"/>
    </row>
    <row r="30" spans="1:4" ht="18.75">
      <c r="A30" s="25" t="s">
        <v>9</v>
      </c>
      <c r="B30" s="26">
        <f>B15+B28</f>
        <v>0</v>
      </c>
      <c r="C30" s="26">
        <f>C15+C28</f>
        <v>0</v>
      </c>
      <c r="D30" s="26"/>
    </row>
    <row r="32" spans="1:4" ht="23.25">
      <c r="A32" s="27" t="s">
        <v>5</v>
      </c>
      <c r="B32" s="57"/>
      <c r="C32" s="57"/>
      <c r="D32" s="28"/>
    </row>
    <row r="33" spans="1:4" ht="18.75">
      <c r="A33" s="29" t="s">
        <v>12</v>
      </c>
      <c r="B33" s="16"/>
      <c r="C33" s="16"/>
      <c r="D33" s="16"/>
    </row>
    <row r="34" spans="1:4" ht="15.75">
      <c r="A34" s="17" t="s">
        <v>99</v>
      </c>
      <c r="B34" s="95" t="s">
        <v>36</v>
      </c>
      <c r="C34" s="95" t="s">
        <v>37</v>
      </c>
      <c r="D34" s="18" t="s">
        <v>38</v>
      </c>
    </row>
    <row r="35" spans="1:4">
      <c r="A35" s="74" t="s">
        <v>67</v>
      </c>
      <c r="B35" s="58"/>
      <c r="C35" s="58"/>
      <c r="D35" s="30">
        <f>Tabla5[[#This Row],[2022]]-Tabla5[[#This Row],[2021]]</f>
        <v>0</v>
      </c>
    </row>
    <row r="36" spans="1:4">
      <c r="A36" s="74" t="s">
        <v>61</v>
      </c>
      <c r="B36" s="58"/>
      <c r="C36" s="58"/>
      <c r="D36" s="30">
        <f>Tabla5[[#This Row],[2022]]-Tabla5[[#This Row],[2021]]</f>
        <v>0</v>
      </c>
    </row>
    <row r="37" spans="1:4">
      <c r="A37" s="44"/>
      <c r="B37" s="58"/>
      <c r="C37" s="58"/>
      <c r="D37" s="30">
        <f>Tabla5[[#This Row],[2022]]-Tabla5[[#This Row],[2021]]</f>
        <v>0</v>
      </c>
    </row>
    <row r="38" spans="1:4">
      <c r="A38" s="44"/>
      <c r="B38" s="58"/>
      <c r="C38" s="58"/>
      <c r="D38" s="30">
        <f>Tabla5[[#This Row],[2022]]-Tabla5[[#This Row],[2021]]</f>
        <v>0</v>
      </c>
    </row>
    <row r="39" spans="1:4">
      <c r="A39" s="44"/>
      <c r="B39" s="58"/>
      <c r="C39" s="58"/>
      <c r="D39" s="30">
        <f>Tabla5[[#This Row],[2022]]-Tabla5[[#This Row],[2021]]</f>
        <v>0</v>
      </c>
    </row>
    <row r="40" spans="1:4">
      <c r="A40" s="1"/>
      <c r="B40" s="59"/>
      <c r="C40" s="59"/>
      <c r="D40" s="19">
        <f>Tabla5[[#This Row],[2022]]-Tabla5[[#This Row],[2021]]</f>
        <v>0</v>
      </c>
    </row>
    <row r="41" spans="1:4">
      <c r="A41" s="1"/>
      <c r="B41" s="59"/>
      <c r="C41" s="59"/>
      <c r="D41" s="19">
        <f>Tabla5[[#This Row],[2022]]-Tabla5[[#This Row],[2021]]</f>
        <v>0</v>
      </c>
    </row>
    <row r="42" spans="1:4" ht="15.75">
      <c r="A42" s="21" t="s">
        <v>13</v>
      </c>
      <c r="B42" s="22">
        <f>SUM(B35:B41)</f>
        <v>0</v>
      </c>
      <c r="C42" s="22">
        <f>SUM(C35:C41)</f>
        <v>0</v>
      </c>
      <c r="D42" s="22"/>
    </row>
    <row r="43" spans="1:4">
      <c r="B43" s="16"/>
      <c r="C43" s="23"/>
    </row>
    <row r="44" spans="1:4" ht="18.75">
      <c r="A44" s="29" t="s">
        <v>14</v>
      </c>
      <c r="B44" s="47"/>
      <c r="C44" s="24"/>
    </row>
    <row r="45" spans="1:4" ht="15.75">
      <c r="A45" s="17" t="s">
        <v>99</v>
      </c>
      <c r="B45" s="95" t="s">
        <v>36</v>
      </c>
      <c r="C45" s="95" t="s">
        <v>37</v>
      </c>
      <c r="D45" s="18" t="s">
        <v>38</v>
      </c>
    </row>
    <row r="46" spans="1:4">
      <c r="A46" s="20" t="s">
        <v>114</v>
      </c>
      <c r="B46" s="2"/>
      <c r="C46" s="2"/>
      <c r="D46" s="19">
        <f>Tabla6[[#This Row],[2022]]-Tabla6[[#This Row],[2021]]</f>
        <v>0</v>
      </c>
    </row>
    <row r="47" spans="1:4">
      <c r="A47" s="1"/>
      <c r="B47" s="2"/>
      <c r="C47" s="2"/>
      <c r="D47" s="19">
        <f>Tabla6[[#This Row],[2022]]-Tabla6[[#This Row],[2021]]</f>
        <v>0</v>
      </c>
    </row>
    <row r="48" spans="1:4">
      <c r="A48" s="1"/>
      <c r="B48" s="2"/>
      <c r="C48" s="2"/>
      <c r="D48" s="19">
        <f>Tabla6[[#This Row],[2022]]-Tabla6[[#This Row],[2021]]</f>
        <v>0</v>
      </c>
    </row>
    <row r="49" spans="1:4">
      <c r="A49" s="1"/>
      <c r="B49" s="2"/>
      <c r="C49" s="2"/>
      <c r="D49" s="19">
        <f>Tabla6[[#This Row],[2022]]-Tabla6[[#This Row],[2021]]</f>
        <v>0</v>
      </c>
    </row>
    <row r="50" spans="1:4">
      <c r="A50" s="1"/>
      <c r="B50" s="2"/>
      <c r="C50" s="2"/>
      <c r="D50" s="19">
        <f>Tabla6[[#This Row],[2022]]-Tabla6[[#This Row],[2021]]</f>
        <v>0</v>
      </c>
    </row>
    <row r="51" spans="1:4">
      <c r="A51" s="1"/>
      <c r="B51" s="2"/>
      <c r="C51" s="2"/>
      <c r="D51" s="19">
        <f>Tabla6[[#This Row],[2022]]-Tabla6[[#This Row],[2021]]</f>
        <v>0</v>
      </c>
    </row>
    <row r="52" spans="1:4" ht="15" customHeight="1">
      <c r="A52" s="1"/>
      <c r="B52" s="2"/>
      <c r="C52" s="2"/>
      <c r="D52" s="19">
        <f>Tabla6[[#This Row],[2022]]-Tabla6[[#This Row],[2021]]</f>
        <v>0</v>
      </c>
    </row>
    <row r="53" spans="1:4" ht="15.75" customHeight="1">
      <c r="A53" s="31" t="s">
        <v>15</v>
      </c>
      <c r="B53" s="22">
        <f>SUM(B46:B52)</f>
        <v>0</v>
      </c>
      <c r="C53" s="22">
        <f>SUM(C46:C52)</f>
        <v>0</v>
      </c>
      <c r="D53" s="22"/>
    </row>
    <row r="54" spans="1:4">
      <c r="C54" s="51"/>
    </row>
    <row r="55" spans="1:4" ht="18.75">
      <c r="A55" s="32" t="s">
        <v>8</v>
      </c>
      <c r="B55" s="33">
        <f>B42+B53</f>
        <v>0</v>
      </c>
      <c r="C55" s="33">
        <f>C42+C53</f>
        <v>0</v>
      </c>
      <c r="D55" s="33"/>
    </row>
    <row r="56" spans="1:4">
      <c r="C56" s="51"/>
    </row>
    <row r="57" spans="1:4" ht="23.25">
      <c r="A57" s="34" t="s">
        <v>6</v>
      </c>
      <c r="B57" s="60"/>
      <c r="C57" s="35"/>
      <c r="D57" s="35"/>
    </row>
    <row r="58" spans="1:4" ht="15.75">
      <c r="A58" s="17" t="s">
        <v>99</v>
      </c>
      <c r="B58" s="95" t="s">
        <v>36</v>
      </c>
      <c r="C58" s="95" t="s">
        <v>37</v>
      </c>
      <c r="D58" s="18" t="s">
        <v>38</v>
      </c>
    </row>
    <row r="59" spans="1:4">
      <c r="A59" s="74" t="s">
        <v>62</v>
      </c>
      <c r="B59" s="78"/>
      <c r="C59" s="78"/>
      <c r="D59" s="19">
        <f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f>
        <v>0</v>
      </c>
    </row>
    <row r="60" spans="1:4">
      <c r="A60" s="75" t="s">
        <v>63</v>
      </c>
      <c r="B60" s="78"/>
      <c r="C60" s="78"/>
      <c r="D60" s="19">
        <f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f>
        <v>0</v>
      </c>
    </row>
    <row r="61" spans="1:4">
      <c r="A61" s="75" t="s">
        <v>50</v>
      </c>
      <c r="B61" s="82"/>
      <c r="C61" s="82"/>
      <c r="D61" s="19" t="str">
        <f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f>
        <v/>
      </c>
    </row>
    <row r="62" spans="1:4">
      <c r="A62" s="1"/>
      <c r="B62" s="59"/>
      <c r="C62" s="59"/>
      <c r="D62" s="19">
        <f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f>
        <v>0</v>
      </c>
    </row>
    <row r="63" spans="1:4">
      <c r="A63" s="1"/>
      <c r="B63" s="59"/>
      <c r="C63" s="59"/>
      <c r="D63" s="19">
        <f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f>
        <v>0</v>
      </c>
    </row>
    <row r="64" spans="1:4">
      <c r="A64" s="1"/>
      <c r="B64" s="59"/>
      <c r="C64" s="59"/>
      <c r="D64" s="19">
        <f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f>
        <v>0</v>
      </c>
    </row>
    <row r="65" spans="1:4">
      <c r="A65" s="1"/>
      <c r="B65" s="61"/>
      <c r="C65" s="61"/>
      <c r="D65" s="19">
        <f>IF(Tabla7[[#This Row],[CUENTAS]]="resultado del ejercicio","",IF(Tabla7[[#This Row],[CUENTAS]]="resultado de ejercicios anteriores",VLOOKUP("resultado de ejercicios anteriores",Tabla7[],2,FALSE)-VLOOKUP("resultado de ejercicios anteriores",Tabla7[],3,FALSE)-VLOOKUP("resultado del ejercicio",Tabla7[],3,FALSE),Tabla7[[#This Row],[2022]]-Tabla7[[#This Row],[2021]]))</f>
        <v>0</v>
      </c>
    </row>
    <row r="66" spans="1:4" ht="18.75">
      <c r="A66" s="36" t="s">
        <v>7</v>
      </c>
      <c r="B66" s="37">
        <f>SUM(B59:B65)</f>
        <v>0</v>
      </c>
      <c r="C66" s="37">
        <f>SUM(C59:C65)</f>
        <v>0</v>
      </c>
      <c r="D66" s="37"/>
    </row>
    <row r="67" spans="1:4">
      <c r="A67" s="38"/>
      <c r="B67" s="51"/>
      <c r="C67" s="51"/>
    </row>
    <row r="68" spans="1:4" ht="18.75">
      <c r="A68" s="39" t="s">
        <v>16</v>
      </c>
      <c r="B68" s="40">
        <f>B30-B55</f>
        <v>0</v>
      </c>
      <c r="C68" s="41">
        <f>C30-C55</f>
        <v>0</v>
      </c>
      <c r="D68" s="41"/>
    </row>
    <row r="69" spans="1:4">
      <c r="A69" s="38"/>
      <c r="B69" s="117">
        <f>ROUND(B66-B68,2)</f>
        <v>0</v>
      </c>
      <c r="C69" s="117">
        <f>ROUND(C66-C68,2)</f>
        <v>0</v>
      </c>
    </row>
    <row r="70" spans="1:4" ht="33.75">
      <c r="A70" s="42" t="s">
        <v>10</v>
      </c>
      <c r="B70" s="43" t="str">
        <f>IF(B69&lt;&gt;0,"¡¡¡EL BALANCE GENERAL NO CUADRA!!!","CORRECTAS")</f>
        <v>CORRECTAS</v>
      </c>
      <c r="C70" s="43" t="str">
        <f>IF(C69&lt;&gt;0,"¡¡¡EL BALANCE GENERAL NO CUADRA!!!","CORRECTAS")</f>
        <v>CORRECTAS</v>
      </c>
      <c r="D70" s="80" t="str">
        <f>IF(B61='ESTADO DE RESULTADOS'!B54,"CANTIDAD CORRECTA EN EL ESTADO DE RESULTADOS","LA CANTIDAD NO ES LA MISMA EN EL ESTADO DE RESULTADOS")</f>
        <v>CANTIDAD CORRECTA EN EL ESTADO DE RESULTADOS</v>
      </c>
    </row>
    <row r="78" spans="1:4" ht="39.75" customHeight="1"/>
  </sheetData>
  <sheetProtection algorithmName="SHA-512" hashValue="toSDgL0/HVi+yCtzw4EDE5VeB37b0yZHDu5t5R/t1635tt267FOSWT7KXtymkavLLzIpvw4qrQxtr3PQ+6lElw==" saltValue="u4LNqIeJVOxDif7z7pF3EA==" spinCount="100000" sheet="1" objects="1" scenarios="1" insertRows="0"/>
  <mergeCells count="4">
    <mergeCell ref="A1:D1"/>
    <mergeCell ref="A2:D2"/>
    <mergeCell ref="A4:D4"/>
    <mergeCell ref="A3:D3"/>
  </mergeCells>
  <conditionalFormatting sqref="B70:D70">
    <cfRule type="containsText" dxfId="117" priority="8" operator="containsText" text="LA CANTIDAD NO ES LA MISMA EN EL ESTADO DE RESULTADOS">
      <formula>NOT(ISERROR(SEARCH("LA CANTIDAD NO ES LA MISMA EN EL ESTADO DE RESULTADOS",B70)))</formula>
    </cfRule>
  </conditionalFormatting>
  <conditionalFormatting sqref="B70">
    <cfRule type="containsText" dxfId="116" priority="5" operator="containsText" text="¡¡¡el balance general no cuadra!!!">
      <formula>NOT(ISERROR(SEARCH("¡¡¡el balance general no cuadra!!!",B70)))</formula>
    </cfRule>
    <cfRule type="containsText" dxfId="115" priority="7" operator="containsText" text="correctas">
      <formula>NOT(ISERROR(SEARCH("correctas",B70)))</formula>
    </cfRule>
  </conditionalFormatting>
  <conditionalFormatting sqref="C70">
    <cfRule type="containsText" dxfId="114" priority="4" operator="containsText" text="¡¡¡el balance general no cuadra!!!">
      <formula>NOT(ISERROR(SEARCH("¡¡¡el balance general no cuadra!!!",C70)))</formula>
    </cfRule>
    <cfRule type="containsText" dxfId="113" priority="6" operator="containsText" text="correctas">
      <formula>NOT(ISERROR(SEARCH("correctas",C70)))</formula>
    </cfRule>
  </conditionalFormatting>
  <conditionalFormatting sqref="D70">
    <cfRule type="containsText" dxfId="112" priority="3" operator="containsText" text="CANTIDAD CORRECTA EN EL ESTADO DE RESULTADOS">
      <formula>NOT(ISERROR(SEARCH("CANTIDAD CORRECTA EN EL ESTADO DE RESULTADOS",D70)))</formula>
    </cfRule>
  </conditionalFormatting>
  <conditionalFormatting sqref="B61">
    <cfRule type="expression" dxfId="111" priority="1">
      <formula>$D$70&lt;&gt;"CANTIDAD CORRECTA EN EL ESTADO DE RESULTADOS"</formula>
    </cfRule>
  </conditionalFormatting>
  <dataValidations count="3">
    <dataValidation type="whole" operator="lessThanOrEqual" allowBlank="1" showInputMessage="1" showErrorMessage="1" error="este valor solo puede ser un número negativo" sqref="C20">
      <formula1>0</formula1>
    </dataValidation>
    <dataValidation type="whole" operator="lessThanOrEqual" allowBlank="1" showInputMessage="1" showErrorMessage="1" error="Este valor solo puede ser un número negativo" sqref="B22:C22">
      <formula1>0</formula1>
    </dataValidation>
    <dataValidation type="whole" operator="lessThanOrEqual" allowBlank="1" showInputMessage="1" showErrorMessage="1" error="este valor solo puede ser un número negativo" sqref="B20">
      <formula1>0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sqref="A1:B1"/>
    </sheetView>
  </sheetViews>
  <sheetFormatPr baseColWidth="10" defaultRowHeight="15"/>
  <cols>
    <col min="1" max="1" width="54.28515625" style="12" bestFit="1" customWidth="1"/>
    <col min="2" max="2" width="33.140625" style="19" bestFit="1" customWidth="1"/>
    <col min="3" max="3" width="11.42578125" style="45"/>
    <col min="4" max="16384" width="11.42578125" style="12"/>
  </cols>
  <sheetData>
    <row r="1" spans="1:2" ht="20.25">
      <c r="A1" s="129" t="str">
        <f>'BALANCE GENERAL'!A1:B1</f>
        <v>LA MODERNA, S.A. DE C.V.</v>
      </c>
      <c r="B1" s="130"/>
    </row>
    <row r="2" spans="1:2">
      <c r="A2" s="123" t="s">
        <v>113</v>
      </c>
      <c r="B2" s="124"/>
    </row>
    <row r="3" spans="1:2">
      <c r="A3" s="131" t="s">
        <v>73</v>
      </c>
      <c r="B3" s="132"/>
    </row>
    <row r="4" spans="1:2">
      <c r="A4" s="126" t="str">
        <f>'BALANCE GENERAL'!A4:D4</f>
        <v>(CIFRAS EN MILES DE PESOS)</v>
      </c>
      <c r="B4" s="127"/>
    </row>
    <row r="5" spans="1:2" ht="18.75">
      <c r="A5" s="46" t="s">
        <v>20</v>
      </c>
      <c r="B5" s="47"/>
    </row>
    <row r="6" spans="1:2">
      <c r="A6" s="20" t="s">
        <v>18</v>
      </c>
      <c r="B6" s="19" t="s">
        <v>19</v>
      </c>
    </row>
    <row r="7" spans="1:2">
      <c r="A7" s="20" t="s">
        <v>79</v>
      </c>
      <c r="B7" s="2"/>
    </row>
    <row r="8" spans="1:2">
      <c r="A8" s="20" t="s">
        <v>80</v>
      </c>
      <c r="B8" s="2"/>
    </row>
    <row r="9" spans="1:2" ht="15.75">
      <c r="A9" s="48" t="s">
        <v>21</v>
      </c>
      <c r="B9" s="62">
        <f>SUM(B7:B8)</f>
        <v>0</v>
      </c>
    </row>
    <row r="10" spans="1:2">
      <c r="B10" s="16"/>
    </row>
    <row r="11" spans="1:2" ht="18.75">
      <c r="A11" s="46" t="s">
        <v>22</v>
      </c>
      <c r="B11" s="47"/>
    </row>
    <row r="12" spans="1:2">
      <c r="A12" s="20" t="s">
        <v>18</v>
      </c>
      <c r="B12" s="19" t="s">
        <v>19</v>
      </c>
    </row>
    <row r="13" spans="1:2">
      <c r="A13" s="20" t="s">
        <v>34</v>
      </c>
      <c r="B13" s="2"/>
    </row>
    <row r="14" spans="1:2">
      <c r="A14" s="20"/>
      <c r="B14" s="2"/>
    </row>
    <row r="15" spans="1:2" ht="15.75">
      <c r="A15" s="48" t="s">
        <v>27</v>
      </c>
      <c r="B15" s="62">
        <f>SUM(B13:B14)</f>
        <v>0</v>
      </c>
    </row>
    <row r="17" spans="1:2" ht="18.75">
      <c r="A17" s="49" t="s">
        <v>23</v>
      </c>
      <c r="B17" s="63">
        <f>B9-B15</f>
        <v>0</v>
      </c>
    </row>
    <row r="18" spans="1:2">
      <c r="B18" s="16"/>
    </row>
    <row r="19" spans="1:2" ht="18.75">
      <c r="A19" s="46" t="s">
        <v>24</v>
      </c>
      <c r="B19" s="47"/>
    </row>
    <row r="20" spans="1:2">
      <c r="A20" s="20" t="s">
        <v>18</v>
      </c>
      <c r="B20" s="19" t="s">
        <v>19</v>
      </c>
    </row>
    <row r="21" spans="1:2">
      <c r="A21" s="20" t="s">
        <v>25</v>
      </c>
      <c r="B21" s="2"/>
    </row>
    <row r="22" spans="1:2">
      <c r="A22" s="20" t="s">
        <v>35</v>
      </c>
      <c r="B22" s="2"/>
    </row>
    <row r="23" spans="1:2">
      <c r="A23" s="20" t="s">
        <v>57</v>
      </c>
      <c r="B23" s="2"/>
    </row>
    <row r="24" spans="1:2">
      <c r="A24" s="100" t="s">
        <v>116</v>
      </c>
      <c r="B24" s="101"/>
    </row>
    <row r="25" spans="1:2">
      <c r="A25" s="76"/>
      <c r="B25" s="77"/>
    </row>
    <row r="26" spans="1:2">
      <c r="A26" s="20"/>
      <c r="B26" s="2"/>
    </row>
    <row r="27" spans="1:2" ht="15.75">
      <c r="A27" s="79" t="s">
        <v>92</v>
      </c>
      <c r="B27" s="2"/>
    </row>
    <row r="28" spans="1:2">
      <c r="A28" s="20" t="s">
        <v>90</v>
      </c>
      <c r="B28" s="2"/>
    </row>
    <row r="29" spans="1:2">
      <c r="A29" s="20" t="s">
        <v>91</v>
      </c>
      <c r="B29" s="2"/>
    </row>
    <row r="30" spans="1:2" ht="15.75">
      <c r="A30" s="48" t="s">
        <v>28</v>
      </c>
      <c r="B30" s="62">
        <f>SUM(B21:B29)</f>
        <v>0</v>
      </c>
    </row>
    <row r="31" spans="1:2" ht="15.75">
      <c r="A31" s="50"/>
      <c r="B31" s="47"/>
    </row>
    <row r="32" spans="1:2" ht="18.75">
      <c r="A32" s="49" t="s">
        <v>26</v>
      </c>
      <c r="B32" s="63">
        <f>B17-B30</f>
        <v>0</v>
      </c>
    </row>
    <row r="33" spans="1:2" ht="15.75">
      <c r="A33" s="50"/>
      <c r="B33" s="16"/>
    </row>
    <row r="34" spans="1:2" ht="18.75">
      <c r="A34" s="49" t="s">
        <v>75</v>
      </c>
      <c r="B34" s="64"/>
    </row>
    <row r="35" spans="1:2">
      <c r="A35" s="20" t="s">
        <v>18</v>
      </c>
      <c r="B35" s="19" t="s">
        <v>19</v>
      </c>
    </row>
    <row r="36" spans="1:2">
      <c r="A36" s="20" t="s">
        <v>81</v>
      </c>
      <c r="B36" s="2"/>
    </row>
    <row r="37" spans="1:2">
      <c r="A37" s="20" t="s">
        <v>82</v>
      </c>
      <c r="B37" s="2"/>
    </row>
    <row r="38" spans="1:2">
      <c r="A38" s="20"/>
      <c r="B38" s="2"/>
    </row>
    <row r="39" spans="1:2">
      <c r="A39" s="20"/>
      <c r="B39" s="2"/>
    </row>
    <row r="40" spans="1:2" ht="15.75">
      <c r="A40" s="48" t="s">
        <v>76</v>
      </c>
      <c r="B40" s="62">
        <f>SUM(B36:B39)</f>
        <v>0</v>
      </c>
    </row>
    <row r="42" spans="1:2" ht="18.75">
      <c r="A42" s="49" t="s">
        <v>29</v>
      </c>
      <c r="B42" s="63">
        <f>B32-B40</f>
        <v>0</v>
      </c>
    </row>
    <row r="44" spans="1:2" ht="18.75">
      <c r="A44" s="49" t="s">
        <v>30</v>
      </c>
      <c r="B44" s="64"/>
    </row>
    <row r="45" spans="1:2">
      <c r="A45" s="20" t="s">
        <v>18</v>
      </c>
      <c r="B45" s="19" t="s">
        <v>19</v>
      </c>
    </row>
    <row r="46" spans="1:2">
      <c r="A46" s="20" t="s">
        <v>69</v>
      </c>
      <c r="B46" s="2"/>
    </row>
    <row r="47" spans="1:2">
      <c r="A47" s="20" t="s">
        <v>31</v>
      </c>
      <c r="B47" s="2"/>
    </row>
    <row r="48" spans="1:2">
      <c r="A48" s="20"/>
      <c r="B48" s="2"/>
    </row>
    <row r="49" spans="1:2">
      <c r="A49" s="20"/>
      <c r="B49" s="2"/>
    </row>
    <row r="50" spans="1:2" ht="18.75">
      <c r="A50" s="39" t="s">
        <v>32</v>
      </c>
      <c r="B50" s="22">
        <f>SUM(B46:B49)</f>
        <v>0</v>
      </c>
    </row>
    <row r="51" spans="1:2" ht="18.75">
      <c r="A51" s="39"/>
      <c r="B51" s="52"/>
    </row>
    <row r="52" spans="1:2" ht="18.75">
      <c r="A52" s="39" t="s">
        <v>70</v>
      </c>
      <c r="B52" s="22"/>
    </row>
    <row r="53" spans="1:2" ht="18.75">
      <c r="A53" s="39"/>
      <c r="B53" s="52"/>
    </row>
    <row r="54" spans="1:2" ht="39.75" customHeight="1">
      <c r="A54" s="53" t="s">
        <v>33</v>
      </c>
      <c r="B54" s="41">
        <f>B42-B50</f>
        <v>0</v>
      </c>
    </row>
    <row r="55" spans="1:2" ht="18.75">
      <c r="A55" s="54" t="s">
        <v>11</v>
      </c>
      <c r="B55" s="81" t="str">
        <f>IF(VLOOKUP(A55,'BALANCE GENERAL'!A:B,2,FALSE)=B54,"CANTIDAD CORRECTA EN EL BALANCE","LA CANTIDAD NO ES LA MISMA EN EL BALANCE GENERAL")</f>
        <v>CANTIDAD CORRECTA EN EL BALANCE</v>
      </c>
    </row>
  </sheetData>
  <sheetProtection algorithmName="SHA-512" hashValue="Y0E09uxlmnSrTSs8OB5rFyglGqP4hHpK9MDl7iNXmr9t6ZCy999OAhLk+TRIFvHwiBROlh5oXlO9PWO4JNTODA==" saltValue="lU2H/mcDuveQYfmhJ8KFUQ==" spinCount="100000" sheet="1" objects="1" scenarios="1" insertRows="0"/>
  <mergeCells count="4">
    <mergeCell ref="A1:B1"/>
    <mergeCell ref="A2:B2"/>
    <mergeCell ref="A4:B4"/>
    <mergeCell ref="A3:B3"/>
  </mergeCells>
  <conditionalFormatting sqref="B55">
    <cfRule type="containsText" dxfId="75" priority="1" operator="containsText" text="cantidad correcta en el balance">
      <formula>NOT(ISERROR(SEARCH("cantidad correcta en el balance",B55)))</formula>
    </cfRule>
    <cfRule type="containsText" dxfId="74" priority="2" operator="containsText" text="BALANCE GENERAL">
      <formula>NOT(ISERROR(SEARCH("BALANCE GENERAL",B55)))</formula>
    </cfRule>
  </conditionalFormatting>
  <dataValidations count="2">
    <dataValidation type="whole" operator="lessThanOrEqual" allowBlank="1" showInputMessage="1" showErrorMessage="1" error="este vaor debe ser con signo negativo" sqref="B28">
      <formula1>0</formula1>
    </dataValidation>
    <dataValidation type="whole" operator="lessThanOrEqual" allowBlank="1" showInputMessage="1" showErrorMessage="1" error="este valor debe de ser con signo negativo" sqref="B36">
      <formula1>0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workbookViewId="0">
      <selection sqref="A1:B1"/>
    </sheetView>
  </sheetViews>
  <sheetFormatPr baseColWidth="10" defaultRowHeight="15.75"/>
  <cols>
    <col min="1" max="1" width="64.85546875" style="3" bestFit="1" customWidth="1"/>
    <col min="2" max="2" width="14.28515625" style="3" bestFit="1" customWidth="1"/>
    <col min="3" max="3" width="11.42578125" style="9"/>
    <col min="4" max="16384" width="11.42578125" style="3"/>
  </cols>
  <sheetData>
    <row r="1" spans="1:2" ht="20.25">
      <c r="A1" s="137" t="str">
        <f>'BALANCE GENERAL'!A1:D1</f>
        <v>LA MODERNA, S.A. DE C.V.</v>
      </c>
      <c r="B1" s="138"/>
    </row>
    <row r="2" spans="1:2">
      <c r="A2" s="139" t="s">
        <v>77</v>
      </c>
      <c r="B2" s="140"/>
    </row>
    <row r="3" spans="1:2">
      <c r="A3" s="133" t="s">
        <v>78</v>
      </c>
      <c r="B3" s="134"/>
    </row>
    <row r="4" spans="1:2">
      <c r="A4" s="133" t="s">
        <v>39</v>
      </c>
      <c r="B4" s="134"/>
    </row>
    <row r="5" spans="1:2">
      <c r="A5" s="135" t="s">
        <v>40</v>
      </c>
      <c r="B5" s="136"/>
    </row>
    <row r="6" spans="1:2" ht="18">
      <c r="A6" s="116" t="s">
        <v>94</v>
      </c>
      <c r="B6" s="65"/>
    </row>
    <row r="7" spans="1:2">
      <c r="A7" s="66"/>
      <c r="B7" s="67"/>
    </row>
    <row r="8" spans="1:2">
      <c r="A8" s="68" t="s">
        <v>88</v>
      </c>
      <c r="B8" s="67">
        <f>'ESTADO DE RESULTADOS'!B42</f>
        <v>0</v>
      </c>
    </row>
    <row r="9" spans="1:2">
      <c r="A9" s="66"/>
      <c r="B9" s="67"/>
    </row>
    <row r="10" spans="1:2">
      <c r="A10" s="68" t="s">
        <v>41</v>
      </c>
      <c r="B10" s="67"/>
    </row>
    <row r="11" spans="1:2">
      <c r="A11" s="68" t="s">
        <v>51</v>
      </c>
      <c r="B11" s="67"/>
    </row>
    <row r="12" spans="1:2">
      <c r="A12" s="66" t="s">
        <v>52</v>
      </c>
      <c r="B12" s="67">
        <f>IFERROR(VLOOKUP(A12,Tabla4[],4,FALSE),0)</f>
        <v>0</v>
      </c>
    </row>
    <row r="13" spans="1:2">
      <c r="A13" s="66" t="s">
        <v>116</v>
      </c>
      <c r="B13" s="67">
        <f>IFERROR(VLOOKUP(A13,Tabla4[],4,FALSE),0)</f>
        <v>0</v>
      </c>
    </row>
    <row r="14" spans="1:2">
      <c r="A14" s="68" t="s">
        <v>42</v>
      </c>
      <c r="B14" s="69">
        <f>SUM(B8:B13)</f>
        <v>0</v>
      </c>
    </row>
    <row r="15" spans="1:2">
      <c r="A15" s="70" t="s">
        <v>53</v>
      </c>
      <c r="B15" s="67"/>
    </row>
    <row r="16" spans="1:2">
      <c r="A16" s="66" t="str">
        <f>IF('BALANCE GENERAL'!A9="","",'BALANCE GENERAL'!A9)</f>
        <v>Clientes</v>
      </c>
      <c r="B16" s="67">
        <f>IFERROR(VLOOKUP(A16,'BALANCE GENERAL'!A9:D14,4,FALSE),"")</f>
        <v>0</v>
      </c>
    </row>
    <row r="17" spans="1:2">
      <c r="A17" s="66" t="str">
        <f>IF('BALANCE GENERAL'!A10="","",'BALANCE GENERAL'!A10)</f>
        <v>Inventarios</v>
      </c>
      <c r="B17" s="67">
        <f>IFERROR(VLOOKUP(A17,'BALANCE GENERAL'!A10:D15,4,FALSE),"")</f>
        <v>0</v>
      </c>
    </row>
    <row r="18" spans="1:2">
      <c r="A18" s="66" t="str">
        <f>IF('BALANCE GENERAL'!A11="","",'BALANCE GENERAL'!A11)</f>
        <v/>
      </c>
      <c r="B18" s="67" t="str">
        <f>IFERROR(VLOOKUP(A18,'BALANCE GENERAL'!A11:D16,4,FALSE),"")</f>
        <v/>
      </c>
    </row>
    <row r="19" spans="1:2">
      <c r="A19" s="66" t="str">
        <f>IF('BALANCE GENERAL'!A12="","",'BALANCE GENERAL'!A12)</f>
        <v/>
      </c>
      <c r="B19" s="67" t="str">
        <f>IFERROR(VLOOKUP(A19,'BALANCE GENERAL'!A12:D17,4,FALSE),"")</f>
        <v/>
      </c>
    </row>
    <row r="20" spans="1:2">
      <c r="A20" s="66" t="str">
        <f>IF('BALANCE GENERAL'!A13="","",'BALANCE GENERAL'!A13)</f>
        <v/>
      </c>
      <c r="B20" s="67" t="str">
        <f>IFERROR(VLOOKUP(A20,'BALANCE GENERAL'!A13:D18,4,FALSE),"")</f>
        <v/>
      </c>
    </row>
    <row r="21" spans="1:2">
      <c r="A21" s="66" t="str">
        <f>IF('BALANCE GENERAL'!A14="","",'BALANCE GENERAL'!A14)</f>
        <v/>
      </c>
      <c r="B21" s="67" t="str">
        <f>IFERROR(VLOOKUP(A21,'BALANCE GENERAL'!A14:D19,4,FALSE),"")</f>
        <v/>
      </c>
    </row>
    <row r="22" spans="1:2">
      <c r="A22" s="70" t="s">
        <v>54</v>
      </c>
      <c r="B22" s="67"/>
    </row>
    <row r="23" spans="1:2">
      <c r="A23" s="66" t="str">
        <f>IF('BALANCE GENERAL'!A35="","",'BALANCE GENERAL'!A35)</f>
        <v>Proveedores</v>
      </c>
      <c r="B23" s="67">
        <f>IFERROR(VLOOKUP(A23,Tabla5[],4,FALSE),"")</f>
        <v>0</v>
      </c>
    </row>
    <row r="24" spans="1:2">
      <c r="A24" s="66" t="str">
        <f>IF('BALANCE GENERAL'!A36="","",'BALANCE GENERAL'!A36)</f>
        <v>Impuestos por pagar</v>
      </c>
      <c r="B24" s="67">
        <f>IFERROR(VLOOKUP(A24,Tabla5[],4,FALSE),"")-'ESTADO DE RESULTADOS'!B46</f>
        <v>0</v>
      </c>
    </row>
    <row r="25" spans="1:2">
      <c r="A25" s="66" t="s">
        <v>89</v>
      </c>
      <c r="B25" s="67">
        <f>'ESTADO DE RESULTADOS'!B47*-1</f>
        <v>0</v>
      </c>
    </row>
    <row r="26" spans="1:2">
      <c r="A26" s="66" t="str">
        <f>IF('BALANCE GENERAL'!A37="","",'BALANCE GENERAL'!A37)</f>
        <v/>
      </c>
      <c r="B26" s="67" t="str">
        <f>IFERROR(VLOOKUP(A26,Tabla5[],4,FALSE),"")</f>
        <v/>
      </c>
    </row>
    <row r="27" spans="1:2">
      <c r="A27" s="66" t="str">
        <f>IF('BALANCE GENERAL'!A38="","",'BALANCE GENERAL'!A38)</f>
        <v/>
      </c>
      <c r="B27" s="67" t="str">
        <f>IFERROR(VLOOKUP(A27,Tabla5[],4,FALSE),"")</f>
        <v/>
      </c>
    </row>
    <row r="28" spans="1:2">
      <c r="A28" s="66" t="str">
        <f>IF('BALANCE GENERAL'!A39="","",'BALANCE GENERAL'!A39)</f>
        <v/>
      </c>
      <c r="B28" s="67" t="str">
        <f>IFERROR(VLOOKUP(A28,Tabla5[],4,FALSE),"")</f>
        <v/>
      </c>
    </row>
    <row r="29" spans="1:2">
      <c r="A29" s="66" t="str">
        <f>IF('BALANCE GENERAL'!A40="","",'BALANCE GENERAL'!A40)</f>
        <v/>
      </c>
      <c r="B29" s="67" t="str">
        <f>IFERROR(VLOOKUP(A29,Tabla5[],4,FALSE),"")</f>
        <v/>
      </c>
    </row>
    <row r="30" spans="1:2">
      <c r="A30" s="66" t="str">
        <f>IF('BALANCE GENERAL'!A41="","",'BALANCE GENERAL'!A41)</f>
        <v/>
      </c>
      <c r="B30" s="67" t="str">
        <f>IFERROR(VLOOKUP(A30,Tabla5[],4,FALSE),"")</f>
        <v/>
      </c>
    </row>
    <row r="31" spans="1:2">
      <c r="A31" s="102" t="s">
        <v>43</v>
      </c>
      <c r="B31" s="103">
        <f>SUM(B14:B30)</f>
        <v>0</v>
      </c>
    </row>
    <row r="32" spans="1:2">
      <c r="A32" s="66"/>
      <c r="B32" s="67"/>
    </row>
    <row r="33" spans="1:2" ht="18">
      <c r="A33" s="116" t="s">
        <v>95</v>
      </c>
      <c r="B33" s="67"/>
    </row>
    <row r="34" spans="1:2">
      <c r="A34" s="70" t="s">
        <v>65</v>
      </c>
      <c r="B34" s="67"/>
    </row>
    <row r="35" spans="1:2">
      <c r="A35" s="66" t="str">
        <f>IF('BALANCE GENERAL'!A19="","",'BALANCE GENERAL'!A19)</f>
        <v>Propiedad, planta y equipo</v>
      </c>
      <c r="B35" s="67">
        <f>IF(A35="depreciación acumulada propiedad, planta y equipo",0,IFERROR(VLOOKUP(A35,Tabla4[],4,FALSE),""))</f>
        <v>0</v>
      </c>
    </row>
    <row r="36" spans="1:2">
      <c r="A36" s="66" t="str">
        <f>IF('BALANCE GENERAL'!A21="","",'BALANCE GENERAL'!A21)</f>
        <v>Gastos por amortizar</v>
      </c>
      <c r="B36" s="67">
        <f>IF(A36="depreciación acumulada propiedad, planta y equipo",0,IFERROR(VLOOKUP(A36,Tabla4[],4,FALSE),""))</f>
        <v>0</v>
      </c>
    </row>
    <row r="37" spans="1:2">
      <c r="A37" s="66" t="str">
        <f>IF('BALANCE GENERAL'!A23="","",'BALANCE GENERAL'!A23)</f>
        <v/>
      </c>
      <c r="B37" s="67" t="str">
        <f>IF(A37="depreciación acumulada propiedad, planta y equipo",0,IFERROR(VLOOKUP(A37,Tabla4[],4,FALSE),""))</f>
        <v/>
      </c>
    </row>
    <row r="38" spans="1:2">
      <c r="A38" s="66" t="str">
        <f>IF('BALANCE GENERAL'!A24="","",'BALANCE GENERAL'!A24)</f>
        <v/>
      </c>
      <c r="B38" s="67" t="str">
        <f>IF(A38="depreciación acumulada propiedad, planta y equipo",0,IFERROR(VLOOKUP(A38,Tabla4[],4,FALSE),""))</f>
        <v/>
      </c>
    </row>
    <row r="39" spans="1:2">
      <c r="A39" s="66" t="str">
        <f>IF('BALANCE GENERAL'!A25="","",'BALANCE GENERAL'!A25)</f>
        <v/>
      </c>
      <c r="B39" s="67" t="str">
        <f>IF(A39="depreciación acumulada propiedad, planta y equipo",0,IFERROR(VLOOKUP(A39,Tabla4[],4,FALSE),""))</f>
        <v/>
      </c>
    </row>
    <row r="40" spans="1:2">
      <c r="A40" s="66" t="str">
        <f>IF('BALANCE GENERAL'!A26="","",'BALANCE GENERAL'!A26)</f>
        <v/>
      </c>
      <c r="B40" s="67" t="str">
        <f>IF(A40="depreciación acumulada propiedad, planta y equipo",0,IFERROR(VLOOKUP(A40,Tabla4[],4,FALSE),""))</f>
        <v/>
      </c>
    </row>
    <row r="41" spans="1:2">
      <c r="A41" s="66" t="str">
        <f>IF('BALANCE GENERAL'!A27="","",'BALANCE GENERAL'!A27)</f>
        <v/>
      </c>
      <c r="B41" s="67" t="str">
        <f>IF(A41="depreciación acumulada propiedad, planta y equipo",0,IFERROR(VLOOKUP(A41,Tabla4[],4,FALSE),""))</f>
        <v/>
      </c>
    </row>
    <row r="42" spans="1:2">
      <c r="A42" s="102" t="s">
        <v>44</v>
      </c>
      <c r="B42" s="103">
        <f>SUM(B34:B41)</f>
        <v>0</v>
      </c>
    </row>
    <row r="43" spans="1:2">
      <c r="A43" s="66"/>
      <c r="B43" s="67"/>
    </row>
    <row r="44" spans="1:2" ht="18">
      <c r="A44" s="116" t="s">
        <v>96</v>
      </c>
      <c r="B44" s="67"/>
    </row>
    <row r="45" spans="1:2">
      <c r="A45" s="70" t="s">
        <v>66</v>
      </c>
      <c r="B45" s="67"/>
    </row>
    <row r="46" spans="1:2">
      <c r="A46" s="66" t="str">
        <f>IF('BALANCE GENERAL'!A46="","",'BALANCE GENERAL'!A46)</f>
        <v>Documentos por pagar a largo plazo</v>
      </c>
      <c r="B46" s="67">
        <f>IFERROR(VLOOKUP(A46,Tabla6[],4,FALSE),"")</f>
        <v>0</v>
      </c>
    </row>
    <row r="47" spans="1:2">
      <c r="A47" s="66" t="str">
        <f>IF('BALANCE GENERAL'!A47="","",'BALANCE GENERAL'!A47)</f>
        <v/>
      </c>
      <c r="B47" s="67" t="str">
        <f>IFERROR(VLOOKUP(A47,Tabla6[],4,FALSE),"")</f>
        <v/>
      </c>
    </row>
    <row r="48" spans="1:2">
      <c r="A48" s="66" t="str">
        <f>IF('BALANCE GENERAL'!A48="","",'BALANCE GENERAL'!A48)</f>
        <v/>
      </c>
      <c r="B48" s="67" t="str">
        <f>IFERROR(VLOOKUP(A48,Tabla6[],4,FALSE),"")</f>
        <v/>
      </c>
    </row>
    <row r="49" spans="1:2">
      <c r="A49" s="66" t="str">
        <f>IF('BALANCE GENERAL'!A49="","",'BALANCE GENERAL'!A49)</f>
        <v/>
      </c>
      <c r="B49" s="67" t="str">
        <f>IFERROR(VLOOKUP(A49,Tabla6[],4,FALSE),"")</f>
        <v/>
      </c>
    </row>
    <row r="50" spans="1:2">
      <c r="A50" s="66" t="str">
        <f>IF('BALANCE GENERAL'!A50="","",'BALANCE GENERAL'!A50)</f>
        <v/>
      </c>
      <c r="B50" s="67" t="str">
        <f>IFERROR(VLOOKUP(A50,Tabla6[],4,FALSE),"")</f>
        <v/>
      </c>
    </row>
    <row r="51" spans="1:2">
      <c r="A51" s="66" t="str">
        <f>IF('BALANCE GENERAL'!A51="","",'BALANCE GENERAL'!A51)</f>
        <v/>
      </c>
      <c r="B51" s="67" t="str">
        <f>IFERROR(VLOOKUP(A51,Tabla6[],4,FALSE),"")</f>
        <v/>
      </c>
    </row>
    <row r="52" spans="1:2">
      <c r="A52" s="66" t="str">
        <f>IF('BALANCE GENERAL'!A52="","",'BALANCE GENERAL'!A52)</f>
        <v/>
      </c>
      <c r="B52" s="67" t="str">
        <f>IFERROR(VLOOKUP(A52,Tabla6[],4,FALSE),"")</f>
        <v/>
      </c>
    </row>
    <row r="53" spans="1:2">
      <c r="A53" s="70" t="s">
        <v>55</v>
      </c>
      <c r="B53" s="67"/>
    </row>
    <row r="54" spans="1:2">
      <c r="A54" s="66" t="str">
        <f>IF('BALANCE GENERAL'!A59="","",'BALANCE GENERAL'!A59)</f>
        <v>Capital Social</v>
      </c>
      <c r="B54" s="67">
        <f>IFERROR(VLOOKUP(A54,Tabla7[],4,FALSE),"")</f>
        <v>0</v>
      </c>
    </row>
    <row r="55" spans="1:2">
      <c r="A55" s="66" t="str">
        <f>IF('BALANCE GENERAL'!A60="","",'BALANCE GENERAL'!A60)</f>
        <v>Resultado de ejercicios anteriores</v>
      </c>
      <c r="B55" s="67">
        <f>IFERROR(VLOOKUP(A55,Tabla7[],4,FALSE),"")</f>
        <v>0</v>
      </c>
    </row>
    <row r="56" spans="1:2">
      <c r="A56" s="66" t="str">
        <f>IF('BALANCE GENERAL'!A62="","",'BALANCE GENERAL'!A62)</f>
        <v/>
      </c>
      <c r="B56" s="67" t="str">
        <f>IFERROR(VLOOKUP(A56,Tabla7[],4,FALSE),"")</f>
        <v/>
      </c>
    </row>
    <row r="57" spans="1:2">
      <c r="A57" s="66" t="str">
        <f>IF('BALANCE GENERAL'!A63="","",'BALANCE GENERAL'!A63)</f>
        <v/>
      </c>
      <c r="B57" s="67" t="str">
        <f>IFERROR(VLOOKUP(A57,Tabla7[],4,FALSE),"")</f>
        <v/>
      </c>
    </row>
    <row r="58" spans="1:2">
      <c r="A58" s="66" t="str">
        <f>IF('BALANCE GENERAL'!A64="","",'BALANCE GENERAL'!A64)</f>
        <v/>
      </c>
      <c r="B58" s="67" t="str">
        <f>IFERROR(VLOOKUP(A58,Tabla7[],4,FALSE),"")</f>
        <v/>
      </c>
    </row>
    <row r="59" spans="1:2">
      <c r="A59" s="66" t="str">
        <f>IF('BALANCE GENERAL'!A65="","",'BALANCE GENERAL'!A65)</f>
        <v/>
      </c>
      <c r="B59" s="67" t="str">
        <f>IFERROR(VLOOKUP(A59,Tabla7[],4,FALSE),"")</f>
        <v/>
      </c>
    </row>
    <row r="60" spans="1:2">
      <c r="A60" s="102" t="s">
        <v>45</v>
      </c>
      <c r="B60" s="103">
        <f>SUM(B45:B59)</f>
        <v>0</v>
      </c>
    </row>
    <row r="61" spans="1:2">
      <c r="A61" s="68"/>
      <c r="B61" s="71"/>
    </row>
    <row r="62" spans="1:2">
      <c r="A62" s="66" t="s">
        <v>46</v>
      </c>
      <c r="B62" s="67">
        <f>B31+B42+B60</f>
        <v>0</v>
      </c>
    </row>
    <row r="63" spans="1:2">
      <c r="A63" s="66"/>
      <c r="B63" s="67"/>
    </row>
    <row r="64" spans="1:2">
      <c r="A64" s="66" t="s">
        <v>56</v>
      </c>
      <c r="B64" s="67">
        <f>IFERROR(VLOOKUP("efectivo y equivalentes de efectivo",Tabla3[],3,FALSE),"")</f>
        <v>0</v>
      </c>
    </row>
    <row r="65" spans="1:4">
      <c r="A65" s="66"/>
      <c r="B65" s="67"/>
    </row>
    <row r="66" spans="1:4">
      <c r="A66" s="114" t="s">
        <v>47</v>
      </c>
      <c r="B66" s="115">
        <f>B62+B64</f>
        <v>0</v>
      </c>
    </row>
    <row r="67" spans="1:4">
      <c r="A67" s="72"/>
      <c r="B67" s="73"/>
    </row>
    <row r="68" spans="1:4">
      <c r="A68" s="104" t="s">
        <v>48</v>
      </c>
      <c r="B68" s="105">
        <f>IFERROR(VLOOKUP("efectivo y equivalentes de efectivo",Tabla3[],2,FALSE),"")</f>
        <v>0</v>
      </c>
    </row>
    <row r="69" spans="1:4">
      <c r="A69" s="104" t="s">
        <v>49</v>
      </c>
      <c r="B69" s="106" t="str">
        <f>IF(B66&lt;&gt;B68,"ERROR","CORRECTO")</f>
        <v>CORRECTO</v>
      </c>
      <c r="D69" s="11"/>
    </row>
  </sheetData>
  <sheetProtection algorithmName="SHA-512" hashValue="g3SRsvbS67CqDiJiUYmPMC5OV3p4jZRKOm7QcmicPENGnrIglUuYP+1Kj29baw/VHK6QZlYf/4NAuJUqicojnQ==" saltValue="kdlfG4oKUeTBLDEn9yNaBg==" spinCount="100000" sheet="1" objects="1" scenarios="1" deleteRows="0"/>
  <mergeCells count="5">
    <mergeCell ref="A4:B4"/>
    <mergeCell ref="A5:B5"/>
    <mergeCell ref="A1:B1"/>
    <mergeCell ref="A2:B2"/>
    <mergeCell ref="A3:B3"/>
  </mergeCells>
  <conditionalFormatting sqref="B45 A46:B52 A35:B41">
    <cfRule type="containsText" dxfId="48" priority="2" operator="containsText" text="Depreciación">
      <formula>NOT(ISERROR(SEARCH("Depreciación",A35)))</formula>
    </cfRule>
    <cfRule type="containsText" dxfId="47" priority="37" operator="containsText" text="DEPRECIAICIÓN">
      <formula>NOT(ISERROR(SEARCH("DEPRECIAICIÓN",A35)))</formula>
    </cfRule>
    <cfRule type="containsText" dxfId="46" priority="38" operator="containsText" text="DEPRECIACION">
      <formula>NOT(ISERROR(SEARCH("DEPRECIACION",A35)))</formula>
    </cfRule>
    <cfRule type="containsText" dxfId="45" priority="39" operator="containsText" text="AMORTIZACIÓN">
      <formula>NOT(ISERROR(SEARCH("AMORTIZACIÓN",A35)))</formula>
    </cfRule>
    <cfRule type="containsText" dxfId="44" priority="40" operator="containsText" text="AMORTIZACIÓN">
      <formula>NOT(ISERROR(SEARCH("AMORTIZACIÓN",A35)))</formula>
    </cfRule>
  </conditionalFormatting>
  <conditionalFormatting sqref="A54 A56:B59">
    <cfRule type="containsText" dxfId="43" priority="33" operator="containsText" text="DEPRECIAICIÓN">
      <formula>NOT(ISERROR(SEARCH("DEPRECIAICIÓN",A54)))</formula>
    </cfRule>
    <cfRule type="containsText" dxfId="42" priority="34" operator="containsText" text="DEPRECIACION">
      <formula>NOT(ISERROR(SEARCH("DEPRECIACION",A54)))</formula>
    </cfRule>
    <cfRule type="containsText" dxfId="41" priority="35" operator="containsText" text="AMORTIZACIÓN">
      <formula>NOT(ISERROR(SEARCH("AMORTIZACIÓN",A54)))</formula>
    </cfRule>
    <cfRule type="containsText" dxfId="40" priority="36" operator="containsText" text="AMORTIZACIÓN">
      <formula>NOT(ISERROR(SEARCH("AMORTIZACIÓN",A54)))</formula>
    </cfRule>
  </conditionalFormatting>
  <conditionalFormatting sqref="B54">
    <cfRule type="containsText" dxfId="39" priority="29" operator="containsText" text="DEPRECIAICIÓN">
      <formula>NOT(ISERROR(SEARCH("DEPRECIAICIÓN",B54)))</formula>
    </cfRule>
    <cfRule type="containsText" dxfId="38" priority="30" operator="containsText" text="DEPRECIACION">
      <formula>NOT(ISERROR(SEARCH("DEPRECIACION",B54)))</formula>
    </cfRule>
    <cfRule type="containsText" dxfId="37" priority="31" operator="containsText" text="AMORTIZACIÓN">
      <formula>NOT(ISERROR(SEARCH("AMORTIZACIÓN",B54)))</formula>
    </cfRule>
    <cfRule type="containsText" dxfId="36" priority="32" operator="containsText" text="AMORTIZACIÓN">
      <formula>NOT(ISERROR(SEARCH("AMORTIZACIÓN",B54)))</formula>
    </cfRule>
  </conditionalFormatting>
  <conditionalFormatting sqref="A55">
    <cfRule type="containsText" dxfId="35" priority="25" operator="containsText" text="DEPRECIAICIÓN">
      <formula>NOT(ISERROR(SEARCH("DEPRECIAICIÓN",A55)))</formula>
    </cfRule>
    <cfRule type="containsText" dxfId="34" priority="26" operator="containsText" text="DEPRECIACION">
      <formula>NOT(ISERROR(SEARCH("DEPRECIACION",A55)))</formula>
    </cfRule>
    <cfRule type="containsText" dxfId="33" priority="27" operator="containsText" text="AMORTIZACIÓN">
      <formula>NOT(ISERROR(SEARCH("AMORTIZACIÓN",A55)))</formula>
    </cfRule>
    <cfRule type="containsText" dxfId="32" priority="28" operator="containsText" text="AMORTIZACIÓN">
      <formula>NOT(ISERROR(SEARCH("AMORTIZACIÓN",A55)))</formula>
    </cfRule>
  </conditionalFormatting>
  <conditionalFormatting sqref="B55">
    <cfRule type="containsText" dxfId="31" priority="21" operator="containsText" text="DEPRECIAICIÓN">
      <formula>NOT(ISERROR(SEARCH("DEPRECIAICIÓN",B55)))</formula>
    </cfRule>
    <cfRule type="containsText" dxfId="30" priority="22" operator="containsText" text="DEPRECIACION">
      <formula>NOT(ISERROR(SEARCH("DEPRECIACION",B55)))</formula>
    </cfRule>
    <cfRule type="containsText" dxfId="29" priority="23" operator="containsText" text="AMORTIZACIÓN">
      <formula>NOT(ISERROR(SEARCH("AMORTIZACIÓN",B55)))</formula>
    </cfRule>
    <cfRule type="containsText" dxfId="28" priority="24" operator="containsText" text="AMORTIZACIÓN">
      <formula>NOT(ISERROR(SEARCH("AMORTIZACIÓN",B55)))</formula>
    </cfRule>
  </conditionalFormatting>
  <conditionalFormatting sqref="A54:B59">
    <cfRule type="containsText" dxfId="27" priority="20" operator="containsText" text="resultado del ejercicio">
      <formula>NOT(ISERROR(SEARCH("resultado del ejercicio",A54)))</formula>
    </cfRule>
  </conditionalFormatting>
  <conditionalFormatting sqref="B62">
    <cfRule type="containsText" dxfId="26" priority="16" operator="containsText" text="DEPRECIAICIÓN">
      <formula>NOT(ISERROR(SEARCH("DEPRECIAICIÓN",B62)))</formula>
    </cfRule>
    <cfRule type="containsText" dxfId="25" priority="17" operator="containsText" text="DEPRECIACION">
      <formula>NOT(ISERROR(SEARCH("DEPRECIACION",B62)))</formula>
    </cfRule>
    <cfRule type="containsText" dxfId="24" priority="18" operator="containsText" text="AMORTIZACIÓN">
      <formula>NOT(ISERROR(SEARCH("AMORTIZACIÓN",B62)))</formula>
    </cfRule>
    <cfRule type="containsText" dxfId="23" priority="19" operator="containsText" text="AMORTIZACIÓN">
      <formula>NOT(ISERROR(SEARCH("AMORTIZACIÓN",B62)))</formula>
    </cfRule>
  </conditionalFormatting>
  <conditionalFormatting sqref="B62">
    <cfRule type="containsText" dxfId="22" priority="15" operator="containsText" text="resultado del ejercicio">
      <formula>NOT(ISERROR(SEARCH("resultado del ejercicio",B62)))</formula>
    </cfRule>
  </conditionalFormatting>
  <conditionalFormatting sqref="B64">
    <cfRule type="containsText" dxfId="21" priority="11" operator="containsText" text="DEPRECIAICIÓN">
      <formula>NOT(ISERROR(SEARCH("DEPRECIAICIÓN",B64)))</formula>
    </cfRule>
    <cfRule type="containsText" dxfId="20" priority="12" operator="containsText" text="DEPRECIACION">
      <formula>NOT(ISERROR(SEARCH("DEPRECIACION",B64)))</formula>
    </cfRule>
    <cfRule type="containsText" dxfId="19" priority="13" operator="containsText" text="AMORTIZACIÓN">
      <formula>NOT(ISERROR(SEARCH("AMORTIZACIÓN",B64)))</formula>
    </cfRule>
    <cfRule type="containsText" dxfId="18" priority="14" operator="containsText" text="AMORTIZACIÓN">
      <formula>NOT(ISERROR(SEARCH("AMORTIZACIÓN",B64)))</formula>
    </cfRule>
  </conditionalFormatting>
  <conditionalFormatting sqref="B64">
    <cfRule type="containsText" dxfId="17" priority="10" operator="containsText" text="resultado del ejercicio">
      <formula>NOT(ISERROR(SEARCH("resultado del ejercicio",B64)))</formula>
    </cfRule>
  </conditionalFormatting>
  <conditionalFormatting sqref="B69">
    <cfRule type="containsText" dxfId="16" priority="1" operator="containsText" text="correcto">
      <formula>NOT(ISERROR(SEARCH("correcto",B69)))</formula>
    </cfRule>
    <cfRule type="containsText" dxfId="15" priority="9" operator="containsText" text="error">
      <formula>NOT(ISERROR(SEARCH("error",B69)))</formula>
    </cfRule>
  </conditionalFormatting>
  <conditionalFormatting sqref="B68">
    <cfRule type="containsText" dxfId="14" priority="3" operator="containsText" text="error">
      <formula>NOT(ISERROR(SEARCH("error",B68)))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>
      <selection sqref="A1:B1"/>
    </sheetView>
  </sheetViews>
  <sheetFormatPr baseColWidth="10" defaultRowHeight="15.75"/>
  <cols>
    <col min="1" max="1" width="64.85546875" style="3" bestFit="1" customWidth="1"/>
    <col min="2" max="2" width="16.85546875" style="3" customWidth="1"/>
    <col min="3" max="3" width="11.42578125" style="9"/>
    <col min="4" max="16384" width="11.42578125" style="3"/>
  </cols>
  <sheetData>
    <row r="1" spans="1:2" ht="20.25">
      <c r="A1" s="137" t="str">
        <f>'ESTADO DE FLUJO DE EFECTIVO MI'!A1:B1</f>
        <v>LA MODERNA, S.A. DE C.V.</v>
      </c>
      <c r="B1" s="138"/>
    </row>
    <row r="2" spans="1:2">
      <c r="A2" s="139" t="str">
        <f>'ESTADO DE FLUJO DE EFECTIVO MI'!A2:B2</f>
        <v>ESTADO DE FLUJOS DE EFECTIVOS</v>
      </c>
      <c r="B2" s="140"/>
    </row>
    <row r="3" spans="1:2">
      <c r="A3" s="133" t="str">
        <f>'ESTADO DE FLUJO DE EFECTIVO MI'!A3:B3</f>
        <v>Por los años terminados al 31 de diciembre de 2022</v>
      </c>
      <c r="B3" s="134"/>
    </row>
    <row r="4" spans="1:2">
      <c r="A4" s="133" t="str">
        <f>'ESTADO DE FLUJO DE EFECTIVO MI'!A4:B4</f>
        <v>(Cifras en miles de pesos)</v>
      </c>
      <c r="B4" s="134"/>
    </row>
    <row r="5" spans="1:2">
      <c r="A5" s="135" t="s">
        <v>71</v>
      </c>
      <c r="B5" s="136"/>
    </row>
    <row r="6" spans="1:2" ht="18">
      <c r="A6" s="116" t="s">
        <v>94</v>
      </c>
      <c r="B6" s="4"/>
    </row>
    <row r="7" spans="1:2">
      <c r="A7" s="5" t="s">
        <v>83</v>
      </c>
      <c r="B7" s="6">
        <f>IFERROR(VLOOKUP(A7,Tabla3[],4,FALSE),"")+'ESTADO DE RESULTADOS'!B9</f>
        <v>0</v>
      </c>
    </row>
    <row r="8" spans="1:2">
      <c r="A8" s="5" t="s">
        <v>64</v>
      </c>
      <c r="B8" s="6">
        <f>IFERROR(('ESTADO DE RESULTADOS'!B28+'ESTADO DE RESULTADOS'!B29)*-1,0)</f>
        <v>0</v>
      </c>
    </row>
    <row r="9" spans="1:2">
      <c r="A9" s="5" t="s">
        <v>67</v>
      </c>
      <c r="B9" s="6">
        <f>(IFERROR(VLOOKUP(A9,Tabla5[],4,FALSE),"")+(VLOOKUP("Inventarios",Tabla3[],4,FALSE)-'ESTADO DE RESULTADOS'!B15))</f>
        <v>0</v>
      </c>
    </row>
    <row r="10" spans="1:2">
      <c r="A10" s="5" t="s">
        <v>68</v>
      </c>
      <c r="B10" s="6">
        <f>(VLOOKUP("Gastos de venta",Tabla511[],2,FALSE)+'ESTADO DE RESULTADOS'!B16+VLOOKUP("Gastos de administración",Tabla511[],2,FALSE)+'ESTADO DE RESULTADOS'!B16)*-1</f>
        <v>0</v>
      </c>
    </row>
    <row r="11" spans="1:2">
      <c r="A11" s="70" t="s">
        <v>85</v>
      </c>
      <c r="B11" s="6"/>
    </row>
    <row r="12" spans="1:2">
      <c r="A12" s="83" t="str">
        <f>IF('BALANCE GENERAL'!A11="","",'BALANCE GENERAL'!A11)</f>
        <v/>
      </c>
      <c r="B12" s="6" t="str">
        <f>IFERROR(VLOOKUP(A12,'BALANCE GENERAL'!A5:D14,4,FALSE),"")</f>
        <v/>
      </c>
    </row>
    <row r="13" spans="1:2">
      <c r="A13" s="83" t="str">
        <f>IF('BALANCE GENERAL'!A12="","",'BALANCE GENERAL'!A12)</f>
        <v/>
      </c>
      <c r="B13" s="6" t="str">
        <f>IFERROR(VLOOKUP(A13,'BALANCE GENERAL'!A6:D14,4,FALSE),"")</f>
        <v/>
      </c>
    </row>
    <row r="14" spans="1:2">
      <c r="A14" s="83" t="str">
        <f>IF('BALANCE GENERAL'!A13="","",'BALANCE GENERAL'!A13)</f>
        <v/>
      </c>
      <c r="B14" s="6" t="str">
        <f>IFERROR(VLOOKUP(A14,'BALANCE GENERAL'!A7:D14,4,FALSE),"")</f>
        <v/>
      </c>
    </row>
    <row r="15" spans="1:2">
      <c r="A15" s="83" t="str">
        <f>IF('BALANCE GENERAL'!A14="","",'BALANCE GENERAL'!A14)</f>
        <v/>
      </c>
      <c r="B15" s="6" t="str">
        <f>IFERROR(VLOOKUP(A15,'BALANCE GENERAL'!A8:D14,4,FALSE),"")</f>
        <v/>
      </c>
    </row>
    <row r="16" spans="1:2">
      <c r="A16" s="70" t="s">
        <v>86</v>
      </c>
      <c r="B16" s="6"/>
    </row>
    <row r="17" spans="1:2">
      <c r="A17" s="66" t="str">
        <f>IF('BALANCE GENERAL'!A36="","",'BALANCE GENERAL'!A36)</f>
        <v>Impuestos por pagar</v>
      </c>
      <c r="B17" s="67">
        <f>IFERROR(VLOOKUP(A17,Tabla5[],4,FALSE),"")-'ESTADO DE RESULTADOS'!B46</f>
        <v>0</v>
      </c>
    </row>
    <row r="18" spans="1:2">
      <c r="A18" s="66" t="str">
        <f>IF('BALANCE GENERAL'!A37="","",'BALANCE GENERAL'!A37)</f>
        <v/>
      </c>
      <c r="B18" s="67" t="str">
        <f>IFERROR(VLOOKUP(A18,Tabla5[],4,FALSE),"")</f>
        <v/>
      </c>
    </row>
    <row r="19" spans="1:2">
      <c r="A19" s="66" t="str">
        <f>IF('BALANCE GENERAL'!A38="","",'BALANCE GENERAL'!A38)</f>
        <v/>
      </c>
      <c r="B19" s="67" t="str">
        <f>IFERROR(VLOOKUP(A19,Tabla5[],4,FALSE),"")</f>
        <v/>
      </c>
    </row>
    <row r="20" spans="1:2">
      <c r="A20" s="66" t="str">
        <f>IF('BALANCE GENERAL'!A39="","",'BALANCE GENERAL'!A39)</f>
        <v/>
      </c>
      <c r="B20" s="67" t="str">
        <f>IFERROR(VLOOKUP(A20,Tabla5[],4,FALSE),"")</f>
        <v/>
      </c>
    </row>
    <row r="21" spans="1:2">
      <c r="A21" s="70" t="s">
        <v>93</v>
      </c>
      <c r="B21" s="67"/>
    </row>
    <row r="22" spans="1:2">
      <c r="A22" s="66" t="str">
        <f>IF('ESTADO DE RESULTADOS'!A36="","",'ESTADO DE RESULTADOS'!A36)</f>
        <v>Productos financieros</v>
      </c>
      <c r="B22" s="67">
        <f>IFERROR(VLOOKUP(A22,Tabla612[],2,FALSE)*-1,"")</f>
        <v>0</v>
      </c>
    </row>
    <row r="23" spans="1:2">
      <c r="A23" s="66" t="str">
        <f>IF('ESTADO DE RESULTADOS'!A37="","",'ESTADO DE RESULTADOS'!A37)</f>
        <v>Gastos financieros</v>
      </c>
      <c r="B23" s="67">
        <f>IFERROR(VLOOKUP(A23,Tabla612[],2,FALSE)*-1,"")</f>
        <v>0</v>
      </c>
    </row>
    <row r="24" spans="1:2">
      <c r="A24" s="66" t="str">
        <f>IF('ESTADO DE RESULTADOS'!A47="","",'ESTADO DE RESULTADOS'!A47)</f>
        <v>PTU</v>
      </c>
      <c r="B24" s="67">
        <f>IFERROR(VLOOKUP(A24,Tabla713[],2,FALSE),"")*-1</f>
        <v>0</v>
      </c>
    </row>
    <row r="25" spans="1:2">
      <c r="A25" s="107" t="s">
        <v>43</v>
      </c>
      <c r="B25" s="108">
        <f>SUM(B7:B24)</f>
        <v>0</v>
      </c>
    </row>
    <row r="26" spans="1:2">
      <c r="A26" s="5"/>
      <c r="B26" s="6"/>
    </row>
    <row r="27" spans="1:2" ht="18">
      <c r="A27" s="116" t="s">
        <v>95</v>
      </c>
      <c r="B27" s="6"/>
    </row>
    <row r="28" spans="1:2">
      <c r="A28" s="70" t="s">
        <v>118</v>
      </c>
      <c r="B28" s="6"/>
    </row>
    <row r="29" spans="1:2">
      <c r="A29" s="83" t="str">
        <f>IF('BALANCE GENERAL'!A19="","",'BALANCE GENERAL'!A19)</f>
        <v>Propiedad, planta y equipo</v>
      </c>
      <c r="B29" s="6">
        <f>IF(A29="depreciación acumulada propiedad, planta y equipo",0,IFERROR(VLOOKUP(A29,Tabla4[],4,FALSE),""))</f>
        <v>0</v>
      </c>
    </row>
    <row r="30" spans="1:2">
      <c r="A30" s="83" t="str">
        <f>IF('BALANCE GENERAL'!A21="","",'BALANCE GENERAL'!A21)</f>
        <v>Gastos por amortizar</v>
      </c>
      <c r="B30" s="6">
        <f>IF(A30="depreciación acumulada propiedad, planta y equipo",0,IFERROR(VLOOKUP(A30,Tabla4[],4,FALSE),""))</f>
        <v>0</v>
      </c>
    </row>
    <row r="31" spans="1:2">
      <c r="A31" s="83" t="str">
        <f>IF('BALANCE GENERAL'!A23="","",'BALANCE GENERAL'!A23)</f>
        <v/>
      </c>
      <c r="B31" s="6" t="str">
        <f>IF(A31="depreciación acumulada propiedad, planta y equipo",0,IFERROR(VLOOKUP(A31,Tabla4[],4,FALSE),""))</f>
        <v/>
      </c>
    </row>
    <row r="32" spans="1:2">
      <c r="A32" s="83" t="str">
        <f>IF('BALANCE GENERAL'!A24="","",'BALANCE GENERAL'!A24)</f>
        <v/>
      </c>
      <c r="B32" s="6" t="str">
        <f>IF(A32="depreciación acumulada propiedad, planta y equipo",0,IFERROR(VLOOKUP(A32,Tabla4[],4,FALSE),""))</f>
        <v/>
      </c>
    </row>
    <row r="33" spans="1:2">
      <c r="A33" s="83" t="str">
        <f>IF('BALANCE GENERAL'!A25="","",'BALANCE GENERAL'!A25)</f>
        <v/>
      </c>
      <c r="B33" s="6" t="str">
        <f>IF(A33="depreciación acumulada propiedad, planta y equipo",0,IFERROR(VLOOKUP(A33,Tabla4[],4,FALSE),""))</f>
        <v/>
      </c>
    </row>
    <row r="34" spans="1:2">
      <c r="A34" s="83" t="str">
        <f>IF('BALANCE GENERAL'!A26="","",'BALANCE GENERAL'!A26)</f>
        <v/>
      </c>
      <c r="B34" s="6" t="str">
        <f>IF(A34="depreciación acumulada propiedad, planta y equipo",0,IFERROR(VLOOKUP(A34,Tabla4[],4,FALSE),""))</f>
        <v/>
      </c>
    </row>
    <row r="35" spans="1:2">
      <c r="A35" s="107" t="s">
        <v>44</v>
      </c>
      <c r="B35" s="108">
        <f>SUM(B29:B34)</f>
        <v>0</v>
      </c>
    </row>
    <row r="36" spans="1:2">
      <c r="A36" s="7"/>
      <c r="B36" s="8"/>
    </row>
    <row r="37" spans="1:2" ht="18">
      <c r="A37" s="116" t="s">
        <v>96</v>
      </c>
      <c r="B37" s="6"/>
    </row>
    <row r="38" spans="1:2">
      <c r="A38" s="70" t="s">
        <v>66</v>
      </c>
      <c r="B38" s="6"/>
    </row>
    <row r="39" spans="1:2">
      <c r="A39" s="66" t="str">
        <f>IF('BALANCE GENERAL'!A46="","",'BALANCE GENERAL'!A46)</f>
        <v>Documentos por pagar a largo plazo</v>
      </c>
      <c r="B39" s="67">
        <f>IFERROR(VLOOKUP(A39,Tabla6[],4,FALSE),"")</f>
        <v>0</v>
      </c>
    </row>
    <row r="40" spans="1:2">
      <c r="A40" s="66" t="str">
        <f>IF('BALANCE GENERAL'!A47="","",'BALANCE GENERAL'!A47)</f>
        <v/>
      </c>
      <c r="B40" s="67" t="str">
        <f>IFERROR(VLOOKUP(A40,Tabla6[],4,FALSE),"")</f>
        <v/>
      </c>
    </row>
    <row r="41" spans="1:2">
      <c r="A41" s="66" t="str">
        <f>IF('BALANCE GENERAL'!A48="","",'BALANCE GENERAL'!A48)</f>
        <v/>
      </c>
      <c r="B41" s="67" t="str">
        <f>IFERROR(VLOOKUP(A41,Tabla6[],4,FALSE),"")</f>
        <v/>
      </c>
    </row>
    <row r="42" spans="1:2">
      <c r="A42" s="66" t="str">
        <f>IF('BALANCE GENERAL'!A49="","",'BALANCE GENERAL'!A49)</f>
        <v/>
      </c>
      <c r="B42" s="67" t="str">
        <f>IFERROR(VLOOKUP(A42,Tabla6[],4,FALSE),"")</f>
        <v/>
      </c>
    </row>
    <row r="43" spans="1:2">
      <c r="A43" s="70" t="s">
        <v>87</v>
      </c>
      <c r="B43" s="67" t="str">
        <f>IFERROR(VLOOKUP(A43,Tabla6[],4,FALSE),"")</f>
        <v/>
      </c>
    </row>
    <row r="44" spans="1:2">
      <c r="A44" s="66" t="str">
        <f>IF('BALANCE GENERAL'!A59="","",'BALANCE GENERAL'!A59)</f>
        <v>Capital Social</v>
      </c>
      <c r="B44" s="67">
        <f>IFERROR(VLOOKUP(A44,Tabla7[],4,FALSE),"")</f>
        <v>0</v>
      </c>
    </row>
    <row r="45" spans="1:2">
      <c r="A45" s="66" t="str">
        <f>IF('BALANCE GENERAL'!A60="","",'BALANCE GENERAL'!A60)</f>
        <v>Resultado de ejercicios anteriores</v>
      </c>
      <c r="B45" s="67">
        <f>IFERROR(VLOOKUP(A45,Tabla7[],4,FALSE),"")</f>
        <v>0</v>
      </c>
    </row>
    <row r="46" spans="1:2">
      <c r="A46" s="66" t="str">
        <f>IF('BALANCE GENERAL'!A62="","",'BALANCE GENERAL'!A62)</f>
        <v/>
      </c>
      <c r="B46" s="67" t="str">
        <f>IFERROR(VLOOKUP(A46,Tabla7[],4,FALSE),"")</f>
        <v/>
      </c>
    </row>
    <row r="47" spans="1:2">
      <c r="A47" s="66" t="str">
        <f>IF('BALANCE GENERAL'!A63="","",'BALANCE GENERAL'!A63)</f>
        <v/>
      </c>
      <c r="B47" s="67" t="str">
        <f>IFERROR(VLOOKUP(A47,Tabla7[],4,FALSE),"")</f>
        <v/>
      </c>
    </row>
    <row r="48" spans="1:2">
      <c r="A48" s="66" t="str">
        <f>IF('BALANCE GENERAL'!A64="","",'BALANCE GENERAL'!A64)</f>
        <v/>
      </c>
      <c r="B48" s="67" t="str">
        <f>IFERROR(VLOOKUP(A48,Tabla7[],4,FALSE),"")</f>
        <v/>
      </c>
    </row>
    <row r="49" spans="1:5">
      <c r="A49" s="66" t="str">
        <f>IF('BALANCE GENERAL'!A65="","",'BALANCE GENERAL'!A65)</f>
        <v/>
      </c>
      <c r="B49" s="67" t="str">
        <f>IFERROR(VLOOKUP(A49,Tabla7[],4,FALSE),"")</f>
        <v/>
      </c>
    </row>
    <row r="50" spans="1:5">
      <c r="A50" s="107" t="s">
        <v>45</v>
      </c>
      <c r="B50" s="108">
        <f>SUM(B38:B49)</f>
        <v>0</v>
      </c>
    </row>
    <row r="51" spans="1:5">
      <c r="A51" s="7"/>
      <c r="B51" s="8"/>
    </row>
    <row r="52" spans="1:5">
      <c r="A52" s="5" t="s">
        <v>46</v>
      </c>
      <c r="B52" s="6">
        <f>B25+B35+B50</f>
        <v>0</v>
      </c>
    </row>
    <row r="53" spans="1:5">
      <c r="A53" s="5"/>
      <c r="B53" s="6"/>
    </row>
    <row r="54" spans="1:5">
      <c r="A54" s="5" t="s">
        <v>56</v>
      </c>
      <c r="B54" s="6">
        <f>IFERROR(VLOOKUP("efectivo y equivalentes de efectivo",Tabla3[],3,FALSE),"")</f>
        <v>0</v>
      </c>
    </row>
    <row r="55" spans="1:5">
      <c r="A55" s="5"/>
      <c r="B55" s="6"/>
    </row>
    <row r="56" spans="1:5">
      <c r="A56" s="109" t="s">
        <v>47</v>
      </c>
      <c r="B56" s="110">
        <f>B52+B54</f>
        <v>0</v>
      </c>
    </row>
    <row r="57" spans="1:5">
      <c r="A57" s="9"/>
      <c r="B57" s="10"/>
    </row>
    <row r="58" spans="1:5">
      <c r="A58" s="111" t="s">
        <v>48</v>
      </c>
      <c r="B58" s="112">
        <f>IFERROR(VLOOKUP("efectivo y equivalentes de efectivo",Tabla3[],2,FALSE),"")</f>
        <v>0</v>
      </c>
      <c r="E58" s="11"/>
    </row>
    <row r="59" spans="1:5">
      <c r="A59" s="111" t="s">
        <v>49</v>
      </c>
      <c r="B59" s="113" t="str">
        <f>IF(B56&lt;&gt;B58,"ERROR","CORRECTO")</f>
        <v>CORRECTO</v>
      </c>
    </row>
  </sheetData>
  <sheetProtection algorithmName="SHA-512" hashValue="ZE8crMZAKK5CePkXZDyUsjrcbomO9MtRRjJTGRnHZF4ILqPT2YWr6cPF7UtbUBdoD3byE+n0YAPZKgsA8mKzfQ==" saltValue="e0EjYNLqJ60QMaKcE4Tsow==" spinCount="100000" sheet="1" objects="1" scenarios="1"/>
  <mergeCells count="5">
    <mergeCell ref="A1:B1"/>
    <mergeCell ref="A2:B2"/>
    <mergeCell ref="A3:B3"/>
    <mergeCell ref="A4:B4"/>
    <mergeCell ref="A5:B5"/>
  </mergeCells>
  <conditionalFormatting sqref="B52">
    <cfRule type="containsText" dxfId="13" priority="22" operator="containsText" text="DEPRECIAICIÓN">
      <formula>NOT(ISERROR(SEARCH("DEPRECIAICIÓN",B52)))</formula>
    </cfRule>
    <cfRule type="containsText" dxfId="12" priority="23" operator="containsText" text="DEPRECIACION">
      <formula>NOT(ISERROR(SEARCH("DEPRECIACION",B52)))</formula>
    </cfRule>
    <cfRule type="containsText" dxfId="11" priority="24" operator="containsText" text="AMORTIZACIÓN">
      <formula>NOT(ISERROR(SEARCH("AMORTIZACIÓN",B52)))</formula>
    </cfRule>
    <cfRule type="containsText" dxfId="10" priority="25" operator="containsText" text="AMORTIZACIÓN">
      <formula>NOT(ISERROR(SEARCH("AMORTIZACIÓN",B52)))</formula>
    </cfRule>
  </conditionalFormatting>
  <conditionalFormatting sqref="B52">
    <cfRule type="containsText" dxfId="9" priority="21" operator="containsText" text="resultado del ejercicio">
      <formula>NOT(ISERROR(SEARCH("resultado del ejercicio",B52)))</formula>
    </cfRule>
  </conditionalFormatting>
  <conditionalFormatting sqref="B54">
    <cfRule type="containsText" dxfId="8" priority="17" operator="containsText" text="DEPRECIAICIÓN">
      <formula>NOT(ISERROR(SEARCH("DEPRECIAICIÓN",B54)))</formula>
    </cfRule>
    <cfRule type="containsText" dxfId="7" priority="18" operator="containsText" text="DEPRECIACION">
      <formula>NOT(ISERROR(SEARCH("DEPRECIACION",B54)))</formula>
    </cfRule>
    <cfRule type="containsText" dxfId="6" priority="19" operator="containsText" text="AMORTIZACIÓN">
      <formula>NOT(ISERROR(SEARCH("AMORTIZACIÓN",B54)))</formula>
    </cfRule>
    <cfRule type="containsText" dxfId="5" priority="20" operator="containsText" text="AMORTIZACIÓN">
      <formula>NOT(ISERROR(SEARCH("AMORTIZACIÓN",B54)))</formula>
    </cfRule>
  </conditionalFormatting>
  <conditionalFormatting sqref="B54">
    <cfRule type="containsText" dxfId="4" priority="16" operator="containsText" text="resultado del ejercicio">
      <formula>NOT(ISERROR(SEARCH("resultado del ejercicio",B54)))</formula>
    </cfRule>
  </conditionalFormatting>
  <conditionalFormatting sqref="B59">
    <cfRule type="containsText" dxfId="3" priority="1" operator="containsText" text="correcto">
      <formula>NOT(ISERROR(SEARCH("correcto",B59)))</formula>
    </cfRule>
    <cfRule type="containsText" dxfId="2" priority="15" operator="containsText" text="error">
      <formula>NOT(ISERROR(SEARCH("error",B59)))</formula>
    </cfRule>
  </conditionalFormatting>
  <conditionalFormatting sqref="B58">
    <cfRule type="containsText" dxfId="1" priority="14" operator="containsText" text="error">
      <formula>NOT(ISERROR(SEARCH("error",B58)))</formula>
    </cfRule>
  </conditionalFormatting>
  <conditionalFormatting sqref="A29:B34">
    <cfRule type="containsText" dxfId="0" priority="3" operator="containsText" text="depreciación acumulada propiedad, planta y equipo">
      <formula>NOT(ISERROR(SEARCH("depreciación acumulada propiedad, planta y equipo",A29)))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6" sqref="K36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INTRUCCIONES</vt:lpstr>
      <vt:lpstr>BALANCE GENERAL</vt:lpstr>
      <vt:lpstr>ESTADO DE RESULTADOS</vt:lpstr>
      <vt:lpstr>ESTADO DE FLUJO DE EFECTIVO MI</vt:lpstr>
      <vt:lpstr>ESTADO DE FLUJO DE EFECTIVO MD</vt:lpstr>
      <vt:lpstr>AQUI EDITA EL EFI</vt:lpstr>
      <vt:lpstr>AQUI EDITA EL EFD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BENITO GUTIERREZ MEDRANO</dc:creator>
  <cp:lastModifiedBy>BENITO GUTIERREZ MEDRANO</cp:lastModifiedBy>
  <dcterms:created xsi:type="dcterms:W3CDTF">2022-08-22T22:02:33Z</dcterms:created>
  <dcterms:modified xsi:type="dcterms:W3CDTF">2023-04-01T18:43:56Z</dcterms:modified>
</cp:coreProperties>
</file>