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rewge/Documents/"/>
    </mc:Choice>
  </mc:AlternateContent>
  <xr:revisionPtr revIDLastSave="0" documentId="13_ncr:1_{D37CC22F-4810-1D4E-8375-7F1A04D50645}" xr6:coauthVersionLast="47" xr6:coauthVersionMax="47" xr10:uidLastSave="{00000000-0000-0000-0000-000000000000}"/>
  <bookViews>
    <workbookView xWindow="38040" yWindow="1660" windowWidth="28800" windowHeight="16560" xr2:uid="{706C30D0-5309-D642-869D-79783B76D36C}"/>
  </bookViews>
  <sheets>
    <sheet name="BiffleBall Standings" sheetId="8" r:id="rId1"/>
    <sheet name="Standings Working Page" sheetId="9" state="hidden" r:id="rId2"/>
    <sheet name="Teams Used By Individual" sheetId="2" r:id="rId3"/>
    <sheet name="Week 15 Pick Distribution" sheetId="3" r:id="rId4"/>
    <sheet name="Pick Distribution Working Page" sheetId="10" state="hidden" r:id="rId5"/>
    <sheet name="WAA" sheetId="4" r:id="rId6"/>
    <sheet name="MLB Weekly Win Totals" sheetId="7" r:id="rId7"/>
    <sheet name="SOTU Working Page" sheetId="11" state="hidden" r:id="rId8"/>
  </sheets>
  <definedNames>
    <definedName name="_xlnm._FilterDatabase" localSheetId="6" hidden="1">'MLB Weekly Win Totals'!$A$4:$AF$34</definedName>
    <definedName name="_xlnm._FilterDatabase" localSheetId="4" hidden="1">'Pick Distribution Working Page'!$L$2:$L$70</definedName>
    <definedName name="_xlnm._FilterDatabase" localSheetId="7" hidden="1">'SOTU Working Page'!$A$4:$AS$72</definedName>
    <definedName name="_xlnm._FilterDatabase" localSheetId="1" hidden="1">'Standings Working Page'!$A$4:$AP$72</definedName>
    <definedName name="_xlnm._FilterDatabase" localSheetId="2" hidden="1">'Teams Used By Individual'!$B$3:$C$3</definedName>
    <definedName name="_xlnm._FilterDatabase" localSheetId="5" hidden="1">WAA!$A$4:$AH$72</definedName>
    <definedName name="_xlnm._FilterDatabase" localSheetId="3" hidden="1">'Week 15 Pick Distribution'!$M$2:$M$70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6" i="10" l="1"/>
  <c r="U2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5" i="8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5" i="11"/>
  <c r="L65" i="9"/>
  <c r="L43" i="9"/>
  <c r="L16" i="9"/>
  <c r="L6" i="9"/>
  <c r="L71" i="9"/>
  <c r="L50" i="9"/>
  <c r="L56" i="9"/>
  <c r="L62" i="9"/>
  <c r="L55" i="9"/>
  <c r="L47" i="9"/>
  <c r="L42" i="9"/>
  <c r="L38" i="9"/>
  <c r="L12" i="9"/>
  <c r="L69" i="9"/>
  <c r="L26" i="9"/>
  <c r="L13" i="9"/>
  <c r="L5" i="9"/>
  <c r="L53" i="9"/>
  <c r="L72" i="9"/>
  <c r="L68" i="9"/>
  <c r="L59" i="9"/>
  <c r="L54" i="9"/>
  <c r="L35" i="9"/>
  <c r="L28" i="9"/>
  <c r="L18" i="9"/>
  <c r="L15" i="9"/>
  <c r="L14" i="9"/>
  <c r="L67" i="9"/>
  <c r="L34" i="9"/>
  <c r="L17" i="9"/>
  <c r="L70" i="9"/>
  <c r="L66" i="9"/>
  <c r="L61" i="9"/>
  <c r="L60" i="9"/>
  <c r="L49" i="9"/>
  <c r="L46" i="9"/>
  <c r="L41" i="9"/>
  <c r="L37" i="9"/>
  <c r="L36" i="9"/>
  <c r="L31" i="9"/>
  <c r="L30" i="9"/>
  <c r="L29" i="9"/>
  <c r="L25" i="9"/>
  <c r="L24" i="9"/>
  <c r="L23" i="9"/>
  <c r="L22" i="9"/>
  <c r="L21" i="9"/>
  <c r="L20" i="9"/>
  <c r="L19" i="9"/>
  <c r="L11" i="9"/>
  <c r="L57" i="9"/>
  <c r="L44" i="9"/>
  <c r="L32" i="9"/>
  <c r="L10" i="9"/>
  <c r="L9" i="9"/>
  <c r="L63" i="9"/>
  <c r="L58" i="9"/>
  <c r="L52" i="9"/>
  <c r="L51" i="9"/>
  <c r="L48" i="9"/>
  <c r="L45" i="9"/>
  <c r="L40" i="9"/>
  <c r="L33" i="9"/>
  <c r="L27" i="9"/>
  <c r="L8" i="9"/>
  <c r="L39" i="9"/>
  <c r="L64" i="9"/>
  <c r="L7" i="9"/>
  <c r="N59" i="4"/>
  <c r="N39" i="4"/>
  <c r="M28" i="4"/>
  <c r="L61" i="4"/>
  <c r="K37" i="4"/>
  <c r="H15" i="4"/>
  <c r="AE69" i="4"/>
  <c r="V58" i="4"/>
  <c r="V35" i="4"/>
  <c r="V34" i="4"/>
  <c r="V31" i="4"/>
  <c r="V19" i="4"/>
  <c r="V16" i="4"/>
  <c r="P42" i="4"/>
  <c r="P40" i="4"/>
  <c r="P24" i="4"/>
  <c r="P14" i="4"/>
  <c r="J22" i="4"/>
  <c r="AG64" i="4"/>
  <c r="AG57" i="4"/>
  <c r="AG55" i="4"/>
  <c r="AG51" i="4"/>
  <c r="AG43" i="4"/>
  <c r="AG25" i="4"/>
  <c r="AG20" i="4"/>
  <c r="AG6" i="4"/>
  <c r="AG5" i="4"/>
  <c r="AD67" i="4"/>
  <c r="AD63" i="4"/>
  <c r="AD12" i="4"/>
  <c r="AF72" i="4"/>
  <c r="AF71" i="4"/>
  <c r="AF66" i="4"/>
  <c r="AF60" i="4"/>
  <c r="AF56" i="4"/>
  <c r="AF53" i="4"/>
  <c r="AF49" i="4"/>
  <c r="AF44" i="4"/>
  <c r="AF41" i="4"/>
  <c r="AF38" i="4"/>
  <c r="AF36" i="4"/>
  <c r="AF33" i="4"/>
  <c r="AF32" i="4"/>
  <c r="AF30" i="4"/>
  <c r="AF27" i="4"/>
  <c r="AF21" i="4"/>
  <c r="AF18" i="4"/>
  <c r="AF17" i="4"/>
  <c r="AF10" i="4"/>
  <c r="AF9" i="4"/>
  <c r="AA52" i="4"/>
  <c r="AA45" i="4"/>
  <c r="AA11" i="4"/>
  <c r="Z62" i="4"/>
  <c r="Z8" i="4"/>
  <c r="Y68" i="4"/>
  <c r="Y65" i="4"/>
  <c r="Y48" i="4"/>
  <c r="Y47" i="4"/>
  <c r="Y46" i="4"/>
  <c r="Y29" i="4"/>
  <c r="Y26" i="4"/>
  <c r="Y23" i="4"/>
  <c r="Y13" i="4"/>
  <c r="Y7" i="4"/>
  <c r="U70" i="4"/>
  <c r="R54" i="4"/>
  <c r="O50" i="4"/>
  <c r="N5" i="9"/>
  <c r="N11" i="9"/>
  <c r="N14" i="9"/>
  <c r="N6" i="9"/>
  <c r="N12" i="9"/>
  <c r="N15" i="9"/>
  <c r="N7" i="9"/>
  <c r="N18" i="9"/>
  <c r="N8" i="9"/>
  <c r="N19" i="9"/>
  <c r="N20" i="9"/>
  <c r="N13" i="9"/>
  <c r="N16" i="9"/>
  <c r="N21" i="9"/>
  <c r="N22" i="9"/>
  <c r="N23" i="9"/>
  <c r="N28" i="9"/>
  <c r="N9" i="9"/>
  <c r="N24" i="9"/>
  <c r="N25" i="9"/>
  <c r="N10" i="9"/>
  <c r="N29" i="9"/>
  <c r="N30" i="9"/>
  <c r="N35" i="9"/>
  <c r="N31" i="9"/>
  <c r="N36" i="9"/>
  <c r="N32" i="9"/>
  <c r="N26" i="9"/>
  <c r="N37" i="9"/>
  <c r="N17" i="9"/>
  <c r="N27" i="9"/>
  <c r="N38" i="9"/>
  <c r="N39" i="9"/>
  <c r="N41" i="9"/>
  <c r="N42" i="9"/>
  <c r="N33" i="9"/>
  <c r="N43" i="9"/>
  <c r="N46" i="9"/>
  <c r="N44" i="9"/>
  <c r="N40" i="9"/>
  <c r="N34" i="9"/>
  <c r="N47" i="9"/>
  <c r="N53" i="9"/>
  <c r="N45" i="9"/>
  <c r="N49" i="9"/>
  <c r="N54" i="9"/>
  <c r="N55" i="9"/>
  <c r="N59" i="9"/>
  <c r="N48" i="9"/>
  <c r="N56" i="9"/>
  <c r="N50" i="9"/>
  <c r="N51" i="9"/>
  <c r="N60" i="9"/>
  <c r="N61" i="9"/>
  <c r="N62" i="9"/>
  <c r="N52" i="9"/>
  <c r="N57" i="9"/>
  <c r="N64" i="9"/>
  <c r="N58" i="9"/>
  <c r="N68" i="9"/>
  <c r="N65" i="9"/>
  <c r="N63" i="9"/>
  <c r="N66" i="9"/>
  <c r="N67" i="9"/>
  <c r="N70" i="9"/>
  <c r="N71" i="9"/>
  <c r="N69" i="9"/>
  <c r="N72" i="9"/>
  <c r="S5" i="7"/>
  <c r="I11" i="9"/>
  <c r="I14" i="9"/>
  <c r="I6" i="9"/>
  <c r="I12" i="9"/>
  <c r="I15" i="9"/>
  <c r="I7" i="9"/>
  <c r="I18" i="9"/>
  <c r="I8" i="9"/>
  <c r="I19" i="9"/>
  <c r="I20" i="9"/>
  <c r="I13" i="9"/>
  <c r="I16" i="9"/>
  <c r="I21" i="9"/>
  <c r="I22" i="9"/>
  <c r="I23" i="9"/>
  <c r="I28" i="9"/>
  <c r="I9" i="9"/>
  <c r="I24" i="9"/>
  <c r="I25" i="9"/>
  <c r="I10" i="9"/>
  <c r="I29" i="9"/>
  <c r="I30" i="9"/>
  <c r="I35" i="9"/>
  <c r="I31" i="9"/>
  <c r="I36" i="9"/>
  <c r="I32" i="9"/>
  <c r="I26" i="9"/>
  <c r="I37" i="9"/>
  <c r="I17" i="9"/>
  <c r="AC17" i="9" s="1"/>
  <c r="I27" i="9"/>
  <c r="I38" i="9"/>
  <c r="I39" i="9"/>
  <c r="I41" i="9"/>
  <c r="I42" i="9"/>
  <c r="I33" i="9"/>
  <c r="I43" i="9"/>
  <c r="I46" i="9"/>
  <c r="I44" i="9"/>
  <c r="I40" i="9"/>
  <c r="I34" i="9"/>
  <c r="AC34" i="9" s="1"/>
  <c r="I47" i="9"/>
  <c r="I53" i="9"/>
  <c r="I45" i="9"/>
  <c r="I49" i="9"/>
  <c r="I54" i="9"/>
  <c r="I55" i="9"/>
  <c r="I59" i="9"/>
  <c r="I48" i="9"/>
  <c r="I56" i="9"/>
  <c r="I50" i="9"/>
  <c r="I51" i="9"/>
  <c r="I60" i="9"/>
  <c r="I61" i="9"/>
  <c r="I62" i="9"/>
  <c r="I52" i="9"/>
  <c r="I57" i="9"/>
  <c r="I64" i="9"/>
  <c r="I58" i="9"/>
  <c r="I68" i="9"/>
  <c r="I65" i="9"/>
  <c r="I63" i="9"/>
  <c r="I66" i="9"/>
  <c r="I67" i="9"/>
  <c r="AC67" i="9" s="1"/>
  <c r="I70" i="9"/>
  <c r="I71" i="9"/>
  <c r="I69" i="9"/>
  <c r="I72" i="9"/>
  <c r="I5" i="9"/>
  <c r="AC5" i="9" s="1"/>
  <c r="N59" i="10"/>
  <c r="N80" i="10"/>
  <c r="N74" i="10"/>
  <c r="T2" i="8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5" i="11"/>
  <c r="AD62" i="4"/>
  <c r="AD6" i="4"/>
  <c r="H11" i="9"/>
  <c r="H14" i="9"/>
  <c r="H6" i="9"/>
  <c r="H12" i="9"/>
  <c r="H15" i="9"/>
  <c r="H7" i="9"/>
  <c r="H19" i="9"/>
  <c r="H20" i="9"/>
  <c r="H18" i="9"/>
  <c r="H8" i="9"/>
  <c r="H36" i="9"/>
  <c r="H13" i="9"/>
  <c r="H16" i="9"/>
  <c r="H21" i="9"/>
  <c r="H22" i="9"/>
  <c r="H23" i="9"/>
  <c r="H28" i="9"/>
  <c r="H9" i="9"/>
  <c r="H24" i="9"/>
  <c r="H25" i="9"/>
  <c r="H29" i="9"/>
  <c r="H32" i="9"/>
  <c r="H10" i="9"/>
  <c r="AB10" i="9" s="1"/>
  <c r="H30" i="9"/>
  <c r="H35" i="9"/>
  <c r="H31" i="9"/>
  <c r="H26" i="9"/>
  <c r="H37" i="9"/>
  <c r="H17" i="9"/>
  <c r="H27" i="9"/>
  <c r="H38" i="9"/>
  <c r="H39" i="9"/>
  <c r="H41" i="9"/>
  <c r="H43" i="9"/>
  <c r="H42" i="9"/>
  <c r="H46" i="9"/>
  <c r="H44" i="9"/>
  <c r="H40" i="9"/>
  <c r="H53" i="9"/>
  <c r="H33" i="9"/>
  <c r="H34" i="9"/>
  <c r="H47" i="9"/>
  <c r="H45" i="9"/>
  <c r="H49" i="9"/>
  <c r="H56" i="9"/>
  <c r="H55" i="9"/>
  <c r="H59" i="9"/>
  <c r="H50" i="9"/>
  <c r="H48" i="9"/>
  <c r="H64" i="9"/>
  <c r="H54" i="9"/>
  <c r="AB54" i="9" s="1"/>
  <c r="H51" i="9"/>
  <c r="H60" i="9"/>
  <c r="H61" i="9"/>
  <c r="H62" i="9"/>
  <c r="H52" i="9"/>
  <c r="H58" i="9"/>
  <c r="H57" i="9"/>
  <c r="H68" i="9"/>
  <c r="H65" i="9"/>
  <c r="H63" i="9"/>
  <c r="H66" i="9"/>
  <c r="H70" i="9"/>
  <c r="H67" i="9"/>
  <c r="H71" i="9"/>
  <c r="H69" i="9"/>
  <c r="H72" i="9"/>
  <c r="H5" i="9"/>
  <c r="E59" i="4"/>
  <c r="S8" i="7"/>
  <c r="S9" i="7"/>
  <c r="Z7" i="4"/>
  <c r="S11" i="7"/>
  <c r="H9" i="4"/>
  <c r="I39" i="4"/>
  <c r="J42" i="4"/>
  <c r="O46" i="4"/>
  <c r="P22" i="4"/>
  <c r="S17" i="7"/>
  <c r="S23" i="4"/>
  <c r="T31" i="4"/>
  <c r="S20" i="7"/>
  <c r="S21" i="7"/>
  <c r="S22" i="7"/>
  <c r="G37" i="4"/>
  <c r="S25" i="7"/>
  <c r="S26" i="7"/>
  <c r="W54" i="4"/>
  <c r="S28" i="7"/>
  <c r="S29" i="7"/>
  <c r="AH57" i="4"/>
  <c r="L58" i="4"/>
  <c r="S32" i="7"/>
  <c r="S33" i="7"/>
  <c r="S34" i="7"/>
  <c r="S2" i="8"/>
  <c r="N68" i="10"/>
  <c r="N75" i="10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5" i="11"/>
  <c r="G11" i="9"/>
  <c r="AA11" i="9" s="1"/>
  <c r="G14" i="9"/>
  <c r="AA14" i="9" s="1"/>
  <c r="G19" i="9"/>
  <c r="AA19" i="9" s="1"/>
  <c r="G6" i="9"/>
  <c r="AA6" i="9" s="1"/>
  <c r="G29" i="9"/>
  <c r="AA29" i="9" s="1"/>
  <c r="G18" i="9"/>
  <c r="AA18" i="9" s="1"/>
  <c r="G12" i="9"/>
  <c r="AA12" i="9" s="1"/>
  <c r="G32" i="9"/>
  <c r="AA32" i="9" s="1"/>
  <c r="G20" i="9"/>
  <c r="AA20" i="9" s="1"/>
  <c r="G9" i="9"/>
  <c r="AA9" i="9" s="1"/>
  <c r="G15" i="9"/>
  <c r="AA15" i="9" s="1"/>
  <c r="G7" i="9"/>
  <c r="AA7" i="9" s="1"/>
  <c r="G8" i="9"/>
  <c r="AA8" i="9" s="1"/>
  <c r="G36" i="9"/>
  <c r="AA36" i="9" s="1"/>
  <c r="G13" i="9"/>
  <c r="AA13" i="9" s="1"/>
  <c r="G16" i="9"/>
  <c r="AA16" i="9" s="1"/>
  <c r="G21" i="9"/>
  <c r="AA21" i="9" s="1"/>
  <c r="G22" i="9"/>
  <c r="AA22" i="9" s="1"/>
  <c r="G23" i="9"/>
  <c r="AA23" i="9" s="1"/>
  <c r="G38" i="9"/>
  <c r="AA38" i="9" s="1"/>
  <c r="G24" i="9"/>
  <c r="AA24" i="9" s="1"/>
  <c r="G25" i="9"/>
  <c r="AA25" i="9" s="1"/>
  <c r="G37" i="9"/>
  <c r="AA37" i="9" s="1"/>
  <c r="G28" i="9"/>
  <c r="AA28" i="9" s="1"/>
  <c r="G26" i="9"/>
  <c r="AA26" i="9" s="1"/>
  <c r="G10" i="9"/>
  <c r="AA10" i="9" s="1"/>
  <c r="G30" i="9"/>
  <c r="AA30" i="9" s="1"/>
  <c r="G35" i="9"/>
  <c r="AA35" i="9" s="1"/>
  <c r="G31" i="9"/>
  <c r="AA31" i="9" s="1"/>
  <c r="G17" i="9"/>
  <c r="AA17" i="9" s="1"/>
  <c r="G46" i="9"/>
  <c r="AA46" i="9" s="1"/>
  <c r="G59" i="9"/>
  <c r="AA59" i="9" s="1"/>
  <c r="G34" i="9"/>
  <c r="AA34" i="9" s="1"/>
  <c r="G39" i="9"/>
  <c r="AA39" i="9" s="1"/>
  <c r="G27" i="9"/>
  <c r="AA27" i="9" s="1"/>
  <c r="G42" i="9"/>
  <c r="AA42" i="9" s="1"/>
  <c r="G43" i="9"/>
  <c r="AA43" i="9" s="1"/>
  <c r="G44" i="9"/>
  <c r="AA44" i="9" s="1"/>
  <c r="G41" i="9"/>
  <c r="AA41" i="9" s="1"/>
  <c r="G40" i="9"/>
  <c r="AA40" i="9" s="1"/>
  <c r="G61" i="9"/>
  <c r="AA61" i="9" s="1"/>
  <c r="G47" i="9"/>
  <c r="AA47" i="9" s="1"/>
  <c r="G62" i="9"/>
  <c r="AA62" i="9" s="1"/>
  <c r="G56" i="9"/>
  <c r="AA56" i="9" s="1"/>
  <c r="G48" i="9"/>
  <c r="AA48" i="9" s="1"/>
  <c r="G64" i="9"/>
  <c r="AA64" i="9" s="1"/>
  <c r="G49" i="9"/>
  <c r="AA49" i="9" s="1"/>
  <c r="G53" i="9"/>
  <c r="AA53" i="9" s="1"/>
  <c r="G68" i="9"/>
  <c r="AA68" i="9" s="1"/>
  <c r="G45" i="9"/>
  <c r="AA45" i="9" s="1"/>
  <c r="G50" i="9"/>
  <c r="AA50" i="9" s="1"/>
  <c r="G54" i="9"/>
  <c r="AA54" i="9" s="1"/>
  <c r="G55" i="9"/>
  <c r="AA55" i="9" s="1"/>
  <c r="G33" i="9"/>
  <c r="AA33" i="9" s="1"/>
  <c r="G51" i="9"/>
  <c r="AA51" i="9" s="1"/>
  <c r="G52" i="9"/>
  <c r="AA52" i="9" s="1"/>
  <c r="G65" i="9"/>
  <c r="AA65" i="9" s="1"/>
  <c r="G63" i="9"/>
  <c r="AA63" i="9" s="1"/>
  <c r="G58" i="9"/>
  <c r="AA58" i="9" s="1"/>
  <c r="G57" i="9"/>
  <c r="AA57" i="9" s="1"/>
  <c r="G60" i="9"/>
  <c r="AA60" i="9" s="1"/>
  <c r="G66" i="9"/>
  <c r="AA66" i="9" s="1"/>
  <c r="G70" i="9"/>
  <c r="AA70" i="9" s="1"/>
  <c r="G71" i="9"/>
  <c r="AA71" i="9" s="1"/>
  <c r="G67" i="9"/>
  <c r="AA67" i="9" s="1"/>
  <c r="G69" i="9"/>
  <c r="AA69" i="9" s="1"/>
  <c r="G72" i="9"/>
  <c r="AA72" i="9" s="1"/>
  <c r="G5" i="9"/>
  <c r="AA5" i="9" s="1"/>
  <c r="E54" i="4"/>
  <c r="Q50" i="4"/>
  <c r="X68" i="4"/>
  <c r="Z5" i="4"/>
  <c r="F42" i="4"/>
  <c r="O72" i="4"/>
  <c r="R67" i="4"/>
  <c r="S65" i="4"/>
  <c r="T59" i="4"/>
  <c r="AA48" i="4"/>
  <c r="AF20" i="4"/>
  <c r="AG37" i="4"/>
  <c r="AB70" i="4"/>
  <c r="AC41" i="4"/>
  <c r="L55" i="4"/>
  <c r="U71" i="4"/>
  <c r="Y19" i="4"/>
  <c r="N83" i="10"/>
  <c r="N85" i="10"/>
  <c r="N84" i="10"/>
  <c r="N65" i="10"/>
  <c r="N54" i="10"/>
  <c r="N53" i="10"/>
  <c r="N92" i="10"/>
  <c r="N88" i="10"/>
  <c r="N90" i="10"/>
  <c r="N18" i="10"/>
  <c r="N78" i="10"/>
  <c r="N16" i="10"/>
  <c r="N63" i="10"/>
  <c r="N55" i="10"/>
  <c r="N44" i="10"/>
  <c r="N67" i="10"/>
  <c r="R2" i="8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5" i="11"/>
  <c r="H5" i="11"/>
  <c r="F11" i="9"/>
  <c r="F14" i="9"/>
  <c r="F19" i="9"/>
  <c r="F6" i="9"/>
  <c r="F37" i="9"/>
  <c r="F29" i="9"/>
  <c r="F28" i="9"/>
  <c r="F18" i="9"/>
  <c r="F12" i="9"/>
  <c r="F32" i="9"/>
  <c r="F20" i="9"/>
  <c r="F9" i="9"/>
  <c r="F15" i="9"/>
  <c r="F7" i="9"/>
  <c r="F8" i="9"/>
  <c r="F26" i="9"/>
  <c r="F46" i="9"/>
  <c r="F13" i="9"/>
  <c r="F16" i="9"/>
  <c r="F21" i="9"/>
  <c r="F22" i="9"/>
  <c r="F23" i="9"/>
  <c r="F38" i="9"/>
  <c r="F24" i="9"/>
  <c r="F36" i="9"/>
  <c r="F25" i="9"/>
  <c r="F10" i="9"/>
  <c r="F17" i="9"/>
  <c r="F30" i="9"/>
  <c r="F35" i="9"/>
  <c r="F31" i="9"/>
  <c r="F48" i="9"/>
  <c r="F64" i="9"/>
  <c r="F49" i="9"/>
  <c r="F53" i="9"/>
  <c r="F59" i="9"/>
  <c r="F68" i="9"/>
  <c r="F34" i="9"/>
  <c r="F39" i="9"/>
  <c r="F27" i="9"/>
  <c r="F43" i="9"/>
  <c r="F42" i="9"/>
  <c r="F44" i="9"/>
  <c r="F41" i="9"/>
  <c r="F40" i="9"/>
  <c r="F61" i="9"/>
  <c r="F52" i="9"/>
  <c r="F45" i="9"/>
  <c r="F65" i="9"/>
  <c r="F63" i="9"/>
  <c r="F47" i="9"/>
  <c r="F62" i="9"/>
  <c r="F56" i="9"/>
  <c r="F50" i="9"/>
  <c r="F54" i="9"/>
  <c r="F55" i="9"/>
  <c r="F33" i="9"/>
  <c r="F51" i="9"/>
  <c r="F58" i="9"/>
  <c r="F57" i="9"/>
  <c r="F60" i="9"/>
  <c r="F70" i="9"/>
  <c r="F66" i="9"/>
  <c r="F71" i="9"/>
  <c r="F67" i="9"/>
  <c r="F72" i="9"/>
  <c r="F69" i="9"/>
  <c r="F5" i="9"/>
  <c r="N32" i="10"/>
  <c r="Q2" i="8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E14" i="9"/>
  <c r="E6" i="9"/>
  <c r="E37" i="9"/>
  <c r="E29" i="9"/>
  <c r="E19" i="9"/>
  <c r="E28" i="9"/>
  <c r="Y28" i="9" s="1"/>
  <c r="E18" i="9"/>
  <c r="E20" i="9"/>
  <c r="E9" i="9"/>
  <c r="E12" i="9"/>
  <c r="E15" i="9"/>
  <c r="E26" i="9"/>
  <c r="E32" i="9"/>
  <c r="E7" i="9"/>
  <c r="E46" i="9"/>
  <c r="E48" i="9"/>
  <c r="E13" i="9"/>
  <c r="E16" i="9"/>
  <c r="E8" i="9"/>
  <c r="E21" i="9"/>
  <c r="E22" i="9"/>
  <c r="E23" i="9"/>
  <c r="E38" i="9"/>
  <c r="E44" i="9"/>
  <c r="E10" i="9"/>
  <c r="E17" i="9"/>
  <c r="E34" i="9"/>
  <c r="Y34" i="9" s="1"/>
  <c r="E30" i="9"/>
  <c r="E24" i="9"/>
  <c r="E36" i="9"/>
  <c r="E64" i="9"/>
  <c r="Y64" i="9" s="1"/>
  <c r="E25" i="9"/>
  <c r="E49" i="9"/>
  <c r="E35" i="9"/>
  <c r="E31" i="9"/>
  <c r="E39" i="9"/>
  <c r="E53" i="9"/>
  <c r="E59" i="9"/>
  <c r="E68" i="9"/>
  <c r="E50" i="9"/>
  <c r="E27" i="9"/>
  <c r="E43" i="9"/>
  <c r="E33" i="9"/>
  <c r="E54" i="9"/>
  <c r="E41" i="9"/>
  <c r="E42" i="9"/>
  <c r="E40" i="9"/>
  <c r="E61" i="9"/>
  <c r="E52" i="9"/>
  <c r="E45" i="9"/>
  <c r="E65" i="9"/>
  <c r="E63" i="9"/>
  <c r="E47" i="9"/>
  <c r="E62" i="9"/>
  <c r="E56" i="9"/>
  <c r="E55" i="9"/>
  <c r="E51" i="9"/>
  <c r="E58" i="9"/>
  <c r="E57" i="9"/>
  <c r="E71" i="9"/>
  <c r="E60" i="9"/>
  <c r="E66" i="9"/>
  <c r="E70" i="9"/>
  <c r="E67" i="9"/>
  <c r="E72" i="9"/>
  <c r="E69" i="9"/>
  <c r="E11" i="9"/>
  <c r="E5" i="9"/>
  <c r="N51" i="10"/>
  <c r="N72" i="10"/>
  <c r="P2" i="8"/>
  <c r="N77" i="10"/>
  <c r="N49" i="10"/>
  <c r="N58" i="10"/>
  <c r="N37" i="10"/>
  <c r="N47" i="10"/>
  <c r="N48" i="10"/>
  <c r="N66" i="10"/>
  <c r="N45" i="10"/>
  <c r="N82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5" i="11"/>
  <c r="D5" i="9"/>
  <c r="D28" i="9"/>
  <c r="D14" i="9"/>
  <c r="D6" i="9"/>
  <c r="D32" i="9"/>
  <c r="D29" i="9"/>
  <c r="D20" i="9"/>
  <c r="D19" i="9"/>
  <c r="D18" i="9"/>
  <c r="D37" i="9"/>
  <c r="D26" i="9"/>
  <c r="D9" i="9"/>
  <c r="D12" i="9"/>
  <c r="D54" i="9"/>
  <c r="D41" i="9"/>
  <c r="D7" i="9"/>
  <c r="D15" i="9"/>
  <c r="D39" i="9"/>
  <c r="D50" i="9"/>
  <c r="D16" i="9"/>
  <c r="D34" i="9"/>
  <c r="D23" i="9"/>
  <c r="D47" i="9"/>
  <c r="D46" i="9"/>
  <c r="D8" i="9"/>
  <c r="D13" i="9"/>
  <c r="D21" i="9"/>
  <c r="D22" i="9"/>
  <c r="D48" i="9"/>
  <c r="D10" i="9"/>
  <c r="D38" i="9"/>
  <c r="D44" i="9"/>
  <c r="D17" i="9"/>
  <c r="D36" i="9"/>
  <c r="D43" i="9"/>
  <c r="D30" i="9"/>
  <c r="D24" i="9"/>
  <c r="D64" i="9"/>
  <c r="D25" i="9"/>
  <c r="D35" i="9"/>
  <c r="D31" i="9"/>
  <c r="D49" i="9"/>
  <c r="D59" i="9"/>
  <c r="D53" i="9"/>
  <c r="D27" i="9"/>
  <c r="D68" i="9"/>
  <c r="D40" i="9"/>
  <c r="D61" i="9"/>
  <c r="D42" i="9"/>
  <c r="D33" i="9"/>
  <c r="D65" i="9"/>
  <c r="D63" i="9"/>
  <c r="D45" i="9"/>
  <c r="D55" i="9"/>
  <c r="D62" i="9"/>
  <c r="D52" i="9"/>
  <c r="D56" i="9"/>
  <c r="D58" i="9"/>
  <c r="D51" i="9"/>
  <c r="D66" i="9"/>
  <c r="D67" i="9"/>
  <c r="D71" i="9"/>
  <c r="D60" i="9"/>
  <c r="D57" i="9"/>
  <c r="D70" i="9"/>
  <c r="D69" i="9"/>
  <c r="D72" i="9"/>
  <c r="D11" i="9"/>
  <c r="N41" i="10"/>
  <c r="N40" i="10"/>
  <c r="N39" i="10"/>
  <c r="N36" i="10"/>
  <c r="O2" i="8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5" i="11"/>
  <c r="C5" i="9"/>
  <c r="C28" i="9"/>
  <c r="W28" i="9" s="1"/>
  <c r="C14" i="9"/>
  <c r="C50" i="9"/>
  <c r="C6" i="9"/>
  <c r="C32" i="9"/>
  <c r="C29" i="9"/>
  <c r="C20" i="9"/>
  <c r="C26" i="9"/>
  <c r="C19" i="9"/>
  <c r="W19" i="9" s="1"/>
  <c r="C18" i="9"/>
  <c r="C37" i="9"/>
  <c r="C9" i="9"/>
  <c r="C12" i="9"/>
  <c r="C54" i="9"/>
  <c r="C16" i="9"/>
  <c r="C41" i="9"/>
  <c r="C34" i="9"/>
  <c r="W34" i="9" s="1"/>
  <c r="C7" i="9"/>
  <c r="C15" i="9"/>
  <c r="C39" i="9"/>
  <c r="C23" i="9"/>
  <c r="C47" i="9"/>
  <c r="C46" i="9"/>
  <c r="C36" i="9"/>
  <c r="C8" i="9"/>
  <c r="W8" i="9" s="1"/>
  <c r="C13" i="9"/>
  <c r="C21" i="9"/>
  <c r="C22" i="9"/>
  <c r="C48" i="9"/>
  <c r="C10" i="9"/>
  <c r="C38" i="9"/>
  <c r="C44" i="9"/>
  <c r="W44" i="9" s="1"/>
  <c r="C17" i="9"/>
  <c r="C43" i="9"/>
  <c r="C30" i="9"/>
  <c r="C24" i="9"/>
  <c r="C64" i="9"/>
  <c r="C25" i="9"/>
  <c r="C59" i="9"/>
  <c r="C35" i="9"/>
  <c r="W35" i="9" s="1"/>
  <c r="C31" i="9"/>
  <c r="W31" i="9" s="1"/>
  <c r="C49" i="9"/>
  <c r="C53" i="9"/>
  <c r="C27" i="9"/>
  <c r="C67" i="9"/>
  <c r="C68" i="9"/>
  <c r="C40" i="9"/>
  <c r="C61" i="9"/>
  <c r="W61" i="9" s="1"/>
  <c r="C42" i="9"/>
  <c r="W42" i="9" s="1"/>
  <c r="C33" i="9"/>
  <c r="C65" i="9"/>
  <c r="C63" i="9"/>
  <c r="C45" i="9"/>
  <c r="C55" i="9"/>
  <c r="C62" i="9"/>
  <c r="C52" i="9"/>
  <c r="W52" i="9" s="1"/>
  <c r="C69" i="9"/>
  <c r="W69" i="9" s="1"/>
  <c r="C56" i="9"/>
  <c r="W56" i="9" s="1"/>
  <c r="C72" i="9"/>
  <c r="C71" i="9"/>
  <c r="C60" i="9"/>
  <c r="C58" i="9"/>
  <c r="C51" i="9"/>
  <c r="C66" i="9"/>
  <c r="W66" i="9" s="1"/>
  <c r="C57" i="9"/>
  <c r="W57" i="9" s="1"/>
  <c r="C70" i="9"/>
  <c r="C11" i="9"/>
  <c r="W11" i="9" s="1"/>
  <c r="N31" i="10"/>
  <c r="N2" i="8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5" i="11"/>
  <c r="B5" i="9"/>
  <c r="B39" i="9"/>
  <c r="B14" i="9"/>
  <c r="B50" i="9"/>
  <c r="B23" i="9"/>
  <c r="B10" i="9"/>
  <c r="B28" i="9"/>
  <c r="B6" i="9"/>
  <c r="B32" i="9"/>
  <c r="B9" i="9"/>
  <c r="B12" i="9"/>
  <c r="B29" i="9"/>
  <c r="B20" i="9"/>
  <c r="B26" i="9"/>
  <c r="B19" i="9"/>
  <c r="B18" i="9"/>
  <c r="B37" i="9"/>
  <c r="B54" i="9"/>
  <c r="B16" i="9"/>
  <c r="B68" i="9"/>
  <c r="B41" i="9"/>
  <c r="B38" i="9"/>
  <c r="V38" i="9" s="1"/>
  <c r="B44" i="9"/>
  <c r="V44" i="9" s="1"/>
  <c r="B34" i="9"/>
  <c r="B7" i="9"/>
  <c r="B15" i="9"/>
  <c r="B47" i="9"/>
  <c r="B46" i="9"/>
  <c r="B36" i="9"/>
  <c r="B43" i="9"/>
  <c r="B8" i="9"/>
  <c r="B13" i="9"/>
  <c r="B42" i="9"/>
  <c r="B30" i="9"/>
  <c r="B21" i="9"/>
  <c r="B22" i="9"/>
  <c r="B33" i="9"/>
  <c r="B24" i="9"/>
  <c r="B48" i="9"/>
  <c r="B64" i="9"/>
  <c r="B17" i="9"/>
  <c r="B25" i="9"/>
  <c r="B59" i="9"/>
  <c r="B35" i="9"/>
  <c r="B31" i="9"/>
  <c r="B53" i="9"/>
  <c r="B49" i="9"/>
  <c r="B27" i="9"/>
  <c r="B69" i="9"/>
  <c r="B67" i="9"/>
  <c r="B65" i="9"/>
  <c r="B63" i="9"/>
  <c r="B40" i="9"/>
  <c r="B61" i="9"/>
  <c r="B45" i="9"/>
  <c r="B52" i="9"/>
  <c r="V52" i="9" s="1"/>
  <c r="B55" i="9"/>
  <c r="B71" i="9"/>
  <c r="B62" i="9"/>
  <c r="B56" i="9"/>
  <c r="B72" i="9"/>
  <c r="B60" i="9"/>
  <c r="B58" i="9"/>
  <c r="B51" i="9"/>
  <c r="B66" i="9"/>
  <c r="B57" i="9"/>
  <c r="B70" i="9"/>
  <c r="B11" i="9"/>
  <c r="V11" i="9" s="1"/>
  <c r="N89" i="10"/>
  <c r="N24" i="10"/>
  <c r="N33" i="10"/>
  <c r="M2" i="8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5" i="11"/>
  <c r="A11" i="9"/>
  <c r="N79" i="10"/>
  <c r="L2" i="8"/>
  <c r="K2" i="8"/>
  <c r="J2" i="8"/>
  <c r="I2" i="8"/>
  <c r="H2" i="8"/>
  <c r="N34" i="10"/>
  <c r="N81" i="10"/>
  <c r="N43" i="10"/>
  <c r="N26" i="10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5" i="11"/>
  <c r="A14" i="9"/>
  <c r="A28" i="9"/>
  <c r="A6" i="9"/>
  <c r="A39" i="9"/>
  <c r="A10" i="9"/>
  <c r="A26" i="9"/>
  <c r="A9" i="9"/>
  <c r="A12" i="9"/>
  <c r="A29" i="9"/>
  <c r="A5" i="9"/>
  <c r="A19" i="9"/>
  <c r="A32" i="9"/>
  <c r="A23" i="9"/>
  <c r="A54" i="9"/>
  <c r="A16" i="9"/>
  <c r="A38" i="9"/>
  <c r="A68" i="9"/>
  <c r="A25" i="9"/>
  <c r="A41" i="9"/>
  <c r="A20" i="9"/>
  <c r="A69" i="9"/>
  <c r="A24" i="9"/>
  <c r="A44" i="9"/>
  <c r="A15" i="9"/>
  <c r="A36" i="9"/>
  <c r="A18" i="9"/>
  <c r="A34" i="9"/>
  <c r="A43" i="9"/>
  <c r="A8" i="9"/>
  <c r="A47" i="9"/>
  <c r="A7" i="9"/>
  <c r="A64" i="9"/>
  <c r="A67" i="9"/>
  <c r="A48" i="9"/>
  <c r="A37" i="9"/>
  <c r="A13" i="9"/>
  <c r="A42" i="9"/>
  <c r="A30" i="9"/>
  <c r="A53" i="9"/>
  <c r="A62" i="9"/>
  <c r="A40" i="9"/>
  <c r="A21" i="9"/>
  <c r="A22" i="9"/>
  <c r="A61" i="9"/>
  <c r="A17" i="9"/>
  <c r="A35" i="9"/>
  <c r="A31" i="9"/>
  <c r="A33" i="9"/>
  <c r="A46" i="9"/>
  <c r="A59" i="9"/>
  <c r="A49" i="9"/>
  <c r="A27" i="9"/>
  <c r="A45" i="9"/>
  <c r="A56" i="9"/>
  <c r="A55" i="9"/>
  <c r="A65" i="9"/>
  <c r="A63" i="9"/>
  <c r="A72" i="9"/>
  <c r="A51" i="9"/>
  <c r="A60" i="9"/>
  <c r="A57" i="9"/>
  <c r="A70" i="9"/>
  <c r="A66" i="9"/>
  <c r="A71" i="9"/>
  <c r="A52" i="9"/>
  <c r="A58" i="9"/>
  <c r="A50" i="9"/>
  <c r="N87" i="10"/>
  <c r="N27" i="10"/>
  <c r="N38" i="10"/>
  <c r="N91" i="10"/>
  <c r="N76" i="10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5" i="11"/>
  <c r="R72" i="11"/>
  <c r="Q72" i="11"/>
  <c r="A72" i="11"/>
  <c r="R71" i="11"/>
  <c r="Q71" i="11"/>
  <c r="A71" i="11"/>
  <c r="V71" i="11" s="1"/>
  <c r="N71" i="11" s="1"/>
  <c r="R70" i="11"/>
  <c r="Q70" i="11"/>
  <c r="A70" i="11"/>
  <c r="R69" i="11"/>
  <c r="Q69" i="11"/>
  <c r="A69" i="11"/>
  <c r="R68" i="11"/>
  <c r="Q68" i="11"/>
  <c r="A68" i="11"/>
  <c r="R67" i="11"/>
  <c r="Q67" i="11"/>
  <c r="A67" i="11"/>
  <c r="R66" i="11"/>
  <c r="Q66" i="11"/>
  <c r="A66" i="11"/>
  <c r="R65" i="11"/>
  <c r="Q65" i="11"/>
  <c r="A65" i="11"/>
  <c r="R64" i="11"/>
  <c r="Q64" i="11"/>
  <c r="A64" i="11"/>
  <c r="R63" i="11"/>
  <c r="Q63" i="11"/>
  <c r="A63" i="11"/>
  <c r="R62" i="11"/>
  <c r="Q62" i="11"/>
  <c r="A62" i="11"/>
  <c r="R61" i="11"/>
  <c r="Q61" i="11"/>
  <c r="A61" i="11"/>
  <c r="R60" i="11"/>
  <c r="Q60" i="11"/>
  <c r="A60" i="11"/>
  <c r="V60" i="11" s="1"/>
  <c r="N60" i="11" s="1"/>
  <c r="R59" i="11"/>
  <c r="Q59" i="11"/>
  <c r="A59" i="11"/>
  <c r="R58" i="11"/>
  <c r="Q58" i="11"/>
  <c r="A58" i="11"/>
  <c r="R57" i="11"/>
  <c r="Q57" i="11"/>
  <c r="A57" i="11"/>
  <c r="R56" i="11"/>
  <c r="Q56" i="11"/>
  <c r="A56" i="11"/>
  <c r="R55" i="11"/>
  <c r="Q55" i="11"/>
  <c r="A55" i="11"/>
  <c r="R54" i="11"/>
  <c r="Q54" i="11"/>
  <c r="A54" i="11"/>
  <c r="R53" i="11"/>
  <c r="Q53" i="11"/>
  <c r="A53" i="11"/>
  <c r="R52" i="11"/>
  <c r="Q52" i="11"/>
  <c r="A52" i="11"/>
  <c r="R51" i="11"/>
  <c r="Q51" i="11"/>
  <c r="A51" i="11"/>
  <c r="R50" i="11"/>
  <c r="Q50" i="11"/>
  <c r="A50" i="11"/>
  <c r="R49" i="11"/>
  <c r="Q49" i="11"/>
  <c r="A49" i="11"/>
  <c r="R48" i="11"/>
  <c r="Q48" i="11"/>
  <c r="A48" i="11"/>
  <c r="R47" i="11"/>
  <c r="Q47" i="11"/>
  <c r="A47" i="11"/>
  <c r="R46" i="11"/>
  <c r="Q46" i="11"/>
  <c r="A46" i="11"/>
  <c r="V46" i="11" s="1"/>
  <c r="N46" i="11" s="1"/>
  <c r="R45" i="11"/>
  <c r="Q45" i="11"/>
  <c r="A45" i="11"/>
  <c r="R44" i="11"/>
  <c r="Q44" i="11"/>
  <c r="A44" i="11"/>
  <c r="R43" i="11"/>
  <c r="Q43" i="11"/>
  <c r="A43" i="11"/>
  <c r="R42" i="11"/>
  <c r="Q42" i="11"/>
  <c r="A42" i="11"/>
  <c r="R41" i="11"/>
  <c r="Q41" i="11"/>
  <c r="A41" i="11"/>
  <c r="R40" i="11"/>
  <c r="Q40" i="11"/>
  <c r="A40" i="11"/>
  <c r="R39" i="11"/>
  <c r="Q39" i="11"/>
  <c r="A39" i="11"/>
  <c r="V39" i="11" s="1"/>
  <c r="N39" i="11" s="1"/>
  <c r="R38" i="11"/>
  <c r="Q38" i="11"/>
  <c r="A38" i="11"/>
  <c r="R37" i="11"/>
  <c r="Q37" i="11"/>
  <c r="A37" i="11"/>
  <c r="V37" i="11" s="1"/>
  <c r="N37" i="11" s="1"/>
  <c r="R36" i="11"/>
  <c r="Q36" i="11"/>
  <c r="A36" i="11"/>
  <c r="R35" i="11"/>
  <c r="Q35" i="11"/>
  <c r="A35" i="11"/>
  <c r="R34" i="11"/>
  <c r="Q34" i="11"/>
  <c r="A34" i="11"/>
  <c r="R33" i="11"/>
  <c r="Q33" i="11"/>
  <c r="A33" i="11"/>
  <c r="R32" i="11"/>
  <c r="Q32" i="11"/>
  <c r="A32" i="11"/>
  <c r="R31" i="11"/>
  <c r="Q31" i="11"/>
  <c r="A31" i="11"/>
  <c r="R30" i="11"/>
  <c r="Q30" i="11"/>
  <c r="A30" i="11"/>
  <c r="R29" i="11"/>
  <c r="Q29" i="11"/>
  <c r="A29" i="11"/>
  <c r="R28" i="11"/>
  <c r="Q28" i="11"/>
  <c r="A28" i="11"/>
  <c r="R27" i="11"/>
  <c r="Q27" i="11"/>
  <c r="A27" i="11"/>
  <c r="R26" i="11"/>
  <c r="Q26" i="11"/>
  <c r="A26" i="11"/>
  <c r="R25" i="11"/>
  <c r="Q25" i="11"/>
  <c r="A25" i="11"/>
  <c r="R24" i="11"/>
  <c r="Q24" i="11"/>
  <c r="A24" i="11"/>
  <c r="R23" i="11"/>
  <c r="Q23" i="11"/>
  <c r="A23" i="11"/>
  <c r="R22" i="11"/>
  <c r="Q22" i="11"/>
  <c r="A22" i="11"/>
  <c r="R21" i="11"/>
  <c r="Q21" i="11"/>
  <c r="A21" i="11"/>
  <c r="R20" i="11"/>
  <c r="Q20" i="11"/>
  <c r="A20" i="11"/>
  <c r="V20" i="11" s="1"/>
  <c r="N20" i="11" s="1"/>
  <c r="R19" i="11"/>
  <c r="Q19" i="11"/>
  <c r="A19" i="11"/>
  <c r="V19" i="11" s="1"/>
  <c r="N19" i="11" s="1"/>
  <c r="R18" i="11"/>
  <c r="Q18" i="11"/>
  <c r="A18" i="11"/>
  <c r="R17" i="11"/>
  <c r="Q17" i="11"/>
  <c r="A17" i="11"/>
  <c r="R16" i="11"/>
  <c r="Q16" i="11"/>
  <c r="A16" i="11"/>
  <c r="R15" i="11"/>
  <c r="Q15" i="11"/>
  <c r="A15" i="11"/>
  <c r="R14" i="11"/>
  <c r="Q14" i="11"/>
  <c r="A14" i="11"/>
  <c r="R13" i="11"/>
  <c r="Q13" i="11"/>
  <c r="A13" i="11"/>
  <c r="R12" i="11"/>
  <c r="Q12" i="11"/>
  <c r="A12" i="11"/>
  <c r="R11" i="11"/>
  <c r="Q11" i="11"/>
  <c r="A11" i="11"/>
  <c r="V11" i="11" s="1"/>
  <c r="N11" i="11" s="1"/>
  <c r="R10" i="11"/>
  <c r="Q10" i="11"/>
  <c r="A10" i="11"/>
  <c r="R9" i="11"/>
  <c r="Q9" i="11"/>
  <c r="A9" i="11"/>
  <c r="R8" i="11"/>
  <c r="Q8" i="11"/>
  <c r="A8" i="11"/>
  <c r="R7" i="11"/>
  <c r="Q7" i="11"/>
  <c r="A7" i="11"/>
  <c r="R6" i="11"/>
  <c r="Q6" i="11"/>
  <c r="A6" i="11"/>
  <c r="R5" i="11"/>
  <c r="Q5" i="11"/>
  <c r="A5" i="11"/>
  <c r="N62" i="10"/>
  <c r="AE3" i="4"/>
  <c r="O54" i="9"/>
  <c r="O16" i="9"/>
  <c r="O38" i="9"/>
  <c r="O41" i="9"/>
  <c r="O5" i="9"/>
  <c r="O50" i="9"/>
  <c r="O15" i="9"/>
  <c r="O14" i="9"/>
  <c r="O36" i="9"/>
  <c r="O19" i="9"/>
  <c r="O20" i="9"/>
  <c r="O32" i="9"/>
  <c r="O28" i="9"/>
  <c r="O18" i="9"/>
  <c r="O6" i="9"/>
  <c r="O34" i="9"/>
  <c r="O39" i="9"/>
  <c r="O9" i="9"/>
  <c r="O12" i="9"/>
  <c r="O13" i="9"/>
  <c r="O68" i="9"/>
  <c r="O42" i="9"/>
  <c r="O30" i="9"/>
  <c r="O24" i="9"/>
  <c r="O53" i="9"/>
  <c r="O11" i="9"/>
  <c r="O47" i="9"/>
  <c r="O62" i="9"/>
  <c r="O29" i="9"/>
  <c r="O40" i="9"/>
  <c r="O21" i="9"/>
  <c r="O7" i="9"/>
  <c r="O22" i="9"/>
  <c r="O64" i="9"/>
  <c r="O25" i="9"/>
  <c r="O55" i="9"/>
  <c r="O61" i="9"/>
  <c r="O10" i="9"/>
  <c r="O17" i="9"/>
  <c r="O35" i="9"/>
  <c r="O31" i="9"/>
  <c r="O23" i="9"/>
  <c r="O69" i="9"/>
  <c r="O48" i="9"/>
  <c r="O43" i="9"/>
  <c r="O33" i="9"/>
  <c r="O46" i="9"/>
  <c r="O72" i="9"/>
  <c r="O8" i="9"/>
  <c r="O67" i="9"/>
  <c r="O45" i="9"/>
  <c r="O59" i="9"/>
  <c r="O57" i="9"/>
  <c r="O49" i="9"/>
  <c r="O52" i="9"/>
  <c r="O27" i="9"/>
  <c r="O70" i="9"/>
  <c r="O66" i="9"/>
  <c r="O65" i="9"/>
  <c r="O44" i="9"/>
  <c r="O63" i="9"/>
  <c r="O51" i="9"/>
  <c r="O56" i="9"/>
  <c r="O60" i="9"/>
  <c r="O71" i="9"/>
  <c r="O37" i="9"/>
  <c r="O58" i="9"/>
  <c r="O26" i="9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E12" i="7"/>
  <c r="E13" i="7"/>
  <c r="E14" i="7"/>
  <c r="E24" i="7"/>
  <c r="E31" i="7"/>
  <c r="E32" i="7"/>
  <c r="E16" i="7"/>
  <c r="E8" i="7"/>
  <c r="E17" i="7"/>
  <c r="E18" i="7"/>
  <c r="E19" i="7"/>
  <c r="E33" i="7"/>
  <c r="E9" i="7"/>
  <c r="E34" i="7"/>
  <c r="E10" i="7"/>
  <c r="E20" i="7"/>
  <c r="E28" i="7"/>
  <c r="E29" i="7"/>
  <c r="E21" i="7"/>
  <c r="E22" i="7"/>
  <c r="E30" i="7"/>
  <c r="E11" i="7"/>
  <c r="E23" i="7"/>
  <c r="E25" i="7"/>
  <c r="E15" i="7"/>
  <c r="E26" i="7"/>
  <c r="E27" i="7"/>
  <c r="E7" i="7"/>
  <c r="E5" i="7"/>
  <c r="E6" i="7"/>
  <c r="P38" i="11" l="1"/>
  <c r="P46" i="11"/>
  <c r="P54" i="11"/>
  <c r="M33" i="9" s="1"/>
  <c r="P62" i="11"/>
  <c r="P70" i="11"/>
  <c r="M71" i="9" s="1"/>
  <c r="P39" i="11"/>
  <c r="M67" i="9" s="1"/>
  <c r="P13" i="11"/>
  <c r="M9" i="9" s="1"/>
  <c r="P29" i="11"/>
  <c r="M44" i="9" s="1"/>
  <c r="P21" i="11"/>
  <c r="M16" i="9" s="1"/>
  <c r="P11" i="11"/>
  <c r="P19" i="11"/>
  <c r="M23" i="9" s="1"/>
  <c r="P27" i="11"/>
  <c r="M69" i="9" s="1"/>
  <c r="P35" i="11"/>
  <c r="M8" i="9" s="1"/>
  <c r="P43" i="11"/>
  <c r="M42" i="9" s="1"/>
  <c r="P51" i="11"/>
  <c r="M17" i="9" s="1"/>
  <c r="P59" i="11"/>
  <c r="M45" i="9" s="1"/>
  <c r="P14" i="11"/>
  <c r="P30" i="11"/>
  <c r="P9" i="11"/>
  <c r="M6" i="9" s="1"/>
  <c r="P17" i="11"/>
  <c r="M19" i="9" s="1"/>
  <c r="P25" i="11"/>
  <c r="M41" i="9" s="1"/>
  <c r="P33" i="11"/>
  <c r="M34" i="9" s="1"/>
  <c r="P41" i="11"/>
  <c r="M37" i="9" s="1"/>
  <c r="P49" i="11"/>
  <c r="M22" i="9" s="1"/>
  <c r="P57" i="11"/>
  <c r="P65" i="11"/>
  <c r="P6" i="11"/>
  <c r="M14" i="9" s="1"/>
  <c r="P60" i="11"/>
  <c r="M56" i="9" s="1"/>
  <c r="P44" i="11"/>
  <c r="M30" i="9" s="1"/>
  <c r="P28" i="11"/>
  <c r="M24" i="9" s="1"/>
  <c r="P20" i="11"/>
  <c r="M54" i="9" s="1"/>
  <c r="P47" i="11"/>
  <c r="M40" i="9" s="1"/>
  <c r="P55" i="11"/>
  <c r="M46" i="9" s="1"/>
  <c r="P63" i="11"/>
  <c r="M63" i="9" s="1"/>
  <c r="P71" i="11"/>
  <c r="M52" i="9" s="1"/>
  <c r="P68" i="11"/>
  <c r="M70" i="9" s="1"/>
  <c r="P52" i="11"/>
  <c r="M35" i="9" s="1"/>
  <c r="P36" i="11"/>
  <c r="M47" i="9" s="1"/>
  <c r="P12" i="11"/>
  <c r="M26" i="9" s="1"/>
  <c r="P10" i="11"/>
  <c r="M39" i="9" s="1"/>
  <c r="P18" i="11"/>
  <c r="M32" i="9" s="1"/>
  <c r="P26" i="11"/>
  <c r="M20" i="9" s="1"/>
  <c r="P34" i="11"/>
  <c r="M43" i="9" s="1"/>
  <c r="P42" i="11"/>
  <c r="M13" i="9" s="1"/>
  <c r="P50" i="11"/>
  <c r="M61" i="9" s="1"/>
  <c r="P58" i="11"/>
  <c r="M27" i="9" s="1"/>
  <c r="P66" i="11"/>
  <c r="M60" i="9" s="1"/>
  <c r="P7" i="11"/>
  <c r="M11" i="9" s="1"/>
  <c r="P5" i="11"/>
  <c r="M50" i="9" s="1"/>
  <c r="P22" i="11"/>
  <c r="M38" i="9" s="1"/>
  <c r="P15" i="11"/>
  <c r="M29" i="9" s="1"/>
  <c r="P23" i="11"/>
  <c r="M68" i="9" s="1"/>
  <c r="P31" i="11"/>
  <c r="M36" i="9" s="1"/>
  <c r="P37" i="11"/>
  <c r="M7" i="9" s="1"/>
  <c r="P45" i="11"/>
  <c r="M53" i="9" s="1"/>
  <c r="P53" i="11"/>
  <c r="M31" i="9" s="1"/>
  <c r="P61" i="11"/>
  <c r="M55" i="9" s="1"/>
  <c r="P69" i="11"/>
  <c r="P8" i="11"/>
  <c r="M28" i="9" s="1"/>
  <c r="P16" i="11"/>
  <c r="M5" i="9" s="1"/>
  <c r="P24" i="11"/>
  <c r="M25" i="9" s="1"/>
  <c r="P32" i="11"/>
  <c r="M18" i="9" s="1"/>
  <c r="P40" i="11"/>
  <c r="M48" i="9" s="1"/>
  <c r="P48" i="11"/>
  <c r="M21" i="9" s="1"/>
  <c r="P56" i="11"/>
  <c r="M59" i="9" s="1"/>
  <c r="P64" i="11"/>
  <c r="M72" i="9" s="1"/>
  <c r="P72" i="11"/>
  <c r="M58" i="9" s="1"/>
  <c r="P67" i="11"/>
  <c r="M57" i="9" s="1"/>
  <c r="AC20" i="9"/>
  <c r="AC32" i="9"/>
  <c r="AB44" i="9"/>
  <c r="S27" i="7"/>
  <c r="S19" i="7"/>
  <c r="S13" i="7"/>
  <c r="S12" i="7"/>
  <c r="AC50" i="9" s="1"/>
  <c r="S18" i="7"/>
  <c r="S10" i="7"/>
  <c r="S24" i="7"/>
  <c r="AC71" i="9" s="1"/>
  <c r="S16" i="7"/>
  <c r="AC16" i="9"/>
  <c r="S31" i="7"/>
  <c r="S23" i="7"/>
  <c r="S15" i="7"/>
  <c r="AC7" i="9" s="1"/>
  <c r="S30" i="7"/>
  <c r="S14" i="7"/>
  <c r="AC53" i="9" s="1"/>
  <c r="S6" i="7"/>
  <c r="AC39" i="9"/>
  <c r="AC65" i="9"/>
  <c r="AC64" i="9"/>
  <c r="AC72" i="9"/>
  <c r="AC15" i="9"/>
  <c r="AC35" i="9"/>
  <c r="AC18" i="9"/>
  <c r="AC59" i="9"/>
  <c r="AC14" i="9"/>
  <c r="AC28" i="9"/>
  <c r="AC54" i="9"/>
  <c r="AC68" i="9"/>
  <c r="AC51" i="9"/>
  <c r="AC40" i="9"/>
  <c r="AC52" i="9"/>
  <c r="AC58" i="9"/>
  <c r="AC48" i="9"/>
  <c r="AC8" i="9"/>
  <c r="AC27" i="9"/>
  <c r="AC42" i="9"/>
  <c r="AC47" i="9"/>
  <c r="AC38" i="9"/>
  <c r="AC55" i="9"/>
  <c r="AC41" i="9"/>
  <c r="AC19" i="9"/>
  <c r="AC36" i="9"/>
  <c r="AC6" i="9"/>
  <c r="AC11" i="9"/>
  <c r="AC57" i="9"/>
  <c r="AC30" i="9"/>
  <c r="AC22" i="9"/>
  <c r="AC62" i="9"/>
  <c r="AC46" i="9"/>
  <c r="AC31" i="9"/>
  <c r="AC70" i="9"/>
  <c r="AC23" i="9"/>
  <c r="AC44" i="9"/>
  <c r="AC29" i="9"/>
  <c r="AC63" i="9"/>
  <c r="AC61" i="9"/>
  <c r="AC49" i="9"/>
  <c r="AC43" i="9"/>
  <c r="AC12" i="9"/>
  <c r="AC66" i="9"/>
  <c r="AC21" i="9"/>
  <c r="AC60" i="9"/>
  <c r="AC45" i="9"/>
  <c r="AC33" i="9"/>
  <c r="AC25" i="9"/>
  <c r="AC37" i="9"/>
  <c r="AC24" i="9"/>
  <c r="AC56" i="9"/>
  <c r="AB53" i="9"/>
  <c r="O10" i="4"/>
  <c r="AB70" i="9"/>
  <c r="AB62" i="9"/>
  <c r="AB59" i="9"/>
  <c r="AB22" i="9"/>
  <c r="AB19" i="9"/>
  <c r="AB66" i="9"/>
  <c r="AB61" i="9"/>
  <c r="AB55" i="9"/>
  <c r="AB40" i="9"/>
  <c r="AB27" i="9"/>
  <c r="AB32" i="9"/>
  <c r="AB21" i="9"/>
  <c r="AB7" i="9"/>
  <c r="AH29" i="4"/>
  <c r="O20" i="4"/>
  <c r="AH33" i="4"/>
  <c r="AH43" i="4"/>
  <c r="AB67" i="9"/>
  <c r="AB50" i="9"/>
  <c r="AB39" i="9"/>
  <c r="AB30" i="9"/>
  <c r="AB20" i="9"/>
  <c r="O8" i="4"/>
  <c r="AH66" i="4"/>
  <c r="O55" i="4"/>
  <c r="AH70" i="4"/>
  <c r="O53" i="4"/>
  <c r="E32" i="4"/>
  <c r="E40" i="4"/>
  <c r="E41" i="4"/>
  <c r="H13" i="4"/>
  <c r="H28" i="4"/>
  <c r="AB23" i="9"/>
  <c r="AB56" i="9"/>
  <c r="AB16" i="9"/>
  <c r="O21" i="4"/>
  <c r="W69" i="4"/>
  <c r="E61" i="4"/>
  <c r="H71" i="4"/>
  <c r="AB5" i="9"/>
  <c r="AB65" i="9"/>
  <c r="O24" i="4"/>
  <c r="AH49" i="4"/>
  <c r="E65" i="4"/>
  <c r="AB38" i="9"/>
  <c r="AB36" i="9"/>
  <c r="O48" i="4"/>
  <c r="AH64" i="4"/>
  <c r="E68" i="4"/>
  <c r="AB33" i="9"/>
  <c r="O60" i="4"/>
  <c r="AB51" i="9"/>
  <c r="AB49" i="9"/>
  <c r="AB46" i="9"/>
  <c r="AB37" i="9"/>
  <c r="AB25" i="9"/>
  <c r="AB13" i="9"/>
  <c r="AB12" i="9"/>
  <c r="O12" i="4"/>
  <c r="O34" i="4"/>
  <c r="O63" i="4"/>
  <c r="AH51" i="4"/>
  <c r="E5" i="4"/>
  <c r="E45" i="4"/>
  <c r="AB60" i="9"/>
  <c r="AB17" i="9"/>
  <c r="O11" i="4"/>
  <c r="E44" i="4"/>
  <c r="AB72" i="9"/>
  <c r="AB68" i="9"/>
  <c r="AB45" i="9"/>
  <c r="AB42" i="9"/>
  <c r="AB26" i="9"/>
  <c r="AB24" i="9"/>
  <c r="AB6" i="9"/>
  <c r="O16" i="4"/>
  <c r="O35" i="4"/>
  <c r="O67" i="4"/>
  <c r="W14" i="4"/>
  <c r="AH52" i="4"/>
  <c r="E25" i="4"/>
  <c r="E47" i="4"/>
  <c r="AB69" i="9"/>
  <c r="AB57" i="9"/>
  <c r="AB64" i="9"/>
  <c r="AB47" i="9"/>
  <c r="AB43" i="9"/>
  <c r="AB31" i="9"/>
  <c r="AB9" i="9"/>
  <c r="AB8" i="9"/>
  <c r="AB14" i="9"/>
  <c r="O18" i="4"/>
  <c r="O38" i="4"/>
  <c r="I15" i="4"/>
  <c r="I3" i="4" s="1"/>
  <c r="W36" i="4"/>
  <c r="AH56" i="4"/>
  <c r="E26" i="4"/>
  <c r="E50" i="4"/>
  <c r="AB52" i="9"/>
  <c r="AB63" i="9"/>
  <c r="AB29" i="9"/>
  <c r="AB15" i="9"/>
  <c r="O27" i="4"/>
  <c r="E72" i="4"/>
  <c r="AB71" i="9"/>
  <c r="AB58" i="9"/>
  <c r="AB48" i="9"/>
  <c r="AB34" i="9"/>
  <c r="AB41" i="9"/>
  <c r="AB35" i="9"/>
  <c r="AB28" i="9"/>
  <c r="AB18" i="9"/>
  <c r="AB11" i="9"/>
  <c r="O19" i="4"/>
  <c r="AH17" i="4"/>
  <c r="E30" i="4"/>
  <c r="M10" i="9"/>
  <c r="M66" i="9"/>
  <c r="M12" i="9"/>
  <c r="M15" i="9"/>
  <c r="M64" i="9"/>
  <c r="M62" i="9"/>
  <c r="M65" i="9"/>
  <c r="M49" i="9"/>
  <c r="M51" i="9"/>
  <c r="S6" i="4"/>
  <c r="O9" i="4"/>
  <c r="Z31" i="4"/>
  <c r="AA24" i="4"/>
  <c r="AA49" i="4"/>
  <c r="X16" i="4"/>
  <c r="L69" i="4"/>
  <c r="S10" i="4"/>
  <c r="O22" i="4"/>
  <c r="U52" i="4"/>
  <c r="Z32" i="4"/>
  <c r="AA28" i="4"/>
  <c r="AA53" i="4"/>
  <c r="X18" i="4"/>
  <c r="E12" i="4"/>
  <c r="S13" i="4"/>
  <c r="O26" i="4"/>
  <c r="U63" i="4"/>
  <c r="Z35" i="4"/>
  <c r="AA33" i="4"/>
  <c r="AA58" i="4"/>
  <c r="X21" i="4"/>
  <c r="AC8" i="4"/>
  <c r="AC2" i="4" s="1"/>
  <c r="E36" i="4"/>
  <c r="S14" i="4"/>
  <c r="O29" i="4"/>
  <c r="Z38" i="4"/>
  <c r="AA34" i="4"/>
  <c r="AA66" i="4"/>
  <c r="X47" i="4"/>
  <c r="S25" i="4"/>
  <c r="O43" i="4"/>
  <c r="Y11" i="4"/>
  <c r="Z45" i="4"/>
  <c r="AA40" i="4"/>
  <c r="X56" i="4"/>
  <c r="S39" i="4"/>
  <c r="O51" i="4"/>
  <c r="Y17" i="4"/>
  <c r="Z57" i="4"/>
  <c r="AA44" i="4"/>
  <c r="AG15" i="4"/>
  <c r="X62" i="4"/>
  <c r="O61" i="4"/>
  <c r="Z60" i="4"/>
  <c r="AA46" i="4"/>
  <c r="AG27" i="4"/>
  <c r="X64" i="4"/>
  <c r="L30" i="4"/>
  <c r="O7" i="4"/>
  <c r="AA23" i="4"/>
  <c r="Z72" i="9"/>
  <c r="Z51" i="9"/>
  <c r="Z63" i="9"/>
  <c r="Z42" i="9"/>
  <c r="Z49" i="9"/>
  <c r="Z25" i="9"/>
  <c r="Z13" i="9"/>
  <c r="Z32" i="9"/>
  <c r="Z14" i="9"/>
  <c r="Z67" i="9"/>
  <c r="Z33" i="9"/>
  <c r="Z65" i="9"/>
  <c r="Z64" i="9"/>
  <c r="Z12" i="9"/>
  <c r="Z11" i="9"/>
  <c r="Z71" i="9"/>
  <c r="Z55" i="9"/>
  <c r="Z45" i="9"/>
  <c r="Z27" i="9"/>
  <c r="Z48" i="9"/>
  <c r="Z24" i="9"/>
  <c r="Z26" i="9"/>
  <c r="Z18" i="9"/>
  <c r="Z66" i="9"/>
  <c r="Z54" i="9"/>
  <c r="Z52" i="9"/>
  <c r="Z31" i="9"/>
  <c r="Z38" i="9"/>
  <c r="Z8" i="9"/>
  <c r="Z28" i="9"/>
  <c r="Z70" i="9"/>
  <c r="Z50" i="9"/>
  <c r="Z61" i="9"/>
  <c r="Z34" i="9"/>
  <c r="Z35" i="9"/>
  <c r="Z23" i="9"/>
  <c r="Z7" i="9"/>
  <c r="Z29" i="9"/>
  <c r="Z60" i="9"/>
  <c r="Z56" i="9"/>
  <c r="Z40" i="9"/>
  <c r="Z30" i="9"/>
  <c r="Z22" i="9"/>
  <c r="Z15" i="9"/>
  <c r="Z37" i="9"/>
  <c r="Z5" i="9"/>
  <c r="Z57" i="9"/>
  <c r="Z62" i="9"/>
  <c r="Z41" i="9"/>
  <c r="Z21" i="9"/>
  <c r="Z9" i="9"/>
  <c r="Z6" i="9"/>
  <c r="Z69" i="9"/>
  <c r="Z58" i="9"/>
  <c r="Z47" i="9"/>
  <c r="Z44" i="9"/>
  <c r="Z53" i="9"/>
  <c r="Z10" i="9"/>
  <c r="Z16" i="9"/>
  <c r="Z20" i="9"/>
  <c r="Y44" i="9"/>
  <c r="Y67" i="9"/>
  <c r="Y50" i="9"/>
  <c r="Y48" i="9"/>
  <c r="Y68" i="9"/>
  <c r="Y38" i="9"/>
  <c r="Y47" i="9"/>
  <c r="Y66" i="9"/>
  <c r="Y62" i="9"/>
  <c r="Y42" i="9"/>
  <c r="Y36" i="9"/>
  <c r="Y24" i="9"/>
  <c r="Y5" i="9"/>
  <c r="Y33" i="9"/>
  <c r="Y31" i="9"/>
  <c r="Y8" i="9"/>
  <c r="Y37" i="9"/>
  <c r="Y69" i="9"/>
  <c r="Y45" i="9"/>
  <c r="Y35" i="9"/>
  <c r="Y12" i="9"/>
  <c r="Y71" i="9"/>
  <c r="Y54" i="9"/>
  <c r="Y39" i="9"/>
  <c r="Y30" i="9"/>
  <c r="Y11" i="9"/>
  <c r="Y14" i="9"/>
  <c r="Y55" i="9"/>
  <c r="Y25" i="9"/>
  <c r="Y32" i="9"/>
  <c r="Y19" i="9"/>
  <c r="Y26" i="9"/>
  <c r="Z39" i="9"/>
  <c r="Z36" i="9"/>
  <c r="Z19" i="9"/>
  <c r="Z68" i="9"/>
  <c r="X72" i="9"/>
  <c r="X43" i="9"/>
  <c r="X69" i="9"/>
  <c r="X58" i="9"/>
  <c r="X49" i="9"/>
  <c r="X11" i="9"/>
  <c r="X66" i="9"/>
  <c r="X63" i="9"/>
  <c r="X53" i="9"/>
  <c r="X30" i="9"/>
  <c r="X22" i="9"/>
  <c r="X16" i="9"/>
  <c r="X9" i="9"/>
  <c r="X6" i="9"/>
  <c r="X31" i="9"/>
  <c r="X42" i="9"/>
  <c r="X17" i="9"/>
  <c r="X39" i="9"/>
  <c r="X50" i="9"/>
  <c r="X51" i="9"/>
  <c r="X65" i="9"/>
  <c r="X59" i="9"/>
  <c r="X21" i="9"/>
  <c r="X26" i="9"/>
  <c r="X14" i="9"/>
  <c r="X57" i="9"/>
  <c r="X52" i="9"/>
  <c r="X61" i="9"/>
  <c r="X35" i="9"/>
  <c r="X44" i="9"/>
  <c r="X46" i="9"/>
  <c r="X7" i="9"/>
  <c r="X19" i="9"/>
  <c r="X33" i="9"/>
  <c r="X36" i="9"/>
  <c r="X28" i="9"/>
  <c r="X70" i="9"/>
  <c r="X8" i="9"/>
  <c r="X18" i="9"/>
  <c r="X60" i="9"/>
  <c r="X62" i="9"/>
  <c r="X40" i="9"/>
  <c r="X25" i="9"/>
  <c r="X38" i="9"/>
  <c r="X47" i="9"/>
  <c r="X41" i="9"/>
  <c r="X20" i="9"/>
  <c r="X13" i="9"/>
  <c r="X37" i="9"/>
  <c r="X56" i="9"/>
  <c r="X15" i="9"/>
  <c r="X71" i="9"/>
  <c r="X55" i="9"/>
  <c r="X68" i="9"/>
  <c r="X64" i="9"/>
  <c r="X10" i="9"/>
  <c r="X23" i="9"/>
  <c r="X54" i="9"/>
  <c r="X29" i="9"/>
  <c r="X5" i="9"/>
  <c r="X67" i="9"/>
  <c r="X45" i="9"/>
  <c r="X27" i="9"/>
  <c r="X24" i="9"/>
  <c r="X48" i="9"/>
  <c r="X34" i="9"/>
  <c r="X12" i="9"/>
  <c r="X32" i="9"/>
  <c r="W33" i="9"/>
  <c r="W49" i="9"/>
  <c r="W13" i="9"/>
  <c r="W7" i="9"/>
  <c r="W18" i="9"/>
  <c r="W14" i="9"/>
  <c r="W51" i="9"/>
  <c r="W70" i="9"/>
  <c r="W43" i="9"/>
  <c r="W36" i="9"/>
  <c r="W72" i="9"/>
  <c r="W65" i="9"/>
  <c r="W53" i="9"/>
  <c r="W30" i="9"/>
  <c r="W21" i="9"/>
  <c r="W15" i="9"/>
  <c r="W37" i="9"/>
  <c r="W50" i="9"/>
  <c r="W62" i="9"/>
  <c r="W40" i="9"/>
  <c r="W59" i="9"/>
  <c r="W38" i="9"/>
  <c r="W46" i="9"/>
  <c r="W16" i="9"/>
  <c r="W20" i="9"/>
  <c r="F3" i="4"/>
  <c r="W17" i="9"/>
  <c r="W41" i="9"/>
  <c r="W26" i="9"/>
  <c r="W5" i="9"/>
  <c r="W58" i="9"/>
  <c r="W55" i="9"/>
  <c r="W68" i="9"/>
  <c r="W25" i="9"/>
  <c r="W10" i="9"/>
  <c r="W47" i="9"/>
  <c r="W54" i="9"/>
  <c r="W29" i="9"/>
  <c r="W60" i="9"/>
  <c r="W45" i="9"/>
  <c r="W67" i="9"/>
  <c r="W64" i="9"/>
  <c r="W48" i="9"/>
  <c r="W23" i="9"/>
  <c r="W12" i="9"/>
  <c r="W32" i="9"/>
  <c r="W71" i="9"/>
  <c r="W63" i="9"/>
  <c r="W27" i="9"/>
  <c r="W24" i="9"/>
  <c r="W22" i="9"/>
  <c r="W39" i="9"/>
  <c r="W9" i="9"/>
  <c r="W6" i="9"/>
  <c r="AD3" i="4"/>
  <c r="AD2" i="4"/>
  <c r="W3" i="4"/>
  <c r="W2" i="4"/>
  <c r="V56" i="9"/>
  <c r="V63" i="9"/>
  <c r="V35" i="9"/>
  <c r="V22" i="9"/>
  <c r="V46" i="9"/>
  <c r="V68" i="9"/>
  <c r="V29" i="9"/>
  <c r="V50" i="9"/>
  <c r="V70" i="9"/>
  <c r="V62" i="9"/>
  <c r="V65" i="9"/>
  <c r="V59" i="9"/>
  <c r="V21" i="9"/>
  <c r="V47" i="9"/>
  <c r="V16" i="9"/>
  <c r="V12" i="9"/>
  <c r="V14" i="9"/>
  <c r="V57" i="9"/>
  <c r="V71" i="9"/>
  <c r="V67" i="9"/>
  <c r="V25" i="9"/>
  <c r="V30" i="9"/>
  <c r="V15" i="9"/>
  <c r="V54" i="9"/>
  <c r="V9" i="9"/>
  <c r="V39" i="9"/>
  <c r="V66" i="9"/>
  <c r="V55" i="9"/>
  <c r="V69" i="9"/>
  <c r="V17" i="9"/>
  <c r="V42" i="9"/>
  <c r="V7" i="9"/>
  <c r="V37" i="9"/>
  <c r="V32" i="9"/>
  <c r="V5" i="9"/>
  <c r="V51" i="9"/>
  <c r="V27" i="9"/>
  <c r="V64" i="9"/>
  <c r="V13" i="9"/>
  <c r="V34" i="9"/>
  <c r="V18" i="9"/>
  <c r="V6" i="9"/>
  <c r="V58" i="9"/>
  <c r="V45" i="9"/>
  <c r="V49" i="9"/>
  <c r="V48" i="9"/>
  <c r="V8" i="9"/>
  <c r="V19" i="9"/>
  <c r="V28" i="9"/>
  <c r="V60" i="9"/>
  <c r="V61" i="9"/>
  <c r="V53" i="9"/>
  <c r="V24" i="9"/>
  <c r="V43" i="9"/>
  <c r="V26" i="9"/>
  <c r="V10" i="9"/>
  <c r="V72" i="9"/>
  <c r="V40" i="9"/>
  <c r="V31" i="9"/>
  <c r="V33" i="9"/>
  <c r="V36" i="9"/>
  <c r="V41" i="9"/>
  <c r="V20" i="9"/>
  <c r="V23" i="9"/>
  <c r="I2" i="4"/>
  <c r="J3" i="4"/>
  <c r="V5" i="11"/>
  <c r="N5" i="11" s="1"/>
  <c r="V8" i="11"/>
  <c r="N8" i="11" s="1"/>
  <c r="V14" i="11"/>
  <c r="N14" i="11" s="1"/>
  <c r="V24" i="11"/>
  <c r="N24" i="11" s="1"/>
  <c r="V28" i="11"/>
  <c r="N28" i="11" s="1"/>
  <c r="V42" i="11"/>
  <c r="N42" i="11" s="1"/>
  <c r="V51" i="11"/>
  <c r="N51" i="11" s="1"/>
  <c r="V10" i="11"/>
  <c r="N10" i="11" s="1"/>
  <c r="V63" i="11"/>
  <c r="N63" i="11" s="1"/>
  <c r="V31" i="11"/>
  <c r="N31" i="11" s="1"/>
  <c r="V57" i="11"/>
  <c r="N57" i="11" s="1"/>
  <c r="V64" i="11"/>
  <c r="N64" i="11" s="1"/>
  <c r="V68" i="11"/>
  <c r="N68" i="11" s="1"/>
  <c r="V9" i="11"/>
  <c r="N9" i="11" s="1"/>
  <c r="V25" i="11"/>
  <c r="N25" i="11" s="1"/>
  <c r="V32" i="11"/>
  <c r="N32" i="11" s="1"/>
  <c r="V36" i="11"/>
  <c r="N36" i="11" s="1"/>
  <c r="V45" i="11"/>
  <c r="N45" i="11" s="1"/>
  <c r="V48" i="11"/>
  <c r="N48" i="11" s="1"/>
  <c r="V54" i="11"/>
  <c r="N54" i="11" s="1"/>
  <c r="V59" i="11"/>
  <c r="N59" i="11" s="1"/>
  <c r="V66" i="11"/>
  <c r="N66" i="11" s="1"/>
  <c r="V13" i="11"/>
  <c r="N13" i="11" s="1"/>
  <c r="V16" i="11"/>
  <c r="N16" i="11" s="1"/>
  <c r="V22" i="11"/>
  <c r="N22" i="11" s="1"/>
  <c r="V27" i="11"/>
  <c r="N27" i="11" s="1"/>
  <c r="V34" i="11"/>
  <c r="N34" i="11" s="1"/>
  <c r="V43" i="11"/>
  <c r="N43" i="11" s="1"/>
  <c r="V50" i="11"/>
  <c r="N50" i="11" s="1"/>
  <c r="V52" i="11"/>
  <c r="N52" i="11" s="1"/>
  <c r="V67" i="11"/>
  <c r="N67" i="11" s="1"/>
  <c r="V18" i="11"/>
  <c r="N18" i="11" s="1"/>
  <c r="V44" i="11"/>
  <c r="N44" i="11" s="1"/>
  <c r="V12" i="11"/>
  <c r="N12" i="11" s="1"/>
  <c r="V26" i="11"/>
  <c r="N26" i="11" s="1"/>
  <c r="V33" i="11"/>
  <c r="N33" i="11" s="1"/>
  <c r="V69" i="11"/>
  <c r="N69" i="11" s="1"/>
  <c r="V72" i="11"/>
  <c r="N72" i="11" s="1"/>
  <c r="V7" i="11"/>
  <c r="N7" i="11" s="1"/>
  <c r="V17" i="11"/>
  <c r="N17" i="11" s="1"/>
  <c r="V40" i="11"/>
  <c r="N40" i="11" s="1"/>
  <c r="V56" i="11"/>
  <c r="N56" i="11" s="1"/>
  <c r="V30" i="11"/>
  <c r="N30" i="11" s="1"/>
  <c r="V62" i="11"/>
  <c r="N62" i="11" s="1"/>
  <c r="V15" i="11"/>
  <c r="N15" i="11" s="1"/>
  <c r="V21" i="11"/>
  <c r="N21" i="11" s="1"/>
  <c r="V47" i="11"/>
  <c r="N47" i="11" s="1"/>
  <c r="V53" i="11"/>
  <c r="N53" i="11" s="1"/>
  <c r="V6" i="11"/>
  <c r="N6" i="11" s="1"/>
  <c r="V35" i="11"/>
  <c r="N35" i="11" s="1"/>
  <c r="V38" i="11"/>
  <c r="N38" i="11" s="1"/>
  <c r="V58" i="11"/>
  <c r="N58" i="11" s="1"/>
  <c r="V70" i="11"/>
  <c r="N70" i="11" s="1"/>
  <c r="V23" i="11"/>
  <c r="N23" i="11" s="1"/>
  <c r="V29" i="11"/>
  <c r="N29" i="11" s="1"/>
  <c r="V55" i="11"/>
  <c r="N55" i="11" s="1"/>
  <c r="V61" i="11"/>
  <c r="N61" i="11" s="1"/>
  <c r="V41" i="11"/>
  <c r="N41" i="11" s="1"/>
  <c r="V49" i="11"/>
  <c r="N49" i="11" s="1"/>
  <c r="V65" i="11"/>
  <c r="N65" i="11" s="1"/>
  <c r="H3" i="4"/>
  <c r="AF2" i="4"/>
  <c r="P3" i="4"/>
  <c r="AE2" i="4"/>
  <c r="AF3" i="4"/>
  <c r="P2" i="4"/>
  <c r="K39" i="9" l="1"/>
  <c r="K62" i="9"/>
  <c r="K38" i="9"/>
  <c r="K37" i="9"/>
  <c r="K32" i="9"/>
  <c r="K28" i="9"/>
  <c r="K34" i="9"/>
  <c r="K54" i="9"/>
  <c r="K44" i="9"/>
  <c r="K11" i="9"/>
  <c r="K14" i="9"/>
  <c r="K8" i="9"/>
  <c r="K31" i="9"/>
  <c r="K5" i="9"/>
  <c r="K66" i="9"/>
  <c r="K71" i="9"/>
  <c r="K35" i="9"/>
  <c r="K50" i="9"/>
  <c r="K42" i="9"/>
  <c r="K48" i="9"/>
  <c r="K64" i="9"/>
  <c r="K30" i="9"/>
  <c r="K47" i="9"/>
  <c r="K68" i="9"/>
  <c r="K19" i="9"/>
  <c r="K12" i="9"/>
  <c r="K36" i="9"/>
  <c r="K24" i="9"/>
  <c r="K25" i="9"/>
  <c r="K33" i="9"/>
  <c r="K45" i="9"/>
  <c r="K55" i="9"/>
  <c r="K67" i="9"/>
  <c r="AH2" i="4"/>
  <c r="AH3" i="4"/>
  <c r="AC10" i="9"/>
  <c r="AC9" i="9"/>
  <c r="AC13" i="9"/>
  <c r="AC69" i="9"/>
  <c r="K69" i="9" s="1"/>
  <c r="AC26" i="9"/>
  <c r="K26" i="9" s="1"/>
  <c r="H2" i="4"/>
  <c r="X3" i="4"/>
  <c r="O3" i="4"/>
  <c r="X2" i="4"/>
  <c r="O2" i="4"/>
  <c r="E3" i="4"/>
  <c r="E2" i="4"/>
  <c r="Z17" i="9"/>
  <c r="Z46" i="9"/>
  <c r="Z59" i="9"/>
  <c r="Z43" i="9"/>
  <c r="Y61" i="9"/>
  <c r="K61" i="9" s="1"/>
  <c r="Y52" i="9"/>
  <c r="K52" i="9" s="1"/>
  <c r="Y63" i="9"/>
  <c r="K63" i="9" s="1"/>
  <c r="Y17" i="9"/>
  <c r="Y41" i="9"/>
  <c r="K41" i="9" s="1"/>
  <c r="Y22" i="9"/>
  <c r="K22" i="9" s="1"/>
  <c r="Y51" i="9"/>
  <c r="K51" i="9" s="1"/>
  <c r="Y60" i="9"/>
  <c r="K60" i="9" s="1"/>
  <c r="Y53" i="9"/>
  <c r="K53" i="9" s="1"/>
  <c r="Y72" i="9"/>
  <c r="K72" i="9" s="1"/>
  <c r="Y23" i="9"/>
  <c r="K23" i="9" s="1"/>
  <c r="Y43" i="9"/>
  <c r="Y7" i="9"/>
  <c r="K7" i="9" s="1"/>
  <c r="Y18" i="9"/>
  <c r="K18" i="9" s="1"/>
  <c r="Y9" i="9"/>
  <c r="Y65" i="9"/>
  <c r="K65" i="9" s="1"/>
  <c r="Y46" i="9"/>
  <c r="Y57" i="9"/>
  <c r="K57" i="9" s="1"/>
  <c r="Y40" i="9"/>
  <c r="K40" i="9" s="1"/>
  <c r="Y13" i="9"/>
  <c r="Y56" i="9"/>
  <c r="K56" i="9" s="1"/>
  <c r="Y58" i="9"/>
  <c r="K58" i="9" s="1"/>
  <c r="Y29" i="9"/>
  <c r="K29" i="9" s="1"/>
  <c r="Y59" i="9"/>
  <c r="Y70" i="9"/>
  <c r="K70" i="9" s="1"/>
  <c r="Y10" i="9"/>
  <c r="Y6" i="9"/>
  <c r="K6" i="9" s="1"/>
  <c r="Y21" i="9"/>
  <c r="K21" i="9" s="1"/>
  <c r="Y20" i="9"/>
  <c r="K20" i="9" s="1"/>
  <c r="Y49" i="9"/>
  <c r="K49" i="9" s="1"/>
  <c r="Y27" i="9"/>
  <c r="K27" i="9" s="1"/>
  <c r="Y16" i="9"/>
  <c r="K16" i="9" s="1"/>
  <c r="Y15" i="9"/>
  <c r="K15" i="9" s="1"/>
  <c r="Y2" i="4"/>
  <c r="AC3" i="4"/>
  <c r="Y3" i="4"/>
  <c r="S3" i="4"/>
  <c r="T3" i="4"/>
  <c r="T2" i="4"/>
  <c r="S2" i="4"/>
  <c r="AA3" i="4"/>
  <c r="AA2" i="4"/>
  <c r="Q2" i="4"/>
  <c r="F2" i="4"/>
  <c r="K2" i="4"/>
  <c r="U2" i="4"/>
  <c r="U3" i="4"/>
  <c r="Z2" i="4"/>
  <c r="Z3" i="4"/>
  <c r="L3" i="4"/>
  <c r="L2" i="4"/>
  <c r="Q3" i="4"/>
  <c r="V3" i="4"/>
  <c r="V2" i="4"/>
  <c r="K3" i="4"/>
  <c r="N2" i="4"/>
  <c r="C3" i="4"/>
  <c r="AB2" i="4"/>
  <c r="AB3" i="4"/>
  <c r="M3" i="4"/>
  <c r="AG3" i="4"/>
  <c r="AG2" i="4"/>
  <c r="G3" i="4"/>
  <c r="G2" i="4"/>
  <c r="J2" i="4"/>
  <c r="R3" i="4"/>
  <c r="R2" i="4"/>
  <c r="N3" i="4"/>
  <c r="M2" i="4"/>
  <c r="O42" i="11"/>
  <c r="S23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4" i="2"/>
  <c r="K46" i="9" l="1"/>
  <c r="K13" i="9"/>
  <c r="K59" i="9"/>
  <c r="K10" i="9"/>
  <c r="K9" i="9"/>
  <c r="K43" i="9"/>
  <c r="K17" i="9"/>
  <c r="O35" i="11"/>
  <c r="O8" i="11"/>
  <c r="O9" i="11"/>
  <c r="O15" i="11"/>
  <c r="O20" i="11"/>
  <c r="O14" i="11"/>
  <c r="O11" i="11"/>
  <c r="O5" i="11"/>
  <c r="O57" i="11"/>
  <c r="O40" i="11"/>
  <c r="O23" i="11"/>
  <c r="O6" i="11"/>
  <c r="O24" i="11"/>
  <c r="O7" i="11"/>
  <c r="O41" i="11"/>
  <c r="O34" i="11"/>
  <c r="O45" i="11"/>
  <c r="O21" i="11"/>
  <c r="O64" i="11"/>
  <c r="O27" i="11"/>
  <c r="O13" i="11"/>
  <c r="O25" i="11"/>
  <c r="O12" i="11"/>
  <c r="O72" i="11"/>
  <c r="O32" i="11"/>
  <c r="O17" i="11"/>
  <c r="O65" i="11"/>
  <c r="O44" i="11"/>
  <c r="O47" i="11"/>
  <c r="O49" i="11"/>
  <c r="O63" i="11"/>
  <c r="O26" i="11"/>
  <c r="O33" i="11"/>
  <c r="O70" i="11"/>
  <c r="O29" i="11"/>
  <c r="O51" i="11"/>
  <c r="O60" i="11"/>
  <c r="O52" i="11"/>
  <c r="O66" i="11"/>
  <c r="O68" i="11"/>
  <c r="O58" i="11"/>
  <c r="O36" i="11"/>
  <c r="O30" i="11"/>
  <c r="O28" i="11"/>
  <c r="O67" i="11"/>
  <c r="O62" i="11"/>
  <c r="O56" i="11"/>
  <c r="O39" i="11"/>
  <c r="O22" i="11"/>
  <c r="O19" i="11"/>
  <c r="O38" i="11"/>
  <c r="O37" i="11"/>
  <c r="O10" i="11"/>
  <c r="O31" i="11"/>
  <c r="O53" i="11"/>
  <c r="O50" i="11"/>
  <c r="O69" i="11"/>
  <c r="O18" i="11"/>
  <c r="O61" i="11"/>
  <c r="O54" i="11"/>
  <c r="O16" i="11"/>
  <c r="O55" i="11"/>
  <c r="O71" i="11"/>
  <c r="O59" i="11"/>
  <c r="O48" i="11"/>
  <c r="O43" i="11"/>
  <c r="O46" i="11"/>
</calcChain>
</file>

<file path=xl/sharedStrings.xml><?xml version="1.0" encoding="utf-8"?>
<sst xmlns="http://schemas.openxmlformats.org/spreadsheetml/2006/main" count="1952" uniqueCount="180">
  <si>
    <t>Username</t>
  </si>
  <si>
    <t>brainbasher77</t>
  </si>
  <si>
    <t>Mariners</t>
  </si>
  <si>
    <t>unitedgooners</t>
  </si>
  <si>
    <t>Pirates</t>
  </si>
  <si>
    <t>muffin man</t>
  </si>
  <si>
    <t>twogeorges</t>
  </si>
  <si>
    <t>Tyscott</t>
  </si>
  <si>
    <t>Pimp Harmon</t>
  </si>
  <si>
    <t>SkenesDay</t>
  </si>
  <si>
    <t>cthompson</t>
  </si>
  <si>
    <t>tmoss</t>
  </si>
  <si>
    <t>Loudawg</t>
  </si>
  <si>
    <t>Cubs</t>
  </si>
  <si>
    <t>Back2TheFutureBully-leball</t>
  </si>
  <si>
    <t>Chris529Moonshot</t>
  </si>
  <si>
    <t>Diamondbacks</t>
  </si>
  <si>
    <t>Dragon88's</t>
  </si>
  <si>
    <t>Rays</t>
  </si>
  <si>
    <t>El Queso Amigos</t>
  </si>
  <si>
    <t>cooksville loudmouths</t>
  </si>
  <si>
    <t>Zyn</t>
  </si>
  <si>
    <t>Bouzaroot</t>
  </si>
  <si>
    <t>Phillies</t>
  </si>
  <si>
    <t>Reet</t>
  </si>
  <si>
    <t>exceptionallyaverage</t>
  </si>
  <si>
    <t>Soto Baggins</t>
  </si>
  <si>
    <t>dan-o-mite</t>
  </si>
  <si>
    <t>Ohlawd</t>
  </si>
  <si>
    <t>91wastoolongago</t>
  </si>
  <si>
    <t>Mwanzamerizyns</t>
  </si>
  <si>
    <t>tseidel</t>
  </si>
  <si>
    <t>ssemah</t>
  </si>
  <si>
    <t>Science Rockets</t>
  </si>
  <si>
    <t>Juan Scroto</t>
  </si>
  <si>
    <t>RoryMcT</t>
  </si>
  <si>
    <t>Autonomous at Last</t>
  </si>
  <si>
    <t>Taz</t>
  </si>
  <si>
    <t>Angels</t>
  </si>
  <si>
    <t>Euphoria</t>
  </si>
  <si>
    <t>White Sox</t>
  </si>
  <si>
    <t>that rance kid</t>
  </si>
  <si>
    <t>gratataman</t>
  </si>
  <si>
    <t>Marlins</t>
  </si>
  <si>
    <t>ageller</t>
  </si>
  <si>
    <t>hubbs</t>
  </si>
  <si>
    <t>kyleberwick17</t>
  </si>
  <si>
    <t>FrelixE</t>
  </si>
  <si>
    <t>RT1944</t>
  </si>
  <si>
    <t>BigBatBigBalls</t>
  </si>
  <si>
    <t>Rickopold</t>
  </si>
  <si>
    <t>GKR4EVER</t>
  </si>
  <si>
    <t>WittneyHoustonsCrackPipe</t>
  </si>
  <si>
    <t>Maggliadoors</t>
  </si>
  <si>
    <t>jmclaughlin</t>
  </si>
  <si>
    <t>Bit</t>
  </si>
  <si>
    <t>pgroft</t>
  </si>
  <si>
    <t>MCM</t>
  </si>
  <si>
    <t>Meekphill</t>
  </si>
  <si>
    <t>Padres</t>
  </si>
  <si>
    <t>JimmyJohns</t>
  </si>
  <si>
    <t>baseballplayajw</t>
  </si>
  <si>
    <t>LoveSosa</t>
  </si>
  <si>
    <t>Tigers</t>
  </si>
  <si>
    <t>Ritter10</t>
  </si>
  <si>
    <t>Tfroe9</t>
  </si>
  <si>
    <t>Godins Grinders</t>
  </si>
  <si>
    <t>lessons from Sam</t>
  </si>
  <si>
    <t>metsboys</t>
  </si>
  <si>
    <t>Mr.Clarknyc</t>
  </si>
  <si>
    <t>Giancarlos Danger</t>
  </si>
  <si>
    <t>dsobolew</t>
  </si>
  <si>
    <t>wbeirne1</t>
  </si>
  <si>
    <t>connerknapp</t>
  </si>
  <si>
    <t>yogiu27</t>
  </si>
  <si>
    <t>TheClemReport</t>
  </si>
  <si>
    <t>weingold</t>
  </si>
  <si>
    <t>zkovner</t>
  </si>
  <si>
    <t>Royals</t>
  </si>
  <si>
    <t>jmccauley</t>
  </si>
  <si>
    <t>Rangers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</si>
  <si>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</si>
  <si>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</si>
  <si>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</si>
  <si>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</si>
  <si>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</si>
  <si>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</si>
  <si>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</si>
  <si>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</si>
  <si>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</si>
  <si>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</si>
  <si>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</si>
  <si>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</si>
  <si>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</si>
  <si>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</si>
  <si>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</si>
  <si>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</si>
  <si>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</si>
  <si>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</si>
  <si>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</si>
  <si>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</si>
  <si>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</si>
  <si>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</si>
  <si>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</si>
  <si>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</si>
  <si>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</si>
  <si>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</si>
  <si>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</si>
  <si>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All Star Week</t>
  </si>
  <si>
    <t>3/27 - 3/30</t>
  </si>
  <si>
    <t>3/31 - 4/6</t>
  </si>
  <si>
    <t>4/7 - 4/13</t>
  </si>
  <si>
    <t>4/14 - 4/20</t>
  </si>
  <si>
    <t>4/21 - 4/27</t>
  </si>
  <si>
    <t>4/28 - 5/4</t>
  </si>
  <si>
    <t>5/5 - 5/11</t>
  </si>
  <si>
    <t>5/12 - 5/18</t>
  </si>
  <si>
    <t>5/19 - 5/25</t>
  </si>
  <si>
    <t>5/26 - 6/1</t>
  </si>
  <si>
    <t>6/2 - 6/8</t>
  </si>
  <si>
    <t>6/9 - 6/15</t>
  </si>
  <si>
    <t>6/16 - 6/22</t>
  </si>
  <si>
    <t>6/23 - 6/29</t>
  </si>
  <si>
    <t>6/30 - 7/6</t>
  </si>
  <si>
    <t>7/7 - 7/13</t>
  </si>
  <si>
    <t>7/14 - 7/20</t>
  </si>
  <si>
    <t>7/21 - 7/27</t>
  </si>
  <si>
    <t>7/28 - 8/3</t>
  </si>
  <si>
    <t>8/4 - 8/10</t>
  </si>
  <si>
    <t>8/11 - 8/17</t>
  </si>
  <si>
    <t>8/18 - 8/24</t>
  </si>
  <si>
    <t>8/25 - 8/31</t>
  </si>
  <si>
    <t>9/1 - 9/7</t>
  </si>
  <si>
    <t>9/8 - 9/14</t>
  </si>
  <si>
    <t>9/15 - 9/21</t>
  </si>
  <si>
    <t>9/22 - 9/28</t>
  </si>
  <si>
    <t>Bonanza Week</t>
  </si>
  <si>
    <t>BiffleBall 2025 Season</t>
  </si>
  <si>
    <t>Teams Used By Individual</t>
  </si>
  <si>
    <t>Week 1 Teams</t>
  </si>
  <si>
    <t>The Mighty Moshes</t>
  </si>
  <si>
    <t>Yankees</t>
  </si>
  <si>
    <t>Orioles</t>
  </si>
  <si>
    <t>Red Sox</t>
  </si>
  <si>
    <t>Blue Jays</t>
  </si>
  <si>
    <t>Guardians</t>
  </si>
  <si>
    <t>Twins</t>
  </si>
  <si>
    <t>Astros</t>
  </si>
  <si>
    <t>Athletics</t>
  </si>
  <si>
    <t>Braves</t>
  </si>
  <si>
    <t>Mets</t>
  </si>
  <si>
    <t>Nationals</t>
  </si>
  <si>
    <t>Brewers</t>
  </si>
  <si>
    <t>Cardinals</t>
  </si>
  <si>
    <t>Reds</t>
  </si>
  <si>
    <t>Dodgers</t>
  </si>
  <si>
    <t>Giants</t>
  </si>
  <si>
    <t>Rockies</t>
  </si>
  <si>
    <t>MLB Win Totals By Week</t>
  </si>
  <si>
    <t>2025 Season</t>
  </si>
  <si>
    <t>Wins</t>
  </si>
  <si>
    <t>Losses</t>
  </si>
  <si>
    <t>Win %</t>
  </si>
  <si>
    <t>AL East</t>
  </si>
  <si>
    <t>AL Central</t>
  </si>
  <si>
    <t>AL West</t>
  </si>
  <si>
    <t>NL East</t>
  </si>
  <si>
    <t>NL Central</t>
  </si>
  <si>
    <t>NL West</t>
  </si>
  <si>
    <t>Team</t>
  </si>
  <si>
    <t>Division</t>
  </si>
  <si>
    <t>Users With Team Available</t>
  </si>
  <si>
    <t>League Average With Team</t>
  </si>
  <si>
    <t>SOTU</t>
  </si>
  <si>
    <t>Current Team</t>
  </si>
  <si>
    <t>BiffleBall Standings</t>
  </si>
  <si>
    <t>WAA</t>
  </si>
  <si>
    <t>Last Week's Team</t>
  </si>
  <si>
    <t>Week Average --&gt;</t>
  </si>
  <si>
    <t>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</si>
</sst>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16" fontId="0" fillId="0" borderId="0" xfId="0" applyNumberFormat="1"/>
    <xf numFmtId="0" fontId="3" fillId="0" borderId="0" xfId="0" applyFont="1"/>
    <xf numFmtId="0" fontId="3" fillId="0" borderId="1" xfId="0" applyFont="1" applyBorder="1"/>
    <xf numFmtId="0" fontId="3" fillId="2" borderId="0" xfId="0" applyFont="1" applyFill="1"/>
    <xf numFmtId="0" fontId="2" fillId="3" borderId="0" xfId="0" applyFont="1" applyFill="1"/>
    <xf numFmtId="2" fontId="0" fillId="0" borderId="0" xfId="1" applyNumberFormat="1" applyFont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/>
    <xf numFmtId="164" fontId="0" fillId="0" borderId="1" xfId="0" applyNumberFormat="1" applyBorder="1"/>
    <xf numFmtId="0" fontId="0" fillId="2" borderId="1" xfId="0" applyFill="1" applyBorder="1"/>
    <xf numFmtId="0" fontId="3" fillId="2" borderId="1" xfId="0" applyFont="1" applyFill="1" applyBorder="1"/>
    <xf numFmtId="0" fontId="0" fillId="3" borderId="0" xfId="0" applyFill="1"/>
    <xf numFmtId="0" fontId="2" fillId="0" borderId="0" xfId="0" applyFont="1"/>
    <xf numFmtId="0" fontId="0" fillId="5" borderId="0" xfId="0" applyFill="1"/>
    <xf numFmtId="2" fontId="0" fillId="0" borderId="0" xfId="0" applyNumberFormat="1" applyAlignment="1">
      <alignment horizontal="left" vertical="center"/>
    </xf>
    <xf numFmtId="2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0" fillId="6" borderId="0" xfId="0" applyFill="1"/>
    <xf numFmtId="165" fontId="0" fillId="0" borderId="0" xfId="0" applyNumberFormat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 15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B7-8D42-9437-2CEA931A1F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B7-8D42-9437-2CEA931A1F2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B7-8D42-9437-2CEA931A1F2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B7-8D42-9437-2CEA931A1F2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0B7-8D42-9437-2CEA931A1F2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0B7-8D42-9437-2CEA931A1F2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0B7-8D42-9437-2CEA931A1F2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0B7-8D42-9437-2CEA931A1F2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0B7-8D42-9437-2CEA931A1F2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0B7-8D42-9437-2CEA931A1F2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0B7-8D42-9437-2CEA931A1F2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0B7-8D42-9437-2CEA931A1F2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0B7-8D42-9437-2CEA931A1F2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0B7-8D42-9437-2CEA931A1F2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0B7-8D42-9437-2CEA931A1F2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0B7-8D42-9437-2CEA931A1F2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90B7-8D42-9437-2CEA931A1F29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90B7-8D42-9437-2CEA931A1F29}"/>
              </c:ext>
            </c:extLst>
          </c:dPt>
          <c:cat>
            <c:strRef>
              <c:f>'Pick Distribution Working Page'!$M$75:$M$92</c:f>
              <c:strCache>
                <c:ptCount val="18"/>
                <c:pt idx="0">
                  <c:v>Mariners</c:v>
                </c:pt>
                <c:pt idx="1">
                  <c:v>Giants</c:v>
                </c:pt>
                <c:pt idx="2">
                  <c:v>Rays</c:v>
                </c:pt>
                <c:pt idx="3">
                  <c:v>Braves</c:v>
                </c:pt>
                <c:pt idx="4">
                  <c:v>White Sox</c:v>
                </c:pt>
                <c:pt idx="5">
                  <c:v>Padres</c:v>
                </c:pt>
                <c:pt idx="6">
                  <c:v>Rockies</c:v>
                </c:pt>
                <c:pt idx="7">
                  <c:v>Blue Jays</c:v>
                </c:pt>
                <c:pt idx="8">
                  <c:v>Diamondbacks</c:v>
                </c:pt>
                <c:pt idx="9">
                  <c:v>Orioles</c:v>
                </c:pt>
                <c:pt idx="10">
                  <c:v>Rangers</c:v>
                </c:pt>
                <c:pt idx="11">
                  <c:v>Marlins</c:v>
                </c:pt>
                <c:pt idx="12">
                  <c:v>Astros</c:v>
                </c:pt>
                <c:pt idx="13">
                  <c:v>Tigers</c:v>
                </c:pt>
                <c:pt idx="14">
                  <c:v>Dodgers</c:v>
                </c:pt>
                <c:pt idx="15">
                  <c:v>Pirates</c:v>
                </c:pt>
                <c:pt idx="16">
                  <c:v>Reds</c:v>
                </c:pt>
                <c:pt idx="17">
                  <c:v>Yankees</c:v>
                </c:pt>
              </c:strCache>
            </c:strRef>
          </c:cat>
          <c:val>
            <c:numRef>
              <c:f>'Pick Distribution Working Page'!$N$75:$N$92</c:f>
              <c:numCache>
                <c:formatCode>General</c:formatCode>
                <c:ptCount val="18"/>
                <c:pt idx="0">
                  <c:v>24</c:v>
                </c:pt>
                <c:pt idx="1">
                  <c:v>10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0B7-8D42-9437-2CEA931A1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8424896"/>
        <c:axId val="1655293888"/>
      </c:barChart>
      <c:catAx>
        <c:axId val="130842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5293888"/>
        <c:crosses val="autoZero"/>
        <c:auto val="1"/>
        <c:lblAlgn val="ctr"/>
        <c:lblOffset val="100"/>
        <c:noMultiLvlLbl val="0"/>
      </c:catAx>
      <c:valAx>
        <c:axId val="165529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42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 15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cat>
            <c:strRef>
              <c:f>'Pick Distribution Working Page'!$M$75:$M$92</c:f>
              <c:strCache>
                <c:ptCount val="18"/>
                <c:pt idx="0">
                  <c:v>Mariners</c:v>
                </c:pt>
                <c:pt idx="1">
                  <c:v>Giants</c:v>
                </c:pt>
                <c:pt idx="2">
                  <c:v>Rays</c:v>
                </c:pt>
                <c:pt idx="3">
                  <c:v>Braves</c:v>
                </c:pt>
                <c:pt idx="4">
                  <c:v>White Sox</c:v>
                </c:pt>
                <c:pt idx="5">
                  <c:v>Padres</c:v>
                </c:pt>
                <c:pt idx="6">
                  <c:v>Rockies</c:v>
                </c:pt>
                <c:pt idx="7">
                  <c:v>Blue Jays</c:v>
                </c:pt>
                <c:pt idx="8">
                  <c:v>Diamondbacks</c:v>
                </c:pt>
                <c:pt idx="9">
                  <c:v>Orioles</c:v>
                </c:pt>
                <c:pt idx="10">
                  <c:v>Rangers</c:v>
                </c:pt>
                <c:pt idx="11">
                  <c:v>Marlins</c:v>
                </c:pt>
                <c:pt idx="12">
                  <c:v>Astros</c:v>
                </c:pt>
                <c:pt idx="13">
                  <c:v>Tigers</c:v>
                </c:pt>
                <c:pt idx="14">
                  <c:v>Dodgers</c:v>
                </c:pt>
                <c:pt idx="15">
                  <c:v>Pirates</c:v>
                </c:pt>
                <c:pt idx="16">
                  <c:v>Reds</c:v>
                </c:pt>
                <c:pt idx="17">
                  <c:v>Yankees</c:v>
                </c:pt>
              </c:strCache>
            </c:strRef>
          </c:cat>
          <c:val>
            <c:numRef>
              <c:f>'Pick Distribution Working Page'!$N$75:$N$92</c:f>
              <c:numCache>
                <c:formatCode>General</c:formatCode>
                <c:ptCount val="18"/>
                <c:pt idx="0">
                  <c:v>24</c:v>
                </c:pt>
                <c:pt idx="1">
                  <c:v>10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6-694D-BB00-5985C324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8424896"/>
        <c:axId val="1655293888"/>
      </c:barChart>
      <c:catAx>
        <c:axId val="130842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5293888"/>
        <c:crosses val="autoZero"/>
        <c:auto val="1"/>
        <c:lblAlgn val="ctr"/>
        <c:lblOffset val="100"/>
        <c:noMultiLvlLbl val="0"/>
      </c:catAx>
      <c:valAx>
        <c:axId val="165529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42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101600</xdr:rowOff>
    </xdr:from>
    <xdr:to>
      <xdr:col>13</xdr:col>
      <xdr:colOff>774700</xdr:colOff>
      <xdr:row>33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D5E9CC-41E1-1E4D-B578-ABD3C4C17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107950</xdr:colOff>
      <xdr:row>79</xdr:row>
      <xdr:rowOff>114300</xdr:rowOff>
    </xdr:from>
    <xdr:to>
      <xdr:col>15</xdr:col>
      <xdr:colOff>196850</xdr:colOff>
      <xdr:row>93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A13152-3C81-B115-821E-DD1674CDE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24A4-DEBE-A144-8A4A-CF7E6D64BDDA}">
  <dimension ref="A1:AH72"/>
  <sheetViews>
    <sheetView showGridLines="0" tabSelected="1" workbookViewId="0">
      <pane xSplit="7" topLeftCell="T1" activePane="topRight" state="frozen"/>
      <selection pane="topRight" activeCell="B1" sqref="B1"/>
    </sheetView>
  </sheetViews>
  <sheetFormatPr baseColWidth="10" defaultRowHeight="16" x14ac:dyDescent="0.2"/>
  <cols>
    <col min="1" max="1" width="17.5" bestFit="1" customWidth="1"/>
    <col min="2" max="2" width="23.83203125" bestFit="1" customWidth="1"/>
    <col min="4" max="4" width="12.83203125" bestFit="1" customWidth="1"/>
    <col min="5" max="5" width="5.6640625" bestFit="1" customWidth="1"/>
    <col min="6" max="6" width="13.1640625" bestFit="1" customWidth="1"/>
    <col min="7" max="7" width="15.1640625" bestFit="1" customWidth="1"/>
    <col min="8" max="8" width="11.6640625" bestFit="1" customWidth="1"/>
  </cols>
  <sheetData>
    <row r="1" spans="1:34" x14ac:dyDescent="0.2">
      <c r="A1" s="5" t="s">
        <v>175</v>
      </c>
    </row>
    <row r="2" spans="1:34" s="23" customFormat="1" x14ac:dyDescent="0.2">
      <c r="A2" s="5" t="s">
        <v>159</v>
      </c>
      <c r="B2"/>
      <c r="C2"/>
      <c r="D2"/>
      <c r="E2"/>
      <c r="F2"/>
      <c r="G2" t="s">
        <v>178</v>
      </c>
      <c r="H2" s="24">
        <f t="shared" ref="H2:U2" si="0">AVERAGE(H5:H72)</f>
        <v>1.4558823529411764</v>
      </c>
      <c r="I2" s="24">
        <f t="shared" si="0"/>
        <v>3.9264705882352939</v>
      </c>
      <c r="J2" s="24">
        <f t="shared" si="0"/>
        <v>2.8529411764705883</v>
      </c>
      <c r="K2" s="24">
        <f t="shared" si="0"/>
        <v>3.5588235294117645</v>
      </c>
      <c r="L2" s="24">
        <f t="shared" si="0"/>
        <v>3.7205882352941178</v>
      </c>
      <c r="M2" s="24">
        <f t="shared" si="0"/>
        <v>3.1176470588235294</v>
      </c>
      <c r="N2" s="24">
        <f t="shared" si="0"/>
        <v>4.4117647058823533</v>
      </c>
      <c r="O2" s="24">
        <f t="shared" si="0"/>
        <v>4.632352941176471</v>
      </c>
      <c r="P2" s="24">
        <f t="shared" si="0"/>
        <v>5.2058823529411766</v>
      </c>
      <c r="Q2" s="24">
        <f t="shared" si="0"/>
        <v>4.9411764705882355</v>
      </c>
      <c r="R2" s="24">
        <f t="shared" si="0"/>
        <v>3.3529411764705883</v>
      </c>
      <c r="S2" s="24">
        <f t="shared" si="0"/>
        <v>3.5441176470588234</v>
      </c>
      <c r="T2" s="24">
        <f t="shared" si="0"/>
        <v>3.6323529411764706</v>
      </c>
      <c r="U2" s="24">
        <f t="shared" si="0"/>
        <v>2.6911764705882355</v>
      </c>
    </row>
    <row r="3" spans="1:34" x14ac:dyDescent="0.2">
      <c r="H3" t="s">
        <v>109</v>
      </c>
      <c r="I3" t="s">
        <v>110</v>
      </c>
      <c r="J3" t="s">
        <v>111</v>
      </c>
      <c r="K3" t="s">
        <v>112</v>
      </c>
      <c r="L3" t="s">
        <v>113</v>
      </c>
      <c r="M3" t="s">
        <v>114</v>
      </c>
      <c r="N3" t="s">
        <v>115</v>
      </c>
      <c r="O3" t="s">
        <v>116</v>
      </c>
      <c r="P3" t="s">
        <v>117</v>
      </c>
      <c r="Q3" t="s">
        <v>118</v>
      </c>
      <c r="R3" t="s">
        <v>119</v>
      </c>
      <c r="S3" t="s">
        <v>120</v>
      </c>
      <c r="T3" t="s">
        <v>121</v>
      </c>
      <c r="U3" s="2" t="s">
        <v>122</v>
      </c>
      <c r="V3" t="s">
        <v>123</v>
      </c>
      <c r="W3" t="s">
        <v>124</v>
      </c>
      <c r="X3" t="s">
        <v>125</v>
      </c>
      <c r="Y3" t="s">
        <v>126</v>
      </c>
      <c r="Z3" t="s">
        <v>127</v>
      </c>
      <c r="AA3" t="s">
        <v>128</v>
      </c>
      <c r="AB3" t="s">
        <v>129</v>
      </c>
      <c r="AC3" t="s">
        <v>130</v>
      </c>
      <c r="AD3" t="s">
        <v>131</v>
      </c>
      <c r="AE3" t="s">
        <v>132</v>
      </c>
      <c r="AF3" t="s">
        <v>133</v>
      </c>
      <c r="AG3" t="s">
        <v>134</v>
      </c>
      <c r="AH3" t="s">
        <v>135</v>
      </c>
    </row>
    <row r="4" spans="1:34" x14ac:dyDescent="0.2">
      <c r="B4" s="3" t="s">
        <v>0</v>
      </c>
      <c r="C4" s="3" t="s">
        <v>160</v>
      </c>
      <c r="D4" s="3" t="s">
        <v>176</v>
      </c>
      <c r="E4" s="3" t="s">
        <v>173</v>
      </c>
      <c r="F4" s="3" t="s">
        <v>174</v>
      </c>
      <c r="G4" s="3" t="s">
        <v>177</v>
      </c>
      <c r="H4" s="12" t="s">
        <v>81</v>
      </c>
      <c r="I4" s="12" t="s">
        <v>82</v>
      </c>
      <c r="J4" s="12" t="s">
        <v>83</v>
      </c>
      <c r="K4" s="12" t="s">
        <v>84</v>
      </c>
      <c r="L4" s="12" t="s">
        <v>85</v>
      </c>
      <c r="M4" s="12" t="s">
        <v>86</v>
      </c>
      <c r="N4" s="12" t="s">
        <v>87</v>
      </c>
      <c r="O4" s="12" t="s">
        <v>88</v>
      </c>
      <c r="P4" s="12" t="s">
        <v>89</v>
      </c>
      <c r="Q4" s="12" t="s">
        <v>90</v>
      </c>
      <c r="R4" s="12" t="s">
        <v>91</v>
      </c>
      <c r="S4" s="12" t="s">
        <v>92</v>
      </c>
      <c r="T4" s="12" t="s">
        <v>93</v>
      </c>
      <c r="U4" s="12" t="s">
        <v>94</v>
      </c>
      <c r="V4" s="12" t="s">
        <v>95</v>
      </c>
      <c r="W4" s="12" t="s">
        <v>96</v>
      </c>
      <c r="X4" s="12" t="s">
        <v>97</v>
      </c>
      <c r="Y4" s="12" t="s">
        <v>98</v>
      </c>
      <c r="Z4" s="12" t="s">
        <v>99</v>
      </c>
      <c r="AA4" s="12" t="s">
        <v>100</v>
      </c>
      <c r="AB4" s="12" t="s">
        <v>101</v>
      </c>
      <c r="AC4" s="12" t="s">
        <v>102</v>
      </c>
      <c r="AD4" s="12" t="s">
        <v>103</v>
      </c>
      <c r="AE4" s="12" t="s">
        <v>104</v>
      </c>
      <c r="AF4" s="12" t="s">
        <v>105</v>
      </c>
      <c r="AG4" s="12" t="s">
        <v>106</v>
      </c>
      <c r="AH4" s="12" t="s">
        <v>107</v>
      </c>
    </row>
    <row r="5" spans="1:34" x14ac:dyDescent="0.2">
      <c r="A5">
        <v>1</v>
      </c>
      <c r="B5" s="14" t="s">
        <v>15</v>
      </c>
      <c r="C5" s="15">
        <v>59</v>
      </c>
      <c r="D5" s="20">
        <v>4.8154326458712351</v>
      </c>
      <c r="E5" s="13">
        <v>0.52496021623459843</v>
      </c>
      <c r="F5" s="1" t="str">
        <f>VLOOKUP(B5,'Teams Used By Individual'!$B$4:$GG$71,16,FALSE)</f>
        <v>Rays</v>
      </c>
      <c r="G5" s="1" t="str">
        <f>VLOOKUP(B5,'Teams Used By Individual'!$B$4:$GG$71,15,FALSE)</f>
        <v>Mariners</v>
      </c>
      <c r="H5" s="1">
        <v>2</v>
      </c>
      <c r="I5" s="1">
        <v>5</v>
      </c>
      <c r="J5" s="1">
        <v>2</v>
      </c>
      <c r="K5" s="1">
        <v>5</v>
      </c>
      <c r="L5" s="1">
        <v>5</v>
      </c>
      <c r="M5" s="1">
        <v>5</v>
      </c>
      <c r="N5" s="1">
        <v>5</v>
      </c>
      <c r="O5" s="1">
        <v>5</v>
      </c>
      <c r="P5" s="1">
        <v>6</v>
      </c>
      <c r="Q5" s="1">
        <v>6</v>
      </c>
      <c r="R5" s="1">
        <v>4</v>
      </c>
      <c r="S5" s="1">
        <v>3</v>
      </c>
      <c r="T5" s="1">
        <v>2</v>
      </c>
      <c r="U5" s="1">
        <v>4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>
        <f>A5+1</f>
        <v>2</v>
      </c>
      <c r="B6" s="14" t="s">
        <v>75</v>
      </c>
      <c r="C6" s="15">
        <v>58</v>
      </c>
      <c r="D6" s="20">
        <v>4.2106982136368023</v>
      </c>
      <c r="E6" s="13">
        <v>0.53224506670137928</v>
      </c>
      <c r="F6" s="1" t="str">
        <f>VLOOKUP(B6,'Teams Used By Individual'!$B$4:$GG$71,16,FALSE)</f>
        <v>Mariners</v>
      </c>
      <c r="G6" s="1" t="str">
        <f>VLOOKUP(B6,'Teams Used By Individual'!$B$4:$GG$71,15,FALSE)</f>
        <v>Tigers</v>
      </c>
      <c r="H6" s="1">
        <v>2</v>
      </c>
      <c r="I6" s="1">
        <v>5</v>
      </c>
      <c r="J6" s="1">
        <v>5</v>
      </c>
      <c r="K6" s="1">
        <v>3</v>
      </c>
      <c r="L6" s="1">
        <v>4</v>
      </c>
      <c r="M6" s="1">
        <v>3</v>
      </c>
      <c r="N6" s="1">
        <v>5</v>
      </c>
      <c r="O6" s="1">
        <v>5</v>
      </c>
      <c r="P6" s="1">
        <v>5</v>
      </c>
      <c r="Q6" s="1">
        <v>5</v>
      </c>
      <c r="R6" s="1">
        <v>4</v>
      </c>
      <c r="S6" s="1">
        <v>5</v>
      </c>
      <c r="T6" s="1">
        <v>3</v>
      </c>
      <c r="U6" s="1">
        <v>4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>
        <f t="shared" ref="A7:A70" si="1">A6+1</f>
        <v>3</v>
      </c>
      <c r="B7" s="14" t="s">
        <v>64</v>
      </c>
      <c r="C7" s="15">
        <v>58</v>
      </c>
      <c r="D7" s="20">
        <v>4.6428317535102224</v>
      </c>
      <c r="E7" s="13">
        <v>0.53358500026516631</v>
      </c>
      <c r="F7" s="1" t="str">
        <f>VLOOKUP(B7,'Teams Used By Individual'!$B$4:$GG$71,16,FALSE)</f>
        <v>Mariners</v>
      </c>
      <c r="G7" s="1" t="str">
        <f>VLOOKUP(B7,'Teams Used By Individual'!$B$4:$GG$71,15,FALSE)</f>
        <v>Astros</v>
      </c>
      <c r="H7" s="1">
        <v>1</v>
      </c>
      <c r="I7" s="1">
        <v>5</v>
      </c>
      <c r="J7" s="1">
        <v>2</v>
      </c>
      <c r="K7" s="1">
        <v>4</v>
      </c>
      <c r="L7" s="1">
        <v>5</v>
      </c>
      <c r="M7" s="1">
        <v>3</v>
      </c>
      <c r="N7" s="1">
        <v>5</v>
      </c>
      <c r="O7" s="1">
        <v>5</v>
      </c>
      <c r="P7" s="1">
        <v>6</v>
      </c>
      <c r="Q7" s="1">
        <v>5</v>
      </c>
      <c r="R7" s="1">
        <v>4</v>
      </c>
      <c r="S7" s="1">
        <v>5</v>
      </c>
      <c r="T7" s="1">
        <v>3</v>
      </c>
      <c r="U7" s="1">
        <v>5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>
        <f t="shared" si="1"/>
        <v>4</v>
      </c>
      <c r="B8" s="14" t="s">
        <v>24</v>
      </c>
      <c r="C8" s="15">
        <v>57</v>
      </c>
      <c r="D8" s="20">
        <v>1.676033183387573</v>
      </c>
      <c r="E8" s="13">
        <v>0.51144573828410589</v>
      </c>
      <c r="F8" s="1" t="str">
        <f>VLOOKUP(B8,'Teams Used By Individual'!$B$4:$GG$71,16,FALSE)</f>
        <v>Mariners</v>
      </c>
      <c r="G8" s="1" t="str">
        <f>VLOOKUP(B8,'Teams Used By Individual'!$B$4:$GG$71,15,FALSE)</f>
        <v>Brewers</v>
      </c>
      <c r="H8" s="1">
        <v>1</v>
      </c>
      <c r="I8" s="1">
        <v>3</v>
      </c>
      <c r="J8" s="1">
        <v>5</v>
      </c>
      <c r="K8" s="1">
        <v>3</v>
      </c>
      <c r="L8" s="1">
        <v>4</v>
      </c>
      <c r="M8" s="1">
        <v>3</v>
      </c>
      <c r="N8" s="1">
        <v>5</v>
      </c>
      <c r="O8" s="1">
        <v>5</v>
      </c>
      <c r="P8" s="1">
        <v>6</v>
      </c>
      <c r="Q8" s="1">
        <v>6</v>
      </c>
      <c r="R8" s="1">
        <v>4</v>
      </c>
      <c r="S8" s="1">
        <v>4</v>
      </c>
      <c r="T8" s="1">
        <v>4</v>
      </c>
      <c r="U8" s="1">
        <v>4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">
      <c r="A9">
        <f t="shared" si="1"/>
        <v>5</v>
      </c>
      <c r="B9" s="14" t="s">
        <v>14</v>
      </c>
      <c r="C9" s="15">
        <v>57</v>
      </c>
      <c r="D9" s="20">
        <v>6.6310368817153496</v>
      </c>
      <c r="E9" s="13">
        <v>0.52115882497577337</v>
      </c>
      <c r="F9" s="1" t="str">
        <f>VLOOKUP(B9,'Teams Used By Individual'!$B$4:$GG$71,16,FALSE)</f>
        <v>Rays</v>
      </c>
      <c r="G9" s="1" t="str">
        <f>VLOOKUP(B9,'Teams Used By Individual'!$B$4:$GG$71,15,FALSE)</f>
        <v>Cardinals</v>
      </c>
      <c r="H9" s="1">
        <v>2</v>
      </c>
      <c r="I9" s="1">
        <v>5</v>
      </c>
      <c r="J9" s="1">
        <v>4</v>
      </c>
      <c r="K9" s="1">
        <v>3</v>
      </c>
      <c r="L9" s="1">
        <v>5</v>
      </c>
      <c r="M9" s="1">
        <v>2</v>
      </c>
      <c r="N9" s="1">
        <v>4</v>
      </c>
      <c r="O9" s="1">
        <v>5</v>
      </c>
      <c r="P9" s="1">
        <v>6</v>
      </c>
      <c r="Q9" s="1">
        <v>5</v>
      </c>
      <c r="R9" s="1">
        <v>4</v>
      </c>
      <c r="S9" s="1">
        <v>3</v>
      </c>
      <c r="T9" s="1">
        <v>4</v>
      </c>
      <c r="U9" s="1">
        <v>5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">
      <c r="A10">
        <f t="shared" si="1"/>
        <v>6</v>
      </c>
      <c r="B10" s="14" t="s">
        <v>11</v>
      </c>
      <c r="C10" s="15">
        <v>57</v>
      </c>
      <c r="D10" s="20">
        <v>5.3175377061878724</v>
      </c>
      <c r="E10" s="13">
        <v>0.52479771514835716</v>
      </c>
      <c r="F10" s="1" t="str">
        <f>VLOOKUP(B10,'Teams Used By Individual'!$B$4:$GG$71,16,FALSE)</f>
        <v>Diamondbacks</v>
      </c>
      <c r="G10" s="1" t="str">
        <f>VLOOKUP(B10,'Teams Used By Individual'!$B$4:$GG$71,15,FALSE)</f>
        <v>Cardinals</v>
      </c>
      <c r="H10" s="1">
        <v>1</v>
      </c>
      <c r="I10" s="1">
        <v>5</v>
      </c>
      <c r="J10" s="1">
        <v>5</v>
      </c>
      <c r="K10" s="1">
        <v>4</v>
      </c>
      <c r="L10" s="1">
        <v>5</v>
      </c>
      <c r="M10" s="1">
        <v>2</v>
      </c>
      <c r="N10" s="1">
        <v>2</v>
      </c>
      <c r="O10" s="1">
        <v>5</v>
      </c>
      <c r="P10" s="1">
        <v>5</v>
      </c>
      <c r="Q10" s="1">
        <v>5</v>
      </c>
      <c r="R10" s="1">
        <v>4</v>
      </c>
      <c r="S10" s="1">
        <v>4</v>
      </c>
      <c r="T10" s="1">
        <v>5</v>
      </c>
      <c r="U10" s="1">
        <v>5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x14ac:dyDescent="0.2">
      <c r="A11">
        <f t="shared" si="1"/>
        <v>7</v>
      </c>
      <c r="B11" s="14" t="s">
        <v>54</v>
      </c>
      <c r="C11" s="15">
        <v>56</v>
      </c>
      <c r="D11" s="20">
        <v>1.4665828949931816</v>
      </c>
      <c r="E11" s="13">
        <v>0.53909804003881889</v>
      </c>
      <c r="F11" s="1" t="str">
        <f>VLOOKUP(B11,'Teams Used By Individual'!$B$4:$GG$71,16,FALSE)</f>
        <v>Mariners</v>
      </c>
      <c r="G11" s="1" t="str">
        <f>VLOOKUP(B11,'Teams Used By Individual'!$B$4:$GG$71,15,FALSE)</f>
        <v>Diamondbacks</v>
      </c>
      <c r="H11" s="1">
        <v>1</v>
      </c>
      <c r="I11" s="1">
        <v>5</v>
      </c>
      <c r="J11" s="1">
        <v>5</v>
      </c>
      <c r="K11" s="1">
        <v>5</v>
      </c>
      <c r="L11" s="1">
        <v>5</v>
      </c>
      <c r="M11" s="1">
        <v>5</v>
      </c>
      <c r="N11" s="1">
        <v>4</v>
      </c>
      <c r="O11" s="1">
        <v>4</v>
      </c>
      <c r="P11" s="1">
        <v>6</v>
      </c>
      <c r="Q11" s="1">
        <v>6</v>
      </c>
      <c r="R11" s="1">
        <v>4</v>
      </c>
      <c r="S11" s="1">
        <v>1</v>
      </c>
      <c r="T11" s="1">
        <v>3</v>
      </c>
      <c r="U11" s="1">
        <v>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">
      <c r="A12">
        <f t="shared" si="1"/>
        <v>8</v>
      </c>
      <c r="B12" s="14" t="s">
        <v>17</v>
      </c>
      <c r="C12" s="15">
        <v>56</v>
      </c>
      <c r="D12" s="20">
        <v>-2.4591080232839437</v>
      </c>
      <c r="E12" s="13">
        <v>0.53101312814282331</v>
      </c>
      <c r="F12" s="1" t="str">
        <f>VLOOKUP(B12,'Teams Used By Individual'!$B$4:$GG$71,16,FALSE)</f>
        <v>Tigers</v>
      </c>
      <c r="G12" s="1" t="str">
        <f>VLOOKUP(B12,'Teams Used By Individual'!$B$4:$GG$71,15,FALSE)</f>
        <v>Mets</v>
      </c>
      <c r="H12" s="1">
        <v>2</v>
      </c>
      <c r="I12" s="1">
        <v>4</v>
      </c>
      <c r="J12" s="1">
        <v>5</v>
      </c>
      <c r="K12" s="1">
        <v>3</v>
      </c>
      <c r="L12" s="1">
        <v>4</v>
      </c>
      <c r="M12" s="1">
        <v>3</v>
      </c>
      <c r="N12" s="1">
        <v>4</v>
      </c>
      <c r="O12" s="1">
        <v>5</v>
      </c>
      <c r="P12" s="1">
        <v>6</v>
      </c>
      <c r="Q12" s="1">
        <v>6</v>
      </c>
      <c r="R12" s="1">
        <v>4</v>
      </c>
      <c r="S12" s="1">
        <v>4</v>
      </c>
      <c r="T12" s="1">
        <v>4</v>
      </c>
      <c r="U12" s="1">
        <v>2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2">
      <c r="A13">
        <f t="shared" si="1"/>
        <v>9</v>
      </c>
      <c r="B13" s="14" t="s">
        <v>47</v>
      </c>
      <c r="C13" s="15">
        <v>56</v>
      </c>
      <c r="D13" s="20">
        <v>3.1185636815022701</v>
      </c>
      <c r="E13" s="13">
        <v>0.53723513501786246</v>
      </c>
      <c r="F13" s="1" t="str">
        <f>VLOOKUP(B13,'Teams Used By Individual'!$B$4:$GG$71,16,FALSE)</f>
        <v>Blue Jays</v>
      </c>
      <c r="G13" s="1" t="str">
        <f>VLOOKUP(B13,'Teams Used By Individual'!$B$4:$GG$71,15,FALSE)</f>
        <v>Mariners</v>
      </c>
      <c r="H13" s="1">
        <v>2</v>
      </c>
      <c r="I13" s="1">
        <v>4</v>
      </c>
      <c r="J13" s="1">
        <v>2</v>
      </c>
      <c r="K13" s="1">
        <v>3</v>
      </c>
      <c r="L13" s="1">
        <v>5</v>
      </c>
      <c r="M13" s="1">
        <v>3</v>
      </c>
      <c r="N13" s="1">
        <v>5</v>
      </c>
      <c r="O13" s="1">
        <v>5</v>
      </c>
      <c r="P13" s="1">
        <v>6</v>
      </c>
      <c r="Q13" s="1">
        <v>5</v>
      </c>
      <c r="R13" s="1">
        <v>4</v>
      </c>
      <c r="S13" s="1">
        <v>4</v>
      </c>
      <c r="T13" s="1">
        <v>4</v>
      </c>
      <c r="U13" s="1">
        <v>4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2">
      <c r="A14">
        <f t="shared" si="1"/>
        <v>10</v>
      </c>
      <c r="B14" s="14" t="s">
        <v>70</v>
      </c>
      <c r="C14" s="15">
        <v>55</v>
      </c>
      <c r="D14" s="20">
        <v>-2.6207486728100844</v>
      </c>
      <c r="E14" s="13">
        <v>0.53231425100160545</v>
      </c>
      <c r="F14" s="1" t="str">
        <f>VLOOKUP(B14,'Teams Used By Individual'!$B$4:$GG$71,16,FALSE)</f>
        <v>Mariners</v>
      </c>
      <c r="G14" s="1" t="str">
        <f>VLOOKUP(B14,'Teams Used By Individual'!$B$4:$GG$71,15,FALSE)</f>
        <v>Giants</v>
      </c>
      <c r="H14" s="1">
        <v>2</v>
      </c>
      <c r="I14" s="1">
        <v>5</v>
      </c>
      <c r="J14" s="1">
        <v>4</v>
      </c>
      <c r="K14" s="1">
        <v>5</v>
      </c>
      <c r="L14" s="1">
        <v>4</v>
      </c>
      <c r="M14" s="1">
        <v>3</v>
      </c>
      <c r="N14" s="1">
        <v>4</v>
      </c>
      <c r="O14" s="1">
        <v>5</v>
      </c>
      <c r="P14" s="1">
        <v>6</v>
      </c>
      <c r="Q14" s="1">
        <v>6</v>
      </c>
      <c r="R14" s="1">
        <v>4</v>
      </c>
      <c r="S14" s="1">
        <v>3</v>
      </c>
      <c r="T14" s="1">
        <v>3</v>
      </c>
      <c r="U14" s="1">
        <v>1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">
      <c r="A15">
        <f t="shared" si="1"/>
        <v>11</v>
      </c>
      <c r="B15" s="14" t="s">
        <v>71</v>
      </c>
      <c r="C15" s="15">
        <v>55</v>
      </c>
      <c r="D15" s="20">
        <v>2.7267047071432953</v>
      </c>
      <c r="E15" s="13">
        <v>0.53005226186860288</v>
      </c>
      <c r="F15" s="1" t="str">
        <f>VLOOKUP(B15,'Teams Used By Individual'!$B$4:$GG$71,16,FALSE)</f>
        <v>Braves</v>
      </c>
      <c r="G15" s="1" t="str">
        <f>VLOOKUP(B15,'Teams Used By Individual'!$B$4:$GG$71,15,FALSE)</f>
        <v>Giants</v>
      </c>
      <c r="H15" s="1">
        <v>2</v>
      </c>
      <c r="I15" s="1">
        <v>5</v>
      </c>
      <c r="J15" s="1">
        <v>2</v>
      </c>
      <c r="K15" s="1">
        <v>3</v>
      </c>
      <c r="L15" s="1">
        <v>4</v>
      </c>
      <c r="M15" s="1">
        <v>4</v>
      </c>
      <c r="N15" s="1">
        <v>5</v>
      </c>
      <c r="O15" s="1">
        <v>5</v>
      </c>
      <c r="P15" s="1">
        <v>6</v>
      </c>
      <c r="Q15" s="1">
        <v>5</v>
      </c>
      <c r="R15" s="1">
        <v>4</v>
      </c>
      <c r="S15" s="1">
        <v>5</v>
      </c>
      <c r="T15" s="1">
        <v>4</v>
      </c>
      <c r="U15" s="1">
        <v>1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">
      <c r="A16">
        <f t="shared" si="1"/>
        <v>12</v>
      </c>
      <c r="B16" s="14" t="s">
        <v>42</v>
      </c>
      <c r="C16" s="15">
        <v>55</v>
      </c>
      <c r="D16" s="20">
        <v>1.2248597255381939</v>
      </c>
      <c r="E16" s="13">
        <v>0.52740803638528588</v>
      </c>
      <c r="F16" s="1" t="str">
        <f>VLOOKUP(B16,'Teams Used By Individual'!$B$4:$GG$71,16,FALSE)</f>
        <v>Diamondbacks</v>
      </c>
      <c r="G16" s="1" t="str">
        <f>VLOOKUP(B16,'Teams Used By Individual'!$B$4:$GG$71,15,FALSE)</f>
        <v>Twins</v>
      </c>
      <c r="H16" s="1">
        <v>3</v>
      </c>
      <c r="I16" s="1">
        <v>5</v>
      </c>
      <c r="J16" s="1">
        <v>2</v>
      </c>
      <c r="K16" s="1">
        <v>3</v>
      </c>
      <c r="L16" s="1">
        <v>5</v>
      </c>
      <c r="M16" s="1">
        <v>2</v>
      </c>
      <c r="N16" s="1">
        <v>5</v>
      </c>
      <c r="O16" s="1">
        <v>4</v>
      </c>
      <c r="P16" s="1">
        <v>6</v>
      </c>
      <c r="Q16" s="1">
        <v>5</v>
      </c>
      <c r="R16" s="1">
        <v>4</v>
      </c>
      <c r="S16" s="1">
        <v>4</v>
      </c>
      <c r="T16" s="1">
        <v>4</v>
      </c>
      <c r="U16" s="1">
        <v>3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2">
      <c r="A17">
        <f t="shared" si="1"/>
        <v>13</v>
      </c>
      <c r="B17" s="14" t="s">
        <v>31</v>
      </c>
      <c r="C17" s="15">
        <v>55</v>
      </c>
      <c r="D17" s="20">
        <v>4.401750814280291</v>
      </c>
      <c r="E17" s="13">
        <v>0.50724984305854603</v>
      </c>
      <c r="F17" s="1" t="str">
        <f>VLOOKUP(B17,'Teams Used By Individual'!$B$4:$GG$71,16,FALSE)</f>
        <v>Yankees</v>
      </c>
      <c r="G17" s="1" t="str">
        <f>VLOOKUP(B17,'Teams Used By Individual'!$B$4:$GG$71,15,FALSE)</f>
        <v>Dodgers</v>
      </c>
      <c r="H17" s="1">
        <v>1</v>
      </c>
      <c r="I17" s="1">
        <v>5</v>
      </c>
      <c r="J17" s="1">
        <v>2</v>
      </c>
      <c r="K17" s="1">
        <v>3</v>
      </c>
      <c r="L17" s="1">
        <v>5</v>
      </c>
      <c r="M17" s="1">
        <v>2</v>
      </c>
      <c r="N17" s="1">
        <v>6</v>
      </c>
      <c r="O17" s="1">
        <v>5</v>
      </c>
      <c r="P17" s="1">
        <v>5</v>
      </c>
      <c r="Q17" s="1">
        <v>5</v>
      </c>
      <c r="R17" s="1">
        <v>3</v>
      </c>
      <c r="S17" s="1">
        <v>4</v>
      </c>
      <c r="T17" s="1">
        <v>4</v>
      </c>
      <c r="U17" s="1">
        <v>5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">
      <c r="A18">
        <f t="shared" si="1"/>
        <v>14</v>
      </c>
      <c r="B18" s="14" t="s">
        <v>26</v>
      </c>
      <c r="C18" s="15">
        <v>54</v>
      </c>
      <c r="D18" s="20">
        <v>1.6067413371799257</v>
      </c>
      <c r="E18" s="13">
        <v>0.52754016387630576</v>
      </c>
      <c r="F18" s="1" t="str">
        <f>VLOOKUP(B18,'Teams Used By Individual'!$B$4:$GG$71,16,FALSE)</f>
        <v>Rays</v>
      </c>
      <c r="G18" s="1" t="str">
        <f>VLOOKUP(B18,'Teams Used By Individual'!$B$4:$GG$71,15,FALSE)</f>
        <v>Giants</v>
      </c>
      <c r="H18" s="1">
        <v>2</v>
      </c>
      <c r="I18" s="1">
        <v>5</v>
      </c>
      <c r="J18" s="1">
        <v>2</v>
      </c>
      <c r="K18" s="1">
        <v>3</v>
      </c>
      <c r="L18" s="1">
        <v>4</v>
      </c>
      <c r="M18" s="1">
        <v>5</v>
      </c>
      <c r="N18" s="1">
        <v>5</v>
      </c>
      <c r="O18" s="1">
        <v>5</v>
      </c>
      <c r="P18" s="1">
        <v>6</v>
      </c>
      <c r="Q18" s="1">
        <v>5</v>
      </c>
      <c r="R18" s="1">
        <v>4</v>
      </c>
      <c r="S18" s="1">
        <v>3</v>
      </c>
      <c r="T18" s="1">
        <v>4</v>
      </c>
      <c r="U18" s="1">
        <v>1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">
      <c r="A19">
        <f t="shared" si="1"/>
        <v>15</v>
      </c>
      <c r="B19" s="14" t="s">
        <v>68</v>
      </c>
      <c r="C19" s="15">
        <v>54</v>
      </c>
      <c r="D19" s="20">
        <v>4.7127417923857777</v>
      </c>
      <c r="E19" s="13">
        <v>0.49307705669451452</v>
      </c>
      <c r="F19" s="1" t="str">
        <f>VLOOKUP(B19,'Teams Used By Individual'!$B$4:$GG$71,16,FALSE)</f>
        <v>Giants</v>
      </c>
      <c r="G19" s="1" t="str">
        <f>VLOOKUP(B19,'Teams Used By Individual'!$B$4:$GG$71,15,FALSE)</f>
        <v>Diamondbacks</v>
      </c>
      <c r="H19" s="1">
        <v>2</v>
      </c>
      <c r="I19" s="1">
        <v>5</v>
      </c>
      <c r="J19" s="1">
        <v>2</v>
      </c>
      <c r="K19" s="1">
        <v>5</v>
      </c>
      <c r="L19" s="1">
        <v>2</v>
      </c>
      <c r="M19" s="1">
        <v>5</v>
      </c>
      <c r="N19" s="1">
        <v>5</v>
      </c>
      <c r="O19" s="1">
        <v>5</v>
      </c>
      <c r="P19" s="1">
        <v>6</v>
      </c>
      <c r="Q19" s="1">
        <v>6</v>
      </c>
      <c r="R19" s="1">
        <v>3</v>
      </c>
      <c r="S19" s="1">
        <v>3</v>
      </c>
      <c r="T19" s="1">
        <v>3</v>
      </c>
      <c r="U19" s="1">
        <v>2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">
      <c r="A20">
        <f t="shared" si="1"/>
        <v>16</v>
      </c>
      <c r="B20" s="14" t="s">
        <v>30</v>
      </c>
      <c r="C20" s="15">
        <v>54</v>
      </c>
      <c r="D20" s="20">
        <v>1.9165729548376302</v>
      </c>
      <c r="E20" s="13">
        <v>0.53521577305621038</v>
      </c>
      <c r="F20" s="1" t="str">
        <f>VLOOKUP(B20,'Teams Used By Individual'!$B$4:$GG$71,16,FALSE)</f>
        <v>Astros</v>
      </c>
      <c r="G20" s="1" t="str">
        <f>VLOOKUP(B20,'Teams Used By Individual'!$B$4:$GG$71,15,FALSE)</f>
        <v>Diamondbacks</v>
      </c>
      <c r="H20" s="1">
        <v>2</v>
      </c>
      <c r="I20" s="1">
        <v>5</v>
      </c>
      <c r="J20" s="1">
        <v>2</v>
      </c>
      <c r="K20" s="1">
        <v>4</v>
      </c>
      <c r="L20" s="1">
        <v>5</v>
      </c>
      <c r="M20" s="1">
        <v>3</v>
      </c>
      <c r="N20" s="1">
        <v>5</v>
      </c>
      <c r="O20" s="1">
        <v>5</v>
      </c>
      <c r="P20" s="1">
        <v>5</v>
      </c>
      <c r="Q20" s="1">
        <v>5</v>
      </c>
      <c r="R20" s="1">
        <v>4</v>
      </c>
      <c r="S20" s="1">
        <v>4</v>
      </c>
      <c r="T20" s="1">
        <v>3</v>
      </c>
      <c r="U20" s="1">
        <v>2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">
      <c r="A21">
        <f t="shared" si="1"/>
        <v>17</v>
      </c>
      <c r="B21" s="14" t="s">
        <v>50</v>
      </c>
      <c r="C21" s="15">
        <v>54</v>
      </c>
      <c r="D21" s="20">
        <v>2.1958546376725367</v>
      </c>
      <c r="E21" s="13">
        <v>0.49053525024467615</v>
      </c>
      <c r="F21" s="1" t="str">
        <f>VLOOKUP(B21,'Teams Used By Individual'!$B$4:$GG$71,16,FALSE)</f>
        <v>Mariners</v>
      </c>
      <c r="G21" s="1" t="str">
        <f>VLOOKUP(B21,'Teams Used By Individual'!$B$4:$GG$71,15,FALSE)</f>
        <v>Diamondbacks</v>
      </c>
      <c r="H21" s="1">
        <v>1</v>
      </c>
      <c r="I21" s="1">
        <v>5</v>
      </c>
      <c r="J21" s="1">
        <v>2</v>
      </c>
      <c r="K21" s="1">
        <v>3</v>
      </c>
      <c r="L21" s="1">
        <v>5</v>
      </c>
      <c r="M21" s="1">
        <v>3</v>
      </c>
      <c r="N21" s="1">
        <v>5</v>
      </c>
      <c r="O21" s="1">
        <v>5</v>
      </c>
      <c r="P21" s="1">
        <v>6</v>
      </c>
      <c r="Q21" s="1">
        <v>5</v>
      </c>
      <c r="R21" s="1">
        <v>4</v>
      </c>
      <c r="S21" s="1">
        <v>4</v>
      </c>
      <c r="T21" s="1">
        <v>4</v>
      </c>
      <c r="U21" s="1">
        <v>2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">
      <c r="A22">
        <f t="shared" si="1"/>
        <v>18</v>
      </c>
      <c r="B22" s="14" t="s">
        <v>33</v>
      </c>
      <c r="C22" s="15">
        <v>54</v>
      </c>
      <c r="D22" s="20">
        <v>3.0532296314943066</v>
      </c>
      <c r="E22" s="13">
        <v>0.52330920319935192</v>
      </c>
      <c r="F22" s="1" t="str">
        <f>VLOOKUP(B22,'Teams Used By Individual'!$B$4:$GG$71,16,FALSE)</f>
        <v>Rays</v>
      </c>
      <c r="G22" s="1" t="str">
        <f>VLOOKUP(B22,'Teams Used By Individual'!$B$4:$GG$71,15,FALSE)</f>
        <v>Diamondbacks</v>
      </c>
      <c r="H22" s="1">
        <v>1</v>
      </c>
      <c r="I22" s="1">
        <v>5</v>
      </c>
      <c r="J22" s="1">
        <v>2</v>
      </c>
      <c r="K22" s="1">
        <v>3</v>
      </c>
      <c r="L22" s="1">
        <v>5</v>
      </c>
      <c r="M22" s="1">
        <v>3</v>
      </c>
      <c r="N22" s="1">
        <v>5</v>
      </c>
      <c r="O22" s="1">
        <v>5</v>
      </c>
      <c r="P22" s="1">
        <v>6</v>
      </c>
      <c r="Q22" s="1">
        <v>5</v>
      </c>
      <c r="R22" s="1">
        <v>4</v>
      </c>
      <c r="S22" s="1">
        <v>4</v>
      </c>
      <c r="T22" s="1">
        <v>4</v>
      </c>
      <c r="U22" s="1">
        <v>2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">
      <c r="A23">
        <f t="shared" si="1"/>
        <v>19</v>
      </c>
      <c r="B23" s="14" t="s">
        <v>77</v>
      </c>
      <c r="C23" s="15">
        <v>54</v>
      </c>
      <c r="D23" s="20">
        <v>1.6086651604830595</v>
      </c>
      <c r="E23" s="13">
        <v>0.52583129637397119</v>
      </c>
      <c r="F23" s="1" t="str">
        <f>VLOOKUP(B23,'Teams Used By Individual'!$B$4:$GG$71,16,FALSE)</f>
        <v>Giants</v>
      </c>
      <c r="G23" s="1" t="str">
        <f>VLOOKUP(B23,'Teams Used By Individual'!$B$4:$GG$71,15,FALSE)</f>
        <v>Diamondbacks</v>
      </c>
      <c r="H23" s="1">
        <v>1</v>
      </c>
      <c r="I23" s="1">
        <v>5</v>
      </c>
      <c r="J23" s="1">
        <v>2</v>
      </c>
      <c r="K23" s="1">
        <v>6</v>
      </c>
      <c r="L23" s="1">
        <v>5</v>
      </c>
      <c r="M23" s="1">
        <v>4</v>
      </c>
      <c r="N23" s="1">
        <v>1</v>
      </c>
      <c r="O23" s="1">
        <v>5</v>
      </c>
      <c r="P23" s="1">
        <v>6</v>
      </c>
      <c r="Q23" s="1">
        <v>5</v>
      </c>
      <c r="R23" s="1">
        <v>4</v>
      </c>
      <c r="S23" s="1">
        <v>4</v>
      </c>
      <c r="T23" s="1">
        <v>4</v>
      </c>
      <c r="U23" s="1">
        <v>2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">
      <c r="A24">
        <f t="shared" si="1"/>
        <v>20</v>
      </c>
      <c r="B24" s="14" t="s">
        <v>19</v>
      </c>
      <c r="C24" s="15">
        <v>54</v>
      </c>
      <c r="D24" s="20">
        <v>3.5668099569256393</v>
      </c>
      <c r="E24" s="13">
        <v>0.50451876019288111</v>
      </c>
      <c r="F24" s="1" t="str">
        <f>VLOOKUP(B24,'Teams Used By Individual'!$B$4:$GG$71,16,FALSE)</f>
        <v>Giants</v>
      </c>
      <c r="G24" s="1" t="str">
        <f>VLOOKUP(B24,'Teams Used By Individual'!$B$4:$GG$71,15,FALSE)</f>
        <v>Diamondbacks</v>
      </c>
      <c r="H24" s="1">
        <v>1</v>
      </c>
      <c r="I24" s="1">
        <v>5</v>
      </c>
      <c r="J24" s="1">
        <v>2</v>
      </c>
      <c r="K24" s="1">
        <v>5</v>
      </c>
      <c r="L24" s="1">
        <v>2</v>
      </c>
      <c r="M24" s="1">
        <v>4</v>
      </c>
      <c r="N24" s="1">
        <v>4</v>
      </c>
      <c r="O24" s="1">
        <v>5</v>
      </c>
      <c r="P24" s="1">
        <v>6</v>
      </c>
      <c r="Q24" s="1">
        <v>6</v>
      </c>
      <c r="R24" s="1">
        <v>4</v>
      </c>
      <c r="S24" s="1">
        <v>4</v>
      </c>
      <c r="T24" s="1">
        <v>4</v>
      </c>
      <c r="U24" s="1">
        <v>2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">
      <c r="A25">
        <f t="shared" si="1"/>
        <v>21</v>
      </c>
      <c r="B25" s="14" t="s">
        <v>32</v>
      </c>
      <c r="C25" s="15">
        <v>54</v>
      </c>
      <c r="D25" s="20">
        <v>2.6636119729298717</v>
      </c>
      <c r="E25" s="13">
        <v>0.47360723895788109</v>
      </c>
      <c r="F25" s="1" t="str">
        <f>VLOOKUP(B25,'Teams Used By Individual'!$B$4:$GG$71,16,FALSE)</f>
        <v>Mariners</v>
      </c>
      <c r="G25" s="1" t="str">
        <f>VLOOKUP(B25,'Teams Used By Individual'!$B$4:$GG$71,15,FALSE)</f>
        <v>Diamondbacks</v>
      </c>
      <c r="H25" s="1">
        <v>1</v>
      </c>
      <c r="I25" s="1">
        <v>5</v>
      </c>
      <c r="J25" s="1">
        <v>4</v>
      </c>
      <c r="K25" s="1">
        <v>3</v>
      </c>
      <c r="L25" s="1">
        <v>2</v>
      </c>
      <c r="M25" s="1">
        <v>3</v>
      </c>
      <c r="N25" s="1">
        <v>5</v>
      </c>
      <c r="O25" s="1">
        <v>5</v>
      </c>
      <c r="P25" s="1">
        <v>6</v>
      </c>
      <c r="Q25" s="1">
        <v>6</v>
      </c>
      <c r="R25" s="1">
        <v>4</v>
      </c>
      <c r="S25" s="1">
        <v>4</v>
      </c>
      <c r="T25" s="1">
        <v>4</v>
      </c>
      <c r="U25" s="1">
        <v>2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">
      <c r="A26">
        <f t="shared" si="1"/>
        <v>22</v>
      </c>
      <c r="B26" s="14" t="s">
        <v>58</v>
      </c>
      <c r="C26" s="15">
        <v>54</v>
      </c>
      <c r="D26" s="20">
        <v>5.223605920634224</v>
      </c>
      <c r="E26" s="13">
        <v>0.47530079838043365</v>
      </c>
      <c r="F26" s="1" t="str">
        <f>VLOOKUP(B26,'Teams Used By Individual'!$B$4:$GG$71,16,FALSE)</f>
        <v>Giants</v>
      </c>
      <c r="G26" s="1" t="str">
        <f>VLOOKUP(B26,'Teams Used By Individual'!$B$4:$GG$71,15,FALSE)</f>
        <v>Mariners</v>
      </c>
      <c r="H26" s="1">
        <v>4</v>
      </c>
      <c r="I26" s="1">
        <v>5</v>
      </c>
      <c r="J26" s="1">
        <v>2</v>
      </c>
      <c r="K26" s="1">
        <v>3</v>
      </c>
      <c r="L26" s="1">
        <v>2</v>
      </c>
      <c r="M26" s="1">
        <v>5</v>
      </c>
      <c r="N26" s="1">
        <v>5</v>
      </c>
      <c r="O26" s="1">
        <v>4</v>
      </c>
      <c r="P26" s="1">
        <v>6</v>
      </c>
      <c r="Q26" s="1">
        <v>4</v>
      </c>
      <c r="R26" s="1">
        <v>3</v>
      </c>
      <c r="S26" s="1">
        <v>4</v>
      </c>
      <c r="T26" s="1">
        <v>3</v>
      </c>
      <c r="U26" s="1">
        <v>4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A27">
        <f t="shared" si="1"/>
        <v>23</v>
      </c>
      <c r="B27" s="14" t="s">
        <v>45</v>
      </c>
      <c r="C27" s="15">
        <v>54</v>
      </c>
      <c r="D27" s="20">
        <v>2.6405814176391962</v>
      </c>
      <c r="E27" s="13">
        <v>0.48879487070815991</v>
      </c>
      <c r="F27" s="1" t="str">
        <f>VLOOKUP(B27,'Teams Used By Individual'!$B$4:$GG$71,16,FALSE)</f>
        <v>Mariners</v>
      </c>
      <c r="G27" s="1" t="str">
        <f>VLOOKUP(B27,'Teams Used By Individual'!$B$4:$GG$71,15,FALSE)</f>
        <v>Brewers</v>
      </c>
      <c r="H27" s="1">
        <v>1</v>
      </c>
      <c r="I27" s="1">
        <v>2</v>
      </c>
      <c r="J27" s="1">
        <v>2</v>
      </c>
      <c r="K27" s="1">
        <v>6</v>
      </c>
      <c r="L27" s="1">
        <v>4</v>
      </c>
      <c r="M27" s="1">
        <v>2</v>
      </c>
      <c r="N27" s="1">
        <v>5</v>
      </c>
      <c r="O27" s="1">
        <v>5</v>
      </c>
      <c r="P27" s="1">
        <v>5</v>
      </c>
      <c r="Q27" s="1">
        <v>5</v>
      </c>
      <c r="R27" s="1">
        <v>4</v>
      </c>
      <c r="S27" s="1">
        <v>5</v>
      </c>
      <c r="T27" s="1">
        <v>4</v>
      </c>
      <c r="U27" s="1">
        <v>4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A28">
        <f t="shared" si="1"/>
        <v>24</v>
      </c>
      <c r="B28" s="14" t="s">
        <v>35</v>
      </c>
      <c r="C28" s="15">
        <v>53</v>
      </c>
      <c r="D28" s="20">
        <v>4.466854130504295</v>
      </c>
      <c r="E28" s="13">
        <v>0.49781740495198956</v>
      </c>
      <c r="F28" s="1" t="str">
        <f>VLOOKUP(B28,'Teams Used By Individual'!$B$4:$GG$71,16,FALSE)</f>
        <v>Braves</v>
      </c>
      <c r="G28" s="1" t="str">
        <f>VLOOKUP(B28,'Teams Used By Individual'!$B$4:$GG$71,15,FALSE)</f>
        <v>Giants</v>
      </c>
      <c r="H28" s="1">
        <v>2</v>
      </c>
      <c r="I28" s="1">
        <v>5</v>
      </c>
      <c r="J28" s="1">
        <v>5</v>
      </c>
      <c r="K28" s="1">
        <v>3</v>
      </c>
      <c r="L28" s="1">
        <v>4</v>
      </c>
      <c r="M28" s="1">
        <v>3</v>
      </c>
      <c r="N28" s="1">
        <v>6</v>
      </c>
      <c r="O28" s="1">
        <v>5</v>
      </c>
      <c r="P28" s="1">
        <v>4</v>
      </c>
      <c r="Q28" s="1">
        <v>5</v>
      </c>
      <c r="R28" s="1">
        <v>1</v>
      </c>
      <c r="S28" s="1">
        <v>5</v>
      </c>
      <c r="T28" s="1">
        <v>4</v>
      </c>
      <c r="U28" s="1">
        <v>1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">
      <c r="A29">
        <f t="shared" si="1"/>
        <v>25</v>
      </c>
      <c r="B29" s="14" t="s">
        <v>53</v>
      </c>
      <c r="C29" s="15">
        <v>53</v>
      </c>
      <c r="D29" s="20">
        <v>1.5713491431670419</v>
      </c>
      <c r="E29" s="13">
        <v>0.52840208372505626</v>
      </c>
      <c r="F29" s="1" t="str">
        <f>VLOOKUP(B29,'Teams Used By Individual'!$B$4:$GG$71,16,FALSE)</f>
        <v>Mariners</v>
      </c>
      <c r="G29" s="1" t="str">
        <f>VLOOKUP(B29,'Teams Used By Individual'!$B$4:$GG$71,15,FALSE)</f>
        <v>Diamondbacks</v>
      </c>
      <c r="H29" s="1">
        <v>1</v>
      </c>
      <c r="I29" s="1">
        <v>5</v>
      </c>
      <c r="J29" s="1">
        <v>5</v>
      </c>
      <c r="K29" s="1">
        <v>3</v>
      </c>
      <c r="L29" s="1">
        <v>4</v>
      </c>
      <c r="M29" s="1">
        <v>3</v>
      </c>
      <c r="N29" s="1">
        <v>5</v>
      </c>
      <c r="O29" s="1">
        <v>5</v>
      </c>
      <c r="P29" s="1">
        <v>6</v>
      </c>
      <c r="Q29" s="1">
        <v>5</v>
      </c>
      <c r="R29" s="1">
        <v>4</v>
      </c>
      <c r="S29" s="1">
        <v>1</v>
      </c>
      <c r="T29" s="1">
        <v>4</v>
      </c>
      <c r="U29" s="1">
        <v>2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">
      <c r="A30">
        <f t="shared" si="1"/>
        <v>26</v>
      </c>
      <c r="B30" s="14" t="s">
        <v>27</v>
      </c>
      <c r="C30" s="15">
        <v>53</v>
      </c>
      <c r="D30" s="20">
        <v>4.7084280499610323</v>
      </c>
      <c r="E30" s="13">
        <v>0.51474200611775711</v>
      </c>
      <c r="F30" s="1" t="str">
        <f>VLOOKUP(B30,'Teams Used By Individual'!$B$4:$GG$71,16,FALSE)</f>
        <v>White Sox</v>
      </c>
      <c r="G30" s="1" t="str">
        <f>VLOOKUP(B30,'Teams Used By Individual'!$B$4:$GG$71,15,FALSE)</f>
        <v>Diamondbacks</v>
      </c>
      <c r="H30" s="1">
        <v>1</v>
      </c>
      <c r="I30" s="1">
        <v>5</v>
      </c>
      <c r="J30" s="1">
        <v>2</v>
      </c>
      <c r="K30" s="1">
        <v>3</v>
      </c>
      <c r="L30" s="1">
        <v>5</v>
      </c>
      <c r="M30" s="1">
        <v>3</v>
      </c>
      <c r="N30" s="1">
        <v>4</v>
      </c>
      <c r="O30" s="1">
        <v>5</v>
      </c>
      <c r="P30" s="1">
        <v>6</v>
      </c>
      <c r="Q30" s="1">
        <v>5</v>
      </c>
      <c r="R30" s="1">
        <v>4</v>
      </c>
      <c r="S30" s="1">
        <v>4</v>
      </c>
      <c r="T30" s="1">
        <v>4</v>
      </c>
      <c r="U30" s="1">
        <v>2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">
      <c r="A31">
        <f t="shared" si="1"/>
        <v>27</v>
      </c>
      <c r="B31" s="14" t="s">
        <v>3</v>
      </c>
      <c r="C31" s="15">
        <v>53</v>
      </c>
      <c r="D31" s="20">
        <v>4.6019955894361857</v>
      </c>
      <c r="E31" s="13">
        <v>0.46532463924207956</v>
      </c>
      <c r="F31" s="1" t="str">
        <f>VLOOKUP(B31,'Teams Used By Individual'!$B$4:$GG$71,16,FALSE)</f>
        <v>Giants</v>
      </c>
      <c r="G31" s="1" t="str">
        <f>VLOOKUP(B31,'Teams Used By Individual'!$B$4:$GG$71,15,FALSE)</f>
        <v>Diamondbacks</v>
      </c>
      <c r="H31" s="1">
        <v>1</v>
      </c>
      <c r="I31" s="1">
        <v>5</v>
      </c>
      <c r="J31" s="1">
        <v>2</v>
      </c>
      <c r="K31" s="1">
        <v>3</v>
      </c>
      <c r="L31" s="1">
        <v>2</v>
      </c>
      <c r="M31" s="1">
        <v>5</v>
      </c>
      <c r="N31" s="1">
        <v>5</v>
      </c>
      <c r="O31" s="1">
        <v>5</v>
      </c>
      <c r="P31" s="1">
        <v>5</v>
      </c>
      <c r="Q31" s="1">
        <v>6</v>
      </c>
      <c r="R31" s="1">
        <v>4</v>
      </c>
      <c r="S31" s="1">
        <v>4</v>
      </c>
      <c r="T31" s="1">
        <v>4</v>
      </c>
      <c r="U31" s="1">
        <v>2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">
      <c r="A32">
        <f t="shared" si="1"/>
        <v>28</v>
      </c>
      <c r="B32" s="14" t="s">
        <v>28</v>
      </c>
      <c r="C32" s="15">
        <v>53</v>
      </c>
      <c r="D32" s="20">
        <v>2.7643834776481535</v>
      </c>
      <c r="E32" s="13">
        <v>0.51836963701143102</v>
      </c>
      <c r="F32" s="1" t="str">
        <f>VLOOKUP(B32,'Teams Used By Individual'!$B$4:$GG$71,16,FALSE)</f>
        <v>Mariners</v>
      </c>
      <c r="G32" s="1" t="str">
        <f>VLOOKUP(B32,'Teams Used By Individual'!$B$4:$GG$71,15,FALSE)</f>
        <v>Cubs</v>
      </c>
      <c r="H32" s="1">
        <v>2</v>
      </c>
      <c r="I32" s="1">
        <v>5</v>
      </c>
      <c r="J32" s="1">
        <v>2</v>
      </c>
      <c r="K32" s="1">
        <v>5</v>
      </c>
      <c r="L32" s="1">
        <v>5</v>
      </c>
      <c r="M32" s="1">
        <v>3</v>
      </c>
      <c r="N32" s="1">
        <v>5</v>
      </c>
      <c r="O32" s="1">
        <v>5</v>
      </c>
      <c r="P32" s="1">
        <v>4</v>
      </c>
      <c r="Q32" s="1">
        <v>6</v>
      </c>
      <c r="R32" s="1">
        <v>4</v>
      </c>
      <c r="S32" s="1">
        <v>1</v>
      </c>
      <c r="T32" s="1">
        <v>3</v>
      </c>
      <c r="U32" s="1">
        <v>3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">
      <c r="A33">
        <f t="shared" si="1"/>
        <v>29</v>
      </c>
      <c r="B33" s="14" t="s">
        <v>36</v>
      </c>
      <c r="C33" s="15">
        <v>53</v>
      </c>
      <c r="D33" s="20">
        <v>2.8881597153631042</v>
      </c>
      <c r="E33" s="13">
        <v>0.50821070933276646</v>
      </c>
      <c r="F33" s="1" t="str">
        <f>VLOOKUP(B33,'Teams Used By Individual'!$B$4:$GG$71,16,FALSE)</f>
        <v>Giants</v>
      </c>
      <c r="G33" s="1" t="str">
        <f>VLOOKUP(B33,'Teams Used By Individual'!$B$4:$GG$71,15,FALSE)</f>
        <v>Brewers</v>
      </c>
      <c r="H33" s="1">
        <v>2</v>
      </c>
      <c r="I33" s="1">
        <v>2</v>
      </c>
      <c r="J33" s="1">
        <v>4</v>
      </c>
      <c r="K33" s="1">
        <v>3</v>
      </c>
      <c r="L33" s="1">
        <v>5</v>
      </c>
      <c r="M33" s="1">
        <v>3</v>
      </c>
      <c r="N33" s="1">
        <v>2</v>
      </c>
      <c r="O33" s="1">
        <v>5</v>
      </c>
      <c r="P33" s="1">
        <v>6</v>
      </c>
      <c r="Q33" s="1">
        <v>2</v>
      </c>
      <c r="R33" s="1">
        <v>5</v>
      </c>
      <c r="S33" s="1">
        <v>5</v>
      </c>
      <c r="T33" s="1">
        <v>5</v>
      </c>
      <c r="U33" s="1">
        <v>4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>
        <f t="shared" si="1"/>
        <v>30</v>
      </c>
      <c r="B34" s="14" t="s">
        <v>72</v>
      </c>
      <c r="C34" s="15">
        <v>53</v>
      </c>
      <c r="D34" s="20">
        <v>6.5057119241870032</v>
      </c>
      <c r="E34" s="13">
        <v>0.49842751894817877</v>
      </c>
      <c r="F34" s="1" t="str">
        <f>VLOOKUP(B34,'Teams Used By Individual'!$B$4:$GG$71,16,FALSE)</f>
        <v>Braves</v>
      </c>
      <c r="G34" s="1" t="str">
        <f>VLOOKUP(B34,'Teams Used By Individual'!$B$4:$GG$71,15,FALSE)</f>
        <v>Dodgers</v>
      </c>
      <c r="H34" s="1">
        <v>2</v>
      </c>
      <c r="I34" s="1">
        <v>5</v>
      </c>
      <c r="J34" s="1">
        <v>2</v>
      </c>
      <c r="K34" s="1">
        <v>3</v>
      </c>
      <c r="L34" s="1">
        <v>5</v>
      </c>
      <c r="M34" s="1">
        <v>3</v>
      </c>
      <c r="N34" s="1">
        <v>5</v>
      </c>
      <c r="O34" s="1">
        <v>4</v>
      </c>
      <c r="P34" s="1">
        <v>5</v>
      </c>
      <c r="Q34" s="1">
        <v>3</v>
      </c>
      <c r="R34" s="1">
        <v>4</v>
      </c>
      <c r="S34" s="1">
        <v>3</v>
      </c>
      <c r="T34" s="1">
        <v>4</v>
      </c>
      <c r="U34" s="1">
        <v>5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>
        <f t="shared" si="1"/>
        <v>31</v>
      </c>
      <c r="B35" s="14" t="s">
        <v>6</v>
      </c>
      <c r="C35" s="15">
        <v>52</v>
      </c>
      <c r="D35" s="20">
        <v>4.6461393718178403</v>
      </c>
      <c r="E35" s="13">
        <v>0.45923939879856152</v>
      </c>
      <c r="F35" s="1" t="str">
        <f>VLOOKUP(B35,'Teams Used By Individual'!$B$4:$GG$71,16,FALSE)</f>
        <v>Mariners</v>
      </c>
      <c r="G35" s="1" t="str">
        <f>VLOOKUP(B35,'Teams Used By Individual'!$B$4:$GG$71,15,FALSE)</f>
        <v>Giants</v>
      </c>
      <c r="H35" s="1">
        <v>1</v>
      </c>
      <c r="I35" s="1">
        <v>5</v>
      </c>
      <c r="J35" s="1">
        <v>2</v>
      </c>
      <c r="K35" s="1">
        <v>3</v>
      </c>
      <c r="L35" s="1">
        <v>2</v>
      </c>
      <c r="M35" s="1">
        <v>5</v>
      </c>
      <c r="N35" s="1">
        <v>5</v>
      </c>
      <c r="O35" s="1">
        <v>5</v>
      </c>
      <c r="P35" s="1">
        <v>5</v>
      </c>
      <c r="Q35" s="1">
        <v>6</v>
      </c>
      <c r="R35" s="1">
        <v>4</v>
      </c>
      <c r="S35" s="1">
        <v>4</v>
      </c>
      <c r="T35" s="1">
        <v>4</v>
      </c>
      <c r="U35" s="1">
        <v>1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>
        <f t="shared" si="1"/>
        <v>32</v>
      </c>
      <c r="B36" s="14" t="s">
        <v>12</v>
      </c>
      <c r="C36" s="15">
        <v>52</v>
      </c>
      <c r="D36" s="20">
        <v>-1.4592871046431188</v>
      </c>
      <c r="E36" s="13">
        <v>0.51713914481455225</v>
      </c>
      <c r="F36" s="1" t="str">
        <f>VLOOKUP(B36,'Teams Used By Individual'!$B$4:$GG$71,16,FALSE)</f>
        <v>Mariners</v>
      </c>
      <c r="G36" s="1" t="str">
        <f>VLOOKUP(B36,'Teams Used By Individual'!$B$4:$GG$71,15,FALSE)</f>
        <v>Diamondbacks</v>
      </c>
      <c r="H36" s="1">
        <v>2</v>
      </c>
      <c r="I36" s="1">
        <v>5</v>
      </c>
      <c r="J36" s="1">
        <v>2</v>
      </c>
      <c r="K36" s="1">
        <v>3</v>
      </c>
      <c r="L36" s="1">
        <v>5</v>
      </c>
      <c r="M36" s="1">
        <v>2</v>
      </c>
      <c r="N36" s="1">
        <v>5</v>
      </c>
      <c r="O36" s="1">
        <v>4</v>
      </c>
      <c r="P36" s="1">
        <v>6</v>
      </c>
      <c r="Q36" s="1">
        <v>6</v>
      </c>
      <c r="R36" s="1">
        <v>5</v>
      </c>
      <c r="S36" s="1">
        <v>3</v>
      </c>
      <c r="T36" s="1">
        <v>2</v>
      </c>
      <c r="U36" s="1">
        <v>2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">
      <c r="A37">
        <f t="shared" si="1"/>
        <v>33</v>
      </c>
      <c r="B37" s="14" t="s">
        <v>66</v>
      </c>
      <c r="C37" s="15">
        <v>52</v>
      </c>
      <c r="D37" s="20">
        <v>2.8541005198651952</v>
      </c>
      <c r="E37" s="13">
        <v>0.49759474093541628</v>
      </c>
      <c r="F37" s="1" t="str">
        <f>VLOOKUP(B37,'Teams Used By Individual'!$B$4:$GG$71,16,FALSE)</f>
        <v>Rays</v>
      </c>
      <c r="G37" s="1" t="str">
        <f>VLOOKUP(B37,'Teams Used By Individual'!$B$4:$GG$71,15,FALSE)</f>
        <v>Diamondbacks</v>
      </c>
      <c r="H37" s="1">
        <v>1</v>
      </c>
      <c r="I37" s="1">
        <v>1</v>
      </c>
      <c r="J37" s="1">
        <v>5</v>
      </c>
      <c r="K37" s="1">
        <v>5</v>
      </c>
      <c r="L37" s="1">
        <v>4</v>
      </c>
      <c r="M37" s="1">
        <v>5</v>
      </c>
      <c r="N37" s="1">
        <v>5</v>
      </c>
      <c r="O37" s="1">
        <v>5</v>
      </c>
      <c r="P37" s="1">
        <v>6</v>
      </c>
      <c r="Q37" s="1">
        <v>5</v>
      </c>
      <c r="R37" s="1">
        <v>1</v>
      </c>
      <c r="S37" s="1">
        <v>3</v>
      </c>
      <c r="T37" s="1">
        <v>4</v>
      </c>
      <c r="U37" s="1">
        <v>2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">
      <c r="A38">
        <f t="shared" si="1"/>
        <v>34</v>
      </c>
      <c r="B38" s="14" t="s">
        <v>79</v>
      </c>
      <c r="C38" s="15">
        <v>52</v>
      </c>
      <c r="D38" s="20">
        <v>-3.5821319696024938</v>
      </c>
      <c r="E38" s="13">
        <v>0.53626438527218112</v>
      </c>
      <c r="F38" s="1" t="str">
        <f>VLOOKUP(B38,'Teams Used By Individual'!$B$4:$GG$71,16,FALSE)</f>
        <v>Giants</v>
      </c>
      <c r="G38" s="1" t="str">
        <f>VLOOKUP(B38,'Teams Used By Individual'!$B$4:$GG$71,15,FALSE)</f>
        <v>Mets</v>
      </c>
      <c r="H38" s="1">
        <v>3</v>
      </c>
      <c r="I38" s="1">
        <v>5</v>
      </c>
      <c r="J38" s="1">
        <v>2</v>
      </c>
      <c r="K38" s="1">
        <v>3</v>
      </c>
      <c r="L38" s="1">
        <v>4</v>
      </c>
      <c r="M38" s="1">
        <v>3</v>
      </c>
      <c r="N38" s="1">
        <v>4</v>
      </c>
      <c r="O38" s="1">
        <v>5</v>
      </c>
      <c r="P38" s="1">
        <v>5</v>
      </c>
      <c r="Q38" s="1">
        <v>6</v>
      </c>
      <c r="R38" s="1">
        <v>4</v>
      </c>
      <c r="S38" s="1">
        <v>1</v>
      </c>
      <c r="T38" s="1">
        <v>5</v>
      </c>
      <c r="U38" s="1">
        <v>2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">
      <c r="A39">
        <f t="shared" si="1"/>
        <v>35</v>
      </c>
      <c r="B39" s="14" t="s">
        <v>74</v>
      </c>
      <c r="C39" s="15">
        <v>52</v>
      </c>
      <c r="D39" s="20">
        <v>1.5642760838043865</v>
      </c>
      <c r="E39" s="13">
        <v>0.46392507928825372</v>
      </c>
      <c r="F39" s="1" t="str">
        <f>VLOOKUP(B39,'Teams Used By Individual'!$B$4:$GG$71,16,FALSE)</f>
        <v>Marlins</v>
      </c>
      <c r="G39" s="1" t="str">
        <f>VLOOKUP(B39,'Teams Used By Individual'!$B$4:$GG$71,15,FALSE)</f>
        <v>Braves</v>
      </c>
      <c r="H39" s="1">
        <v>2</v>
      </c>
      <c r="I39" s="1">
        <v>5</v>
      </c>
      <c r="J39" s="1">
        <v>5</v>
      </c>
      <c r="K39" s="1">
        <v>3</v>
      </c>
      <c r="L39" s="1">
        <v>5</v>
      </c>
      <c r="M39" s="1">
        <v>3</v>
      </c>
      <c r="N39" s="1">
        <v>2</v>
      </c>
      <c r="O39" s="1">
        <v>5</v>
      </c>
      <c r="P39" s="1">
        <v>3</v>
      </c>
      <c r="Q39" s="1">
        <v>4</v>
      </c>
      <c r="R39" s="1">
        <v>4</v>
      </c>
      <c r="S39" s="1">
        <v>4</v>
      </c>
      <c r="T39" s="1">
        <v>4</v>
      </c>
      <c r="U39" s="1">
        <v>3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">
      <c r="A40">
        <f t="shared" si="1"/>
        <v>36</v>
      </c>
      <c r="B40" s="14" t="s">
        <v>56</v>
      </c>
      <c r="C40" s="15">
        <v>52</v>
      </c>
      <c r="D40" s="20">
        <v>0.49477148682926497</v>
      </c>
      <c r="E40" s="13">
        <v>0.50885342088642671</v>
      </c>
      <c r="F40" s="1" t="str">
        <f>VLOOKUP(B40,'Teams Used By Individual'!$B$4:$GG$71,16,FALSE)</f>
        <v>Mariners</v>
      </c>
      <c r="G40" s="1" t="str">
        <f>VLOOKUP(B40,'Teams Used By Individual'!$B$4:$GG$71,15,FALSE)</f>
        <v>Brewers</v>
      </c>
      <c r="H40" s="1">
        <v>1</v>
      </c>
      <c r="I40" s="1">
        <v>5</v>
      </c>
      <c r="J40" s="1">
        <v>2</v>
      </c>
      <c r="K40" s="1">
        <v>3</v>
      </c>
      <c r="L40" s="1">
        <v>2</v>
      </c>
      <c r="M40" s="1">
        <v>3</v>
      </c>
      <c r="N40" s="1">
        <v>5</v>
      </c>
      <c r="O40" s="1">
        <v>5</v>
      </c>
      <c r="P40" s="1">
        <v>5</v>
      </c>
      <c r="Q40" s="1">
        <v>5</v>
      </c>
      <c r="R40" s="1">
        <v>4</v>
      </c>
      <c r="S40" s="1">
        <v>4</v>
      </c>
      <c r="T40" s="1">
        <v>4</v>
      </c>
      <c r="U40" s="1">
        <v>4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">
      <c r="A41">
        <f t="shared" si="1"/>
        <v>37</v>
      </c>
      <c r="B41" s="14" t="s">
        <v>61</v>
      </c>
      <c r="C41" s="15">
        <v>51</v>
      </c>
      <c r="D41" s="20">
        <v>-2.5301037018390273</v>
      </c>
      <c r="E41" s="13">
        <v>0.53020974991285386</v>
      </c>
      <c r="F41" s="1" t="str">
        <f>VLOOKUP(B41,'Teams Used By Individual'!$B$4:$GG$71,16,FALSE)</f>
        <v>White Sox</v>
      </c>
      <c r="G41" s="1" t="str">
        <f>VLOOKUP(B41,'Teams Used By Individual'!$B$4:$GG$71,15,FALSE)</f>
        <v>Diamondbacks</v>
      </c>
      <c r="H41" s="1">
        <v>2</v>
      </c>
      <c r="I41" s="1">
        <v>5</v>
      </c>
      <c r="J41" s="1">
        <v>2</v>
      </c>
      <c r="K41" s="1">
        <v>4</v>
      </c>
      <c r="L41" s="1">
        <v>5</v>
      </c>
      <c r="M41" s="1">
        <v>2</v>
      </c>
      <c r="N41" s="1">
        <v>5</v>
      </c>
      <c r="O41" s="1">
        <v>5</v>
      </c>
      <c r="P41" s="1">
        <v>1</v>
      </c>
      <c r="Q41" s="1">
        <v>5</v>
      </c>
      <c r="R41" s="1">
        <v>4</v>
      </c>
      <c r="S41" s="1">
        <v>5</v>
      </c>
      <c r="T41" s="1">
        <v>4</v>
      </c>
      <c r="U41" s="1">
        <v>2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">
      <c r="A42">
        <f t="shared" si="1"/>
        <v>38</v>
      </c>
      <c r="B42" s="14" t="s">
        <v>20</v>
      </c>
      <c r="C42" s="15">
        <v>51</v>
      </c>
      <c r="D42" s="20">
        <v>2.7302208563710213</v>
      </c>
      <c r="E42" s="13">
        <v>0.49105421774939767</v>
      </c>
      <c r="F42" s="1" t="str">
        <f>VLOOKUP(B42,'Teams Used By Individual'!$B$4:$GG$71,16,FALSE)</f>
        <v>Mariners</v>
      </c>
      <c r="G42" s="1" t="str">
        <f>VLOOKUP(B42,'Teams Used By Individual'!$B$4:$GG$71,15,FALSE)</f>
        <v>Mets</v>
      </c>
      <c r="H42" s="1">
        <v>1</v>
      </c>
      <c r="I42" s="1">
        <v>5</v>
      </c>
      <c r="J42" s="1">
        <v>2</v>
      </c>
      <c r="K42" s="1">
        <v>3</v>
      </c>
      <c r="L42" s="1">
        <v>5</v>
      </c>
      <c r="M42" s="1">
        <v>3</v>
      </c>
      <c r="N42" s="1">
        <v>2</v>
      </c>
      <c r="O42" s="1">
        <v>5</v>
      </c>
      <c r="P42" s="1">
        <v>5</v>
      </c>
      <c r="Q42" s="1">
        <v>6</v>
      </c>
      <c r="R42" s="1">
        <v>4</v>
      </c>
      <c r="S42" s="1">
        <v>4</v>
      </c>
      <c r="T42" s="1">
        <v>4</v>
      </c>
      <c r="U42" s="1">
        <v>2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">
      <c r="A43">
        <f t="shared" si="1"/>
        <v>39</v>
      </c>
      <c r="B43" s="14" t="s">
        <v>41</v>
      </c>
      <c r="C43" s="15">
        <v>51</v>
      </c>
      <c r="D43" s="20">
        <v>1.7877651598229383</v>
      </c>
      <c r="E43" s="13">
        <v>0.48835433304731246</v>
      </c>
      <c r="F43" s="1" t="str">
        <f>VLOOKUP(B43,'Teams Used By Individual'!$B$4:$GG$71,16,FALSE)</f>
        <v>Rays</v>
      </c>
      <c r="G43" s="1" t="str">
        <f>VLOOKUP(B43,'Teams Used By Individual'!$B$4:$GG$71,15,FALSE)</f>
        <v>White Sox</v>
      </c>
      <c r="H43" s="1">
        <v>2</v>
      </c>
      <c r="I43" s="1">
        <v>3</v>
      </c>
      <c r="J43" s="1">
        <v>4</v>
      </c>
      <c r="K43" s="1">
        <v>3</v>
      </c>
      <c r="L43" s="1">
        <v>4</v>
      </c>
      <c r="M43" s="1">
        <v>3</v>
      </c>
      <c r="N43" s="1">
        <v>4</v>
      </c>
      <c r="O43" s="1">
        <v>5</v>
      </c>
      <c r="P43" s="1">
        <v>4</v>
      </c>
      <c r="Q43" s="1">
        <v>5</v>
      </c>
      <c r="R43" s="1">
        <v>3</v>
      </c>
      <c r="S43" s="1">
        <v>5</v>
      </c>
      <c r="T43" s="1">
        <v>3</v>
      </c>
      <c r="U43" s="1">
        <v>3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2">
      <c r="A44">
        <f t="shared" si="1"/>
        <v>40</v>
      </c>
      <c r="B44" s="14" t="s">
        <v>48</v>
      </c>
      <c r="C44" s="15">
        <v>51</v>
      </c>
      <c r="D44" s="20">
        <v>0.95816883022660893</v>
      </c>
      <c r="E44" s="13">
        <v>0.49806690234130679</v>
      </c>
      <c r="F44" s="1" t="str">
        <f>VLOOKUP(B44,'Teams Used By Individual'!$B$4:$GG$71,16,FALSE)</f>
        <v>Mariners</v>
      </c>
      <c r="G44" s="1" t="str">
        <f>VLOOKUP(B44,'Teams Used By Individual'!$B$4:$GG$71,15,FALSE)</f>
        <v>Cubs</v>
      </c>
      <c r="H44" s="1">
        <v>1</v>
      </c>
      <c r="I44" s="1">
        <v>2</v>
      </c>
      <c r="J44" s="1">
        <v>4</v>
      </c>
      <c r="K44" s="1">
        <v>6</v>
      </c>
      <c r="L44" s="1">
        <v>4</v>
      </c>
      <c r="M44" s="1">
        <v>3</v>
      </c>
      <c r="N44" s="1">
        <v>4</v>
      </c>
      <c r="O44" s="1">
        <v>5</v>
      </c>
      <c r="P44" s="1">
        <v>5</v>
      </c>
      <c r="Q44" s="1">
        <v>2</v>
      </c>
      <c r="R44" s="1">
        <v>4</v>
      </c>
      <c r="S44" s="1">
        <v>4</v>
      </c>
      <c r="T44" s="1">
        <v>4</v>
      </c>
      <c r="U44" s="1">
        <v>3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2">
      <c r="A45">
        <f t="shared" si="1"/>
        <v>41</v>
      </c>
      <c r="B45" s="14" t="s">
        <v>51</v>
      </c>
      <c r="C45" s="15">
        <v>51</v>
      </c>
      <c r="D45" s="20">
        <v>-1.8923911905732922</v>
      </c>
      <c r="E45" s="13">
        <v>0.52366933843769647</v>
      </c>
      <c r="F45" s="1" t="str">
        <f>VLOOKUP(B45,'Teams Used By Individual'!$B$4:$GG$71,16,FALSE)</f>
        <v>Padres</v>
      </c>
      <c r="G45" s="1" t="str">
        <f>VLOOKUP(B45,'Teams Used By Individual'!$B$4:$GG$71,15,FALSE)</f>
        <v>Brewers</v>
      </c>
      <c r="H45" s="1">
        <v>2</v>
      </c>
      <c r="I45" s="1">
        <v>1</v>
      </c>
      <c r="J45" s="1">
        <v>2</v>
      </c>
      <c r="K45" s="1">
        <v>5</v>
      </c>
      <c r="L45" s="1">
        <v>3</v>
      </c>
      <c r="M45" s="1">
        <v>3</v>
      </c>
      <c r="N45" s="1">
        <v>4</v>
      </c>
      <c r="O45" s="1">
        <v>5</v>
      </c>
      <c r="P45" s="1">
        <v>6</v>
      </c>
      <c r="Q45" s="1">
        <v>5</v>
      </c>
      <c r="R45" s="1">
        <v>3</v>
      </c>
      <c r="S45" s="1">
        <v>5</v>
      </c>
      <c r="T45" s="1">
        <v>3</v>
      </c>
      <c r="U45" s="1">
        <v>4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">
      <c r="A46">
        <f t="shared" si="1"/>
        <v>42</v>
      </c>
      <c r="B46" s="14" t="s">
        <v>49</v>
      </c>
      <c r="C46" s="15">
        <v>50</v>
      </c>
      <c r="D46" s="20">
        <v>-0.48630570198780321</v>
      </c>
      <c r="E46" s="13">
        <v>0.51030214831799903</v>
      </c>
      <c r="F46" s="1" t="str">
        <f>VLOOKUP(B46,'Teams Used By Individual'!$B$4:$GG$71,16,FALSE)</f>
        <v>Braves</v>
      </c>
      <c r="G46" s="1" t="str">
        <f>VLOOKUP(B46,'Teams Used By Individual'!$B$4:$GG$71,15,FALSE)</f>
        <v>Diamondbacks</v>
      </c>
      <c r="H46" s="1">
        <v>1</v>
      </c>
      <c r="I46" s="1">
        <v>3</v>
      </c>
      <c r="J46" s="1">
        <v>4</v>
      </c>
      <c r="K46" s="1">
        <v>3</v>
      </c>
      <c r="L46" s="1">
        <v>4</v>
      </c>
      <c r="M46" s="1">
        <v>5</v>
      </c>
      <c r="N46" s="1">
        <v>4</v>
      </c>
      <c r="O46" s="1">
        <v>5</v>
      </c>
      <c r="P46" s="1">
        <v>6</v>
      </c>
      <c r="Q46" s="1">
        <v>5</v>
      </c>
      <c r="R46" s="1">
        <v>1</v>
      </c>
      <c r="S46" s="1">
        <v>3</v>
      </c>
      <c r="T46" s="1">
        <v>4</v>
      </c>
      <c r="U46" s="1">
        <v>2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">
      <c r="A47">
        <f t="shared" si="1"/>
        <v>43</v>
      </c>
      <c r="B47" s="14" t="s">
        <v>46</v>
      </c>
      <c r="C47" s="15">
        <v>50</v>
      </c>
      <c r="D47" s="20">
        <v>-4.6636254760959996</v>
      </c>
      <c r="E47" s="13">
        <v>0.5205161134221129</v>
      </c>
      <c r="F47" s="1" t="str">
        <f>VLOOKUP(B47,'Teams Used By Individual'!$B$4:$GG$71,16,FALSE)</f>
        <v>Rockies</v>
      </c>
      <c r="G47" s="1" t="str">
        <f>VLOOKUP(B47,'Teams Used By Individual'!$B$4:$GG$71,15,FALSE)</f>
        <v>Mets</v>
      </c>
      <c r="H47" s="1">
        <v>1</v>
      </c>
      <c r="I47" s="1">
        <v>5</v>
      </c>
      <c r="J47" s="1">
        <v>2</v>
      </c>
      <c r="K47" s="1">
        <v>4</v>
      </c>
      <c r="L47" s="1">
        <v>4</v>
      </c>
      <c r="M47" s="1">
        <v>4</v>
      </c>
      <c r="N47" s="1">
        <v>4</v>
      </c>
      <c r="O47" s="1">
        <v>5</v>
      </c>
      <c r="P47" s="1">
        <v>1</v>
      </c>
      <c r="Q47" s="1">
        <v>6</v>
      </c>
      <c r="R47" s="1">
        <v>4</v>
      </c>
      <c r="S47" s="1">
        <v>4</v>
      </c>
      <c r="T47" s="1">
        <v>4</v>
      </c>
      <c r="U47" s="1">
        <v>2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2">
      <c r="A48">
        <f t="shared" si="1"/>
        <v>44</v>
      </c>
      <c r="B48" s="14" t="s">
        <v>1</v>
      </c>
      <c r="C48" s="15">
        <v>50</v>
      </c>
      <c r="D48" s="20">
        <v>-2.215151798420107</v>
      </c>
      <c r="E48" s="13">
        <v>0.5324498033124504</v>
      </c>
      <c r="F48" s="1" t="str">
        <f>VLOOKUP(B48,'Teams Used By Individual'!$B$4:$GG$71,16,FALSE)</f>
        <v>Rangers</v>
      </c>
      <c r="G48" s="1" t="str">
        <f>VLOOKUP(B48,'Teams Used By Individual'!$B$4:$GG$71,15,FALSE)</f>
        <v>Brewers</v>
      </c>
      <c r="H48" s="1">
        <v>2</v>
      </c>
      <c r="I48" s="1">
        <v>3</v>
      </c>
      <c r="J48" s="1">
        <v>2</v>
      </c>
      <c r="K48" s="1">
        <v>5</v>
      </c>
      <c r="L48" s="1">
        <v>3</v>
      </c>
      <c r="M48" s="1">
        <v>4</v>
      </c>
      <c r="N48" s="1">
        <v>5</v>
      </c>
      <c r="O48" s="1">
        <v>5</v>
      </c>
      <c r="P48" s="1">
        <v>6</v>
      </c>
      <c r="Q48" s="1">
        <v>3</v>
      </c>
      <c r="R48" s="1">
        <v>1</v>
      </c>
      <c r="S48" s="1">
        <v>3</v>
      </c>
      <c r="T48" s="1">
        <v>4</v>
      </c>
      <c r="U48" s="1">
        <v>4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">
      <c r="A49">
        <f t="shared" si="1"/>
        <v>45</v>
      </c>
      <c r="B49" s="14" t="s">
        <v>10</v>
      </c>
      <c r="C49" s="15">
        <v>49</v>
      </c>
      <c r="D49" s="20">
        <v>0.78559051773450284</v>
      </c>
      <c r="E49" s="13">
        <v>0.48039689794279761</v>
      </c>
      <c r="F49" s="1" t="str">
        <f>VLOOKUP(B49,'Teams Used By Individual'!$B$4:$GG$71,16,FALSE)</f>
        <v>Mariners</v>
      </c>
      <c r="G49" s="1" t="str">
        <f>VLOOKUP(B49,'Teams Used By Individual'!$B$4:$GG$71,15,FALSE)</f>
        <v>Diamondbacks</v>
      </c>
      <c r="H49" s="1">
        <v>1</v>
      </c>
      <c r="I49" s="1">
        <v>2</v>
      </c>
      <c r="J49" s="1">
        <v>4</v>
      </c>
      <c r="K49" s="1">
        <v>4</v>
      </c>
      <c r="L49" s="1">
        <v>4</v>
      </c>
      <c r="M49" s="1">
        <v>2</v>
      </c>
      <c r="N49" s="1">
        <v>6</v>
      </c>
      <c r="O49" s="1">
        <v>5</v>
      </c>
      <c r="P49" s="1">
        <v>5</v>
      </c>
      <c r="Q49" s="1">
        <v>5</v>
      </c>
      <c r="R49" s="1">
        <v>1</v>
      </c>
      <c r="S49" s="1">
        <v>4</v>
      </c>
      <c r="T49" s="1">
        <v>4</v>
      </c>
      <c r="U49" s="1">
        <v>2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">
      <c r="A50">
        <f t="shared" si="1"/>
        <v>46</v>
      </c>
      <c r="B50" s="14" t="s">
        <v>73</v>
      </c>
      <c r="C50" s="15">
        <v>49</v>
      </c>
      <c r="D50" s="20">
        <v>-5.3000889838526106</v>
      </c>
      <c r="E50" s="13">
        <v>0.54790035614598465</v>
      </c>
      <c r="F50" s="1" t="str">
        <f>VLOOKUP(B50,'Teams Used By Individual'!$B$4:$GG$71,16,FALSE)</f>
        <v>Braves</v>
      </c>
      <c r="G50" s="1" t="str">
        <f>VLOOKUP(B50,'Teams Used By Individual'!$B$4:$GG$71,15,FALSE)</f>
        <v>Rays</v>
      </c>
      <c r="H50" s="1">
        <v>2</v>
      </c>
      <c r="I50" s="1">
        <v>5</v>
      </c>
      <c r="J50" s="1">
        <v>5</v>
      </c>
      <c r="K50" s="1">
        <v>5</v>
      </c>
      <c r="L50" s="1">
        <v>2</v>
      </c>
      <c r="M50" s="1">
        <v>4</v>
      </c>
      <c r="N50" s="1">
        <v>4</v>
      </c>
      <c r="O50" s="1">
        <v>2</v>
      </c>
      <c r="P50" s="1">
        <v>3</v>
      </c>
      <c r="Q50" s="1">
        <v>3</v>
      </c>
      <c r="R50" s="1">
        <v>4</v>
      </c>
      <c r="S50" s="1">
        <v>3</v>
      </c>
      <c r="T50" s="1">
        <v>3</v>
      </c>
      <c r="U50" s="1">
        <v>4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">
      <c r="A51">
        <f t="shared" si="1"/>
        <v>47</v>
      </c>
      <c r="B51" s="14" t="s">
        <v>76</v>
      </c>
      <c r="C51" s="15">
        <v>49</v>
      </c>
      <c r="D51" s="20">
        <v>-3.3314513322196411</v>
      </c>
      <c r="E51" s="13">
        <v>0.51900527769144678</v>
      </c>
      <c r="F51" s="1" t="str">
        <f>VLOOKUP(B51,'Teams Used By Individual'!$B$4:$GG$71,16,FALSE)</f>
        <v>Mariners</v>
      </c>
      <c r="G51" s="1" t="str">
        <f>VLOOKUP(B51,'Teams Used By Individual'!$B$4:$GG$71,15,FALSE)</f>
        <v>Brewers</v>
      </c>
      <c r="H51" s="1">
        <v>1</v>
      </c>
      <c r="I51" s="1">
        <v>2</v>
      </c>
      <c r="J51" s="1">
        <v>2</v>
      </c>
      <c r="K51" s="1">
        <v>4</v>
      </c>
      <c r="L51" s="1">
        <v>1</v>
      </c>
      <c r="M51" s="1">
        <v>3</v>
      </c>
      <c r="N51" s="1">
        <v>5</v>
      </c>
      <c r="O51" s="1">
        <v>5</v>
      </c>
      <c r="P51" s="1">
        <v>6</v>
      </c>
      <c r="Q51" s="1">
        <v>5</v>
      </c>
      <c r="R51" s="1">
        <v>4</v>
      </c>
      <c r="S51" s="1">
        <v>4</v>
      </c>
      <c r="T51" s="1">
        <v>3</v>
      </c>
      <c r="U51" s="1">
        <v>4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">
      <c r="A52">
        <f t="shared" si="1"/>
        <v>48</v>
      </c>
      <c r="B52" s="14" t="s">
        <v>25</v>
      </c>
      <c r="C52" s="15">
        <v>49</v>
      </c>
      <c r="D52" s="20">
        <v>-3.1461635041057257</v>
      </c>
      <c r="E52" s="13">
        <v>0.52032298886109252</v>
      </c>
      <c r="F52" s="1" t="str">
        <f>VLOOKUP(B52,'Teams Used By Individual'!$B$4:$GG$71,16,FALSE)</f>
        <v>White Sox</v>
      </c>
      <c r="G52" s="1" t="str">
        <f>VLOOKUP(B52,'Teams Used By Individual'!$B$4:$GG$71,15,FALSE)</f>
        <v>Brewers</v>
      </c>
      <c r="H52" s="1">
        <v>1</v>
      </c>
      <c r="I52" s="1">
        <v>2</v>
      </c>
      <c r="J52" s="1">
        <v>2</v>
      </c>
      <c r="K52" s="1">
        <v>2</v>
      </c>
      <c r="L52" s="1">
        <v>5</v>
      </c>
      <c r="M52" s="1">
        <v>4</v>
      </c>
      <c r="N52" s="1">
        <v>4</v>
      </c>
      <c r="O52" s="1">
        <v>5</v>
      </c>
      <c r="P52" s="1">
        <v>6</v>
      </c>
      <c r="Q52" s="1">
        <v>5</v>
      </c>
      <c r="R52" s="1">
        <v>1</v>
      </c>
      <c r="S52" s="1">
        <v>4</v>
      </c>
      <c r="T52" s="1">
        <v>4</v>
      </c>
      <c r="U52" s="1">
        <v>4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">
      <c r="A53">
        <f t="shared" si="1"/>
        <v>49</v>
      </c>
      <c r="B53" s="14" t="s">
        <v>39</v>
      </c>
      <c r="C53" s="15">
        <v>48</v>
      </c>
      <c r="D53" s="20">
        <v>-4.3238140942563152</v>
      </c>
      <c r="E53" s="13">
        <v>0.49408224278305518</v>
      </c>
      <c r="F53" s="1" t="str">
        <f>VLOOKUP(B53,'Teams Used By Individual'!$B$4:$GG$71,16,FALSE)</f>
        <v>Reds</v>
      </c>
      <c r="G53" s="1" t="str">
        <f>VLOOKUP(B53,'Teams Used By Individual'!$B$4:$GG$71,15,FALSE)</f>
        <v>Guardians</v>
      </c>
      <c r="H53" s="1">
        <v>1</v>
      </c>
      <c r="I53" s="1">
        <v>5</v>
      </c>
      <c r="J53" s="1">
        <v>2</v>
      </c>
      <c r="K53" s="1">
        <v>3</v>
      </c>
      <c r="L53" s="1">
        <v>4</v>
      </c>
      <c r="M53" s="1">
        <v>2</v>
      </c>
      <c r="N53" s="1">
        <v>5</v>
      </c>
      <c r="O53" s="1">
        <v>5</v>
      </c>
      <c r="P53" s="1">
        <v>6</v>
      </c>
      <c r="Q53" s="1">
        <v>5</v>
      </c>
      <c r="R53" s="1">
        <v>1</v>
      </c>
      <c r="S53" s="1">
        <v>5</v>
      </c>
      <c r="T53" s="1">
        <v>3</v>
      </c>
      <c r="U53" s="1">
        <v>1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">
      <c r="A54">
        <f t="shared" si="1"/>
        <v>50</v>
      </c>
      <c r="B54" s="14" t="s">
        <v>44</v>
      </c>
      <c r="C54" s="15">
        <v>48</v>
      </c>
      <c r="D54" s="20">
        <v>1.3421597356348145</v>
      </c>
      <c r="E54" s="13">
        <v>0.48088588871983129</v>
      </c>
      <c r="F54" s="1" t="str">
        <f>VLOOKUP(B54,'Teams Used By Individual'!$B$4:$GG$71,16,FALSE)</f>
        <v>Mariners</v>
      </c>
      <c r="G54" s="1" t="str">
        <f>VLOOKUP(B54,'Teams Used By Individual'!$B$4:$GG$71,15,FALSE)</f>
        <v>Giants</v>
      </c>
      <c r="H54" s="1">
        <v>3</v>
      </c>
      <c r="I54" s="1">
        <v>5</v>
      </c>
      <c r="J54" s="1">
        <v>2</v>
      </c>
      <c r="K54" s="1">
        <v>3</v>
      </c>
      <c r="L54" s="1">
        <v>5</v>
      </c>
      <c r="M54" s="1">
        <v>2</v>
      </c>
      <c r="N54" s="1">
        <v>5</v>
      </c>
      <c r="O54" s="1">
        <v>5</v>
      </c>
      <c r="P54" s="1">
        <v>1</v>
      </c>
      <c r="Q54" s="1">
        <v>4</v>
      </c>
      <c r="R54" s="1">
        <v>4</v>
      </c>
      <c r="S54" s="1">
        <v>3</v>
      </c>
      <c r="T54" s="1">
        <v>5</v>
      </c>
      <c r="U54" s="1">
        <v>1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">
      <c r="A55">
        <f t="shared" si="1"/>
        <v>51</v>
      </c>
      <c r="B55" s="14" t="s">
        <v>65</v>
      </c>
      <c r="C55" s="15">
        <v>48</v>
      </c>
      <c r="D55" s="20">
        <v>-7.7908388287810499</v>
      </c>
      <c r="E55" s="13">
        <v>0.50859061151403273</v>
      </c>
      <c r="F55" s="1" t="str">
        <f>VLOOKUP(B55,'Teams Used By Individual'!$B$4:$GG$71,16,FALSE)</f>
        <v>Giants</v>
      </c>
      <c r="G55" s="1" t="str">
        <f>VLOOKUP(B55,'Teams Used By Individual'!$B$4:$GG$71,15,FALSE)</f>
        <v>Mets</v>
      </c>
      <c r="H55" s="1">
        <v>1</v>
      </c>
      <c r="I55" s="1">
        <v>5</v>
      </c>
      <c r="J55" s="1">
        <v>2</v>
      </c>
      <c r="K55" s="1">
        <v>1</v>
      </c>
      <c r="L55" s="1">
        <v>2</v>
      </c>
      <c r="M55" s="1">
        <v>5</v>
      </c>
      <c r="N55" s="1">
        <v>4</v>
      </c>
      <c r="O55" s="1">
        <v>5</v>
      </c>
      <c r="P55" s="1">
        <v>4</v>
      </c>
      <c r="Q55" s="1">
        <v>6</v>
      </c>
      <c r="R55" s="1">
        <v>4</v>
      </c>
      <c r="S55" s="1">
        <v>4</v>
      </c>
      <c r="T55" s="1">
        <v>3</v>
      </c>
      <c r="U55" s="1">
        <v>2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">
      <c r="A56">
        <f t="shared" si="1"/>
        <v>52</v>
      </c>
      <c r="B56" s="14" t="s">
        <v>52</v>
      </c>
      <c r="C56" s="15">
        <v>48</v>
      </c>
      <c r="D56" s="20">
        <v>-3.7241212870635083</v>
      </c>
      <c r="E56" s="13">
        <v>0.49482793117246898</v>
      </c>
      <c r="F56" s="1" t="str">
        <f>VLOOKUP(B56,'Teams Used By Individual'!$B$4:$GG$71,16,FALSE)</f>
        <v>Orioles</v>
      </c>
      <c r="G56" s="1" t="str">
        <f>VLOOKUP(B56,'Teams Used By Individual'!$B$4:$GG$71,15,FALSE)</f>
        <v>Padres</v>
      </c>
      <c r="H56" s="1">
        <v>1</v>
      </c>
      <c r="I56" s="1">
        <v>2</v>
      </c>
      <c r="J56" s="1">
        <v>2</v>
      </c>
      <c r="K56" s="1">
        <v>5</v>
      </c>
      <c r="L56" s="1">
        <v>2</v>
      </c>
      <c r="M56" s="1">
        <v>2</v>
      </c>
      <c r="N56" s="1">
        <v>5</v>
      </c>
      <c r="O56" s="1">
        <v>5</v>
      </c>
      <c r="P56" s="1">
        <v>6</v>
      </c>
      <c r="Q56" s="1">
        <v>6</v>
      </c>
      <c r="R56" s="1">
        <v>4</v>
      </c>
      <c r="S56" s="1">
        <v>3</v>
      </c>
      <c r="T56" s="1">
        <v>2</v>
      </c>
      <c r="U56" s="1">
        <v>3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">
      <c r="A57">
        <f t="shared" si="1"/>
        <v>53</v>
      </c>
      <c r="B57" s="14" t="s">
        <v>55</v>
      </c>
      <c r="C57" s="15">
        <v>48</v>
      </c>
      <c r="D57" s="20">
        <v>-3.676685389627611</v>
      </c>
      <c r="E57" s="13">
        <v>0.48657169228016223</v>
      </c>
      <c r="F57" s="1" t="str">
        <f>VLOOKUP(B57,'Teams Used By Individual'!$B$4:$GG$71,16,FALSE)</f>
        <v>Mariners</v>
      </c>
      <c r="G57" s="1" t="str">
        <f>VLOOKUP(B57,'Teams Used By Individual'!$B$4:$GG$71,15,FALSE)</f>
        <v>Cubs</v>
      </c>
      <c r="H57" s="1">
        <v>1</v>
      </c>
      <c r="I57" s="1">
        <v>2</v>
      </c>
      <c r="J57" s="1">
        <v>2</v>
      </c>
      <c r="K57" s="1">
        <v>3</v>
      </c>
      <c r="L57" s="1">
        <v>2</v>
      </c>
      <c r="M57" s="1">
        <v>2</v>
      </c>
      <c r="N57" s="1">
        <v>5</v>
      </c>
      <c r="O57" s="1">
        <v>5</v>
      </c>
      <c r="P57" s="1">
        <v>6</v>
      </c>
      <c r="Q57" s="1">
        <v>5</v>
      </c>
      <c r="R57" s="1">
        <v>4</v>
      </c>
      <c r="S57" s="1">
        <v>4</v>
      </c>
      <c r="T57" s="1">
        <v>4</v>
      </c>
      <c r="U57" s="1">
        <v>3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">
      <c r="A58">
        <f t="shared" si="1"/>
        <v>54</v>
      </c>
      <c r="B58" s="14" t="s">
        <v>8</v>
      </c>
      <c r="C58" s="15">
        <v>48</v>
      </c>
      <c r="D58" s="20">
        <v>-3.9413587355809021E-2</v>
      </c>
      <c r="E58" s="13">
        <v>0.50471831325591077</v>
      </c>
      <c r="F58" s="1" t="str">
        <f>VLOOKUP(B58,'Teams Used By Individual'!$B$4:$GG$71,16,FALSE)</f>
        <v>Mariners</v>
      </c>
      <c r="G58" s="1" t="str">
        <f>VLOOKUP(B58,'Teams Used By Individual'!$B$4:$GG$71,15,FALSE)</f>
        <v>Brewers</v>
      </c>
      <c r="H58" s="1">
        <v>1</v>
      </c>
      <c r="I58" s="1">
        <v>1</v>
      </c>
      <c r="J58" s="1">
        <v>2</v>
      </c>
      <c r="K58" s="1">
        <v>3</v>
      </c>
      <c r="L58" s="1">
        <v>4</v>
      </c>
      <c r="M58" s="1">
        <v>2</v>
      </c>
      <c r="N58" s="1">
        <v>5</v>
      </c>
      <c r="O58" s="1">
        <v>5</v>
      </c>
      <c r="P58" s="1">
        <v>5</v>
      </c>
      <c r="Q58" s="1">
        <v>5</v>
      </c>
      <c r="R58" s="1">
        <v>4</v>
      </c>
      <c r="S58" s="1">
        <v>4</v>
      </c>
      <c r="T58" s="1">
        <v>3</v>
      </c>
      <c r="U58" s="1">
        <v>4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">
      <c r="A59">
        <f t="shared" si="1"/>
        <v>55</v>
      </c>
      <c r="B59" s="14" t="s">
        <v>37</v>
      </c>
      <c r="C59" s="15">
        <v>47</v>
      </c>
      <c r="D59" s="20">
        <v>-1.925298972446591</v>
      </c>
      <c r="E59" s="13">
        <v>0.47505707761854676</v>
      </c>
      <c r="F59" s="1" t="str">
        <f>VLOOKUP(B59,'Teams Used By Individual'!$B$4:$GG$71,16,FALSE)</f>
        <v>Padres</v>
      </c>
      <c r="G59" s="1" t="str">
        <f>VLOOKUP(B59,'Teams Used By Individual'!$B$4:$GG$71,15,FALSE)</f>
        <v>Giants</v>
      </c>
      <c r="H59" s="1">
        <v>2</v>
      </c>
      <c r="I59" s="1">
        <v>1</v>
      </c>
      <c r="J59" s="1">
        <v>5</v>
      </c>
      <c r="K59" s="1">
        <v>3</v>
      </c>
      <c r="L59" s="1">
        <v>4</v>
      </c>
      <c r="M59" s="1">
        <v>3</v>
      </c>
      <c r="N59" s="1">
        <v>5</v>
      </c>
      <c r="O59" s="1">
        <v>4</v>
      </c>
      <c r="P59" s="1">
        <v>6</v>
      </c>
      <c r="Q59" s="1">
        <v>5</v>
      </c>
      <c r="R59" s="1">
        <v>3</v>
      </c>
      <c r="S59" s="1">
        <v>1</v>
      </c>
      <c r="T59" s="1">
        <v>4</v>
      </c>
      <c r="U59" s="1">
        <v>1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">
      <c r="A60">
        <f t="shared" si="1"/>
        <v>56</v>
      </c>
      <c r="B60" s="14" t="s">
        <v>21</v>
      </c>
      <c r="C60" s="15">
        <v>47</v>
      </c>
      <c r="D60" s="20">
        <v>-0.73295417831019272</v>
      </c>
      <c r="E60" s="13">
        <v>0.49336669943965256</v>
      </c>
      <c r="F60" s="1" t="str">
        <f>VLOOKUP(B60,'Teams Used By Individual'!$B$4:$GG$71,16,FALSE)</f>
        <v>Mariners</v>
      </c>
      <c r="G60" s="1" t="str">
        <f>VLOOKUP(B60,'Teams Used By Individual'!$B$4:$GG$71,15,FALSE)</f>
        <v>Diamondbacks</v>
      </c>
      <c r="H60" s="1">
        <v>1</v>
      </c>
      <c r="I60" s="1">
        <v>2</v>
      </c>
      <c r="J60" s="1">
        <v>2</v>
      </c>
      <c r="K60" s="1">
        <v>4</v>
      </c>
      <c r="L60" s="1">
        <v>2</v>
      </c>
      <c r="M60" s="1">
        <v>2</v>
      </c>
      <c r="N60" s="1">
        <v>5</v>
      </c>
      <c r="O60" s="1">
        <v>4</v>
      </c>
      <c r="P60" s="1">
        <v>6</v>
      </c>
      <c r="Q60" s="1">
        <v>5</v>
      </c>
      <c r="R60" s="1">
        <v>4</v>
      </c>
      <c r="S60" s="1">
        <v>5</v>
      </c>
      <c r="T60" s="1">
        <v>3</v>
      </c>
      <c r="U60" s="1">
        <v>2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">
      <c r="A61">
        <f t="shared" si="1"/>
        <v>57</v>
      </c>
      <c r="B61" s="14" t="s">
        <v>140</v>
      </c>
      <c r="C61" s="15">
        <v>47</v>
      </c>
      <c r="D61" s="20">
        <v>0.46178866505333938</v>
      </c>
      <c r="E61" s="13">
        <v>0.50115021912379409</v>
      </c>
      <c r="F61" s="1" t="str">
        <f>VLOOKUP(B61,'Teams Used By Individual'!$B$4:$GG$71,16,FALSE)</f>
        <v>Mariners</v>
      </c>
      <c r="G61" s="1" t="str">
        <f>VLOOKUP(B61,'Teams Used By Individual'!$B$4:$GG$71,15,FALSE)</f>
        <v>Diamondbacks</v>
      </c>
      <c r="H61" s="1">
        <v>1</v>
      </c>
      <c r="I61" s="1">
        <v>5</v>
      </c>
      <c r="J61" s="1">
        <v>2</v>
      </c>
      <c r="K61" s="1">
        <v>3</v>
      </c>
      <c r="L61" s="1">
        <v>2</v>
      </c>
      <c r="M61" s="1">
        <v>3</v>
      </c>
      <c r="N61" s="1">
        <v>5</v>
      </c>
      <c r="O61" s="1">
        <v>5</v>
      </c>
      <c r="P61" s="1">
        <v>5</v>
      </c>
      <c r="Q61" s="1">
        <v>5</v>
      </c>
      <c r="R61" s="1">
        <v>4</v>
      </c>
      <c r="S61" s="1">
        <v>1</v>
      </c>
      <c r="T61" s="1">
        <v>4</v>
      </c>
      <c r="U61" s="1">
        <v>2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">
      <c r="A62">
        <f t="shared" si="1"/>
        <v>58</v>
      </c>
      <c r="B62" s="14" t="s">
        <v>67</v>
      </c>
      <c r="C62" s="15">
        <v>47</v>
      </c>
      <c r="D62" s="20">
        <v>-3.9380490259912482</v>
      </c>
      <c r="E62" s="13">
        <v>0.48850528163072454</v>
      </c>
      <c r="F62" s="1" t="str">
        <f>VLOOKUP(B62,'Teams Used By Individual'!$B$4:$GG$71,16,FALSE)</f>
        <v>Giants</v>
      </c>
      <c r="G62" s="1" t="str">
        <f>VLOOKUP(B62,'Teams Used By Individual'!$B$4:$GG$71,15,FALSE)</f>
        <v>Mets</v>
      </c>
      <c r="H62" s="1">
        <v>1</v>
      </c>
      <c r="I62" s="1">
        <v>5</v>
      </c>
      <c r="J62" s="1">
        <v>2</v>
      </c>
      <c r="K62" s="1">
        <v>3</v>
      </c>
      <c r="L62" s="1">
        <v>2</v>
      </c>
      <c r="M62" s="1">
        <v>2</v>
      </c>
      <c r="N62" s="1">
        <v>5</v>
      </c>
      <c r="O62" s="1">
        <v>5</v>
      </c>
      <c r="P62" s="1">
        <v>5</v>
      </c>
      <c r="Q62" s="1">
        <v>6</v>
      </c>
      <c r="R62" s="1">
        <v>4</v>
      </c>
      <c r="S62" s="1">
        <v>1</v>
      </c>
      <c r="T62" s="1">
        <v>4</v>
      </c>
      <c r="U62" s="1">
        <v>2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">
      <c r="A63">
        <f t="shared" si="1"/>
        <v>59</v>
      </c>
      <c r="B63" s="14" t="s">
        <v>7</v>
      </c>
      <c r="C63" s="15">
        <v>47</v>
      </c>
      <c r="D63" s="20">
        <v>-6.4546891451313657</v>
      </c>
      <c r="E63" s="13">
        <v>0.51399327288952601</v>
      </c>
      <c r="F63" s="1" t="str">
        <f>VLOOKUP(B63,'Teams Used By Individual'!$B$4:$GG$71,16,FALSE)</f>
        <v>Mariners</v>
      </c>
      <c r="G63" s="1" t="str">
        <f>VLOOKUP(B63,'Teams Used By Individual'!$B$4:$GG$71,15,FALSE)</f>
        <v>Brewers</v>
      </c>
      <c r="H63" s="1">
        <v>1</v>
      </c>
      <c r="I63" s="1">
        <v>2</v>
      </c>
      <c r="J63" s="1">
        <v>4</v>
      </c>
      <c r="K63" s="1">
        <v>2</v>
      </c>
      <c r="L63" s="1">
        <v>5</v>
      </c>
      <c r="M63" s="1">
        <v>2</v>
      </c>
      <c r="N63" s="1">
        <v>4</v>
      </c>
      <c r="O63" s="1">
        <v>5</v>
      </c>
      <c r="P63" s="1">
        <v>6</v>
      </c>
      <c r="Q63" s="1">
        <v>5</v>
      </c>
      <c r="R63" s="1">
        <v>1</v>
      </c>
      <c r="S63" s="1">
        <v>3</v>
      </c>
      <c r="T63" s="1">
        <v>3</v>
      </c>
      <c r="U63" s="1">
        <v>4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">
      <c r="A64">
        <f t="shared" si="1"/>
        <v>60</v>
      </c>
      <c r="B64" s="14" t="s">
        <v>9</v>
      </c>
      <c r="C64" s="15">
        <v>46</v>
      </c>
      <c r="D64" s="20">
        <v>-3.300211123153344</v>
      </c>
      <c r="E64" s="13">
        <v>0.48227029790519221</v>
      </c>
      <c r="F64" s="1" t="str">
        <f>VLOOKUP(B64,'Teams Used By Individual'!$B$4:$GG$71,16,FALSE)</f>
        <v>Rays</v>
      </c>
      <c r="G64" s="1" t="str">
        <f>VLOOKUP(B64,'Teams Used By Individual'!$B$4:$GG$71,15,FALSE)</f>
        <v>Athletics</v>
      </c>
      <c r="H64" s="1">
        <v>1</v>
      </c>
      <c r="I64" s="1">
        <v>5</v>
      </c>
      <c r="J64" s="1">
        <v>2</v>
      </c>
      <c r="K64" s="1">
        <v>4</v>
      </c>
      <c r="L64" s="1">
        <v>4</v>
      </c>
      <c r="M64" s="1">
        <v>2</v>
      </c>
      <c r="N64" s="1">
        <v>5</v>
      </c>
      <c r="O64" s="1">
        <v>5</v>
      </c>
      <c r="P64" s="1">
        <v>6</v>
      </c>
      <c r="Q64" s="1">
        <v>4</v>
      </c>
      <c r="R64" s="1">
        <v>1</v>
      </c>
      <c r="S64" s="1">
        <v>3</v>
      </c>
      <c r="T64" s="1">
        <v>2</v>
      </c>
      <c r="U64" s="1">
        <v>2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">
      <c r="A65">
        <f t="shared" si="1"/>
        <v>61</v>
      </c>
      <c r="B65" s="14" t="s">
        <v>57</v>
      </c>
      <c r="C65" s="15">
        <v>46</v>
      </c>
      <c r="D65" s="20">
        <v>-6.9540705045127256</v>
      </c>
      <c r="E65" s="13">
        <v>0.4952550547106882</v>
      </c>
      <c r="F65" s="1" t="str">
        <f>VLOOKUP(B65,'Teams Used By Individual'!$B$4:$GG$71,16,FALSE)</f>
        <v>Dodgers</v>
      </c>
      <c r="G65" s="1" t="str">
        <f>VLOOKUP(B65,'Teams Used By Individual'!$B$4:$GG$71,15,FALSE)</f>
        <v>White Sox</v>
      </c>
      <c r="H65" s="1">
        <v>1</v>
      </c>
      <c r="I65" s="1">
        <v>2</v>
      </c>
      <c r="J65" s="1">
        <v>4</v>
      </c>
      <c r="K65" s="1">
        <v>2</v>
      </c>
      <c r="L65" s="1">
        <v>5</v>
      </c>
      <c r="M65" s="1">
        <v>2</v>
      </c>
      <c r="N65" s="1">
        <v>4</v>
      </c>
      <c r="O65" s="1">
        <v>5</v>
      </c>
      <c r="P65" s="1">
        <v>6</v>
      </c>
      <c r="Q65" s="1">
        <v>5</v>
      </c>
      <c r="R65" s="1">
        <v>1</v>
      </c>
      <c r="S65" s="1">
        <v>3</v>
      </c>
      <c r="T65" s="1">
        <v>3</v>
      </c>
      <c r="U65" s="1">
        <v>3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">
      <c r="A66">
        <f t="shared" si="1"/>
        <v>62</v>
      </c>
      <c r="B66" s="14" t="s">
        <v>34</v>
      </c>
      <c r="C66" s="15">
        <v>45</v>
      </c>
      <c r="D66" s="20">
        <v>0.23185739429799046</v>
      </c>
      <c r="E66" s="13">
        <v>0.4491861356478708</v>
      </c>
      <c r="F66" s="1" t="str">
        <f>VLOOKUP(B66,'Teams Used By Individual'!$B$4:$GG$71,16,FALSE)</f>
        <v>Blue Jays</v>
      </c>
      <c r="G66" s="1" t="str">
        <f>VLOOKUP(B66,'Teams Used By Individual'!$B$4:$GG$71,15,FALSE)</f>
        <v>Diamondbacks</v>
      </c>
      <c r="H66" s="1">
        <v>1</v>
      </c>
      <c r="I66" s="1">
        <v>2</v>
      </c>
      <c r="J66" s="1">
        <v>2</v>
      </c>
      <c r="K66" s="1">
        <v>3</v>
      </c>
      <c r="L66" s="1">
        <v>2</v>
      </c>
      <c r="M66" s="1">
        <v>3</v>
      </c>
      <c r="N66" s="1">
        <v>5</v>
      </c>
      <c r="O66" s="1">
        <v>5</v>
      </c>
      <c r="P66" s="1">
        <v>4</v>
      </c>
      <c r="Q66" s="1">
        <v>4</v>
      </c>
      <c r="R66" s="1">
        <v>4</v>
      </c>
      <c r="S66" s="1">
        <v>4</v>
      </c>
      <c r="T66" s="1">
        <v>4</v>
      </c>
      <c r="U66" s="1">
        <v>2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">
      <c r="A67">
        <f t="shared" si="1"/>
        <v>63</v>
      </c>
      <c r="B67" s="14" t="s">
        <v>22</v>
      </c>
      <c r="C67" s="15">
        <v>45</v>
      </c>
      <c r="D67" s="20">
        <v>-8.2168278397700583</v>
      </c>
      <c r="E67" s="13">
        <v>0.54355886933086484</v>
      </c>
      <c r="F67" s="1" t="str">
        <f>VLOOKUP(B67,'Teams Used By Individual'!$B$4:$GG$71,16,FALSE)</f>
        <v>Rays</v>
      </c>
      <c r="G67" s="1" t="str">
        <f>VLOOKUP(B67,'Teams Used By Individual'!$B$4:$GG$71,15,FALSE)</f>
        <v>Dodgers</v>
      </c>
      <c r="H67" s="1">
        <v>2</v>
      </c>
      <c r="I67" s="1">
        <v>1</v>
      </c>
      <c r="J67" s="1">
        <v>5</v>
      </c>
      <c r="K67" s="1">
        <v>4</v>
      </c>
      <c r="L67" s="1">
        <v>2</v>
      </c>
      <c r="M67" s="1">
        <v>3</v>
      </c>
      <c r="N67" s="1">
        <v>5</v>
      </c>
      <c r="O67" s="1">
        <v>0</v>
      </c>
      <c r="P67" s="1">
        <v>4</v>
      </c>
      <c r="Q67" s="1">
        <v>3</v>
      </c>
      <c r="R67" s="1">
        <v>4</v>
      </c>
      <c r="S67" s="1">
        <v>3</v>
      </c>
      <c r="T67" s="1">
        <v>4</v>
      </c>
      <c r="U67" s="1">
        <v>5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">
      <c r="A68">
        <f t="shared" si="1"/>
        <v>64</v>
      </c>
      <c r="B68" s="14" t="s">
        <v>29</v>
      </c>
      <c r="C68" s="15">
        <v>44</v>
      </c>
      <c r="D68" s="20">
        <v>-5.0299947613445957</v>
      </c>
      <c r="E68" s="13">
        <v>0.49494978714377319</v>
      </c>
      <c r="F68" s="1" t="str">
        <f>VLOOKUP(B68,'Teams Used By Individual'!$B$4:$GG$71,16,FALSE)</f>
        <v>Rockies</v>
      </c>
      <c r="G68" s="1" t="str">
        <f>VLOOKUP(B68,'Teams Used By Individual'!$B$4:$GG$71,15,FALSE)</f>
        <v>Giants</v>
      </c>
      <c r="H68" s="1">
        <v>1</v>
      </c>
      <c r="I68" s="1">
        <v>5</v>
      </c>
      <c r="J68" s="1">
        <v>4</v>
      </c>
      <c r="K68" s="1">
        <v>3</v>
      </c>
      <c r="L68" s="1">
        <v>5</v>
      </c>
      <c r="M68" s="1">
        <v>2</v>
      </c>
      <c r="N68" s="1">
        <v>2</v>
      </c>
      <c r="O68" s="1">
        <v>5</v>
      </c>
      <c r="P68" s="1">
        <v>5</v>
      </c>
      <c r="Q68" s="1">
        <v>6</v>
      </c>
      <c r="R68" s="1">
        <v>1</v>
      </c>
      <c r="S68" s="1">
        <v>1</v>
      </c>
      <c r="T68" s="1">
        <v>3</v>
      </c>
      <c r="U68" s="1">
        <v>1</v>
      </c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">
      <c r="A69">
        <f t="shared" si="1"/>
        <v>65</v>
      </c>
      <c r="B69" s="14" t="s">
        <v>69</v>
      </c>
      <c r="C69" s="15">
        <v>43</v>
      </c>
      <c r="D69" s="20">
        <v>-4.111908642205254</v>
      </c>
      <c r="E69" s="13">
        <v>0.50939081111194418</v>
      </c>
      <c r="F69" s="1" t="str">
        <f>VLOOKUP(B69,'Teams Used By Individual'!$B$4:$GG$71,16,FALSE)</f>
        <v>Padres</v>
      </c>
      <c r="G69" s="1" t="str">
        <f>VLOOKUP(B69,'Teams Used By Individual'!$B$4:$GG$71,15,FALSE)</f>
        <v>Mariners</v>
      </c>
      <c r="H69" s="1">
        <v>1</v>
      </c>
      <c r="I69" s="1">
        <v>5</v>
      </c>
      <c r="J69" s="1">
        <v>3</v>
      </c>
      <c r="K69" s="1">
        <v>4</v>
      </c>
      <c r="L69" s="1">
        <v>1</v>
      </c>
      <c r="M69" s="1">
        <v>3</v>
      </c>
      <c r="N69" s="1">
        <v>2</v>
      </c>
      <c r="O69" s="1">
        <v>1</v>
      </c>
      <c r="P69" s="1">
        <v>3</v>
      </c>
      <c r="Q69" s="1">
        <v>4</v>
      </c>
      <c r="R69" s="1">
        <v>4</v>
      </c>
      <c r="S69" s="1">
        <v>4</v>
      </c>
      <c r="T69" s="1">
        <v>4</v>
      </c>
      <c r="U69" s="1">
        <v>4</v>
      </c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2">
      <c r="A70">
        <f t="shared" si="1"/>
        <v>66</v>
      </c>
      <c r="B70" s="14" t="s">
        <v>60</v>
      </c>
      <c r="C70" s="15">
        <v>41</v>
      </c>
      <c r="D70" s="20">
        <v>-5.5227364226207403</v>
      </c>
      <c r="E70" s="13">
        <v>0.49749445985913032</v>
      </c>
      <c r="F70" s="1" t="str">
        <f>VLOOKUP(B70,'Teams Used By Individual'!$B$4:$GG$71,16,FALSE)</f>
        <v>Giants</v>
      </c>
      <c r="G70" s="1" t="str">
        <f>VLOOKUP(B70,'Teams Used By Individual'!$B$4:$GG$71,15,FALSE)</f>
        <v>Diamondbacks</v>
      </c>
      <c r="H70" s="1">
        <v>1</v>
      </c>
      <c r="I70" s="1">
        <v>2</v>
      </c>
      <c r="J70" s="1">
        <v>2</v>
      </c>
      <c r="K70" s="1">
        <v>3</v>
      </c>
      <c r="L70" s="1">
        <v>1</v>
      </c>
      <c r="M70" s="1">
        <v>3</v>
      </c>
      <c r="N70" s="1">
        <v>4</v>
      </c>
      <c r="O70" s="1">
        <v>5</v>
      </c>
      <c r="P70" s="1">
        <v>6</v>
      </c>
      <c r="Q70" s="1">
        <v>5</v>
      </c>
      <c r="R70" s="1">
        <v>1</v>
      </c>
      <c r="S70" s="1">
        <v>3</v>
      </c>
      <c r="T70" s="1">
        <v>3</v>
      </c>
      <c r="U70" s="1">
        <v>2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">
      <c r="A71">
        <f t="shared" ref="A71:A72" si="2">A70+1</f>
        <v>67</v>
      </c>
      <c r="B71" s="14" t="s">
        <v>62</v>
      </c>
      <c r="C71" s="15">
        <v>40</v>
      </c>
      <c r="D71" s="20">
        <v>-10.14273536926029</v>
      </c>
      <c r="E71" s="13">
        <v>0.50541239710694741</v>
      </c>
      <c r="F71" s="1" t="str">
        <f>VLOOKUP(B71,'Teams Used By Individual'!$B$4:$GG$71,16,FALSE)</f>
        <v>Pirates</v>
      </c>
      <c r="G71" s="1" t="str">
        <f>VLOOKUP(B71,'Teams Used By Individual'!$B$4:$GG$71,15,FALSE)</f>
        <v>Royals</v>
      </c>
      <c r="H71" s="1">
        <v>0</v>
      </c>
      <c r="I71" s="1">
        <v>3</v>
      </c>
      <c r="J71" s="1">
        <v>1</v>
      </c>
      <c r="K71" s="1">
        <v>4</v>
      </c>
      <c r="L71" s="1">
        <v>5</v>
      </c>
      <c r="M71" s="1">
        <v>3</v>
      </c>
      <c r="N71" s="1">
        <v>2</v>
      </c>
      <c r="O71" s="1">
        <v>4</v>
      </c>
      <c r="P71" s="1">
        <v>6</v>
      </c>
      <c r="Q71" s="1">
        <v>2</v>
      </c>
      <c r="R71" s="1">
        <v>3</v>
      </c>
      <c r="S71" s="1">
        <v>3</v>
      </c>
      <c r="T71" s="1">
        <v>3</v>
      </c>
      <c r="U71" s="1">
        <v>1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">
      <c r="A72">
        <f t="shared" si="2"/>
        <v>68</v>
      </c>
      <c r="B72" s="14" t="s">
        <v>5</v>
      </c>
      <c r="C72" s="15">
        <v>40</v>
      </c>
      <c r="D72" s="20">
        <v>-5.2132610104086297</v>
      </c>
      <c r="E72" s="13">
        <v>0.45779874688635369</v>
      </c>
      <c r="F72" s="1" t="str">
        <f>VLOOKUP(B72,'Teams Used By Individual'!$B$4:$GG$71,16,FALSE)</f>
        <v>Mariners</v>
      </c>
      <c r="G72" s="1" t="str">
        <f>VLOOKUP(B72,'Teams Used By Individual'!$B$4:$GG$71,15,FALSE)</f>
        <v>Giants</v>
      </c>
      <c r="H72" s="1">
        <v>1</v>
      </c>
      <c r="I72" s="1">
        <v>3</v>
      </c>
      <c r="J72" s="1">
        <v>2</v>
      </c>
      <c r="K72" s="1">
        <v>3</v>
      </c>
      <c r="L72" s="1">
        <v>2</v>
      </c>
      <c r="M72" s="1">
        <v>3</v>
      </c>
      <c r="N72" s="1">
        <v>5</v>
      </c>
      <c r="O72" s="1">
        <v>0</v>
      </c>
      <c r="P72" s="1">
        <v>5</v>
      </c>
      <c r="Q72" s="1">
        <v>5</v>
      </c>
      <c r="R72" s="1">
        <v>1</v>
      </c>
      <c r="S72" s="1">
        <v>5</v>
      </c>
      <c r="T72" s="1">
        <v>4</v>
      </c>
      <c r="U72" s="1">
        <v>1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B48B4-5EE6-0040-8CD3-776180CEF877}">
  <dimension ref="A1:AP72"/>
  <sheetViews>
    <sheetView showGridLines="0" topLeftCell="H1" workbookViewId="0">
      <selection activeCell="P5" sqref="P5:AC72"/>
    </sheetView>
  </sheetViews>
  <sheetFormatPr baseColWidth="10" defaultRowHeight="16" x14ac:dyDescent="0.2"/>
  <cols>
    <col min="1" max="1" width="16.83203125" bestFit="1" customWidth="1"/>
    <col min="2" max="9" width="16.83203125" customWidth="1"/>
    <col min="10" max="10" width="23.83203125" bestFit="1" customWidth="1"/>
    <col min="12" max="12" width="12.6640625" customWidth="1"/>
    <col min="13" max="13" width="8.6640625" customWidth="1"/>
    <col min="14" max="14" width="12.1640625" bestFit="1" customWidth="1"/>
    <col min="15" max="15" width="15.1640625" bestFit="1" customWidth="1"/>
  </cols>
  <sheetData>
    <row r="1" spans="1:42" x14ac:dyDescent="0.2">
      <c r="A1" t="s">
        <v>175</v>
      </c>
    </row>
    <row r="2" spans="1:42" x14ac:dyDescent="0.2">
      <c r="A2" t="s">
        <v>159</v>
      </c>
    </row>
    <row r="3" spans="1:42" x14ac:dyDescent="0.2">
      <c r="P3" t="s">
        <v>109</v>
      </c>
      <c r="Q3" t="s">
        <v>110</v>
      </c>
      <c r="R3" t="s">
        <v>111</v>
      </c>
      <c r="S3" t="s">
        <v>112</v>
      </c>
      <c r="T3" t="s">
        <v>113</v>
      </c>
      <c r="U3" t="s">
        <v>114</v>
      </c>
      <c r="V3" t="s">
        <v>115</v>
      </c>
      <c r="W3" t="s">
        <v>116</v>
      </c>
      <c r="X3" t="s">
        <v>117</v>
      </c>
      <c r="Y3" t="s">
        <v>118</v>
      </c>
      <c r="Z3" t="s">
        <v>119</v>
      </c>
      <c r="AA3" t="s">
        <v>120</v>
      </c>
      <c r="AB3" t="s">
        <v>121</v>
      </c>
      <c r="AC3" s="2" t="s">
        <v>122</v>
      </c>
      <c r="AD3" t="s">
        <v>123</v>
      </c>
      <c r="AE3" t="s">
        <v>124</v>
      </c>
      <c r="AF3" t="s">
        <v>125</v>
      </c>
      <c r="AG3" t="s">
        <v>126</v>
      </c>
      <c r="AH3" t="s">
        <v>127</v>
      </c>
      <c r="AI3" t="s">
        <v>128</v>
      </c>
      <c r="AJ3" t="s">
        <v>129</v>
      </c>
      <c r="AK3" t="s">
        <v>130</v>
      </c>
      <c r="AL3" t="s">
        <v>131</v>
      </c>
      <c r="AM3" t="s">
        <v>132</v>
      </c>
      <c r="AN3" t="s">
        <v>133</v>
      </c>
      <c r="AO3" t="s">
        <v>134</v>
      </c>
      <c r="AP3" t="s">
        <v>135</v>
      </c>
    </row>
    <row r="4" spans="1:42" x14ac:dyDescent="0.2">
      <c r="J4" s="3" t="s">
        <v>0</v>
      </c>
      <c r="K4" s="3" t="s">
        <v>160</v>
      </c>
      <c r="L4" s="3" t="s">
        <v>176</v>
      </c>
      <c r="M4" s="3" t="s">
        <v>173</v>
      </c>
      <c r="N4" s="3" t="s">
        <v>174</v>
      </c>
      <c r="O4" s="3" t="s">
        <v>177</v>
      </c>
      <c r="P4" s="12" t="s">
        <v>81</v>
      </c>
      <c r="Q4" s="12" t="s">
        <v>82</v>
      </c>
      <c r="R4" s="4" t="s">
        <v>83</v>
      </c>
      <c r="S4" s="4" t="s">
        <v>84</v>
      </c>
      <c r="T4" s="4" t="s">
        <v>85</v>
      </c>
      <c r="U4" s="4" t="s">
        <v>86</v>
      </c>
      <c r="V4" s="4" t="s">
        <v>87</v>
      </c>
      <c r="W4" s="4" t="s">
        <v>88</v>
      </c>
      <c r="X4" s="4" t="s">
        <v>89</v>
      </c>
      <c r="Y4" s="4" t="s">
        <v>90</v>
      </c>
      <c r="Z4" s="4" t="s">
        <v>91</v>
      </c>
      <c r="AA4" s="4" t="s">
        <v>92</v>
      </c>
      <c r="AB4" s="4" t="s">
        <v>93</v>
      </c>
      <c r="AC4" s="4" t="s">
        <v>94</v>
      </c>
      <c r="AD4" s="4" t="s">
        <v>95</v>
      </c>
      <c r="AE4" s="4" t="s">
        <v>96</v>
      </c>
      <c r="AF4" s="4" t="s">
        <v>97</v>
      </c>
      <c r="AG4" s="4" t="s">
        <v>98</v>
      </c>
      <c r="AH4" s="4" t="s">
        <v>99</v>
      </c>
      <c r="AI4" s="4" t="s">
        <v>100</v>
      </c>
      <c r="AJ4" s="4" t="s">
        <v>101</v>
      </c>
      <c r="AK4" s="4" t="s">
        <v>102</v>
      </c>
      <c r="AL4" s="4" t="s">
        <v>103</v>
      </c>
      <c r="AM4" s="4" t="s">
        <v>104</v>
      </c>
      <c r="AN4" s="4" t="s">
        <v>105</v>
      </c>
      <c r="AO4" s="4" t="s">
        <v>106</v>
      </c>
      <c r="AP4" s="4" t="s">
        <v>107</v>
      </c>
    </row>
    <row r="5" spans="1:42" x14ac:dyDescent="0.2">
      <c r="A5" s="1" t="str">
        <f>VLOOKUP(J5,'Teams Used By Individual'!$B$4:$FF$71,6,FALSE)</f>
        <v>Giants</v>
      </c>
      <c r="B5" s="1" t="str">
        <f>VLOOKUP(J5,'Teams Used By Individual'!$B$4:$FF$71,8,FALSE)</f>
        <v>Royals</v>
      </c>
      <c r="C5" s="1" t="str">
        <f>VLOOKUP(J5,'Teams Used By Individual'!$B$4:$FF$71,9,FALSE)</f>
        <v>Cubs</v>
      </c>
      <c r="D5" s="1" t="str">
        <f>VLOOKUP(J5,'Teams Used By Individual'!$B$4:$FF$71,10,FALSE)</f>
        <v>Phillies</v>
      </c>
      <c r="E5" s="1" t="str">
        <f>VLOOKUP(J5,'Teams Used By Individual'!$B$4:$FF$71,11,FALSE)</f>
        <v>Blue Jays</v>
      </c>
      <c r="F5" s="1" t="str">
        <f>VLOOKUP(J5,'Teams Used By Individual'!$B$4:$FF$71,12,FALSE)</f>
        <v>Tigers</v>
      </c>
      <c r="G5" s="1" t="str">
        <f>VLOOKUP(J5,'Teams Used By Individual'!$B$4:$FF$71,13,FALSE)</f>
        <v>Angels</v>
      </c>
      <c r="H5" s="1" t="str">
        <f>VLOOKUP(J5,'Teams Used By Individual'!$B$4:$FF$71,14,FALSE)</f>
        <v>Nationals</v>
      </c>
      <c r="I5" s="1" t="str">
        <f>VLOOKUP(J5,'Teams Used By Individual'!$B$4:$FF$71,15,FALSE)</f>
        <v>Mariners</v>
      </c>
      <c r="J5" s="14" t="s">
        <v>15</v>
      </c>
      <c r="K5" s="15">
        <f>SUM(P5:AC5)</f>
        <v>59</v>
      </c>
      <c r="L5" s="20">
        <f>(WAA!Y14-WAA!Y2)+(WAA!AF14-WAA!AF2)+(WAA!G40-WAA!G2)+(WAA!V14-WAA!V2)+(WAA!AG14-WAA!AG2)+(WAA!J14-WAA!J2)+(WAA!K14-WAA!K2)+(WAA!AA14-WAA!AA2)+(WAA!T14-WAA!T2)+(WAA!I14-WAA!I2)+(WAA!L14-WAA!L2)+(WAA!S14-WAA!S2)+(WAA!W14-WAA!W2)+(WAA!P14-WAA!P2)</f>
        <v>4.8154326458712351</v>
      </c>
      <c r="M5" s="13">
        <f>VLOOKUP(J5,'SOTU Working Page'!$M$5:$P$72,4,FALSE)</f>
        <v>0.52496021623459843</v>
      </c>
      <c r="N5" s="1" t="str">
        <f>VLOOKUP(J5,'Teams Used By Individual'!$B$4:$DD$71,4,FALSE)</f>
        <v>Red Sox</v>
      </c>
      <c r="O5" s="1" t="str">
        <f>VLOOKUP(J5,'Teams Used By Individual'!$B$4:$DD$71,3,FALSE)</f>
        <v>Brewers</v>
      </c>
      <c r="P5" s="1">
        <v>2</v>
      </c>
      <c r="Q5" s="1">
        <v>5</v>
      </c>
      <c r="R5">
        <v>2</v>
      </c>
      <c r="S5">
        <v>5</v>
      </c>
      <c r="T5">
        <v>5</v>
      </c>
      <c r="U5">
        <v>5</v>
      </c>
      <c r="V5">
        <f>VLOOKUP(B5,'MLB Weekly Win Totals'!$B$5:$L$34,11,FALSE)</f>
        <v>5</v>
      </c>
      <c r="W5">
        <f>VLOOKUP(C5,'MLB Weekly Win Totals'!$B$5:$LL$34,12,FALSE)</f>
        <v>5</v>
      </c>
      <c r="X5">
        <f>VLOOKUP(D5,'MLB Weekly Win Totals'!$B$5:$LL$34,13,FALSE)</f>
        <v>6</v>
      </c>
      <c r="Y5">
        <f>VLOOKUP(E5,'MLB Weekly Win Totals'!$B$5:$LL$34,14,FALSE)</f>
        <v>6</v>
      </c>
      <c r="Z5">
        <f>VLOOKUP(F5,'MLB Weekly Win Totals'!$B$5:$LL$34,15,FALSE)</f>
        <v>4</v>
      </c>
      <c r="AA5">
        <f>VLOOKUP(G5,'MLB Weekly Win Totals'!$B$5:$LL$34,16,FALSE)</f>
        <v>3</v>
      </c>
      <c r="AB5">
        <f>VLOOKUP(H5,'MLB Weekly Win Totals'!$B$5:$LL$34,17,FALSE)</f>
        <v>2</v>
      </c>
      <c r="AC5">
        <f>VLOOKUP(I5,'MLB Weekly Win Totals'!$B$5:$LL$34,18,FALSE)</f>
        <v>4</v>
      </c>
    </row>
    <row r="6" spans="1:42" x14ac:dyDescent="0.2">
      <c r="A6" s="1" t="str">
        <f>VLOOKUP(J6,'Teams Used By Individual'!$B$4:$FF$71,6,FALSE)</f>
        <v>Reds</v>
      </c>
      <c r="B6" s="1" t="str">
        <f>VLOOKUP(J6,'Teams Used By Individual'!$B$4:$FF$71,8,FALSE)</f>
        <v>Royals</v>
      </c>
      <c r="C6" s="1" t="str">
        <f>VLOOKUP(J6,'Teams Used By Individual'!$B$4:$FF$71,9,FALSE)</f>
        <v>Cubs</v>
      </c>
      <c r="D6" s="1" t="str">
        <f>VLOOKUP(J6,'Teams Used By Individual'!$B$4:$FF$71,10,FALSE)</f>
        <v>Angels</v>
      </c>
      <c r="E6" s="1" t="str">
        <f>VLOOKUP(J6,'Teams Used By Individual'!$B$4:$FF$71,11,FALSE)</f>
        <v>Mets</v>
      </c>
      <c r="F6" s="1" t="str">
        <f>VLOOKUP(J6,'Teams Used By Individual'!$B$4:$FF$71,12,FALSE)</f>
        <v>Twins</v>
      </c>
      <c r="G6" s="1" t="str">
        <f>VLOOKUP(J6,'Teams Used By Individual'!$B$4:$FF$71,13,FALSE)</f>
        <v>Astros</v>
      </c>
      <c r="H6" s="1" t="str">
        <f>VLOOKUP(J6,'Teams Used By Individual'!$B$4:$FF$71,14,FALSE)</f>
        <v>Yankees</v>
      </c>
      <c r="I6" s="1" t="str">
        <f>VLOOKUP(J6,'Teams Used By Individual'!$B$4:$FF$71,15,FALSE)</f>
        <v>Tigers</v>
      </c>
      <c r="J6" s="14" t="s">
        <v>75</v>
      </c>
      <c r="K6" s="15">
        <f>SUM(P6:AC6)</f>
        <v>58</v>
      </c>
      <c r="L6" s="20">
        <f>(WAA!AF61-WAA!AF2)+(WAA!Y61-WAA!Y2)+(WAA!AE15-WAA!AE2)+(WAA!W61-WAA!W2)+(WAA!AB61-WAA!AB2)+(WAA!AG61-WAA!AG2)+(WAA!K61-WAA!K2)+(WAA!AA61-WAA!AA2)+(WAA!S61-WAA!S2)+(WAA!V61-WAA!V2)+(WAA!M61-WAA!M2)+(WAA!O61-WAA!O2)+(WAA!E61-WAA!E2)+(WAA!L61-WAA!L2)</f>
        <v>4.2106982136368023</v>
      </c>
      <c r="M6" s="13">
        <f>VLOOKUP(J6,'SOTU Working Page'!$M$5:$P$72,4,FALSE)</f>
        <v>0.53224506670137928</v>
      </c>
      <c r="N6" s="1" t="str">
        <f>VLOOKUP(J6,'Teams Used By Individual'!$B$4:$DD$71,4,FALSE)</f>
        <v>Padres</v>
      </c>
      <c r="O6" s="1" t="str">
        <f>VLOOKUP(J6,'Teams Used By Individual'!$B$4:$DD$71,3,FALSE)</f>
        <v>Brewers</v>
      </c>
      <c r="P6" s="1">
        <v>2</v>
      </c>
      <c r="Q6" s="1">
        <v>5</v>
      </c>
      <c r="R6">
        <v>5</v>
      </c>
      <c r="S6">
        <v>3</v>
      </c>
      <c r="T6">
        <v>4</v>
      </c>
      <c r="U6">
        <v>3</v>
      </c>
      <c r="V6">
        <f>VLOOKUP(B6,'MLB Weekly Win Totals'!$B$5:$L$34,11,FALSE)</f>
        <v>5</v>
      </c>
      <c r="W6">
        <f>VLOOKUP(C6,'MLB Weekly Win Totals'!$B$5:$LL$34,12,FALSE)</f>
        <v>5</v>
      </c>
      <c r="X6">
        <f>VLOOKUP(D6,'MLB Weekly Win Totals'!$B$5:$LL$34,13,FALSE)</f>
        <v>5</v>
      </c>
      <c r="Y6">
        <f>VLOOKUP(E6,'MLB Weekly Win Totals'!$B$5:$LL$34,14,FALSE)</f>
        <v>5</v>
      </c>
      <c r="Z6">
        <f>VLOOKUP(F6,'MLB Weekly Win Totals'!$B$5:$LL$34,15,FALSE)</f>
        <v>4</v>
      </c>
      <c r="AA6">
        <f>VLOOKUP(G6,'MLB Weekly Win Totals'!$B$5:$LL$34,16,FALSE)</f>
        <v>5</v>
      </c>
      <c r="AB6">
        <f>VLOOKUP(H6,'MLB Weekly Win Totals'!$B$5:$LL$34,17,FALSE)</f>
        <v>3</v>
      </c>
      <c r="AC6">
        <f>VLOOKUP(I6,'MLB Weekly Win Totals'!$B$5:$LL$34,18,FALSE)</f>
        <v>4</v>
      </c>
    </row>
    <row r="7" spans="1:42" x14ac:dyDescent="0.2">
      <c r="A7" s="1" t="str">
        <f>VLOOKUP(J7,'Teams Used By Individual'!$B$4:$FF$71,6,FALSE)</f>
        <v>Giants</v>
      </c>
      <c r="B7" s="1" t="str">
        <f>VLOOKUP(J7,'Teams Used By Individual'!$B$4:$FF$71,8,FALSE)</f>
        <v>Royals</v>
      </c>
      <c r="C7" s="1" t="str">
        <f>VLOOKUP(J7,'Teams Used By Individual'!$B$4:$FF$71,9,FALSE)</f>
        <v>Cubs</v>
      </c>
      <c r="D7" s="1" t="str">
        <f>VLOOKUP(J7,'Teams Used By Individual'!$B$4:$FF$71,10,FALSE)</f>
        <v>Phillies</v>
      </c>
      <c r="E7" s="1" t="str">
        <f>VLOOKUP(J7,'Teams Used By Individual'!$B$4:$FF$71,11,FALSE)</f>
        <v>Mets</v>
      </c>
      <c r="F7" s="1" t="str">
        <f>VLOOKUP(J7,'Teams Used By Individual'!$B$4:$FF$71,12,FALSE)</f>
        <v>Twins</v>
      </c>
      <c r="G7" s="1" t="str">
        <f>VLOOKUP(J7,'Teams Used By Individual'!$B$4:$FF$71,13,FALSE)</f>
        <v>Rangers</v>
      </c>
      <c r="H7" s="1" t="str">
        <f>VLOOKUP(J7,'Teams Used By Individual'!$B$4:$FF$71,14,FALSE)</f>
        <v>Yankees</v>
      </c>
      <c r="I7" s="1" t="str">
        <f>VLOOKUP(J7,'Teams Used By Individual'!$B$4:$FF$71,15,FALSE)</f>
        <v>Astros</v>
      </c>
      <c r="J7" s="14" t="s">
        <v>64</v>
      </c>
      <c r="K7" s="15">
        <f>SUM(P7:AC7)</f>
        <v>58</v>
      </c>
      <c r="L7" s="20">
        <f>(WAA!Y50-WAA!Y2)+(WAA!AC50-WAA!AC2)+(WAA!G40-WAA!G2)+(WAA!L50-WAA!L2)+(WAA!AG50-WAA!AG2)+(WAA!AB50-WAA!AB2)+(WAA!K50-WAA!K2)+(WAA!AA50-WAA!AA2)+(WAA!T50-WAA!T2)+(WAA!V50-WAA!V2)+(WAA!M50-WAA!M2)+(WAA!Q50-WAA!Q2)+(WAA!E50-WAA!E2)+(WAA!O50-WAA!O2)</f>
        <v>4.6428317535102224</v>
      </c>
      <c r="M7" s="13">
        <f>VLOOKUP(J7,'SOTU Working Page'!$M$5:$P$72,4,FALSE)</f>
        <v>0.53358500026516631</v>
      </c>
      <c r="N7" s="1" t="str">
        <f>VLOOKUP(J7,'Teams Used By Individual'!$B$4:$DD$71,4,FALSE)</f>
        <v>Red Sox</v>
      </c>
      <c r="O7" s="1" t="str">
        <f>VLOOKUP(J7,'Teams Used By Individual'!$B$4:$DD$71,3,FALSE)</f>
        <v>Brewers</v>
      </c>
      <c r="P7" s="1">
        <v>1</v>
      </c>
      <c r="Q7" s="1">
        <v>5</v>
      </c>
      <c r="R7">
        <v>2</v>
      </c>
      <c r="S7">
        <v>4</v>
      </c>
      <c r="T7">
        <v>5</v>
      </c>
      <c r="U7">
        <v>3</v>
      </c>
      <c r="V7">
        <f>VLOOKUP(B7,'MLB Weekly Win Totals'!$B$5:$L$34,11,FALSE)</f>
        <v>5</v>
      </c>
      <c r="W7">
        <f>VLOOKUP(C7,'MLB Weekly Win Totals'!$B$5:$LL$34,12,FALSE)</f>
        <v>5</v>
      </c>
      <c r="X7">
        <f>VLOOKUP(D7,'MLB Weekly Win Totals'!$B$5:$LL$34,13,FALSE)</f>
        <v>6</v>
      </c>
      <c r="Y7">
        <f>VLOOKUP(E7,'MLB Weekly Win Totals'!$B$5:$LL$34,14,FALSE)</f>
        <v>5</v>
      </c>
      <c r="Z7">
        <f>VLOOKUP(F7,'MLB Weekly Win Totals'!$B$5:$LL$34,15,FALSE)</f>
        <v>4</v>
      </c>
      <c r="AA7">
        <f>VLOOKUP(G7,'MLB Weekly Win Totals'!$B$5:$LL$34,16,FALSE)</f>
        <v>5</v>
      </c>
      <c r="AB7">
        <f>VLOOKUP(H7,'MLB Weekly Win Totals'!$B$5:$LL$34,17,FALSE)</f>
        <v>3</v>
      </c>
      <c r="AC7">
        <f>VLOOKUP(I7,'MLB Weekly Win Totals'!$B$5:$LL$34,18,FALSE)</f>
        <v>5</v>
      </c>
    </row>
    <row r="8" spans="1:42" x14ac:dyDescent="0.2">
      <c r="A8" s="1" t="str">
        <f>VLOOKUP(J8,'Teams Used By Individual'!$B$4:$FF$71,6,FALSE)</f>
        <v>Athletics</v>
      </c>
      <c r="B8" s="1" t="str">
        <f>VLOOKUP(J8,'Teams Used By Individual'!$B$4:$FF$71,8,FALSE)</f>
        <v>Royals</v>
      </c>
      <c r="C8" s="1" t="str">
        <f>VLOOKUP(J8,'Teams Used By Individual'!$B$4:$FF$71,9,FALSE)</f>
        <v>Rangers</v>
      </c>
      <c r="D8" s="1" t="str">
        <f>VLOOKUP(J8,'Teams Used By Individual'!$B$4:$FF$71,10,FALSE)</f>
        <v>Phillies</v>
      </c>
      <c r="E8" s="1" t="str">
        <f>VLOOKUP(J8,'Teams Used By Individual'!$B$4:$FF$71,11,FALSE)</f>
        <v>Blue Jays</v>
      </c>
      <c r="F8" s="1" t="str">
        <f>VLOOKUP(J8,'Teams Used By Individual'!$B$4:$FF$71,12,FALSE)</f>
        <v>Twins</v>
      </c>
      <c r="G8" s="1" t="str">
        <f>VLOOKUP(J8,'Teams Used By Individual'!$B$4:$FF$71,13,FALSE)</f>
        <v>Cubs</v>
      </c>
      <c r="H8" s="1" t="str">
        <f>VLOOKUP(J8,'Teams Used By Individual'!$B$4:$FF$71,14,FALSE)</f>
        <v>Astros</v>
      </c>
      <c r="I8" s="1" t="str">
        <f>VLOOKUP(J8,'Teams Used By Individual'!$B$4:$FF$71,15,FALSE)</f>
        <v>Brewers</v>
      </c>
      <c r="J8" s="14" t="s">
        <v>24</v>
      </c>
      <c r="K8" s="15">
        <f>SUM(P8:AC8)</f>
        <v>57</v>
      </c>
      <c r="L8" s="20">
        <f>(WAA!AC48-WAA!AC2)+(WAA!E48-WAA!E2)+(WAA!AE15-WAA!AE2)+(WAA!W48-WAA!W2)+(WAA!R48-WAA!R2)+(WAA!AB48-WAA!AB2)+(WAA!K48-WAA!K2)+(WAA!Q48-WAA!Q2)+(WAA!T48-WAA!T2)+(WAA!I48-WAA!I2)+(WAA!M48-WAA!M2)+(WAA!AA48-WAA!AA2)+(WAA!O48-WAA!O2)+(WAA!Y48-WAA!Y2)</f>
        <v>1.676033183387573</v>
      </c>
      <c r="M8" s="13">
        <f>VLOOKUP(J8,'SOTU Working Page'!$M$5:$P$72,4,FALSE)</f>
        <v>0.51144573828410589</v>
      </c>
      <c r="N8" s="1" t="str">
        <f>VLOOKUP(J8,'Teams Used By Individual'!$B$4:$DD$71,4,FALSE)</f>
        <v>Padres</v>
      </c>
      <c r="O8" s="1" t="str">
        <f>VLOOKUP(J8,'Teams Used By Individual'!$B$4:$DD$71,3,FALSE)</f>
        <v>Yankees</v>
      </c>
      <c r="P8" s="1">
        <v>1</v>
      </c>
      <c r="Q8" s="1">
        <v>3</v>
      </c>
      <c r="R8">
        <v>5</v>
      </c>
      <c r="S8">
        <v>3</v>
      </c>
      <c r="T8">
        <v>4</v>
      </c>
      <c r="U8">
        <v>3</v>
      </c>
      <c r="V8">
        <f>VLOOKUP(B8,'MLB Weekly Win Totals'!$B$5:$L$34,11,FALSE)</f>
        <v>5</v>
      </c>
      <c r="W8">
        <f>VLOOKUP(C8,'MLB Weekly Win Totals'!$B$5:$LL$34,12,FALSE)</f>
        <v>5</v>
      </c>
      <c r="X8">
        <f>VLOOKUP(D8,'MLB Weekly Win Totals'!$B$5:$LL$34,13,FALSE)</f>
        <v>6</v>
      </c>
      <c r="Y8">
        <f>VLOOKUP(E8,'MLB Weekly Win Totals'!$B$5:$LL$34,14,FALSE)</f>
        <v>6</v>
      </c>
      <c r="Z8">
        <f>VLOOKUP(F8,'MLB Weekly Win Totals'!$B$5:$LL$34,15,FALSE)</f>
        <v>4</v>
      </c>
      <c r="AA8">
        <f>VLOOKUP(G8,'MLB Weekly Win Totals'!$B$5:$LL$34,16,FALSE)</f>
        <v>4</v>
      </c>
      <c r="AB8">
        <f>VLOOKUP(H8,'MLB Weekly Win Totals'!$B$5:$LL$34,17,FALSE)</f>
        <v>4</v>
      </c>
      <c r="AC8">
        <f>VLOOKUP(I8,'MLB Weekly Win Totals'!$B$5:$LL$34,18,FALSE)</f>
        <v>4</v>
      </c>
    </row>
    <row r="9" spans="1:42" x14ac:dyDescent="0.2">
      <c r="A9" s="1" t="str">
        <f>VLOOKUP(J9,'Teams Used By Individual'!$B$4:$FF$71,6,FALSE)</f>
        <v>Giants</v>
      </c>
      <c r="B9" s="1" t="str">
        <f>VLOOKUP(J9,'Teams Used By Individual'!$B$4:$FF$71,8,FALSE)</f>
        <v>Tigers</v>
      </c>
      <c r="C9" s="1" t="str">
        <f>VLOOKUP(J9,'Teams Used By Individual'!$B$4:$FF$71,9,FALSE)</f>
        <v>Cubs</v>
      </c>
      <c r="D9" s="1" t="str">
        <f>VLOOKUP(J9,'Teams Used By Individual'!$B$4:$FF$71,10,FALSE)</f>
        <v>Phillies</v>
      </c>
      <c r="E9" s="1" t="str">
        <f>VLOOKUP(J9,'Teams Used By Individual'!$B$4:$FF$71,11,FALSE)</f>
        <v>Mets</v>
      </c>
      <c r="F9" s="1" t="str">
        <f>VLOOKUP(J9,'Teams Used By Individual'!$B$4:$FF$71,12,FALSE)</f>
        <v>Twins</v>
      </c>
      <c r="G9" s="1" t="str">
        <f>VLOOKUP(J9,'Teams Used By Individual'!$B$4:$FF$71,13,FALSE)</f>
        <v>Pirates</v>
      </c>
      <c r="H9" s="1" t="str">
        <f>VLOOKUP(J9,'Teams Used By Individual'!$B$4:$FF$71,14,FALSE)</f>
        <v>Astros</v>
      </c>
      <c r="I9" s="1" t="str">
        <f>VLOOKUP(J9,'Teams Used By Individual'!$B$4:$FF$71,15,FALSE)</f>
        <v>Cardinals</v>
      </c>
      <c r="J9" s="14" t="s">
        <v>14</v>
      </c>
      <c r="K9" s="15">
        <f>SUM(P9:AC9)</f>
        <v>57</v>
      </c>
      <c r="L9" s="20">
        <f>(WAA!P8-WAA!P2)+(WAA!G8-WAA!G2)+(WAA!K25-WAA!K2)+(WAA!W8-WAA!W2)+(WAA!AG8-WAA!AG2)+(WAA!Q8-WAA!Q2)+(WAA!L8-WAA!L2)+(WAA!AA8-WAA!AA2)+(WAA!T8-WAA!T2)+(WAA!V8-WAA!V2)+(WAA!M8-WAA!M2)+(WAA!AC8-WAA!AC2)+(WAA!O8-WAA!O2)+(WAA!Z8-WAA!Z2)</f>
        <v>6.6310368817153496</v>
      </c>
      <c r="M9" s="13">
        <f>VLOOKUP(J9,'SOTU Working Page'!$M$5:$P$72,4,FALSE)</f>
        <v>0.52115882497577337</v>
      </c>
      <c r="N9" s="1" t="str">
        <f>VLOOKUP(J9,'Teams Used By Individual'!$B$4:$DD$71,4,FALSE)</f>
        <v>Royals</v>
      </c>
      <c r="O9" s="1" t="str">
        <f>VLOOKUP(J9,'Teams Used By Individual'!$B$4:$DD$71,3,FALSE)</f>
        <v>Red Sox</v>
      </c>
      <c r="P9" s="1">
        <v>2</v>
      </c>
      <c r="Q9" s="1">
        <v>5</v>
      </c>
      <c r="R9">
        <v>4</v>
      </c>
      <c r="S9">
        <v>3</v>
      </c>
      <c r="T9">
        <v>5</v>
      </c>
      <c r="U9">
        <v>2</v>
      </c>
      <c r="V9">
        <f>VLOOKUP(B9,'MLB Weekly Win Totals'!$B$5:$L$34,11,FALSE)</f>
        <v>4</v>
      </c>
      <c r="W9">
        <f>VLOOKUP(C9,'MLB Weekly Win Totals'!$B$5:$LL$34,12,FALSE)</f>
        <v>5</v>
      </c>
      <c r="X9">
        <f>VLOOKUP(D9,'MLB Weekly Win Totals'!$B$5:$LL$34,13,FALSE)</f>
        <v>6</v>
      </c>
      <c r="Y9">
        <f>VLOOKUP(E9,'MLB Weekly Win Totals'!$B$5:$LL$34,14,FALSE)</f>
        <v>5</v>
      </c>
      <c r="Z9">
        <f>VLOOKUP(F9,'MLB Weekly Win Totals'!$B$5:$LL$34,15,FALSE)</f>
        <v>4</v>
      </c>
      <c r="AA9">
        <f>VLOOKUP(G9,'MLB Weekly Win Totals'!$B$5:$LL$34,16,FALSE)</f>
        <v>3</v>
      </c>
      <c r="AB9">
        <f>VLOOKUP(H9,'MLB Weekly Win Totals'!$B$5:$LL$34,17,FALSE)</f>
        <v>4</v>
      </c>
      <c r="AC9">
        <f>VLOOKUP(I9,'MLB Weekly Win Totals'!$B$5:$LL$34,18,FALSE)</f>
        <v>5</v>
      </c>
    </row>
    <row r="10" spans="1:42" x14ac:dyDescent="0.2">
      <c r="A10" s="1" t="str">
        <f>VLOOKUP(J10,'Teams Used By Individual'!$B$4:$FF$71,6,FALSE)</f>
        <v>Giants</v>
      </c>
      <c r="B10" s="1" t="str">
        <f>VLOOKUP(J10,'Teams Used By Individual'!$B$4:$FF$71,8,FALSE)</f>
        <v>White Sox</v>
      </c>
      <c r="C10" s="1" t="str">
        <f>VLOOKUP(J10,'Teams Used By Individual'!$B$4:$FF$71,9,FALSE)</f>
        <v>Cubs</v>
      </c>
      <c r="D10" s="1" t="str">
        <f>VLOOKUP(J10,'Teams Used By Individual'!$B$4:$FF$71,10,FALSE)</f>
        <v>Angels</v>
      </c>
      <c r="E10" s="1" t="str">
        <f>VLOOKUP(J10,'Teams Used By Individual'!$B$4:$FF$71,11,FALSE)</f>
        <v>Mets</v>
      </c>
      <c r="F10" s="1" t="str">
        <f>VLOOKUP(J10,'Teams Used By Individual'!$B$4:$FF$71,12,FALSE)</f>
        <v>Tigers</v>
      </c>
      <c r="G10" s="1" t="str">
        <f>VLOOKUP(J10,'Teams Used By Individual'!$B$4:$FF$71,13,FALSE)</f>
        <v>Marlins</v>
      </c>
      <c r="H10" s="1" t="str">
        <f>VLOOKUP(J10,'Teams Used By Individual'!$B$4:$FF$71,14,FALSE)</f>
        <v>Dodgers</v>
      </c>
      <c r="I10" s="1" t="str">
        <f>VLOOKUP(J10,'Teams Used By Individual'!$B$4:$FF$71,15,FALSE)</f>
        <v>Cardinals</v>
      </c>
      <c r="J10" s="14" t="s">
        <v>11</v>
      </c>
      <c r="K10" s="15">
        <f>SUM(P10:AC10)</f>
        <v>57</v>
      </c>
      <c r="L10" s="20">
        <f>(WAA!Y62-WAA!Y2)+(WAA!AC62-WAA!AC2)+(WAA!AE15-WAA!AE2)+(WAA!T62-WAA!T2)+(WAA!AG62-WAA!AG2)+(WAA!Q62-WAA!Q2)+(WAA!N62-WAA!N2)+(WAA!AA62-WAA!AA2)+(WAA!S62-WAA!S2)+(WAA!V62-WAA!V2)+(WAA!L62-WAA!L2)+(WAA!X62-WAA!X2)+(WAA!AD62-WAA!AD2)+(WAA!Z62-WAA!Z2)</f>
        <v>5.3175377061878724</v>
      </c>
      <c r="M10" s="13">
        <f>VLOOKUP(J10,'SOTU Working Page'!$M$5:$P$72,4,FALSE)</f>
        <v>0.52479771514835716</v>
      </c>
      <c r="N10" s="1" t="str">
        <f>VLOOKUP(J10,'Teams Used By Individual'!$B$4:$DD$71,4,FALSE)</f>
        <v>Padres</v>
      </c>
      <c r="O10" s="1" t="str">
        <f>VLOOKUP(J10,'Teams Used By Individual'!$B$4:$DD$71,3,FALSE)</f>
        <v>Brewers</v>
      </c>
      <c r="P10" s="1">
        <v>1</v>
      </c>
      <c r="Q10" s="1">
        <v>5</v>
      </c>
      <c r="R10">
        <v>5</v>
      </c>
      <c r="S10">
        <v>4</v>
      </c>
      <c r="T10">
        <v>5</v>
      </c>
      <c r="U10">
        <v>2</v>
      </c>
      <c r="V10">
        <f>VLOOKUP(B10,'MLB Weekly Win Totals'!$B$5:$L$34,11,FALSE)</f>
        <v>2</v>
      </c>
      <c r="W10">
        <f>VLOOKUP(C10,'MLB Weekly Win Totals'!$B$5:$LL$34,12,FALSE)</f>
        <v>5</v>
      </c>
      <c r="X10">
        <f>VLOOKUP(D10,'MLB Weekly Win Totals'!$B$5:$LL$34,13,FALSE)</f>
        <v>5</v>
      </c>
      <c r="Y10">
        <f>VLOOKUP(E10,'MLB Weekly Win Totals'!$B$5:$LL$34,14,FALSE)</f>
        <v>5</v>
      </c>
      <c r="Z10">
        <f>VLOOKUP(F10,'MLB Weekly Win Totals'!$B$5:$LL$34,15,FALSE)</f>
        <v>4</v>
      </c>
      <c r="AA10">
        <f>VLOOKUP(G10,'MLB Weekly Win Totals'!$B$5:$LL$34,16,FALSE)</f>
        <v>4</v>
      </c>
      <c r="AB10">
        <f>VLOOKUP(H10,'MLB Weekly Win Totals'!$B$5:$LL$34,17,FALSE)</f>
        <v>5</v>
      </c>
      <c r="AC10">
        <f>VLOOKUP(I10,'MLB Weekly Win Totals'!$B$5:$LL$34,18,FALSE)</f>
        <v>5</v>
      </c>
    </row>
    <row r="11" spans="1:42" x14ac:dyDescent="0.2">
      <c r="A11" s="1" t="str">
        <f>VLOOKUP(J11,'Teams Used By Individual'!$B$4:$FF$71,6,FALSE)</f>
        <v>Giants</v>
      </c>
      <c r="B11" s="1" t="str">
        <f>VLOOKUP(J11,'Teams Used By Individual'!$B$4:$FF$71,8,FALSE)</f>
        <v>Dodgers</v>
      </c>
      <c r="C11" s="1" t="str">
        <f>VLOOKUP(J11,'Teams Used By Individual'!$B$4:$FF$71,9,FALSE)</f>
        <v>Astros</v>
      </c>
      <c r="D11" s="1" t="str">
        <f>VLOOKUP(J11,'Teams Used By Individual'!$B$4:$FF$71,10,FALSE)</f>
        <v>Phillies</v>
      </c>
      <c r="E11" s="1" t="str">
        <f>VLOOKUP(J11,'Teams Used By Individual'!$B$4:$FF$71,11,FALSE)</f>
        <v>Blue Jays</v>
      </c>
      <c r="F11" s="1" t="str">
        <f>VLOOKUP(J11,'Teams Used By Individual'!$B$4:$FF$71,12,FALSE)</f>
        <v>Twins</v>
      </c>
      <c r="G11" s="1" t="str">
        <f>VLOOKUP(J11,'Teams Used By Individual'!$B$4:$FF$71,13,FALSE)</f>
        <v>Cardinals</v>
      </c>
      <c r="H11" s="1" t="str">
        <f>VLOOKUP(J11,'Teams Used By Individual'!$B$4:$FF$71,14,FALSE)</f>
        <v>Yankees</v>
      </c>
      <c r="I11" s="1" t="str">
        <f>VLOOKUP(J11,'Teams Used By Individual'!$B$4:$FF$71,15,FALSE)</f>
        <v>Diamondbacks</v>
      </c>
      <c r="J11" s="14" t="s">
        <v>54</v>
      </c>
      <c r="K11" s="15">
        <f>SUM(P11:AC11)</f>
        <v>56</v>
      </c>
      <c r="L11" s="20">
        <f>(WAA!Y32-WAA!Y2)+(WAA!AC32-WAA!AC2)+(WAA!AE15-WAA!AE2)+(WAA!V32-WAA!V2)+(WAA!AG32-WAA!AG2)+(WAA!J32-WAA!J2)+(WAA!AD32-WAA!AD2)+(WAA!O32-WAA!O2)+(WAA!T32-WAA!T2)+(WAA!I32-WAA!I2)+(WAA!M32-WAA!M2)+(WAA!Z32-WAA!Z2)+(WAA!E32-WAA!E2)+(WAA!AF32-WAA!AF2)</f>
        <v>1.4665828949931816</v>
      </c>
      <c r="M11" s="13">
        <f>VLOOKUP(J11,'SOTU Working Page'!$M$5:$P$72,4,FALSE)</f>
        <v>0.53909804003881889</v>
      </c>
      <c r="N11" s="1" t="str">
        <f>VLOOKUP(J11,'Teams Used By Individual'!$B$4:$DD$71,4,FALSE)</f>
        <v>Padres</v>
      </c>
      <c r="O11" s="1" t="str">
        <f>VLOOKUP(J11,'Teams Used By Individual'!$B$4:$DD$71,3,FALSE)</f>
        <v>Brewers</v>
      </c>
      <c r="P11" s="1">
        <v>1</v>
      </c>
      <c r="Q11" s="1">
        <v>5</v>
      </c>
      <c r="R11">
        <v>5</v>
      </c>
      <c r="S11">
        <v>5</v>
      </c>
      <c r="T11">
        <v>5</v>
      </c>
      <c r="U11">
        <v>5</v>
      </c>
      <c r="V11">
        <f>VLOOKUP(B11,'MLB Weekly Win Totals'!$B$5:$L$34,11,FALSE)</f>
        <v>4</v>
      </c>
      <c r="W11">
        <f>VLOOKUP(C11,'MLB Weekly Win Totals'!$B$5:$LL$34,12,FALSE)</f>
        <v>4</v>
      </c>
      <c r="X11">
        <f>VLOOKUP(D11,'MLB Weekly Win Totals'!$B$5:$LL$34,13,FALSE)</f>
        <v>6</v>
      </c>
      <c r="Y11">
        <f>VLOOKUP(E11,'MLB Weekly Win Totals'!$B$5:$LL$34,14,FALSE)</f>
        <v>6</v>
      </c>
      <c r="Z11">
        <f>VLOOKUP(F11,'MLB Weekly Win Totals'!$B$5:$LL$34,15,FALSE)</f>
        <v>4</v>
      </c>
      <c r="AA11">
        <f>VLOOKUP(G11,'MLB Weekly Win Totals'!$B$5:$LL$34,16,FALSE)</f>
        <v>1</v>
      </c>
      <c r="AB11">
        <f>VLOOKUP(H11,'MLB Weekly Win Totals'!$B$5:$LL$34,17,FALSE)</f>
        <v>3</v>
      </c>
      <c r="AC11">
        <f>VLOOKUP(I11,'MLB Weekly Win Totals'!$B$5:$LL$34,18,FALSE)</f>
        <v>2</v>
      </c>
    </row>
    <row r="12" spans="1:42" x14ac:dyDescent="0.2">
      <c r="A12" s="1" t="str">
        <f>VLOOKUP(J12,'Teams Used By Individual'!$B$4:$FF$71,6,FALSE)</f>
        <v>Reds</v>
      </c>
      <c r="B12" s="1" t="str">
        <f>VLOOKUP(J12,'Teams Used By Individual'!$B$4:$FF$71,8,FALSE)</f>
        <v>Braves</v>
      </c>
      <c r="C12" s="1" t="str">
        <f>VLOOKUP(J12,'Teams Used By Individual'!$B$4:$FF$71,9,FALSE)</f>
        <v>Cubs</v>
      </c>
      <c r="D12" s="1" t="str">
        <f>VLOOKUP(J12,'Teams Used By Individual'!$B$4:$FF$71,10,FALSE)</f>
        <v>Phillies</v>
      </c>
      <c r="E12" s="1" t="str">
        <f>VLOOKUP(J12,'Teams Used By Individual'!$B$4:$FF$71,11,FALSE)</f>
        <v>Blue Jays</v>
      </c>
      <c r="F12" s="1" t="str">
        <f>VLOOKUP(J12,'Teams Used By Individual'!$B$4:$FF$71,12,FALSE)</f>
        <v>Twins</v>
      </c>
      <c r="G12" s="1" t="str">
        <f>VLOOKUP(J12,'Teams Used By Individual'!$B$4:$FF$71,13,FALSE)</f>
        <v>Brewers</v>
      </c>
      <c r="H12" s="1" t="str">
        <f>VLOOKUP(J12,'Teams Used By Individual'!$B$4:$FF$71,14,FALSE)</f>
        <v>Astros</v>
      </c>
      <c r="I12" s="1" t="str">
        <f>VLOOKUP(J12,'Teams Used By Individual'!$B$4:$FF$71,15,FALSE)</f>
        <v>Mets</v>
      </c>
      <c r="J12" s="14" t="s">
        <v>17</v>
      </c>
      <c r="K12" s="15">
        <f>SUM(P12:AC12)</f>
        <v>56</v>
      </c>
      <c r="L12" s="20">
        <f>(WAA!H19-WAA!H2)+(WAA!S19-WAA!S2)+(WAA!AE15-WAA!AE2)+(WAA!W19-WAA!W2)+(WAA!AB19-WAA!AB2)+(WAA!AG19-WAA!AG2)+(WAA!U19-WAA!U2)+(WAA!AA19-WAA!AA2)+(WAA!T19-WAA!T2)+(WAA!I19-WAA!I2)+(WAA!M19-WAA!M2)+(WAA!Y19-WAA!Y2)+(WAA!O19-WAA!O2)+(WAA!V19-WAA!V2)</f>
        <v>-2.4591080232839437</v>
      </c>
      <c r="M12" s="13">
        <f>VLOOKUP(J12,'SOTU Working Page'!$M$5:$P$72,4,FALSE)</f>
        <v>0.53101312814282331</v>
      </c>
      <c r="N12" s="1" t="str">
        <f>VLOOKUP(J12,'Teams Used By Individual'!$B$4:$DD$71,4,FALSE)</f>
        <v>Padres</v>
      </c>
      <c r="O12" s="1" t="str">
        <f>VLOOKUP(J12,'Teams Used By Individual'!$B$4:$DD$71,3,FALSE)</f>
        <v>Angels</v>
      </c>
      <c r="P12" s="1">
        <v>2</v>
      </c>
      <c r="Q12" s="1">
        <v>4</v>
      </c>
      <c r="R12">
        <v>5</v>
      </c>
      <c r="S12">
        <v>3</v>
      </c>
      <c r="T12">
        <v>4</v>
      </c>
      <c r="U12">
        <v>3</v>
      </c>
      <c r="V12">
        <f>VLOOKUP(B12,'MLB Weekly Win Totals'!$B$5:$L$34,11,FALSE)</f>
        <v>4</v>
      </c>
      <c r="W12">
        <f>VLOOKUP(C12,'MLB Weekly Win Totals'!$B$5:$LL$34,12,FALSE)</f>
        <v>5</v>
      </c>
      <c r="X12">
        <f>VLOOKUP(D12,'MLB Weekly Win Totals'!$B$5:$LL$34,13,FALSE)</f>
        <v>6</v>
      </c>
      <c r="Y12">
        <f>VLOOKUP(E12,'MLB Weekly Win Totals'!$B$5:$LL$34,14,FALSE)</f>
        <v>6</v>
      </c>
      <c r="Z12">
        <f>VLOOKUP(F12,'MLB Weekly Win Totals'!$B$5:$LL$34,15,FALSE)</f>
        <v>4</v>
      </c>
      <c r="AA12">
        <f>VLOOKUP(G12,'MLB Weekly Win Totals'!$B$5:$LL$34,16,FALSE)</f>
        <v>4</v>
      </c>
      <c r="AB12">
        <f>VLOOKUP(H12,'MLB Weekly Win Totals'!$B$5:$LL$34,17,FALSE)</f>
        <v>4</v>
      </c>
      <c r="AC12">
        <f>VLOOKUP(I12,'MLB Weekly Win Totals'!$B$5:$LL$34,18,FALSE)</f>
        <v>2</v>
      </c>
    </row>
    <row r="13" spans="1:42" x14ac:dyDescent="0.2">
      <c r="A13" s="1" t="str">
        <f>VLOOKUP(J13,'Teams Used By Individual'!$B$4:$FF$71,6,FALSE)</f>
        <v>Giants</v>
      </c>
      <c r="B13" s="1" t="str">
        <f>VLOOKUP(J13,'Teams Used By Individual'!$B$4:$FF$71,8,FALSE)</f>
        <v>Royals</v>
      </c>
      <c r="C13" s="1" t="str">
        <f>VLOOKUP(J13,'Teams Used By Individual'!$B$4:$FF$71,9,FALSE)</f>
        <v>Braves</v>
      </c>
      <c r="D13" s="1" t="str">
        <f>VLOOKUP(J13,'Teams Used By Individual'!$B$4:$FF$71,10,FALSE)</f>
        <v>Phillies</v>
      </c>
      <c r="E13" s="1" t="str">
        <f>VLOOKUP(J13,'Teams Used By Individual'!$B$4:$FF$71,11,FALSE)</f>
        <v>Mets</v>
      </c>
      <c r="F13" s="1" t="str">
        <f>VLOOKUP(J13,'Teams Used By Individual'!$B$4:$FF$71,12,FALSE)</f>
        <v>Tigers</v>
      </c>
      <c r="G13" s="1" t="str">
        <f>VLOOKUP(J13,'Teams Used By Individual'!$B$4:$FF$71,13,FALSE)</f>
        <v>Cubs</v>
      </c>
      <c r="H13" s="1" t="str">
        <f>VLOOKUP(J13,'Teams Used By Individual'!$B$4:$FF$71,14,FALSE)</f>
        <v>Astros</v>
      </c>
      <c r="I13" s="1" t="str">
        <f>VLOOKUP(J13,'Teams Used By Individual'!$B$4:$FF$71,15,FALSE)</f>
        <v>Mariners</v>
      </c>
      <c r="J13" s="14" t="s">
        <v>47</v>
      </c>
      <c r="K13" s="15">
        <f>SUM(P13:AC13)</f>
        <v>56</v>
      </c>
      <c r="L13" s="20">
        <f>(WAA!AE24-WAA!AE2)+(WAA!AF24-WAA!AF2)+(WAA!AD24-WAA!AD2)+(WAA!AC24-WAA!AC2)+(WAA!AG24-WAA!AG2)+(WAA!AB24-WAA!AB2)+(WAA!K24-WAA!K2)+(WAA!U24-WAA!U2)+(WAA!T24-WAA!T2)+(WAA!V24-WAA!V2)+(WAA!L24-WAA!L2)+(WAA!AA24-WAA!AA2)+(WAA!O24-WAA!O2)+(WAA!P24-WAA!P2)</f>
        <v>3.1185636815022701</v>
      </c>
      <c r="M13" s="13">
        <f>VLOOKUP(J13,'SOTU Working Page'!$M$5:$P$72,4,FALSE)</f>
        <v>0.53723513501786246</v>
      </c>
      <c r="N13" s="1" t="str">
        <f>VLOOKUP(J13,'Teams Used By Individual'!$B$4:$DD$71,4,FALSE)</f>
        <v>Dodgers</v>
      </c>
      <c r="O13" s="1" t="str">
        <f>VLOOKUP(J13,'Teams Used By Individual'!$B$4:$DD$71,3,FALSE)</f>
        <v>Padres</v>
      </c>
      <c r="P13" s="1">
        <v>2</v>
      </c>
      <c r="Q13" s="1">
        <v>4</v>
      </c>
      <c r="R13">
        <v>2</v>
      </c>
      <c r="S13">
        <v>3</v>
      </c>
      <c r="T13">
        <v>5</v>
      </c>
      <c r="U13">
        <v>3</v>
      </c>
      <c r="V13">
        <f>VLOOKUP(B13,'MLB Weekly Win Totals'!$B$5:$L$34,11,FALSE)</f>
        <v>5</v>
      </c>
      <c r="W13">
        <f>VLOOKUP(C13,'MLB Weekly Win Totals'!$B$5:$LL$34,12,FALSE)</f>
        <v>5</v>
      </c>
      <c r="X13">
        <f>VLOOKUP(D13,'MLB Weekly Win Totals'!$B$5:$LL$34,13,FALSE)</f>
        <v>6</v>
      </c>
      <c r="Y13">
        <f>VLOOKUP(E13,'MLB Weekly Win Totals'!$B$5:$LL$34,14,FALSE)</f>
        <v>5</v>
      </c>
      <c r="Z13">
        <f>VLOOKUP(F13,'MLB Weekly Win Totals'!$B$5:$LL$34,15,FALSE)</f>
        <v>4</v>
      </c>
      <c r="AA13">
        <f>VLOOKUP(G13,'MLB Weekly Win Totals'!$B$5:$LL$34,16,FALSE)</f>
        <v>4</v>
      </c>
      <c r="AB13">
        <f>VLOOKUP(H13,'MLB Weekly Win Totals'!$B$5:$LL$34,17,FALSE)</f>
        <v>4</v>
      </c>
      <c r="AC13">
        <f>VLOOKUP(I13,'MLB Weekly Win Totals'!$B$5:$LL$34,18,FALSE)</f>
        <v>4</v>
      </c>
    </row>
    <row r="14" spans="1:42" x14ac:dyDescent="0.2">
      <c r="A14" s="1" t="str">
        <f>VLOOKUP(J14,'Teams Used By Individual'!$B$4:$FF$71,6,FALSE)</f>
        <v>Astros</v>
      </c>
      <c r="B14" s="1" t="str">
        <f>VLOOKUP(J14,'Teams Used By Individual'!$B$4:$FF$71,8,FALSE)</f>
        <v>Braves</v>
      </c>
      <c r="C14" s="1" t="str">
        <f>VLOOKUP(J14,'Teams Used By Individual'!$B$4:$FF$71,9,FALSE)</f>
        <v>Cubs</v>
      </c>
      <c r="D14" s="1" t="str">
        <f>VLOOKUP(J14,'Teams Used By Individual'!$B$4:$FF$71,10,FALSE)</f>
        <v>Phillies</v>
      </c>
      <c r="E14" s="1" t="str">
        <f>VLOOKUP(J14,'Teams Used By Individual'!$B$4:$FF$71,11,FALSE)</f>
        <v>Blue Jays</v>
      </c>
      <c r="F14" s="1" t="str">
        <f>VLOOKUP(J14,'Teams Used By Individual'!$B$4:$FF$71,12,FALSE)</f>
        <v>Twins</v>
      </c>
      <c r="G14" s="1" t="str">
        <f>VLOOKUP(J14,'Teams Used By Individual'!$B$4:$FF$71,13,FALSE)</f>
        <v>Angels</v>
      </c>
      <c r="H14" s="1" t="str">
        <f>VLOOKUP(J14,'Teams Used By Individual'!$B$4:$FF$71,14,FALSE)</f>
        <v>Yankees</v>
      </c>
      <c r="I14" s="1" t="str">
        <f>VLOOKUP(J14,'Teams Used By Individual'!$B$4:$FF$71,15,FALSE)</f>
        <v>Giants</v>
      </c>
      <c r="J14" s="14" t="s">
        <v>70</v>
      </c>
      <c r="K14" s="15">
        <f>SUM(P14:AC14)</f>
        <v>55</v>
      </c>
      <c r="L14" s="20">
        <f>(WAA!Y25-WAA!Y2)+(WAA!AF25-WAA!AF2)+(WAA!K25-WAA!K2)+(WAA!V25-WAA!V2)+(WAA!O25-WAA!O2)+(WAA!AB25-WAA!AB2)+(WAA!U25-WAA!U2)+(WAA!AA25-WAA!AA2)+(WAA!T25-WAA!T2)+(WAA!I25-WAA!I2)+(WAA!M25-WAA!M2)+(WAA!S25-WAA!S2)+(WAA!E25-WAA!E2)+(WAA!AG25-WAA!AG2)</f>
        <v>-2.6207486728100844</v>
      </c>
      <c r="M14" s="13">
        <f>VLOOKUP(J14,'SOTU Working Page'!$M$5:$P$72,4,FALSE)</f>
        <v>0.53231425100160545</v>
      </c>
      <c r="N14" s="1" t="str">
        <f>VLOOKUP(J14,'Teams Used By Individual'!$B$4:$DD$71,4,FALSE)</f>
        <v>Royals</v>
      </c>
      <c r="O14" s="1" t="str">
        <f>VLOOKUP(J14,'Teams Used By Individual'!$B$4:$DD$71,3,FALSE)</f>
        <v>Brewers</v>
      </c>
      <c r="P14" s="1">
        <v>2</v>
      </c>
      <c r="Q14" s="1">
        <v>5</v>
      </c>
      <c r="R14">
        <v>4</v>
      </c>
      <c r="S14">
        <v>5</v>
      </c>
      <c r="T14">
        <v>4</v>
      </c>
      <c r="U14">
        <v>3</v>
      </c>
      <c r="V14">
        <f>VLOOKUP(B14,'MLB Weekly Win Totals'!$B$5:$L$34,11,FALSE)</f>
        <v>4</v>
      </c>
      <c r="W14">
        <f>VLOOKUP(C14,'MLB Weekly Win Totals'!$B$5:$LL$34,12,FALSE)</f>
        <v>5</v>
      </c>
      <c r="X14">
        <f>VLOOKUP(D14,'MLB Weekly Win Totals'!$B$5:$LL$34,13,FALSE)</f>
        <v>6</v>
      </c>
      <c r="Y14">
        <f>VLOOKUP(E14,'MLB Weekly Win Totals'!$B$5:$LL$34,14,FALSE)</f>
        <v>6</v>
      </c>
      <c r="Z14">
        <f>VLOOKUP(F14,'MLB Weekly Win Totals'!$B$5:$LL$34,15,FALSE)</f>
        <v>4</v>
      </c>
      <c r="AA14">
        <f>VLOOKUP(G14,'MLB Weekly Win Totals'!$B$5:$LL$34,16,FALSE)</f>
        <v>3</v>
      </c>
      <c r="AB14">
        <f>VLOOKUP(H14,'MLB Weekly Win Totals'!$B$5:$LL$34,17,FALSE)</f>
        <v>3</v>
      </c>
      <c r="AC14">
        <f>VLOOKUP(I14,'MLB Weekly Win Totals'!$B$5:$LL$34,18,FALSE)</f>
        <v>1</v>
      </c>
    </row>
    <row r="15" spans="1:42" x14ac:dyDescent="0.2">
      <c r="A15" s="1" t="str">
        <f>VLOOKUP(J15,'Teams Used By Individual'!$B$4:$FF$71,6,FALSE)</f>
        <v>Reds</v>
      </c>
      <c r="B15" s="1" t="str">
        <f>VLOOKUP(J15,'Teams Used By Individual'!$B$4:$FF$71,8,FALSE)</f>
        <v>Royals</v>
      </c>
      <c r="C15" s="1" t="str">
        <f>VLOOKUP(J15,'Teams Used By Individual'!$B$4:$FF$71,9,FALSE)</f>
        <v>Cubs</v>
      </c>
      <c r="D15" s="1" t="str">
        <f>VLOOKUP(J15,'Teams Used By Individual'!$B$4:$FF$71,10,FALSE)</f>
        <v>Phillies</v>
      </c>
      <c r="E15" s="1" t="str">
        <f>VLOOKUP(J15,'Teams Used By Individual'!$B$4:$FF$71,11,FALSE)</f>
        <v>Mets</v>
      </c>
      <c r="F15" s="1" t="str">
        <f>VLOOKUP(J15,'Teams Used By Individual'!$B$4:$FF$71,12,FALSE)</f>
        <v>Twins</v>
      </c>
      <c r="G15" s="1" t="str">
        <f>VLOOKUP(J15,'Teams Used By Individual'!$B$4:$FF$71,13,FALSE)</f>
        <v>Diamondbacks</v>
      </c>
      <c r="H15" s="1" t="str">
        <f>VLOOKUP(J15,'Teams Used By Individual'!$B$4:$FF$71,14,FALSE)</f>
        <v>Astros</v>
      </c>
      <c r="I15" s="1" t="str">
        <f>VLOOKUP(J15,'Teams Used By Individual'!$B$4:$FF$71,15,FALSE)</f>
        <v>Giants</v>
      </c>
      <c r="J15" s="14" t="s">
        <v>71</v>
      </c>
      <c r="K15" s="15">
        <f>SUM(P15:AC15)</f>
        <v>55</v>
      </c>
      <c r="L15" s="20">
        <f>(WAA!P20-WAA!P2)+(WAA!Y20-WAA!Y2)+(WAA!G40-WAA!G2)+(WAA!W20-WAA!W2)+(WAA!AB20-WAA!AB2)+(WAA!L20-WAA!L2)+(WAA!K20-WAA!K2)+(WAA!AA20-WAA!AA2)+(WAA!T20-WAA!T2)+(WAA!V20-WAA!V2)+(WAA!M20-WAA!M2)+(WAA!AF20-WAA!AF2)+(WAA!O20-WAA!O2)+(WAA!AG20-WAA!AG2)</f>
        <v>2.7267047071432953</v>
      </c>
      <c r="M15" s="13">
        <f>VLOOKUP(J15,'SOTU Working Page'!$M$5:$P$72,4,FALSE)</f>
        <v>0.53005226186860288</v>
      </c>
      <c r="N15" s="1" t="str">
        <f>VLOOKUP(J15,'Teams Used By Individual'!$B$4:$DD$71,4,FALSE)</f>
        <v>Red Sox</v>
      </c>
      <c r="O15" s="1" t="str">
        <f>VLOOKUP(J15,'Teams Used By Individual'!$B$4:$DD$71,3,FALSE)</f>
        <v>Brewers</v>
      </c>
      <c r="P15" s="1">
        <v>2</v>
      </c>
      <c r="Q15" s="1">
        <v>5</v>
      </c>
      <c r="R15">
        <v>2</v>
      </c>
      <c r="S15">
        <v>3</v>
      </c>
      <c r="T15">
        <v>4</v>
      </c>
      <c r="U15">
        <v>4</v>
      </c>
      <c r="V15">
        <f>VLOOKUP(B15,'MLB Weekly Win Totals'!$B$5:$L$34,11,FALSE)</f>
        <v>5</v>
      </c>
      <c r="W15">
        <f>VLOOKUP(C15,'MLB Weekly Win Totals'!$B$5:$LL$34,12,FALSE)</f>
        <v>5</v>
      </c>
      <c r="X15">
        <f>VLOOKUP(D15,'MLB Weekly Win Totals'!$B$5:$LL$34,13,FALSE)</f>
        <v>6</v>
      </c>
      <c r="Y15">
        <f>VLOOKUP(E15,'MLB Weekly Win Totals'!$B$5:$LL$34,14,FALSE)</f>
        <v>5</v>
      </c>
      <c r="Z15">
        <f>VLOOKUP(F15,'MLB Weekly Win Totals'!$B$5:$LL$34,15,FALSE)</f>
        <v>4</v>
      </c>
      <c r="AA15">
        <f>VLOOKUP(G15,'MLB Weekly Win Totals'!$B$5:$LL$34,16,FALSE)</f>
        <v>5</v>
      </c>
      <c r="AB15">
        <f>VLOOKUP(H15,'MLB Weekly Win Totals'!$B$5:$LL$34,17,FALSE)</f>
        <v>4</v>
      </c>
      <c r="AC15">
        <f>VLOOKUP(I15,'MLB Weekly Win Totals'!$B$5:$LL$34,18,FALSE)</f>
        <v>1</v>
      </c>
    </row>
    <row r="16" spans="1:42" x14ac:dyDescent="0.2">
      <c r="A16" s="1" t="str">
        <f>VLOOKUP(J16,'Teams Used By Individual'!$B$4:$FF$71,6,FALSE)</f>
        <v>Giants</v>
      </c>
      <c r="B16" s="1" t="str">
        <f>VLOOKUP(J16,'Teams Used By Individual'!$B$4:$FF$71,8,FALSE)</f>
        <v>Royals</v>
      </c>
      <c r="C16" s="1" t="str">
        <f>VLOOKUP(J16,'Teams Used By Individual'!$B$4:$FF$71,9,FALSE)</f>
        <v>Astros</v>
      </c>
      <c r="D16" s="1" t="str">
        <f>VLOOKUP(J16,'Teams Used By Individual'!$B$4:$FF$71,10,FALSE)</f>
        <v>Phillies</v>
      </c>
      <c r="E16" s="1" t="str">
        <f>VLOOKUP(J16,'Teams Used By Individual'!$B$4:$FF$71,11,FALSE)</f>
        <v>Mets</v>
      </c>
      <c r="F16" s="1" t="str">
        <f>VLOOKUP(J16,'Teams Used By Individual'!$B$4:$FF$71,12,FALSE)</f>
        <v>Tigers</v>
      </c>
      <c r="G16" s="1" t="str">
        <f>VLOOKUP(J16,'Teams Used By Individual'!$B$4:$FF$71,13,FALSE)</f>
        <v>Cubs</v>
      </c>
      <c r="H16" s="1" t="str">
        <f>VLOOKUP(J16,'Teams Used By Individual'!$B$4:$FF$71,14,FALSE)</f>
        <v>Rays</v>
      </c>
      <c r="I16" s="1" t="str">
        <f>VLOOKUP(J16,'Teams Used By Individual'!$B$4:$FF$71,15,FALSE)</f>
        <v>Twins</v>
      </c>
      <c r="J16" s="14" t="s">
        <v>42</v>
      </c>
      <c r="K16" s="15">
        <f>SUM(P16:AC16)</f>
        <v>55</v>
      </c>
      <c r="L16" s="20">
        <f>(WAA!Y28-WAA!Y2)+(WAA!X28-WAA!X2)+(WAA!G28-WAA!G2)+(WAA!W28-WAA!W2)+(WAA!AG28-WAA!AG2)+(WAA!Q28-WAA!Q2)+(WAA!K28-WAA!K2)+(WAA!O28-WAA!O2)+(WAA!T28-WAA!T2)+(WAA!V28-WAA!V2)+(WAA!L28-WAA!L2)+(WAA!AA28-WAA!AA2)+(WAA!H28-WAA!H2)+(WAA!M28-WAA!M2)</f>
        <v>1.2248597255381939</v>
      </c>
      <c r="M16" s="13">
        <f>VLOOKUP(J16,'SOTU Working Page'!$M$5:$P$72,4,FALSE)</f>
        <v>0.52740803638528588</v>
      </c>
      <c r="N16" s="1" t="str">
        <f>VLOOKUP(J16,'Teams Used By Individual'!$B$4:$DD$71,4,FALSE)</f>
        <v>Red Sox</v>
      </c>
      <c r="O16" s="1" t="str">
        <f>VLOOKUP(J16,'Teams Used By Individual'!$B$4:$DD$71,3,FALSE)</f>
        <v>Brewers</v>
      </c>
      <c r="P16" s="1">
        <v>3</v>
      </c>
      <c r="Q16" s="1">
        <v>5</v>
      </c>
      <c r="R16">
        <v>2</v>
      </c>
      <c r="S16">
        <v>3</v>
      </c>
      <c r="T16">
        <v>5</v>
      </c>
      <c r="U16">
        <v>2</v>
      </c>
      <c r="V16">
        <f>VLOOKUP(B16,'MLB Weekly Win Totals'!$B$5:$L$34,11,FALSE)</f>
        <v>5</v>
      </c>
      <c r="W16">
        <f>VLOOKUP(C16,'MLB Weekly Win Totals'!$B$5:$LL$34,12,FALSE)</f>
        <v>4</v>
      </c>
      <c r="X16">
        <f>VLOOKUP(D16,'MLB Weekly Win Totals'!$B$5:$LL$34,13,FALSE)</f>
        <v>6</v>
      </c>
      <c r="Y16">
        <f>VLOOKUP(E16,'MLB Weekly Win Totals'!$B$5:$LL$34,14,FALSE)</f>
        <v>5</v>
      </c>
      <c r="Z16">
        <f>VLOOKUP(F16,'MLB Weekly Win Totals'!$B$5:$LL$34,15,FALSE)</f>
        <v>4</v>
      </c>
      <c r="AA16">
        <f>VLOOKUP(G16,'MLB Weekly Win Totals'!$B$5:$LL$34,16,FALSE)</f>
        <v>4</v>
      </c>
      <c r="AB16">
        <f>VLOOKUP(H16,'MLB Weekly Win Totals'!$B$5:$LL$34,17,FALSE)</f>
        <v>4</v>
      </c>
      <c r="AC16">
        <f>VLOOKUP(I16,'MLB Weekly Win Totals'!$B$5:$LL$34,18,FALSE)</f>
        <v>3</v>
      </c>
    </row>
    <row r="17" spans="1:29" x14ac:dyDescent="0.2">
      <c r="A17" s="1" t="str">
        <f>VLOOKUP(J17,'Teams Used By Individual'!$B$4:$FF$71,6,FALSE)</f>
        <v>Twins</v>
      </c>
      <c r="B17" s="1" t="str">
        <f>VLOOKUP(J17,'Teams Used By Individual'!$B$4:$FF$71,8,FALSE)</f>
        <v>Cardinals</v>
      </c>
      <c r="C17" s="1" t="str">
        <f>VLOOKUP(J17,'Teams Used By Individual'!$B$4:$FF$71,9,FALSE)</f>
        <v>Cubs</v>
      </c>
      <c r="D17" s="1" t="str">
        <f>VLOOKUP(J17,'Teams Used By Individual'!$B$4:$FF$71,10,FALSE)</f>
        <v>Angels</v>
      </c>
      <c r="E17" s="1" t="str">
        <f>VLOOKUP(J17,'Teams Used By Individual'!$B$4:$FF$71,11,FALSE)</f>
        <v>Mets</v>
      </c>
      <c r="F17" s="1" t="str">
        <f>VLOOKUP(J17,'Teams Used By Individual'!$B$4:$FF$71,12,FALSE)</f>
        <v>Athletics</v>
      </c>
      <c r="G17" s="1" t="str">
        <f>VLOOKUP(J17,'Teams Used By Individual'!$B$4:$FF$71,13,FALSE)</f>
        <v>Braves</v>
      </c>
      <c r="H17" s="1" t="str">
        <f>VLOOKUP(J17,'Teams Used By Individual'!$B$4:$FF$71,14,FALSE)</f>
        <v>Astros</v>
      </c>
      <c r="I17" s="1" t="str">
        <f>VLOOKUP(J17,'Teams Used By Individual'!$B$4:$FF$71,15,FALSE)</f>
        <v>Dodgers</v>
      </c>
      <c r="J17" s="14" t="s">
        <v>31</v>
      </c>
      <c r="K17" s="15">
        <f>SUM(P17:AC17)</f>
        <v>55</v>
      </c>
      <c r="L17" s="20">
        <f>(WAA!Y63-WAA!Y2)+(WAA!AC63-WAA!AC2)+(WAA!G40-WAA!G2)+(WAA!W63-WAA!W2)+(WAA!M63-WAA!M2)+(WAA!Q63-WAA!Q2)+(WAA!Z63-WAA!Z2)+(WAA!AA63-WAA!AA2)+(WAA!S63-WAA!S2)+(WAA!V63-WAA!V2)+(WAA!R63-WAA!R2)+(WAA!U63-WAA!U2)+(WAA!O63-WAA!O2)+(WAA!AD63-WAA!AD2)</f>
        <v>4.401750814280291</v>
      </c>
      <c r="M17" s="13">
        <f>VLOOKUP(J17,'SOTU Working Page'!$M$5:$P$72,4,FALSE)</f>
        <v>0.50724984305854603</v>
      </c>
      <c r="N17" s="1" t="str">
        <f>VLOOKUP(J17,'Teams Used By Individual'!$B$4:$DD$71,4,FALSE)</f>
        <v>Red Sox</v>
      </c>
      <c r="O17" s="1" t="str">
        <f>VLOOKUP(J17,'Teams Used By Individual'!$B$4:$DD$71,3,FALSE)</f>
        <v>Brewers</v>
      </c>
      <c r="P17" s="1">
        <v>1</v>
      </c>
      <c r="Q17" s="1">
        <v>5</v>
      </c>
      <c r="R17">
        <v>2</v>
      </c>
      <c r="S17">
        <v>3</v>
      </c>
      <c r="T17">
        <v>5</v>
      </c>
      <c r="U17">
        <v>2</v>
      </c>
      <c r="V17">
        <f>VLOOKUP(B17,'MLB Weekly Win Totals'!$B$5:$L$34,11,FALSE)</f>
        <v>6</v>
      </c>
      <c r="W17">
        <f>VLOOKUP(C17,'MLB Weekly Win Totals'!$B$5:$LL$34,12,FALSE)</f>
        <v>5</v>
      </c>
      <c r="X17">
        <f>VLOOKUP(D17,'MLB Weekly Win Totals'!$B$5:$LL$34,13,FALSE)</f>
        <v>5</v>
      </c>
      <c r="Y17">
        <f>VLOOKUP(E17,'MLB Weekly Win Totals'!$B$5:$LL$34,14,FALSE)</f>
        <v>5</v>
      </c>
      <c r="Z17">
        <f>VLOOKUP(F17,'MLB Weekly Win Totals'!$B$5:$LL$34,15,FALSE)</f>
        <v>3</v>
      </c>
      <c r="AA17">
        <f>VLOOKUP(G17,'MLB Weekly Win Totals'!$B$5:$LL$34,16,FALSE)</f>
        <v>4</v>
      </c>
      <c r="AB17">
        <f>VLOOKUP(H17,'MLB Weekly Win Totals'!$B$5:$LL$34,17,FALSE)</f>
        <v>4</v>
      </c>
      <c r="AC17">
        <f>VLOOKUP(I17,'MLB Weekly Win Totals'!$B$5:$LL$34,18,FALSE)</f>
        <v>5</v>
      </c>
    </row>
    <row r="18" spans="1:29" x14ac:dyDescent="0.2">
      <c r="A18" s="1" t="str">
        <f>VLOOKUP(J18,'Teams Used By Individual'!$B$4:$FF$71,6,FALSE)</f>
        <v>Reds</v>
      </c>
      <c r="B18" s="1" t="str">
        <f>VLOOKUP(J18,'Teams Used By Individual'!$B$4:$FF$71,8,FALSE)</f>
        <v>Royals</v>
      </c>
      <c r="C18" s="1" t="str">
        <f>VLOOKUP(J18,'Teams Used By Individual'!$B$4:$FF$71,9,FALSE)</f>
        <v>Cubs</v>
      </c>
      <c r="D18" s="1" t="str">
        <f>VLOOKUP(J18,'Teams Used By Individual'!$B$4:$FF$71,10,FALSE)</f>
        <v>Phillies</v>
      </c>
      <c r="E18" s="1" t="str">
        <f>VLOOKUP(J18,'Teams Used By Individual'!$B$4:$FF$71,11,FALSE)</f>
        <v>Mets</v>
      </c>
      <c r="F18" s="1" t="str">
        <f>VLOOKUP(J18,'Teams Used By Individual'!$B$4:$FF$71,12,FALSE)</f>
        <v>Twins</v>
      </c>
      <c r="G18" s="1" t="str">
        <f>VLOOKUP(J18,'Teams Used By Individual'!$B$4:$FF$71,13,FALSE)</f>
        <v>Tigers</v>
      </c>
      <c r="H18" s="1" t="str">
        <f>VLOOKUP(J18,'Teams Used By Individual'!$B$4:$FF$71,14,FALSE)</f>
        <v>Astros</v>
      </c>
      <c r="I18" s="1" t="str">
        <f>VLOOKUP(J18,'Teams Used By Individual'!$B$4:$FF$71,15,FALSE)</f>
        <v>Giants</v>
      </c>
      <c r="J18" s="14" t="s">
        <v>26</v>
      </c>
      <c r="K18" s="15">
        <f>SUM(P18:AC18)</f>
        <v>54</v>
      </c>
      <c r="L18" s="20">
        <f>(WAA!Y55-WAA!Y2)+(WAA!AF55-WAA!AF2)+(WAA!G40-WAA!G2)+(WAA!AC55-WAA!AC2)+(WAA!AB55-WAA!AB2)+(WAA!J55-WAA!J2)+(WAA!K55-WAA!K2)+(WAA!AA55-WAA!AA2)+(WAA!T55-WAA!T2)+(WAA!V55-WAA!V2)+(WAA!M55-WAA!M2)+(WAA!L55-WAA!L2)+(WAA!O55-WAA!O2)+(WAA!AG55-WAA!AG2)</f>
        <v>1.6067413371799257</v>
      </c>
      <c r="M18" s="13">
        <f>VLOOKUP(J18,'SOTU Working Page'!$M$5:$P$72,4,FALSE)</f>
        <v>0.52754016387630576</v>
      </c>
      <c r="N18" s="1" t="str">
        <f>VLOOKUP(J18,'Teams Used By Individual'!$B$4:$DD$71,4,FALSE)</f>
        <v>Red Sox</v>
      </c>
      <c r="O18" s="1" t="str">
        <f>VLOOKUP(J18,'Teams Used By Individual'!$B$4:$DD$71,3,FALSE)</f>
        <v>Brewers</v>
      </c>
      <c r="P18" s="1">
        <v>2</v>
      </c>
      <c r="Q18" s="1">
        <v>5</v>
      </c>
      <c r="R18">
        <v>2</v>
      </c>
      <c r="S18">
        <v>3</v>
      </c>
      <c r="T18">
        <v>4</v>
      </c>
      <c r="U18">
        <v>5</v>
      </c>
      <c r="V18">
        <f>VLOOKUP(B18,'MLB Weekly Win Totals'!$B$5:$L$34,11,FALSE)</f>
        <v>5</v>
      </c>
      <c r="W18">
        <f>VLOOKUP(C18,'MLB Weekly Win Totals'!$B$5:$LL$34,12,FALSE)</f>
        <v>5</v>
      </c>
      <c r="X18">
        <f>VLOOKUP(D18,'MLB Weekly Win Totals'!$B$5:$LL$34,13,FALSE)</f>
        <v>6</v>
      </c>
      <c r="Y18">
        <f>VLOOKUP(E18,'MLB Weekly Win Totals'!$B$5:$LL$34,14,FALSE)</f>
        <v>5</v>
      </c>
      <c r="Z18">
        <f>VLOOKUP(F18,'MLB Weekly Win Totals'!$B$5:$LL$34,15,FALSE)</f>
        <v>4</v>
      </c>
      <c r="AA18">
        <f>VLOOKUP(G18,'MLB Weekly Win Totals'!$B$5:$LL$34,16,FALSE)</f>
        <v>3</v>
      </c>
      <c r="AB18">
        <f>VLOOKUP(H18,'MLB Weekly Win Totals'!$B$5:$LL$34,17,FALSE)</f>
        <v>4</v>
      </c>
      <c r="AC18">
        <f>VLOOKUP(I18,'MLB Weekly Win Totals'!$B$5:$LL$34,18,FALSE)</f>
        <v>1</v>
      </c>
    </row>
    <row r="19" spans="1:29" x14ac:dyDescent="0.2">
      <c r="A19" s="1" t="str">
        <f>VLOOKUP(J19,'Teams Used By Individual'!$B$4:$FF$71,6,FALSE)</f>
        <v>White Sox</v>
      </c>
      <c r="B19" s="1" t="str">
        <f>VLOOKUP(J19,'Teams Used By Individual'!$B$4:$FF$71,8,FALSE)</f>
        <v>Royals</v>
      </c>
      <c r="C19" s="1" t="str">
        <f>VLOOKUP(J19,'Teams Used By Individual'!$B$4:$FF$71,9,FALSE)</f>
        <v>Rangers</v>
      </c>
      <c r="D19" s="1" t="str">
        <f>VLOOKUP(J19,'Teams Used By Individual'!$B$4:$FF$71,10,FALSE)</f>
        <v>Phillies</v>
      </c>
      <c r="E19" s="1" t="str">
        <f>VLOOKUP(J19,'Teams Used By Individual'!$B$4:$FF$71,11,FALSE)</f>
        <v>Blue Jays</v>
      </c>
      <c r="F19" s="1" t="str">
        <f>VLOOKUP(J19,'Teams Used By Individual'!$B$4:$FF$71,12,FALSE)</f>
        <v>Athletics</v>
      </c>
      <c r="G19" s="1" t="str">
        <f>VLOOKUP(J19,'Teams Used By Individual'!$B$4:$FF$71,13,FALSE)</f>
        <v>Pirates</v>
      </c>
      <c r="H19" s="1" t="str">
        <f>VLOOKUP(J19,'Teams Used By Individual'!$B$4:$FF$71,14,FALSE)</f>
        <v>Yankees</v>
      </c>
      <c r="I19" s="1" t="str">
        <f>VLOOKUP(J19,'Teams Used By Individual'!$B$4:$FF$71,15,FALSE)</f>
        <v>Diamondbacks</v>
      </c>
      <c r="J19" s="14" t="s">
        <v>68</v>
      </c>
      <c r="K19" s="15">
        <f>SUM(P19:AC19)</f>
        <v>54</v>
      </c>
      <c r="L19" s="20">
        <f>(WAA!Y41-WAA!Y2)+(WAA!P41-WAA!P2)+(WAA!G40-WAA!G2)+(WAA!V41-WAA!V2)+(WAA!N41-WAA!N2)+(WAA!J41-WAA!J2)+(WAA!K41-WAA!K2)+(WAA!Q41-WAA!Q2)+(WAA!T41-WAA!T2)+(WAA!I41-WAA!I2)+(WAA!R41-WAA!R2)+(WAA!AC41-WAA!AC2)+(WAA!E41-WAA!E2)+(WAA!AF41-WAA!AF2)</f>
        <v>4.7127417923857777</v>
      </c>
      <c r="M19" s="13">
        <f>VLOOKUP(J19,'SOTU Working Page'!$M$5:$P$72,4,FALSE)</f>
        <v>0.49307705669451452</v>
      </c>
      <c r="N19" s="1" t="str">
        <f>VLOOKUP(J19,'Teams Used By Individual'!$B$4:$DD$71,4,FALSE)</f>
        <v>Red Sox</v>
      </c>
      <c r="O19" s="1" t="str">
        <f>VLOOKUP(J19,'Teams Used By Individual'!$B$4:$DD$71,3,FALSE)</f>
        <v>Brewers</v>
      </c>
      <c r="P19" s="1">
        <v>2</v>
      </c>
      <c r="Q19" s="1">
        <v>5</v>
      </c>
      <c r="R19">
        <v>2</v>
      </c>
      <c r="S19">
        <v>5</v>
      </c>
      <c r="T19">
        <v>2</v>
      </c>
      <c r="U19">
        <v>5</v>
      </c>
      <c r="V19">
        <f>VLOOKUP(B19,'MLB Weekly Win Totals'!$B$5:$L$34,11,FALSE)</f>
        <v>5</v>
      </c>
      <c r="W19">
        <f>VLOOKUP(C19,'MLB Weekly Win Totals'!$B$5:$LL$34,12,FALSE)</f>
        <v>5</v>
      </c>
      <c r="X19">
        <f>VLOOKUP(D19,'MLB Weekly Win Totals'!$B$5:$LL$34,13,FALSE)</f>
        <v>6</v>
      </c>
      <c r="Y19">
        <f>VLOOKUP(E19,'MLB Weekly Win Totals'!$B$5:$LL$34,14,FALSE)</f>
        <v>6</v>
      </c>
      <c r="Z19">
        <f>VLOOKUP(F19,'MLB Weekly Win Totals'!$B$5:$LL$34,15,FALSE)</f>
        <v>3</v>
      </c>
      <c r="AA19">
        <f>VLOOKUP(G19,'MLB Weekly Win Totals'!$B$5:$LL$34,16,FALSE)</f>
        <v>3</v>
      </c>
      <c r="AB19">
        <f>VLOOKUP(H19,'MLB Weekly Win Totals'!$B$5:$LL$34,17,FALSE)</f>
        <v>3</v>
      </c>
      <c r="AC19">
        <f>VLOOKUP(I19,'MLB Weekly Win Totals'!$B$5:$LL$34,18,FALSE)</f>
        <v>2</v>
      </c>
    </row>
    <row r="20" spans="1:29" x14ac:dyDescent="0.2">
      <c r="A20" s="1" t="str">
        <f>VLOOKUP(J20,'Teams Used By Individual'!$B$4:$FF$71,6,FALSE)</f>
        <v>Giants</v>
      </c>
      <c r="B20" s="1" t="str">
        <f>VLOOKUP(J20,'Teams Used By Individual'!$B$4:$FF$71,8,FALSE)</f>
        <v>Royals</v>
      </c>
      <c r="C20" s="1" t="str">
        <f>VLOOKUP(J20,'Teams Used By Individual'!$B$4:$FF$71,9,FALSE)</f>
        <v>Rangers</v>
      </c>
      <c r="D20" s="1" t="str">
        <f>VLOOKUP(J20,'Teams Used By Individual'!$B$4:$FF$71,10,FALSE)</f>
        <v>Angels</v>
      </c>
      <c r="E20" s="1" t="str">
        <f>VLOOKUP(J20,'Teams Used By Individual'!$B$4:$FF$71,11,FALSE)</f>
        <v>Mets</v>
      </c>
      <c r="F20" s="1" t="str">
        <f>VLOOKUP(J20,'Teams Used By Individual'!$B$4:$FF$71,12,FALSE)</f>
        <v>Tigers</v>
      </c>
      <c r="G20" s="1" t="str">
        <f>VLOOKUP(J20,'Teams Used By Individual'!$B$4:$FF$71,13,FALSE)</f>
        <v>Cubs</v>
      </c>
      <c r="H20" s="1" t="str">
        <f>VLOOKUP(J20,'Teams Used By Individual'!$B$4:$FF$71,14,FALSE)</f>
        <v>Yankees</v>
      </c>
      <c r="I20" s="1" t="str">
        <f>VLOOKUP(J20,'Teams Used By Individual'!$B$4:$FF$71,15,FALSE)</f>
        <v>Diamondbacks</v>
      </c>
      <c r="J20" s="14" t="s">
        <v>30</v>
      </c>
      <c r="K20" s="15">
        <f>SUM(P20:AC20)</f>
        <v>54</v>
      </c>
      <c r="L20" s="20">
        <f>(WAA!P44-WAA!P2)+(WAA!Y44-WAA!Y2)+(WAA!G40-WAA!G2)+(WAA!T44-WAA!T2)+(WAA!AG44-WAA!AG2)+(WAA!AB44-WAA!AB2)+(WAA!K44-WAA!K2)+(WAA!Q44-WAA!Q2)+(WAA!S44-WAA!S2)+(WAA!V44-WAA!V2)+(WAA!L44-WAA!L2)+(WAA!AA44-WAA!AA2)+(WAA!E44-WAA!E2)+(WAA!AF44-WAA!AF2)</f>
        <v>1.9165729548376302</v>
      </c>
      <c r="M20" s="13">
        <f>VLOOKUP(J20,'SOTU Working Page'!$M$5:$P$72,4,FALSE)</f>
        <v>0.53521577305621038</v>
      </c>
      <c r="N20" s="1" t="str">
        <f>VLOOKUP(J20,'Teams Used By Individual'!$B$4:$DD$71,4,FALSE)</f>
        <v>Red Sox</v>
      </c>
      <c r="O20" s="1" t="str">
        <f>VLOOKUP(J20,'Teams Used By Individual'!$B$4:$DD$71,3,FALSE)</f>
        <v>Brewers</v>
      </c>
      <c r="P20" s="1">
        <v>2</v>
      </c>
      <c r="Q20" s="1">
        <v>5</v>
      </c>
      <c r="R20">
        <v>2</v>
      </c>
      <c r="S20">
        <v>4</v>
      </c>
      <c r="T20">
        <v>5</v>
      </c>
      <c r="U20">
        <v>3</v>
      </c>
      <c r="V20">
        <f>VLOOKUP(B20,'MLB Weekly Win Totals'!$B$5:$L$34,11,FALSE)</f>
        <v>5</v>
      </c>
      <c r="W20">
        <f>VLOOKUP(C20,'MLB Weekly Win Totals'!$B$5:$LL$34,12,FALSE)</f>
        <v>5</v>
      </c>
      <c r="X20">
        <f>VLOOKUP(D20,'MLB Weekly Win Totals'!$B$5:$LL$34,13,FALSE)</f>
        <v>5</v>
      </c>
      <c r="Y20">
        <f>VLOOKUP(E20,'MLB Weekly Win Totals'!$B$5:$LL$34,14,FALSE)</f>
        <v>5</v>
      </c>
      <c r="Z20">
        <f>VLOOKUP(F20,'MLB Weekly Win Totals'!$B$5:$LL$34,15,FALSE)</f>
        <v>4</v>
      </c>
      <c r="AA20">
        <f>VLOOKUP(G20,'MLB Weekly Win Totals'!$B$5:$LL$34,16,FALSE)</f>
        <v>4</v>
      </c>
      <c r="AB20">
        <f>VLOOKUP(H20,'MLB Weekly Win Totals'!$B$5:$LL$34,17,FALSE)</f>
        <v>3</v>
      </c>
      <c r="AC20">
        <f>VLOOKUP(I20,'MLB Weekly Win Totals'!$B$5:$LL$34,18,FALSE)</f>
        <v>2</v>
      </c>
    </row>
    <row r="21" spans="1:29" x14ac:dyDescent="0.2">
      <c r="A21" s="1" t="str">
        <f>VLOOKUP(J21,'Teams Used By Individual'!$B$4:$FF$71,6,FALSE)</f>
        <v>Twins</v>
      </c>
      <c r="B21" s="1" t="str">
        <f>VLOOKUP(J21,'Teams Used By Individual'!$B$4:$FF$71,8,FALSE)</f>
        <v>Royals</v>
      </c>
      <c r="C21" s="1" t="str">
        <f>VLOOKUP(J21,'Teams Used By Individual'!$B$4:$FF$71,9,FALSE)</f>
        <v>Braves</v>
      </c>
      <c r="D21" s="1" t="str">
        <f>VLOOKUP(J21,'Teams Used By Individual'!$B$4:$FF$71,10,FALSE)</f>
        <v>Phillies</v>
      </c>
      <c r="E21" s="1" t="str">
        <f>VLOOKUP(J21,'Teams Used By Individual'!$B$4:$FF$71,11,FALSE)</f>
        <v>Mets</v>
      </c>
      <c r="F21" s="1" t="str">
        <f>VLOOKUP(J21,'Teams Used By Individual'!$B$4:$FF$71,12,FALSE)</f>
        <v>Tigers</v>
      </c>
      <c r="G21" s="1" t="str">
        <f>VLOOKUP(J21,'Teams Used By Individual'!$B$4:$FF$71,13,FALSE)</f>
        <v>Cubs</v>
      </c>
      <c r="H21" s="1" t="str">
        <f>VLOOKUP(J21,'Teams Used By Individual'!$B$4:$FF$71,14,FALSE)</f>
        <v>Rockies</v>
      </c>
      <c r="I21" s="1" t="str">
        <f>VLOOKUP(J21,'Teams Used By Individual'!$B$4:$FF$71,15,FALSE)</f>
        <v>Diamondbacks</v>
      </c>
      <c r="J21" s="14" t="s">
        <v>50</v>
      </c>
      <c r="K21" s="15">
        <f>SUM(P21:AC21)</f>
        <v>54</v>
      </c>
      <c r="L21" s="20">
        <f>(WAA!Y49-WAA!Y2)+(WAA!AC49-WAA!AC2)+(WAA!G40-WAA!G2)+(WAA!W49-WAA!W2)+(WAA!M49-WAA!M2)+(WAA!AB49-WAA!AB2)+(WAA!K49-WAA!K2)+(WAA!U49-WAA!U2)+(WAA!T49-WAA!T2)+(WAA!V49-WAA!V2)+(WAA!L49-WAA!L2)+(WAA!AA49-WAA!AA2)+(WAA!AH49-WAA!AH2)+(WAA!AF49-WAA!AF2)</f>
        <v>2.1958546376725367</v>
      </c>
      <c r="M21" s="13">
        <f>VLOOKUP(J21,'SOTU Working Page'!$M$5:$P$72,4,FALSE)</f>
        <v>0.49053525024467615</v>
      </c>
      <c r="N21" s="1" t="str">
        <f>VLOOKUP(J21,'Teams Used By Individual'!$B$4:$DD$71,4,FALSE)</f>
        <v>Red Sox</v>
      </c>
      <c r="O21" s="1" t="str">
        <f>VLOOKUP(J21,'Teams Used By Individual'!$B$4:$DD$71,3,FALSE)</f>
        <v>Brewers</v>
      </c>
      <c r="P21" s="1">
        <v>1</v>
      </c>
      <c r="Q21" s="1">
        <v>5</v>
      </c>
      <c r="R21">
        <v>2</v>
      </c>
      <c r="S21">
        <v>3</v>
      </c>
      <c r="T21">
        <v>5</v>
      </c>
      <c r="U21">
        <v>3</v>
      </c>
      <c r="V21">
        <f>VLOOKUP(B21,'MLB Weekly Win Totals'!$B$5:$L$34,11,FALSE)</f>
        <v>5</v>
      </c>
      <c r="W21">
        <f>VLOOKUP(C21,'MLB Weekly Win Totals'!$B$5:$LL$34,12,FALSE)</f>
        <v>5</v>
      </c>
      <c r="X21">
        <f>VLOOKUP(D21,'MLB Weekly Win Totals'!$B$5:$LL$34,13,FALSE)</f>
        <v>6</v>
      </c>
      <c r="Y21">
        <f>VLOOKUP(E21,'MLB Weekly Win Totals'!$B$5:$LL$34,14,FALSE)</f>
        <v>5</v>
      </c>
      <c r="Z21">
        <f>VLOOKUP(F21,'MLB Weekly Win Totals'!$B$5:$LL$34,15,FALSE)</f>
        <v>4</v>
      </c>
      <c r="AA21">
        <f>VLOOKUP(G21,'MLB Weekly Win Totals'!$B$5:$LL$34,16,FALSE)</f>
        <v>4</v>
      </c>
      <c r="AB21">
        <f>VLOOKUP(H21,'MLB Weekly Win Totals'!$B$5:$LL$34,17,FALSE)</f>
        <v>4</v>
      </c>
      <c r="AC21">
        <f>VLOOKUP(I21,'MLB Weekly Win Totals'!$B$5:$LL$34,18,FALSE)</f>
        <v>2</v>
      </c>
    </row>
    <row r="22" spans="1:29" x14ac:dyDescent="0.2">
      <c r="A22" s="1" t="str">
        <f>VLOOKUP(J22,'Teams Used By Individual'!$B$4:$FF$71,6,FALSE)</f>
        <v>Giants</v>
      </c>
      <c r="B22" s="1" t="str">
        <f>VLOOKUP(J22,'Teams Used By Individual'!$B$4:$FF$71,8,FALSE)</f>
        <v>Royals</v>
      </c>
      <c r="C22" s="1" t="str">
        <f>VLOOKUP(J22,'Teams Used By Individual'!$B$4:$FF$71,9,FALSE)</f>
        <v>Rangers</v>
      </c>
      <c r="D22" s="1" t="str">
        <f>VLOOKUP(J22,'Teams Used By Individual'!$B$4:$FF$71,10,FALSE)</f>
        <v>Phillies</v>
      </c>
      <c r="E22" s="1" t="str">
        <f>VLOOKUP(J22,'Teams Used By Individual'!$B$4:$FF$71,11,FALSE)</f>
        <v>Mets</v>
      </c>
      <c r="F22" s="1" t="str">
        <f>VLOOKUP(J22,'Teams Used By Individual'!$B$4:$FF$71,12,FALSE)</f>
        <v>Tigers</v>
      </c>
      <c r="G22" s="1" t="str">
        <f>VLOOKUP(J22,'Teams Used By Individual'!$B$4:$FF$71,13,FALSE)</f>
        <v>Cubs</v>
      </c>
      <c r="H22" s="1" t="str">
        <f>VLOOKUP(J22,'Teams Used By Individual'!$B$4:$FF$71,14,FALSE)</f>
        <v>Astros</v>
      </c>
      <c r="I22" s="1" t="str">
        <f>VLOOKUP(J22,'Teams Used By Individual'!$B$4:$FF$71,15,FALSE)</f>
        <v>Diamondbacks</v>
      </c>
      <c r="J22" s="14" t="s">
        <v>33</v>
      </c>
      <c r="K22" s="15">
        <f>SUM(P22:AC22)</f>
        <v>54</v>
      </c>
      <c r="L22" s="20">
        <f>(WAA!Y53-WAA!Y2)+(WAA!AC53-WAA!AC2)+(WAA!G40-WAA!G2)+(WAA!W53-WAA!W2)+(WAA!AG53-WAA!AG2)+(WAA!AB53-WAA!AB2)+(WAA!K53-WAA!K2)+(WAA!Q53-WAA!Q2)+(WAA!T53-WAA!T2)+(WAA!V53-WAA!V2)+(WAA!L53-WAA!L2)+(WAA!AA53-WAA!AA2)+(WAA!O53-WAA!O2)+(WAA!AF53-WAA!AF2)</f>
        <v>3.0532296314943066</v>
      </c>
      <c r="M22" s="13">
        <f>VLOOKUP(J22,'SOTU Working Page'!$M$5:$P$72,4,FALSE)</f>
        <v>0.52330920319935192</v>
      </c>
      <c r="N22" s="1" t="str">
        <f>VLOOKUP(J22,'Teams Used By Individual'!$B$4:$DD$71,4,FALSE)</f>
        <v>Red Sox</v>
      </c>
      <c r="O22" s="1" t="str">
        <f>VLOOKUP(J22,'Teams Used By Individual'!$B$4:$DD$71,3,FALSE)</f>
        <v>Brewers</v>
      </c>
      <c r="P22" s="1">
        <v>1</v>
      </c>
      <c r="Q22" s="1">
        <v>5</v>
      </c>
      <c r="R22">
        <v>2</v>
      </c>
      <c r="S22">
        <v>3</v>
      </c>
      <c r="T22">
        <v>5</v>
      </c>
      <c r="U22">
        <v>3</v>
      </c>
      <c r="V22">
        <f>VLOOKUP(B22,'MLB Weekly Win Totals'!$B$5:$L$34,11,FALSE)</f>
        <v>5</v>
      </c>
      <c r="W22">
        <f>VLOOKUP(C22,'MLB Weekly Win Totals'!$B$5:$LL$34,12,FALSE)</f>
        <v>5</v>
      </c>
      <c r="X22">
        <f>VLOOKUP(D22,'MLB Weekly Win Totals'!$B$5:$LL$34,13,FALSE)</f>
        <v>6</v>
      </c>
      <c r="Y22">
        <f>VLOOKUP(E22,'MLB Weekly Win Totals'!$B$5:$LL$34,14,FALSE)</f>
        <v>5</v>
      </c>
      <c r="Z22">
        <f>VLOOKUP(F22,'MLB Weekly Win Totals'!$B$5:$LL$34,15,FALSE)</f>
        <v>4</v>
      </c>
      <c r="AA22">
        <f>VLOOKUP(G22,'MLB Weekly Win Totals'!$B$5:$LL$34,16,FALSE)</f>
        <v>4</v>
      </c>
      <c r="AB22">
        <f>VLOOKUP(H22,'MLB Weekly Win Totals'!$B$5:$LL$34,17,FALSE)</f>
        <v>4</v>
      </c>
      <c r="AC22">
        <f>VLOOKUP(I22,'MLB Weekly Win Totals'!$B$5:$LL$34,18,FALSE)</f>
        <v>2</v>
      </c>
    </row>
    <row r="23" spans="1:29" x14ac:dyDescent="0.2">
      <c r="A23" s="1" t="str">
        <f>VLOOKUP(J23,'Teams Used By Individual'!$B$4:$FF$71,6,FALSE)</f>
        <v>Twins</v>
      </c>
      <c r="B23" s="1" t="str">
        <f>VLOOKUP(J23,'Teams Used By Individual'!$B$4:$FF$71,8,FALSE)</f>
        <v>Nationals</v>
      </c>
      <c r="C23" s="1" t="str">
        <f>VLOOKUP(J23,'Teams Used By Individual'!$B$4:$FF$71,9,FALSE)</f>
        <v>Cubs</v>
      </c>
      <c r="D23" s="1" t="str">
        <f>VLOOKUP(J23,'Teams Used By Individual'!$B$4:$FF$71,10,FALSE)</f>
        <v>Phillies</v>
      </c>
      <c r="E23" s="1" t="str">
        <f>VLOOKUP(J23,'Teams Used By Individual'!$B$4:$FF$71,11,FALSE)</f>
        <v>Mets</v>
      </c>
      <c r="F23" s="1" t="str">
        <f>VLOOKUP(J23,'Teams Used By Individual'!$B$4:$FF$71,12,FALSE)</f>
        <v>Tigers</v>
      </c>
      <c r="G23" s="1" t="str">
        <f>VLOOKUP(J23,'Teams Used By Individual'!$B$4:$FF$71,13,FALSE)</f>
        <v>Braves</v>
      </c>
      <c r="H23" s="1" t="str">
        <f>VLOOKUP(J23,'Teams Used By Individual'!$B$4:$FF$71,14,FALSE)</f>
        <v>Rays</v>
      </c>
      <c r="I23" s="1" t="str">
        <f>VLOOKUP(J23,'Teams Used By Individual'!$B$4:$FF$71,15,FALSE)</f>
        <v>Diamondbacks</v>
      </c>
      <c r="J23" s="14" t="s">
        <v>77</v>
      </c>
      <c r="K23" s="15">
        <f>SUM(P23:AC23)</f>
        <v>54</v>
      </c>
      <c r="L23" s="20">
        <f>(WAA!Y71-WAA!Y2)+(WAA!K71-WAA!K2)+(WAA!G40-WAA!G2)+(WAA!E71-WAA!E2)+(WAA!M71-WAA!M2)+(WAA!P71-WAA!P2)+(WAA!W71-WAA!W2)+(WAA!AA71-WAA!AA2)+(WAA!T71-WAA!T2)+(WAA!V71-WAA!V2)+(WAA!L71-WAA!L2)+(WAA!U71-WAA!U2)+(WAA!H71-WAA!H2)+(WAA!AF71-WAA!AF2)</f>
        <v>1.6086651604830595</v>
      </c>
      <c r="M23" s="13">
        <f>VLOOKUP(J23,'SOTU Working Page'!$M$5:$P$72,4,FALSE)</f>
        <v>0.52583129637397119</v>
      </c>
      <c r="N23" s="1" t="str">
        <f>VLOOKUP(J23,'Teams Used By Individual'!$B$4:$DD$71,4,FALSE)</f>
        <v>Red Sox</v>
      </c>
      <c r="O23" s="1" t="str">
        <f>VLOOKUP(J23,'Teams Used By Individual'!$B$4:$DD$71,3,FALSE)</f>
        <v>Brewers</v>
      </c>
      <c r="P23" s="1">
        <v>1</v>
      </c>
      <c r="Q23" s="1">
        <v>5</v>
      </c>
      <c r="R23">
        <v>2</v>
      </c>
      <c r="S23">
        <v>6</v>
      </c>
      <c r="T23">
        <v>5</v>
      </c>
      <c r="U23">
        <v>4</v>
      </c>
      <c r="V23">
        <f>VLOOKUP(B23,'MLB Weekly Win Totals'!$B$5:$L$34,11,FALSE)</f>
        <v>1</v>
      </c>
      <c r="W23">
        <f>VLOOKUP(C23,'MLB Weekly Win Totals'!$B$5:$LL$34,12,FALSE)</f>
        <v>5</v>
      </c>
      <c r="X23">
        <f>VLOOKUP(D23,'MLB Weekly Win Totals'!$B$5:$LL$34,13,FALSE)</f>
        <v>6</v>
      </c>
      <c r="Y23">
        <f>VLOOKUP(E23,'MLB Weekly Win Totals'!$B$5:$LL$34,14,FALSE)</f>
        <v>5</v>
      </c>
      <c r="Z23">
        <f>VLOOKUP(F23,'MLB Weekly Win Totals'!$B$5:$LL$34,15,FALSE)</f>
        <v>4</v>
      </c>
      <c r="AA23">
        <f>VLOOKUP(G23,'MLB Weekly Win Totals'!$B$5:$LL$34,16,FALSE)</f>
        <v>4</v>
      </c>
      <c r="AB23">
        <f>VLOOKUP(H23,'MLB Weekly Win Totals'!$B$5:$LL$34,17,FALSE)</f>
        <v>4</v>
      </c>
      <c r="AC23">
        <f>VLOOKUP(I23,'MLB Weekly Win Totals'!$B$5:$LL$34,18,FALSE)</f>
        <v>2</v>
      </c>
    </row>
    <row r="24" spans="1:29" x14ac:dyDescent="0.2">
      <c r="A24" s="1" t="str">
        <f>VLOOKUP(J24,'Teams Used By Individual'!$B$4:$FF$71,6,FALSE)</f>
        <v>White Sox</v>
      </c>
      <c r="B24" s="1" t="str">
        <f>VLOOKUP(J24,'Teams Used By Individual'!$B$4:$FF$71,8,FALSE)</f>
        <v>Braves</v>
      </c>
      <c r="C24" s="1" t="str">
        <f>VLOOKUP(J24,'Teams Used By Individual'!$B$4:$FF$71,9,FALSE)</f>
        <v>Rangers</v>
      </c>
      <c r="D24" s="1" t="str">
        <f>VLOOKUP(J24,'Teams Used By Individual'!$B$4:$FF$71,10,FALSE)</f>
        <v>Phillies</v>
      </c>
      <c r="E24" s="1" t="str">
        <f>VLOOKUP(J24,'Teams Used By Individual'!$B$4:$FF$71,11,FALSE)</f>
        <v>Blue Jays</v>
      </c>
      <c r="F24" s="1" t="str">
        <f>VLOOKUP(J24,'Teams Used By Individual'!$B$4:$FF$71,12,FALSE)</f>
        <v>Twins</v>
      </c>
      <c r="G24" s="1" t="str">
        <f>VLOOKUP(J24,'Teams Used By Individual'!$B$4:$FF$71,13,FALSE)</f>
        <v>Marlins</v>
      </c>
      <c r="H24" s="1" t="str">
        <f>VLOOKUP(J24,'Teams Used By Individual'!$B$4:$FF$71,14,FALSE)</f>
        <v>Astros</v>
      </c>
      <c r="I24" s="1" t="str">
        <f>VLOOKUP(J24,'Teams Used By Individual'!$B$4:$FF$71,15,FALSE)</f>
        <v>Diamondbacks</v>
      </c>
      <c r="J24" s="14" t="s">
        <v>19</v>
      </c>
      <c r="K24" s="15">
        <f>SUM(P24:AC24)</f>
        <v>54</v>
      </c>
      <c r="L24" s="20">
        <f>(WAA!Y21-WAA!Y2)+(WAA!AC21-WAA!AC2)+(WAA!G40-WAA!G2)+(WAA!V21-WAA!V2)+(WAA!N21-WAA!N2)+(WAA!L21-WAA!L2)+(WAA!U21-WAA!U2)+(WAA!Q21-WAA!Q2)+(WAA!T21-WAA!T2)+(WAA!I21-WAA!I2)+(WAA!M21-WAA!M2)+(WAA!X21-WAA!X2)+(WAA!O21-WAA!O2)+(WAA!AF21-WAA!AF2)</f>
        <v>3.5668099569256393</v>
      </c>
      <c r="M24" s="13">
        <f>VLOOKUP(J24,'SOTU Working Page'!$M$5:$P$72,4,FALSE)</f>
        <v>0.50451876019288111</v>
      </c>
      <c r="N24" s="1" t="str">
        <f>VLOOKUP(J24,'Teams Used By Individual'!$B$4:$DD$71,4,FALSE)</f>
        <v>Red Sox</v>
      </c>
      <c r="O24" s="1" t="str">
        <f>VLOOKUP(J24,'Teams Used By Individual'!$B$4:$DD$71,3,FALSE)</f>
        <v>Brewers</v>
      </c>
      <c r="P24" s="1">
        <v>1</v>
      </c>
      <c r="Q24" s="1">
        <v>5</v>
      </c>
      <c r="R24">
        <v>2</v>
      </c>
      <c r="S24">
        <v>5</v>
      </c>
      <c r="T24">
        <v>2</v>
      </c>
      <c r="U24">
        <v>4</v>
      </c>
      <c r="V24">
        <f>VLOOKUP(B24,'MLB Weekly Win Totals'!$B$5:$L$34,11,FALSE)</f>
        <v>4</v>
      </c>
      <c r="W24">
        <f>VLOOKUP(C24,'MLB Weekly Win Totals'!$B$5:$LL$34,12,FALSE)</f>
        <v>5</v>
      </c>
      <c r="X24">
        <f>VLOOKUP(D24,'MLB Weekly Win Totals'!$B$5:$LL$34,13,FALSE)</f>
        <v>6</v>
      </c>
      <c r="Y24">
        <f>VLOOKUP(E24,'MLB Weekly Win Totals'!$B$5:$LL$34,14,FALSE)</f>
        <v>6</v>
      </c>
      <c r="Z24">
        <f>VLOOKUP(F24,'MLB Weekly Win Totals'!$B$5:$LL$34,15,FALSE)</f>
        <v>4</v>
      </c>
      <c r="AA24">
        <f>VLOOKUP(G24,'MLB Weekly Win Totals'!$B$5:$LL$34,16,FALSE)</f>
        <v>4</v>
      </c>
      <c r="AB24">
        <f>VLOOKUP(H24,'MLB Weekly Win Totals'!$B$5:$LL$34,17,FALSE)</f>
        <v>4</v>
      </c>
      <c r="AC24">
        <f>VLOOKUP(I24,'MLB Weekly Win Totals'!$B$5:$LL$34,18,FALSE)</f>
        <v>2</v>
      </c>
    </row>
    <row r="25" spans="1:29" x14ac:dyDescent="0.2">
      <c r="A25" s="1" t="str">
        <f>VLOOKUP(J25,'Teams Used By Individual'!$B$4:$FF$71,6,FALSE)</f>
        <v>White Sox</v>
      </c>
      <c r="B25" s="1" t="str">
        <f>VLOOKUP(J25,'Teams Used By Individual'!$B$4:$FF$71,8,FALSE)</f>
        <v>Royals</v>
      </c>
      <c r="C25" s="1" t="str">
        <f>VLOOKUP(J25,'Teams Used By Individual'!$B$4:$FF$71,9,FALSE)</f>
        <v>Cubs</v>
      </c>
      <c r="D25" s="1" t="str">
        <f>VLOOKUP(J25,'Teams Used By Individual'!$B$4:$FF$71,10,FALSE)</f>
        <v>Phillies</v>
      </c>
      <c r="E25" s="1" t="str">
        <f>VLOOKUP(J25,'Teams Used By Individual'!$B$4:$FF$71,11,FALSE)</f>
        <v>Blue Jays</v>
      </c>
      <c r="F25" s="1" t="str">
        <f>VLOOKUP(J25,'Teams Used By Individual'!$B$4:$FF$71,12,FALSE)</f>
        <v>Twins</v>
      </c>
      <c r="G25" s="1" t="str">
        <f>VLOOKUP(J25,'Teams Used By Individual'!$B$4:$FF$71,13,FALSE)</f>
        <v>Marlins</v>
      </c>
      <c r="H25" s="1" t="str">
        <f>VLOOKUP(J25,'Teams Used By Individual'!$B$4:$FF$71,14,FALSE)</f>
        <v>Rockies</v>
      </c>
      <c r="I25" s="1" t="str">
        <f>VLOOKUP(J25,'Teams Used By Individual'!$B$4:$FF$71,15,FALSE)</f>
        <v>Diamondbacks</v>
      </c>
      <c r="J25" s="14" t="s">
        <v>32</v>
      </c>
      <c r="K25" s="15">
        <f>SUM(P25:AC25)</f>
        <v>54</v>
      </c>
      <c r="L25" s="20">
        <f>(WAA!Y56-WAA!Y2)+(WAA!AC56-WAA!AC2)+(WAA!V5-WAA!V2)+(WAA!W56-WAA!W2)+(WAA!N56-WAA!N2)+(WAA!AB56-WAA!AB2)+(WAA!K56-WAA!K2)+(WAA!AA56-WAA!AA2)+(WAA!T56-WAA!T2)+(WAA!I56-WAA!I2)+(WAA!M56-WAA!M2)+(WAA!X56-WAA!X2)+(WAA!AH56-WAA!AH2)+(WAA!AF56-WAA!AF2)</f>
        <v>2.6636119729298717</v>
      </c>
      <c r="M25" s="13">
        <f>VLOOKUP(J25,'SOTU Working Page'!$M$5:$P$72,4,FALSE)</f>
        <v>0.47360723895788109</v>
      </c>
      <c r="N25" s="1" t="str">
        <f>VLOOKUP(J25,'Teams Used By Individual'!$B$4:$DD$71,4,FALSE)</f>
        <v>Mets</v>
      </c>
      <c r="O25" s="1" t="str">
        <f>VLOOKUP(J25,'Teams Used By Individual'!$B$4:$DD$71,3,FALSE)</f>
        <v>Brewers</v>
      </c>
      <c r="P25" s="1">
        <v>1</v>
      </c>
      <c r="Q25" s="1">
        <v>5</v>
      </c>
      <c r="R25">
        <v>4</v>
      </c>
      <c r="S25">
        <v>3</v>
      </c>
      <c r="T25">
        <v>2</v>
      </c>
      <c r="U25">
        <v>3</v>
      </c>
      <c r="V25">
        <f>VLOOKUP(B25,'MLB Weekly Win Totals'!$B$5:$L$34,11,FALSE)</f>
        <v>5</v>
      </c>
      <c r="W25">
        <f>VLOOKUP(C25,'MLB Weekly Win Totals'!$B$5:$LL$34,12,FALSE)</f>
        <v>5</v>
      </c>
      <c r="X25">
        <f>VLOOKUP(D25,'MLB Weekly Win Totals'!$B$5:$LL$34,13,FALSE)</f>
        <v>6</v>
      </c>
      <c r="Y25">
        <f>VLOOKUP(E25,'MLB Weekly Win Totals'!$B$5:$LL$34,14,FALSE)</f>
        <v>6</v>
      </c>
      <c r="Z25">
        <f>VLOOKUP(F25,'MLB Weekly Win Totals'!$B$5:$LL$34,15,FALSE)</f>
        <v>4</v>
      </c>
      <c r="AA25">
        <f>VLOOKUP(G25,'MLB Weekly Win Totals'!$B$5:$LL$34,16,FALSE)</f>
        <v>4</v>
      </c>
      <c r="AB25">
        <f>VLOOKUP(H25,'MLB Weekly Win Totals'!$B$5:$LL$34,17,FALSE)</f>
        <v>4</v>
      </c>
      <c r="AC25">
        <f>VLOOKUP(I25,'MLB Weekly Win Totals'!$B$5:$LL$34,18,FALSE)</f>
        <v>2</v>
      </c>
    </row>
    <row r="26" spans="1:29" x14ac:dyDescent="0.2">
      <c r="A26" s="1" t="str">
        <f>VLOOKUP(J26,'Teams Used By Individual'!$B$4:$FF$71,6,FALSE)</f>
        <v>White Sox</v>
      </c>
      <c r="B26" s="1" t="str">
        <f>VLOOKUP(J26,'Teams Used By Individual'!$B$4:$FF$71,8,FALSE)</f>
        <v>Royals</v>
      </c>
      <c r="C26" s="1" t="str">
        <f>VLOOKUP(J26,'Teams Used By Individual'!$B$4:$FF$71,9,FALSE)</f>
        <v>Nationals</v>
      </c>
      <c r="D26" s="1" t="str">
        <f>VLOOKUP(J26,'Teams Used By Individual'!$B$4:$FF$71,10,FALSE)</f>
        <v>Phillies</v>
      </c>
      <c r="E26" s="1" t="str">
        <f>VLOOKUP(J26,'Teams Used By Individual'!$B$4:$FF$71,11,FALSE)</f>
        <v>Rays</v>
      </c>
      <c r="F26" s="1" t="str">
        <f>VLOOKUP(J26,'Teams Used By Individual'!$B$4:$FF$71,12,FALSE)</f>
        <v>Rockies</v>
      </c>
      <c r="G26" s="1" t="str">
        <f>VLOOKUP(J26,'Teams Used By Individual'!$B$4:$FF$71,13,FALSE)</f>
        <v>Cubs</v>
      </c>
      <c r="H26" s="1" t="str">
        <f>VLOOKUP(J26,'Teams Used By Individual'!$B$4:$FF$71,14,FALSE)</f>
        <v>Yankees</v>
      </c>
      <c r="I26" s="1" t="str">
        <f>VLOOKUP(J26,'Teams Used By Individual'!$B$4:$FF$71,15,FALSE)</f>
        <v>Mariners</v>
      </c>
      <c r="J26" s="14" t="s">
        <v>58</v>
      </c>
      <c r="K26" s="15">
        <f>SUM(P26:AC26)</f>
        <v>54</v>
      </c>
      <c r="L26" s="20">
        <f>(WAA!Y40-WAA!Y2)+(WAA!AE40-WAA!AE2)+(WAA!G40-WAA!G2)+(WAA!AC40-WAA!AC2)+(WAA!N40-WAA!N2)+(WAA!R40-WAA!R2)+(WAA!K40-WAA!K2)+(WAA!W40-WAA!W2)+(WAA!T40-WAA!T2)+(WAA!H40-WAA!H2)+(WAA!AH40-WAA!AH2)+(WAA!AA40-WAA!AA2)+(WAA!E40-WAA!E2)+(WAA!P40-WAA!P2)</f>
        <v>5.223605920634224</v>
      </c>
      <c r="M26" s="13">
        <f>VLOOKUP(J26,'SOTU Working Page'!$M$5:$P$72,4,FALSE)</f>
        <v>0.47530079838043365</v>
      </c>
      <c r="N26" s="1" t="str">
        <f>VLOOKUP(J26,'Teams Used By Individual'!$B$4:$DD$71,4,FALSE)</f>
        <v>Red Sox</v>
      </c>
      <c r="O26" s="1" t="str">
        <f>VLOOKUP(J26,'Teams Used By Individual'!$B$4:$DD$71,3,FALSE)</f>
        <v>Brewers</v>
      </c>
      <c r="P26" s="1">
        <v>4</v>
      </c>
      <c r="Q26" s="1">
        <v>5</v>
      </c>
      <c r="R26">
        <v>2</v>
      </c>
      <c r="S26">
        <v>3</v>
      </c>
      <c r="T26">
        <v>2</v>
      </c>
      <c r="U26">
        <v>5</v>
      </c>
      <c r="V26">
        <f>VLOOKUP(B26,'MLB Weekly Win Totals'!$B$5:$L$34,11,FALSE)</f>
        <v>5</v>
      </c>
      <c r="W26">
        <f>VLOOKUP(C26,'MLB Weekly Win Totals'!$B$5:$LL$34,12,FALSE)</f>
        <v>4</v>
      </c>
      <c r="X26">
        <f>VLOOKUP(D26,'MLB Weekly Win Totals'!$B$5:$LL$34,13,FALSE)</f>
        <v>6</v>
      </c>
      <c r="Y26">
        <f>VLOOKUP(E26,'MLB Weekly Win Totals'!$B$5:$LL$34,14,FALSE)</f>
        <v>4</v>
      </c>
      <c r="Z26">
        <f>VLOOKUP(F26,'MLB Weekly Win Totals'!$B$5:$LL$34,15,FALSE)</f>
        <v>3</v>
      </c>
      <c r="AA26">
        <f>VLOOKUP(G26,'MLB Weekly Win Totals'!$B$5:$LL$34,16,FALSE)</f>
        <v>4</v>
      </c>
      <c r="AB26">
        <f>VLOOKUP(H26,'MLB Weekly Win Totals'!$B$5:$LL$34,17,FALSE)</f>
        <v>3</v>
      </c>
      <c r="AC26">
        <f>VLOOKUP(I26,'MLB Weekly Win Totals'!$B$5:$LL$34,18,FALSE)</f>
        <v>4</v>
      </c>
    </row>
    <row r="27" spans="1:29" x14ac:dyDescent="0.2">
      <c r="A27" s="1" t="str">
        <f>VLOOKUP(J27,'Teams Used By Individual'!$B$4:$FF$71,6,FALSE)</f>
        <v>Reds</v>
      </c>
      <c r="B27" s="1" t="str">
        <f>VLOOKUP(J27,'Teams Used By Individual'!$B$4:$FF$71,8,FALSE)</f>
        <v>Royals</v>
      </c>
      <c r="C27" s="1" t="str">
        <f>VLOOKUP(J27,'Teams Used By Individual'!$B$4:$FF$71,9,FALSE)</f>
        <v>Cubs</v>
      </c>
      <c r="D27" s="1" t="str">
        <f>VLOOKUP(J27,'Teams Used By Individual'!$B$4:$FF$71,10,FALSE)</f>
        <v>Angels</v>
      </c>
      <c r="E27" s="1" t="str">
        <f>VLOOKUP(J27,'Teams Used By Individual'!$B$4:$FF$71,11,FALSE)</f>
        <v>Mets</v>
      </c>
      <c r="F27" s="1" t="str">
        <f>VLOOKUP(J27,'Teams Used By Individual'!$B$4:$FF$71,12,FALSE)</f>
        <v>Twins</v>
      </c>
      <c r="G27" s="1" t="str">
        <f>VLOOKUP(J27,'Teams Used By Individual'!$B$4:$FF$71,13,FALSE)</f>
        <v>Astros</v>
      </c>
      <c r="H27" s="1" t="str">
        <f>VLOOKUP(J27,'Teams Used By Individual'!$B$4:$FF$71,14,FALSE)</f>
        <v>Rockies</v>
      </c>
      <c r="I27" s="1" t="str">
        <f>VLOOKUP(J27,'Teams Used By Individual'!$B$4:$FF$71,15,FALSE)</f>
        <v>Brewers</v>
      </c>
      <c r="J27" s="14" t="s">
        <v>45</v>
      </c>
      <c r="K27" s="15">
        <f>SUM(P27:AC27)</f>
        <v>54</v>
      </c>
      <c r="L27" s="20">
        <f>(WAA!AC29-WAA!AC2)+(WAA!R29-WAA!R2)+(WAA!G40-WAA!G2)+(WAA!E29-WAA!E2)+(WAA!AB29-WAA!AB2)+(WAA!Q29-WAA!Q2)+(WAA!K29-WAA!K2)+(WAA!AA29-WAA!AA2)+(WAA!S29-WAA!S2)+(WAA!V29-WAA!V2)+(WAA!M29-WAA!M2)+(WAA!O29-WAA!O2)+(WAA!AH29-WAA!AH2)+(WAA!Y29-WAA!Y2)</f>
        <v>2.6405814176391962</v>
      </c>
      <c r="M27" s="13">
        <f>VLOOKUP(J27,'SOTU Working Page'!$M$5:$P$72,4,FALSE)</f>
        <v>0.48879487070815991</v>
      </c>
      <c r="N27" s="1" t="str">
        <f>VLOOKUP(J27,'Teams Used By Individual'!$B$4:$DD$71,4,FALSE)</f>
        <v>Red Sox</v>
      </c>
      <c r="O27" s="1" t="str">
        <f>VLOOKUP(J27,'Teams Used By Individual'!$B$4:$DD$71,3,FALSE)</f>
        <v>Athletics</v>
      </c>
      <c r="P27" s="1">
        <v>1</v>
      </c>
      <c r="Q27" s="1">
        <v>2</v>
      </c>
      <c r="R27">
        <v>2</v>
      </c>
      <c r="S27">
        <v>6</v>
      </c>
      <c r="T27">
        <v>4</v>
      </c>
      <c r="U27">
        <v>2</v>
      </c>
      <c r="V27">
        <f>VLOOKUP(B27,'MLB Weekly Win Totals'!$B$5:$L$34,11,FALSE)</f>
        <v>5</v>
      </c>
      <c r="W27">
        <f>VLOOKUP(C27,'MLB Weekly Win Totals'!$B$5:$LL$34,12,FALSE)</f>
        <v>5</v>
      </c>
      <c r="X27">
        <f>VLOOKUP(D27,'MLB Weekly Win Totals'!$B$5:$LL$34,13,FALSE)</f>
        <v>5</v>
      </c>
      <c r="Y27">
        <f>VLOOKUP(E27,'MLB Weekly Win Totals'!$B$5:$LL$34,14,FALSE)</f>
        <v>5</v>
      </c>
      <c r="Z27">
        <f>VLOOKUP(F27,'MLB Weekly Win Totals'!$B$5:$LL$34,15,FALSE)</f>
        <v>4</v>
      </c>
      <c r="AA27">
        <f>VLOOKUP(G27,'MLB Weekly Win Totals'!$B$5:$LL$34,16,FALSE)</f>
        <v>5</v>
      </c>
      <c r="AB27">
        <f>VLOOKUP(H27,'MLB Weekly Win Totals'!$B$5:$LL$34,17,FALSE)</f>
        <v>4</v>
      </c>
      <c r="AC27">
        <f>VLOOKUP(I27,'MLB Weekly Win Totals'!$B$5:$LL$34,18,FALSE)</f>
        <v>4</v>
      </c>
    </row>
    <row r="28" spans="1:29" x14ac:dyDescent="0.2">
      <c r="A28" s="1" t="str">
        <f>VLOOKUP(J28,'Teams Used By Individual'!$B$4:$FF$71,6,FALSE)</f>
        <v>Reds</v>
      </c>
      <c r="B28" s="1" t="str">
        <f>VLOOKUP(J28,'Teams Used By Individual'!$B$4:$FF$71,8,FALSE)</f>
        <v>Cardinals</v>
      </c>
      <c r="C28" s="1" t="str">
        <f>VLOOKUP(J28,'Teams Used By Individual'!$B$4:$FF$71,9,FALSE)</f>
        <v>Rangers</v>
      </c>
      <c r="D28" s="1" t="str">
        <f>VLOOKUP(J28,'Teams Used By Individual'!$B$4:$FF$71,10,FALSE)</f>
        <v>Pirates</v>
      </c>
      <c r="E28" s="1" t="str">
        <f>VLOOKUP(J28,'Teams Used By Individual'!$B$4:$FF$71,11,FALSE)</f>
        <v>Cubs</v>
      </c>
      <c r="F28" s="1" t="str">
        <f>VLOOKUP(J28,'Teams Used By Individual'!$B$4:$FF$71,12,FALSE)</f>
        <v>Marlins</v>
      </c>
      <c r="G28" s="1" t="str">
        <f>VLOOKUP(J28,'Teams Used By Individual'!$B$4:$FF$71,13,FALSE)</f>
        <v>Astros</v>
      </c>
      <c r="H28" s="1" t="str">
        <f>VLOOKUP(J28,'Teams Used By Individual'!$B$4:$FF$71,14,FALSE)</f>
        <v>Rockies</v>
      </c>
      <c r="I28" s="1" t="str">
        <f>VLOOKUP(J28,'Teams Used By Individual'!$B$4:$FF$71,15,FALSE)</f>
        <v>Giants</v>
      </c>
      <c r="J28" s="14" t="s">
        <v>35</v>
      </c>
      <c r="K28" s="15">
        <f>SUM(P28:AC28)</f>
        <v>53</v>
      </c>
      <c r="L28" s="20">
        <f>(WAA!Y51-WAA!Y2)+(WAA!P51-WAA!P2)+(WAA!AE15-WAA!AE2)+(WAA!W51-WAA!W2)+(WAA!AB51-WAA!AB2)+(WAA!V51-WAA!V2)+(WAA!Z51-WAA!Z2)+(WAA!Q51-WAA!Q2)+(WAA!AC51-WAA!AC2)+(WAA!AA51-WAA!AA2)+(WAA!X51-WAA!X2)+(WAA!O51-WAA!O2)+(WAA!AH51-WAA!AH2)+(WAA!AG51-WAA!AG2)</f>
        <v>4.466854130504295</v>
      </c>
      <c r="M28" s="13">
        <f>VLOOKUP(J28,'SOTU Working Page'!$M$5:$P$72,4,FALSE)</f>
        <v>0.49781740495198956</v>
      </c>
      <c r="N28" s="1" t="str">
        <f>VLOOKUP(J28,'Teams Used By Individual'!$B$4:$DD$71,4,FALSE)</f>
        <v>Padres</v>
      </c>
      <c r="O28" s="1" t="str">
        <f>VLOOKUP(J28,'Teams Used By Individual'!$B$4:$DD$71,3,FALSE)</f>
        <v>Brewers</v>
      </c>
      <c r="P28" s="1">
        <v>2</v>
      </c>
      <c r="Q28" s="1">
        <v>5</v>
      </c>
      <c r="R28">
        <v>5</v>
      </c>
      <c r="S28">
        <v>3</v>
      </c>
      <c r="T28">
        <v>4</v>
      </c>
      <c r="U28">
        <v>3</v>
      </c>
      <c r="V28">
        <f>VLOOKUP(B28,'MLB Weekly Win Totals'!$B$5:$L$34,11,FALSE)</f>
        <v>6</v>
      </c>
      <c r="W28">
        <f>VLOOKUP(C28,'MLB Weekly Win Totals'!$B$5:$LL$34,12,FALSE)</f>
        <v>5</v>
      </c>
      <c r="X28">
        <f>VLOOKUP(D28,'MLB Weekly Win Totals'!$B$5:$LL$34,13,FALSE)</f>
        <v>4</v>
      </c>
      <c r="Y28">
        <f>VLOOKUP(E28,'MLB Weekly Win Totals'!$B$5:$LL$34,14,FALSE)</f>
        <v>5</v>
      </c>
      <c r="Z28">
        <f>VLOOKUP(F28,'MLB Weekly Win Totals'!$B$5:$LL$34,15,FALSE)</f>
        <v>1</v>
      </c>
      <c r="AA28">
        <f>VLOOKUP(G28,'MLB Weekly Win Totals'!$B$5:$LL$34,16,FALSE)</f>
        <v>5</v>
      </c>
      <c r="AB28">
        <f>VLOOKUP(H28,'MLB Weekly Win Totals'!$B$5:$LL$34,17,FALSE)</f>
        <v>4</v>
      </c>
      <c r="AC28">
        <f>VLOOKUP(I28,'MLB Weekly Win Totals'!$B$5:$LL$34,18,FALSE)</f>
        <v>1</v>
      </c>
    </row>
    <row r="29" spans="1:29" x14ac:dyDescent="0.2">
      <c r="A29" s="1" t="str">
        <f>VLOOKUP(J29,'Teams Used By Individual'!$B$4:$FF$71,6,FALSE)</f>
        <v>Red Sox</v>
      </c>
      <c r="B29" s="1" t="str">
        <f>VLOOKUP(J29,'Teams Used By Individual'!$B$4:$FF$71,8,FALSE)</f>
        <v>Royals</v>
      </c>
      <c r="C29" s="1" t="str">
        <f>VLOOKUP(J29,'Teams Used By Individual'!$B$4:$FF$71,9,FALSE)</f>
        <v>Cubs</v>
      </c>
      <c r="D29" s="1" t="str">
        <f>VLOOKUP(J29,'Teams Used By Individual'!$B$4:$FF$71,10,FALSE)</f>
        <v>Phillies</v>
      </c>
      <c r="E29" s="1" t="str">
        <f>VLOOKUP(J29,'Teams Used By Individual'!$B$4:$FF$71,11,FALSE)</f>
        <v>Mets</v>
      </c>
      <c r="F29" s="1" t="str">
        <f>VLOOKUP(J29,'Teams Used By Individual'!$B$4:$FF$71,12,FALSE)</f>
        <v>Tigers</v>
      </c>
      <c r="G29" s="1" t="str">
        <f>VLOOKUP(J29,'Teams Used By Individual'!$B$4:$FF$71,13,FALSE)</f>
        <v>Cardinals</v>
      </c>
      <c r="H29" s="1" t="str">
        <f>VLOOKUP(J29,'Teams Used By Individual'!$B$4:$FF$71,14,FALSE)</f>
        <v>Astros</v>
      </c>
      <c r="I29" s="1" t="str">
        <f>VLOOKUP(J29,'Teams Used By Individual'!$B$4:$FF$71,15,FALSE)</f>
        <v>Diamondbacks</v>
      </c>
      <c r="J29" s="14" t="s">
        <v>53</v>
      </c>
      <c r="K29" s="15">
        <f>SUM(P29:AC29)</f>
        <v>53</v>
      </c>
      <c r="L29" s="20">
        <f>(WAA!Y38-WAA!Y2)+(WAA!AC38-WAA!AC2)+(WAA!AE15-WAA!AE2)+(WAA!W38-WAA!W2)+(WAA!G38-WAA!G2)+(WAA!AB38-WAA!AB2)+(WAA!K38-WAA!K2)+(WAA!AA38-WAA!AA2)+(WAA!T38-WAA!T2)+(WAA!V38-WAA!V2)+(WAA!L38-WAA!L2)+(WAA!Z38-WAA!Z2)+(WAA!O38-WAA!O2)+(WAA!AF38-WAA!AF2)</f>
        <v>1.5713491431670419</v>
      </c>
      <c r="M29" s="13">
        <f>VLOOKUP(J29,'SOTU Working Page'!$M$5:$P$72,4,FALSE)</f>
        <v>0.52840208372505626</v>
      </c>
      <c r="N29" s="1" t="str">
        <f>VLOOKUP(J29,'Teams Used By Individual'!$B$4:$DD$71,4,FALSE)</f>
        <v>Padres</v>
      </c>
      <c r="O29" s="1" t="str">
        <f>VLOOKUP(J29,'Teams Used By Individual'!$B$4:$DD$71,3,FALSE)</f>
        <v>Brewers</v>
      </c>
      <c r="P29" s="1">
        <v>1</v>
      </c>
      <c r="Q29" s="1">
        <v>5</v>
      </c>
      <c r="R29">
        <v>5</v>
      </c>
      <c r="S29">
        <v>3</v>
      </c>
      <c r="T29">
        <v>4</v>
      </c>
      <c r="U29">
        <v>3</v>
      </c>
      <c r="V29">
        <f>VLOOKUP(B29,'MLB Weekly Win Totals'!$B$5:$L$34,11,FALSE)</f>
        <v>5</v>
      </c>
      <c r="W29">
        <f>VLOOKUP(C29,'MLB Weekly Win Totals'!$B$5:$LL$34,12,FALSE)</f>
        <v>5</v>
      </c>
      <c r="X29">
        <f>VLOOKUP(D29,'MLB Weekly Win Totals'!$B$5:$LL$34,13,FALSE)</f>
        <v>6</v>
      </c>
      <c r="Y29">
        <f>VLOOKUP(E29,'MLB Weekly Win Totals'!$B$5:$LL$34,14,FALSE)</f>
        <v>5</v>
      </c>
      <c r="Z29">
        <f>VLOOKUP(F29,'MLB Weekly Win Totals'!$B$5:$LL$34,15,FALSE)</f>
        <v>4</v>
      </c>
      <c r="AA29">
        <f>VLOOKUP(G29,'MLB Weekly Win Totals'!$B$5:$LL$34,16,FALSE)</f>
        <v>1</v>
      </c>
      <c r="AB29">
        <f>VLOOKUP(H29,'MLB Weekly Win Totals'!$B$5:$LL$34,17,FALSE)</f>
        <v>4</v>
      </c>
      <c r="AC29">
        <f>VLOOKUP(I29,'MLB Weekly Win Totals'!$B$5:$LL$34,18,FALSE)</f>
        <v>2</v>
      </c>
    </row>
    <row r="30" spans="1:29" x14ac:dyDescent="0.2">
      <c r="A30" s="1" t="str">
        <f>VLOOKUP(J30,'Teams Used By Individual'!$B$4:$FF$71,6,FALSE)</f>
        <v>Giants</v>
      </c>
      <c r="B30" s="1" t="str">
        <f>VLOOKUP(J30,'Teams Used By Individual'!$B$4:$FF$71,8,FALSE)</f>
        <v>Braves</v>
      </c>
      <c r="C30" s="1" t="str">
        <f>VLOOKUP(J30,'Teams Used By Individual'!$B$4:$FF$71,9,FALSE)</f>
        <v>Rangers</v>
      </c>
      <c r="D30" s="1" t="str">
        <f>VLOOKUP(J30,'Teams Used By Individual'!$B$4:$FF$71,10,FALSE)</f>
        <v>Phillies</v>
      </c>
      <c r="E30" s="1" t="str">
        <f>VLOOKUP(J30,'Teams Used By Individual'!$B$4:$FF$71,11,FALSE)</f>
        <v>Cubs</v>
      </c>
      <c r="F30" s="1" t="str">
        <f>VLOOKUP(J30,'Teams Used By Individual'!$B$4:$FF$71,12,FALSE)</f>
        <v>Tigers</v>
      </c>
      <c r="G30" s="1" t="str">
        <f>VLOOKUP(J30,'Teams Used By Individual'!$B$4:$FF$71,13,FALSE)</f>
        <v>Marlins</v>
      </c>
      <c r="H30" s="1" t="str">
        <f>VLOOKUP(J30,'Teams Used By Individual'!$B$4:$FF$71,14,FALSE)</f>
        <v>Astros</v>
      </c>
      <c r="I30" s="1" t="str">
        <f>VLOOKUP(J30,'Teams Used By Individual'!$B$4:$FF$71,15,FALSE)</f>
        <v>Diamondbacks</v>
      </c>
      <c r="J30" s="14" t="s">
        <v>27</v>
      </c>
      <c r="K30" s="15">
        <f>SUM(P30:AC30)</f>
        <v>53</v>
      </c>
      <c r="L30" s="20">
        <f>(WAA!Y18-WAA!Y2)+(WAA!AC18-WAA!AC2)+(WAA!G40-WAA!G2)+(WAA!W18-WAA!W2)+(WAA!AG18-WAA!AG2)+(WAA!AB18-WAA!AB2)+(WAA!U18-WAA!U2)+(WAA!Q18-WAA!Q2)+(WAA!T18-WAA!T2)+(WAA!AA18-WAA!AA2)+(WAA!L18-WAA!L2)+(WAA!X18-WAA!X2)+(WAA!O18-WAA!O2)+(WAA!AF18-WAA!AF2)</f>
        <v>4.7084280499610323</v>
      </c>
      <c r="M30" s="13">
        <f>VLOOKUP(J30,'SOTU Working Page'!$M$5:$P$72,4,FALSE)</f>
        <v>0.51474200611775711</v>
      </c>
      <c r="N30" s="1" t="str">
        <f>VLOOKUP(J30,'Teams Used By Individual'!$B$4:$DD$71,4,FALSE)</f>
        <v>Red Sox</v>
      </c>
      <c r="O30" s="1" t="str">
        <f>VLOOKUP(J30,'Teams Used By Individual'!$B$4:$DD$71,3,FALSE)</f>
        <v>Brewers</v>
      </c>
      <c r="P30" s="1">
        <v>1</v>
      </c>
      <c r="Q30" s="1">
        <v>5</v>
      </c>
      <c r="R30">
        <v>2</v>
      </c>
      <c r="S30">
        <v>3</v>
      </c>
      <c r="T30">
        <v>5</v>
      </c>
      <c r="U30">
        <v>3</v>
      </c>
      <c r="V30">
        <f>VLOOKUP(B30,'MLB Weekly Win Totals'!$B$5:$L$34,11,FALSE)</f>
        <v>4</v>
      </c>
      <c r="W30">
        <f>VLOOKUP(C30,'MLB Weekly Win Totals'!$B$5:$LL$34,12,FALSE)</f>
        <v>5</v>
      </c>
      <c r="X30">
        <f>VLOOKUP(D30,'MLB Weekly Win Totals'!$B$5:$LL$34,13,FALSE)</f>
        <v>6</v>
      </c>
      <c r="Y30">
        <f>VLOOKUP(E30,'MLB Weekly Win Totals'!$B$5:$LL$34,14,FALSE)</f>
        <v>5</v>
      </c>
      <c r="Z30">
        <f>VLOOKUP(F30,'MLB Weekly Win Totals'!$B$5:$LL$34,15,FALSE)</f>
        <v>4</v>
      </c>
      <c r="AA30">
        <f>VLOOKUP(G30,'MLB Weekly Win Totals'!$B$5:$LL$34,16,FALSE)</f>
        <v>4</v>
      </c>
      <c r="AB30">
        <f>VLOOKUP(H30,'MLB Weekly Win Totals'!$B$5:$LL$34,17,FALSE)</f>
        <v>4</v>
      </c>
      <c r="AC30">
        <f>VLOOKUP(I30,'MLB Weekly Win Totals'!$B$5:$LL$34,18,FALSE)</f>
        <v>2</v>
      </c>
    </row>
    <row r="31" spans="1:29" x14ac:dyDescent="0.2">
      <c r="A31" s="1" t="str">
        <f>VLOOKUP(J31,'Teams Used By Individual'!$B$4:$FF$71,6,FALSE)</f>
        <v>White Sox</v>
      </c>
      <c r="B31" s="1" t="str">
        <f>VLOOKUP(J31,'Teams Used By Individual'!$B$4:$FF$71,8,FALSE)</f>
        <v>Royals</v>
      </c>
      <c r="C31" s="1" t="str">
        <f>VLOOKUP(J31,'Teams Used By Individual'!$B$4:$FF$71,9,FALSE)</f>
        <v>Rangers</v>
      </c>
      <c r="D31" s="1" t="str">
        <f>VLOOKUP(J31,'Teams Used By Individual'!$B$4:$FF$71,10,FALSE)</f>
        <v>Angels</v>
      </c>
      <c r="E31" s="1" t="str">
        <f>VLOOKUP(J31,'Teams Used By Individual'!$B$4:$FF$71,11,FALSE)</f>
        <v>Blue Jays</v>
      </c>
      <c r="F31" s="1" t="str">
        <f>VLOOKUP(J31,'Teams Used By Individual'!$B$4:$FF$71,12,FALSE)</f>
        <v>Tigers</v>
      </c>
      <c r="G31" s="1" t="str">
        <f>VLOOKUP(J31,'Teams Used By Individual'!$B$4:$FF$71,13,FALSE)</f>
        <v>Cubs</v>
      </c>
      <c r="H31" s="1" t="str">
        <f>VLOOKUP(J31,'Teams Used By Individual'!$B$4:$FF$71,14,FALSE)</f>
        <v>Rockies</v>
      </c>
      <c r="I31" s="1" t="str">
        <f>VLOOKUP(J31,'Teams Used By Individual'!$B$4:$FF$71,15,FALSE)</f>
        <v>Diamondbacks</v>
      </c>
      <c r="J31" s="14" t="s">
        <v>3</v>
      </c>
      <c r="K31" s="15">
        <f>SUM(P31:AC31)</f>
        <v>53</v>
      </c>
      <c r="L31" s="20">
        <f>(WAA!Y66-WAA!Y2)+(WAA!AC66-WAA!AC2)+(WAA!G40-WAA!G2)+(WAA!W66-WAA!W2)+(WAA!N66-WAA!N2)+(WAA!R66-WAA!R2)+(WAA!K66-WAA!K2)+(WAA!Q66-WAA!Q2)+(WAA!S66-WAA!S2)+(WAA!I66-WAA!I2)+(WAA!L66-WAA!L2)+(WAA!AA66-WAA!AA2)+(WAA!AH66-WAA!AH2)+(WAA!AF66-WAA!AF2)</f>
        <v>4.6019955894361857</v>
      </c>
      <c r="M31" s="13">
        <f>VLOOKUP(J31,'SOTU Working Page'!$M$5:$P$72,4,FALSE)</f>
        <v>0.46532463924207956</v>
      </c>
      <c r="N31" s="1" t="str">
        <f>VLOOKUP(J31,'Teams Used By Individual'!$B$4:$DD$71,4,FALSE)</f>
        <v>Red Sox</v>
      </c>
      <c r="O31" s="1" t="str">
        <f>VLOOKUP(J31,'Teams Used By Individual'!$B$4:$DD$71,3,FALSE)</f>
        <v>Brewers</v>
      </c>
      <c r="P31" s="1">
        <v>1</v>
      </c>
      <c r="Q31" s="1">
        <v>5</v>
      </c>
      <c r="R31">
        <v>2</v>
      </c>
      <c r="S31">
        <v>3</v>
      </c>
      <c r="T31">
        <v>2</v>
      </c>
      <c r="U31">
        <v>5</v>
      </c>
      <c r="V31">
        <f>VLOOKUP(B31,'MLB Weekly Win Totals'!$B$5:$L$34,11,FALSE)</f>
        <v>5</v>
      </c>
      <c r="W31">
        <f>VLOOKUP(C31,'MLB Weekly Win Totals'!$B$5:$LL$34,12,FALSE)</f>
        <v>5</v>
      </c>
      <c r="X31">
        <f>VLOOKUP(D31,'MLB Weekly Win Totals'!$B$5:$LL$34,13,FALSE)</f>
        <v>5</v>
      </c>
      <c r="Y31">
        <f>VLOOKUP(E31,'MLB Weekly Win Totals'!$B$5:$LL$34,14,FALSE)</f>
        <v>6</v>
      </c>
      <c r="Z31">
        <f>VLOOKUP(F31,'MLB Weekly Win Totals'!$B$5:$LL$34,15,FALSE)</f>
        <v>4</v>
      </c>
      <c r="AA31">
        <f>VLOOKUP(G31,'MLB Weekly Win Totals'!$B$5:$LL$34,16,FALSE)</f>
        <v>4</v>
      </c>
      <c r="AB31">
        <f>VLOOKUP(H31,'MLB Weekly Win Totals'!$B$5:$LL$34,17,FALSE)</f>
        <v>4</v>
      </c>
      <c r="AC31">
        <f>VLOOKUP(I31,'MLB Weekly Win Totals'!$B$5:$LL$34,18,FALSE)</f>
        <v>2</v>
      </c>
    </row>
    <row r="32" spans="1:29" x14ac:dyDescent="0.2">
      <c r="A32" s="1" t="str">
        <f>VLOOKUP(J32,'Teams Used By Individual'!$B$4:$FF$71,6,FALSE)</f>
        <v>Giants</v>
      </c>
      <c r="B32" s="1" t="str">
        <f>VLOOKUP(J32,'Teams Used By Individual'!$B$4:$FF$71,8,FALSE)</f>
        <v>Royals</v>
      </c>
      <c r="C32" s="1" t="str">
        <f>VLOOKUP(J32,'Teams Used By Individual'!$B$4:$FF$71,9,FALSE)</f>
        <v>Rangers</v>
      </c>
      <c r="D32" s="1" t="str">
        <f>VLOOKUP(J32,'Teams Used By Individual'!$B$4:$FF$71,10,FALSE)</f>
        <v>Pirates</v>
      </c>
      <c r="E32" s="1" t="str">
        <f>VLOOKUP(J32,'Teams Used By Individual'!$B$4:$FF$71,11,FALSE)</f>
        <v>Blue Jays</v>
      </c>
      <c r="F32" s="1" t="str">
        <f>VLOOKUP(J32,'Teams Used By Individual'!$B$4:$FF$71,12,FALSE)</f>
        <v>Twins</v>
      </c>
      <c r="G32" s="1" t="str">
        <f>VLOOKUP(J32,'Teams Used By Individual'!$B$4:$FF$71,13,FALSE)</f>
        <v>Cardinals</v>
      </c>
      <c r="H32" s="1" t="str">
        <f>VLOOKUP(J32,'Teams Used By Individual'!$B$4:$FF$71,14,FALSE)</f>
        <v>Yankees</v>
      </c>
      <c r="I32" s="1" t="str">
        <f>VLOOKUP(J32,'Teams Used By Individual'!$B$4:$FF$71,15,FALSE)</f>
        <v>Cubs</v>
      </c>
      <c r="J32" s="14" t="s">
        <v>28</v>
      </c>
      <c r="K32" s="15">
        <f>SUM(P32:AC32)</f>
        <v>53</v>
      </c>
      <c r="L32" s="20">
        <f>(WAA!Y45-WAA!Y2)+(WAA!AF45-WAA!AF2)+(WAA!G40-WAA!G2)+(WAA!V45-WAA!V2)+(WAA!AG45-WAA!AG2)+(WAA!AB45-WAA!AB2)+(WAA!K45-WAA!K2)+(WAA!Q45-WAA!Q2)+(WAA!AC45-WAA!AC2)+(WAA!I45-WAA!I2)+(WAA!M45-WAA!M2)+(WAA!Z45-WAA!Z2)+(WAA!E45-WAA!E2)+(WAA!AA45-WAA!AA2)</f>
        <v>2.7643834776481535</v>
      </c>
      <c r="M32" s="13">
        <f>VLOOKUP(J32,'SOTU Working Page'!$M$5:$P$72,4,FALSE)</f>
        <v>0.51836963701143102</v>
      </c>
      <c r="N32" s="1" t="str">
        <f>VLOOKUP(J32,'Teams Used By Individual'!$B$4:$DD$71,4,FALSE)</f>
        <v>Red Sox</v>
      </c>
      <c r="O32" s="1" t="str">
        <f>VLOOKUP(J32,'Teams Used By Individual'!$B$4:$DD$71,3,FALSE)</f>
        <v>Brewers</v>
      </c>
      <c r="P32" s="1">
        <v>2</v>
      </c>
      <c r="Q32" s="1">
        <v>5</v>
      </c>
      <c r="R32">
        <v>2</v>
      </c>
      <c r="S32">
        <v>5</v>
      </c>
      <c r="T32">
        <v>5</v>
      </c>
      <c r="U32">
        <v>3</v>
      </c>
      <c r="V32">
        <f>VLOOKUP(B32,'MLB Weekly Win Totals'!$B$5:$L$34,11,FALSE)</f>
        <v>5</v>
      </c>
      <c r="W32">
        <f>VLOOKUP(C32,'MLB Weekly Win Totals'!$B$5:$LL$34,12,FALSE)</f>
        <v>5</v>
      </c>
      <c r="X32">
        <f>VLOOKUP(D32,'MLB Weekly Win Totals'!$B$5:$LL$34,13,FALSE)</f>
        <v>4</v>
      </c>
      <c r="Y32">
        <f>VLOOKUP(E32,'MLB Weekly Win Totals'!$B$5:$LL$34,14,FALSE)</f>
        <v>6</v>
      </c>
      <c r="Z32">
        <f>VLOOKUP(F32,'MLB Weekly Win Totals'!$B$5:$LL$34,15,FALSE)</f>
        <v>4</v>
      </c>
      <c r="AA32">
        <f>VLOOKUP(G32,'MLB Weekly Win Totals'!$B$5:$LL$34,16,FALSE)</f>
        <v>1</v>
      </c>
      <c r="AB32">
        <f>VLOOKUP(H32,'MLB Weekly Win Totals'!$B$5:$LL$34,17,FALSE)</f>
        <v>3</v>
      </c>
      <c r="AC32">
        <f>VLOOKUP(I32,'MLB Weekly Win Totals'!$B$5:$LL$34,18,FALSE)</f>
        <v>3</v>
      </c>
    </row>
    <row r="33" spans="1:29" x14ac:dyDescent="0.2">
      <c r="A33" s="1" t="str">
        <f>VLOOKUP(J33,'Teams Used By Individual'!$B$4:$FF$71,6,FALSE)</f>
        <v>Twins</v>
      </c>
      <c r="B33" s="1" t="str">
        <f>VLOOKUP(J33,'Teams Used By Individual'!$B$4:$FF$71,8,FALSE)</f>
        <v>White Sox</v>
      </c>
      <c r="C33" s="1" t="str">
        <f>VLOOKUP(J33,'Teams Used By Individual'!$B$4:$FF$71,9,FALSE)</f>
        <v>Cubs</v>
      </c>
      <c r="D33" s="1" t="str">
        <f>VLOOKUP(J33,'Teams Used By Individual'!$B$4:$FF$71,10,FALSE)</f>
        <v>Phillies</v>
      </c>
      <c r="E33" s="1" t="str">
        <f>VLOOKUP(J33,'Teams Used By Individual'!$B$4:$FF$71,11,FALSE)</f>
        <v>Braves</v>
      </c>
      <c r="F33" s="1" t="str">
        <f>VLOOKUP(J33,'Teams Used By Individual'!$B$4:$FF$71,12,FALSE)</f>
        <v>Rays</v>
      </c>
      <c r="G33" s="1" t="str">
        <f>VLOOKUP(J33,'Teams Used By Individual'!$B$4:$FF$71,13,FALSE)</f>
        <v>Astros</v>
      </c>
      <c r="H33" s="1" t="str">
        <f>VLOOKUP(J33,'Teams Used By Individual'!$B$4:$FF$71,14,FALSE)</f>
        <v>Cardinals</v>
      </c>
      <c r="I33" s="1" t="str">
        <f>VLOOKUP(J33,'Teams Used By Individual'!$B$4:$FF$71,15,FALSE)</f>
        <v>Brewers</v>
      </c>
      <c r="J33" s="14" t="s">
        <v>36</v>
      </c>
      <c r="K33" s="15">
        <f>SUM(P33:AC33)</f>
        <v>53</v>
      </c>
      <c r="L33" s="20">
        <f>(WAA!P7-WAA!P2)+(WAA!R7-WAA!R2)+(WAA!V5-WAA!V2)+(WAA!AC7-WAA!AC2)+(WAA!M7-WAA!M2)+(WAA!AB7-WAA!AB2)+(WAA!N7-WAA!N2)+(WAA!AA7-WAA!AA2)+(WAA!T7-WAA!T2)+(WAA!U7-WAA!U2)+(WAA!H7-WAA!H2)+(WAA!O7-WAA!O2)+(WAA!Z7-WAA!Z2)+(WAA!Y7-WAA!Y2)</f>
        <v>2.8881597153631042</v>
      </c>
      <c r="M33" s="13">
        <f>VLOOKUP(J33,'SOTU Working Page'!$M$5:$P$72,4,FALSE)</f>
        <v>0.50821070933276646</v>
      </c>
      <c r="N33" s="1" t="str">
        <f>VLOOKUP(J33,'Teams Used By Individual'!$B$4:$DD$71,4,FALSE)</f>
        <v>Mets</v>
      </c>
      <c r="O33" s="1" t="str">
        <f>VLOOKUP(J33,'Teams Used By Individual'!$B$4:$DD$71,3,FALSE)</f>
        <v>Athletics</v>
      </c>
      <c r="P33" s="1">
        <v>2</v>
      </c>
      <c r="Q33" s="1">
        <v>2</v>
      </c>
      <c r="R33">
        <v>4</v>
      </c>
      <c r="S33">
        <v>3</v>
      </c>
      <c r="T33">
        <v>5</v>
      </c>
      <c r="U33">
        <v>3</v>
      </c>
      <c r="V33">
        <f>VLOOKUP(B33,'MLB Weekly Win Totals'!$B$5:$L$34,11,FALSE)</f>
        <v>2</v>
      </c>
      <c r="W33">
        <f>VLOOKUP(C33,'MLB Weekly Win Totals'!$B$5:$LL$34,12,FALSE)</f>
        <v>5</v>
      </c>
      <c r="X33">
        <f>VLOOKUP(D33,'MLB Weekly Win Totals'!$B$5:$LL$34,13,FALSE)</f>
        <v>6</v>
      </c>
      <c r="Y33">
        <f>VLOOKUP(E33,'MLB Weekly Win Totals'!$B$5:$LL$34,14,FALSE)</f>
        <v>2</v>
      </c>
      <c r="Z33">
        <f>VLOOKUP(F33,'MLB Weekly Win Totals'!$B$5:$LL$34,15,FALSE)</f>
        <v>5</v>
      </c>
      <c r="AA33">
        <f>VLOOKUP(G33,'MLB Weekly Win Totals'!$B$5:$LL$34,16,FALSE)</f>
        <v>5</v>
      </c>
      <c r="AB33">
        <f>VLOOKUP(H33,'MLB Weekly Win Totals'!$B$5:$LL$34,17,FALSE)</f>
        <v>5</v>
      </c>
      <c r="AC33">
        <f>VLOOKUP(I33,'MLB Weekly Win Totals'!$B$5:$LL$34,18,FALSE)</f>
        <v>4</v>
      </c>
    </row>
    <row r="34" spans="1:29" x14ac:dyDescent="0.2">
      <c r="A34" s="1" t="str">
        <f>VLOOKUP(J34,'Teams Used By Individual'!$B$4:$FF$71,6,FALSE)</f>
        <v>Giants</v>
      </c>
      <c r="B34" s="1" t="str">
        <f>VLOOKUP(J34,'Teams Used By Individual'!$B$4:$FF$71,8,FALSE)</f>
        <v>Royals</v>
      </c>
      <c r="C34" s="1" t="str">
        <f>VLOOKUP(J34,'Teams Used By Individual'!$B$4:$FF$71,9,FALSE)</f>
        <v>Nationals</v>
      </c>
      <c r="D34" s="1" t="str">
        <f>VLOOKUP(J34,'Teams Used By Individual'!$B$4:$FF$71,10,FALSE)</f>
        <v>Angels</v>
      </c>
      <c r="E34" s="1" t="str">
        <f>VLOOKUP(J34,'Teams Used By Individual'!$B$4:$FF$71,11,FALSE)</f>
        <v>Cardinals</v>
      </c>
      <c r="F34" s="1" t="str">
        <f>VLOOKUP(J34,'Teams Used By Individual'!$B$4:$FF$71,12,FALSE)</f>
        <v>Twins</v>
      </c>
      <c r="G34" s="1" t="str">
        <f>VLOOKUP(J34,'Teams Used By Individual'!$B$4:$FF$71,13,FALSE)</f>
        <v>Athletics</v>
      </c>
      <c r="H34" s="1" t="str">
        <f>VLOOKUP(J34,'Teams Used By Individual'!$B$4:$FF$71,14,FALSE)</f>
        <v>Astros</v>
      </c>
      <c r="I34" s="1" t="str">
        <f>VLOOKUP(J34,'Teams Used By Individual'!$B$4:$FF$71,15,FALSE)</f>
        <v>Dodgers</v>
      </c>
      <c r="J34" s="14" t="s">
        <v>72</v>
      </c>
      <c r="K34" s="15">
        <f>SUM(P34:AC34)</f>
        <v>53</v>
      </c>
      <c r="L34" s="20">
        <f>(WAA!Q67-WAA!Q2)+(WAA!P67-WAA!P2)+(WAA!G40-WAA!G2)+(WAA!AC67-WAA!AC2)+(WAA!AG67-WAA!AG2)+(WAA!AB67-WAA!AB2)+(WAA!K67-WAA!K2)+(WAA!W67-WAA!W2)+(WAA!S67-WAA!S2)+(WAA!Z67-WAA!Z2)+(WAA!M67-WAA!M2)+(WAA!R67-WAA!R2)+(WAA!O67-WAA!O2)+(WAA!AD67-WAA!AD2)</f>
        <v>6.5057119241870032</v>
      </c>
      <c r="M34" s="13">
        <f>VLOOKUP(J34,'SOTU Working Page'!$M$5:$P$72,4,FALSE)</f>
        <v>0.49842751894817877</v>
      </c>
      <c r="N34" s="1" t="str">
        <f>VLOOKUP(J34,'Teams Used By Individual'!$B$4:$DD$71,4,FALSE)</f>
        <v>Red Sox</v>
      </c>
      <c r="O34" s="1" t="str">
        <f>VLOOKUP(J34,'Teams Used By Individual'!$B$4:$DD$71,3,FALSE)</f>
        <v>Rangers</v>
      </c>
      <c r="P34" s="1">
        <v>2</v>
      </c>
      <c r="Q34" s="1">
        <v>5</v>
      </c>
      <c r="R34">
        <v>2</v>
      </c>
      <c r="S34">
        <v>3</v>
      </c>
      <c r="T34">
        <v>5</v>
      </c>
      <c r="U34">
        <v>3</v>
      </c>
      <c r="V34">
        <f>VLOOKUP(B34,'MLB Weekly Win Totals'!$B$5:$L$34,11,FALSE)</f>
        <v>5</v>
      </c>
      <c r="W34">
        <f>VLOOKUP(C34,'MLB Weekly Win Totals'!$B$5:$LL$34,12,FALSE)</f>
        <v>4</v>
      </c>
      <c r="X34">
        <f>VLOOKUP(D34,'MLB Weekly Win Totals'!$B$5:$LL$34,13,FALSE)</f>
        <v>5</v>
      </c>
      <c r="Y34">
        <f>VLOOKUP(E34,'MLB Weekly Win Totals'!$B$5:$LL$34,14,FALSE)</f>
        <v>3</v>
      </c>
      <c r="Z34">
        <f>VLOOKUP(F34,'MLB Weekly Win Totals'!$B$5:$LL$34,15,FALSE)</f>
        <v>4</v>
      </c>
      <c r="AA34">
        <f>VLOOKUP(G34,'MLB Weekly Win Totals'!$B$5:$LL$34,16,FALSE)</f>
        <v>3</v>
      </c>
      <c r="AB34">
        <f>VLOOKUP(H34,'MLB Weekly Win Totals'!$B$5:$LL$34,17,FALSE)</f>
        <v>4</v>
      </c>
      <c r="AC34">
        <f>VLOOKUP(I34,'MLB Weekly Win Totals'!$B$5:$LL$34,18,FALSE)</f>
        <v>5</v>
      </c>
    </row>
    <row r="35" spans="1:29" x14ac:dyDescent="0.2">
      <c r="A35" s="1" t="str">
        <f>VLOOKUP(J35,'Teams Used By Individual'!$B$4:$FF$71,6,FALSE)</f>
        <v>White Sox</v>
      </c>
      <c r="B35" s="1" t="str">
        <f>VLOOKUP(J35,'Teams Used By Individual'!$B$4:$FF$71,8,FALSE)</f>
        <v>Royals</v>
      </c>
      <c r="C35" s="1" t="str">
        <f>VLOOKUP(J35,'Teams Used By Individual'!$B$4:$FF$71,9,FALSE)</f>
        <v>Rangers</v>
      </c>
      <c r="D35" s="1" t="str">
        <f>VLOOKUP(J35,'Teams Used By Individual'!$B$4:$FF$71,10,FALSE)</f>
        <v>Angels</v>
      </c>
      <c r="E35" s="1" t="str">
        <f>VLOOKUP(J35,'Teams Used By Individual'!$B$4:$FF$71,11,FALSE)</f>
        <v>Blue Jays</v>
      </c>
      <c r="F35" s="1" t="str">
        <f>VLOOKUP(J35,'Teams Used By Individual'!$B$4:$FF$71,12,FALSE)</f>
        <v>Tigers</v>
      </c>
      <c r="G35" s="1" t="str">
        <f>VLOOKUP(J35,'Teams Used By Individual'!$B$4:$FF$71,13,FALSE)</f>
        <v>Marlins</v>
      </c>
      <c r="H35" s="1" t="str">
        <f>VLOOKUP(J35,'Teams Used By Individual'!$B$4:$FF$71,14,FALSE)</f>
        <v>Rockies</v>
      </c>
      <c r="I35" s="1" t="str">
        <f>VLOOKUP(J35,'Teams Used By Individual'!$B$4:$FF$71,15,FALSE)</f>
        <v>Giants</v>
      </c>
      <c r="J35" s="14" t="s">
        <v>6</v>
      </c>
      <c r="K35" s="15">
        <f>SUM(P35:AC35)</f>
        <v>52</v>
      </c>
      <c r="L35" s="20">
        <f>(WAA!AC64-WAA!AC2)+(WAA!V64-WAA!V2)+(WAA!G40-WAA!G2)+(WAA!W64-WAA!W2)+(WAA!N64-WAA!N2)+(WAA!R64-WAA!R2)+(WAA!K64-WAA!K2)+(WAA!Q64-WAA!Q2)+(WAA!S64-WAA!S2)+(WAA!I64-WAA!I2)+(WAA!L64-WAA!L2)+(WAA!X64-WAA!X2)+(WAA!AH64-WAA!AH2)+(WAA!AG64-WAA!AG2)</f>
        <v>4.6461393718178403</v>
      </c>
      <c r="M35" s="13">
        <f>VLOOKUP(J35,'SOTU Working Page'!$M$5:$P$72,4,FALSE)</f>
        <v>0.45923939879856152</v>
      </c>
      <c r="N35" s="1" t="str">
        <f>VLOOKUP(J35,'Teams Used By Individual'!$B$4:$DD$71,4,FALSE)</f>
        <v>Red Sox</v>
      </c>
      <c r="O35" s="1" t="str">
        <f>VLOOKUP(J35,'Teams Used By Individual'!$B$4:$DD$71,3,FALSE)</f>
        <v>Mets</v>
      </c>
      <c r="P35" s="1">
        <v>1</v>
      </c>
      <c r="Q35" s="1">
        <v>5</v>
      </c>
      <c r="R35">
        <v>2</v>
      </c>
      <c r="S35">
        <v>3</v>
      </c>
      <c r="T35">
        <v>2</v>
      </c>
      <c r="U35">
        <v>5</v>
      </c>
      <c r="V35">
        <f>VLOOKUP(B35,'MLB Weekly Win Totals'!$B$5:$L$34,11,FALSE)</f>
        <v>5</v>
      </c>
      <c r="W35">
        <f>VLOOKUP(C35,'MLB Weekly Win Totals'!$B$5:$LL$34,12,FALSE)</f>
        <v>5</v>
      </c>
      <c r="X35">
        <f>VLOOKUP(D35,'MLB Weekly Win Totals'!$B$5:$LL$34,13,FALSE)</f>
        <v>5</v>
      </c>
      <c r="Y35">
        <f>VLOOKUP(E35,'MLB Weekly Win Totals'!$B$5:$LL$34,14,FALSE)</f>
        <v>6</v>
      </c>
      <c r="Z35">
        <f>VLOOKUP(F35,'MLB Weekly Win Totals'!$B$5:$LL$34,15,FALSE)</f>
        <v>4</v>
      </c>
      <c r="AA35">
        <f>VLOOKUP(G35,'MLB Weekly Win Totals'!$B$5:$LL$34,16,FALSE)</f>
        <v>4</v>
      </c>
      <c r="AB35">
        <f>VLOOKUP(H35,'MLB Weekly Win Totals'!$B$5:$LL$34,17,FALSE)</f>
        <v>4</v>
      </c>
      <c r="AC35">
        <f>VLOOKUP(I35,'MLB Weekly Win Totals'!$B$5:$LL$34,18,FALSE)</f>
        <v>1</v>
      </c>
    </row>
    <row r="36" spans="1:29" x14ac:dyDescent="0.2">
      <c r="A36" s="1" t="str">
        <f>VLOOKUP(J36,'Teams Used By Individual'!$B$4:$FF$71,6,FALSE)</f>
        <v>Twins</v>
      </c>
      <c r="B36" s="1" t="str">
        <f>VLOOKUP(J36,'Teams Used By Individual'!$B$4:$FF$71,8,FALSE)</f>
        <v>Royals</v>
      </c>
      <c r="C36" s="1" t="str">
        <f>VLOOKUP(J36,'Teams Used By Individual'!$B$4:$FF$71,9,FALSE)</f>
        <v>Astros</v>
      </c>
      <c r="D36" s="1" t="str">
        <f>VLOOKUP(J36,'Teams Used By Individual'!$B$4:$FF$71,10,FALSE)</f>
        <v>Phillies</v>
      </c>
      <c r="E36" s="1" t="str">
        <f>VLOOKUP(J36,'Teams Used By Individual'!$B$4:$FF$71,11,FALSE)</f>
        <v>Blue Jays</v>
      </c>
      <c r="F36" s="1" t="str">
        <f>VLOOKUP(J36,'Teams Used By Individual'!$B$4:$FF$71,12,FALSE)</f>
        <v>Mets</v>
      </c>
      <c r="G36" s="1" t="str">
        <f>VLOOKUP(J36,'Teams Used By Individual'!$B$4:$FF$71,13,FALSE)</f>
        <v>Yankees</v>
      </c>
      <c r="H36" s="1" t="str">
        <f>VLOOKUP(J36,'Teams Used By Individual'!$B$4:$FF$71,14,FALSE)</f>
        <v>Nationals</v>
      </c>
      <c r="I36" s="1" t="str">
        <f>VLOOKUP(J36,'Teams Used By Individual'!$B$4:$FF$71,15,FALSE)</f>
        <v>Diamondbacks</v>
      </c>
      <c r="J36" s="14" t="s">
        <v>12</v>
      </c>
      <c r="K36" s="15">
        <f>SUM(P36:AC36)</f>
        <v>52</v>
      </c>
      <c r="L36" s="20">
        <f>(WAA!AA36-WAA!AA2)+(WAA!Y36-WAA!Y2)+(WAA!G40-WAA!G2)+(WAA!AC36-WAA!AC2)+(WAA!M36-WAA!M2)+(WAA!Q36-WAA!Q2)+(WAA!K36-WAA!K2)+(WAA!O36-WAA!O2)+(WAA!T36-WAA!T2)+(WAA!I36-WAA!I2)+(WAA!V36-WAA!V2)+(WAA!E36-WAA!E2)+(WAA!W36-WAA!W2)+(WAA!AF36-WAA!AF2)</f>
        <v>-1.4592871046431188</v>
      </c>
      <c r="M36" s="13">
        <f>VLOOKUP(J36,'SOTU Working Page'!$M$5:$P$72,4,FALSE)</f>
        <v>0.51713914481455225</v>
      </c>
      <c r="N36" s="1" t="str">
        <f>VLOOKUP(J36,'Teams Used By Individual'!$B$4:$DD$71,4,FALSE)</f>
        <v>Red Sox</v>
      </c>
      <c r="O36" s="1" t="str">
        <f>VLOOKUP(J36,'Teams Used By Individual'!$B$4:$DD$71,3,FALSE)</f>
        <v>Brewers</v>
      </c>
      <c r="P36" s="1">
        <v>2</v>
      </c>
      <c r="Q36" s="1">
        <v>5</v>
      </c>
      <c r="R36">
        <v>2</v>
      </c>
      <c r="S36">
        <v>3</v>
      </c>
      <c r="T36">
        <v>5</v>
      </c>
      <c r="U36">
        <v>2</v>
      </c>
      <c r="V36">
        <f>VLOOKUP(B36,'MLB Weekly Win Totals'!$B$5:$L$34,11,FALSE)</f>
        <v>5</v>
      </c>
      <c r="W36">
        <f>VLOOKUP(C36,'MLB Weekly Win Totals'!$B$5:$LL$34,12,FALSE)</f>
        <v>4</v>
      </c>
      <c r="X36">
        <f>VLOOKUP(D36,'MLB Weekly Win Totals'!$B$5:$LL$34,13,FALSE)</f>
        <v>6</v>
      </c>
      <c r="Y36">
        <f>VLOOKUP(E36,'MLB Weekly Win Totals'!$B$5:$LL$34,14,FALSE)</f>
        <v>6</v>
      </c>
      <c r="Z36">
        <f>VLOOKUP(F36,'MLB Weekly Win Totals'!$B$5:$LL$34,15,FALSE)</f>
        <v>5</v>
      </c>
      <c r="AA36">
        <f>VLOOKUP(G36,'MLB Weekly Win Totals'!$B$5:$LL$34,16,FALSE)</f>
        <v>3</v>
      </c>
      <c r="AB36">
        <f>VLOOKUP(H36,'MLB Weekly Win Totals'!$B$5:$LL$34,17,FALSE)</f>
        <v>2</v>
      </c>
      <c r="AC36">
        <f>VLOOKUP(I36,'MLB Weekly Win Totals'!$B$5:$LL$34,18,FALSE)</f>
        <v>2</v>
      </c>
    </row>
    <row r="37" spans="1:29" x14ac:dyDescent="0.2">
      <c r="A37" s="1" t="str">
        <f>VLOOKUP(J37,'Teams Used By Individual'!$B$4:$FF$71,6,FALSE)</f>
        <v>Reds</v>
      </c>
      <c r="B37" s="1" t="str">
        <f>VLOOKUP(J37,'Teams Used By Individual'!$B$4:$FF$71,8,FALSE)</f>
        <v>Royals</v>
      </c>
      <c r="C37" s="1" t="str">
        <f>VLOOKUP(J37,'Teams Used By Individual'!$B$4:$FF$71,9,FALSE)</f>
        <v>Rangers</v>
      </c>
      <c r="D37" s="1" t="str">
        <f>VLOOKUP(J37,'Teams Used By Individual'!$B$4:$FF$71,10,FALSE)</f>
        <v>Phillies</v>
      </c>
      <c r="E37" s="1" t="str">
        <f>VLOOKUP(J37,'Teams Used By Individual'!$B$4:$FF$71,11,FALSE)</f>
        <v>Cubs</v>
      </c>
      <c r="F37" s="1" t="str">
        <f>VLOOKUP(J37,'Teams Used By Individual'!$B$4:$FF$71,12,FALSE)</f>
        <v>Marlins</v>
      </c>
      <c r="G37" s="1" t="str">
        <f>VLOOKUP(J37,'Teams Used By Individual'!$B$4:$FF$71,13,FALSE)</f>
        <v>Giants</v>
      </c>
      <c r="H37" s="1" t="str">
        <f>VLOOKUP(J37,'Teams Used By Individual'!$B$4:$FF$71,14,FALSE)</f>
        <v>Astros</v>
      </c>
      <c r="I37" s="1" t="str">
        <f>VLOOKUP(J37,'Teams Used By Individual'!$B$4:$FF$71,15,FALSE)</f>
        <v>Diamondbacks</v>
      </c>
      <c r="J37" s="14" t="s">
        <v>66</v>
      </c>
      <c r="K37" s="15">
        <f>SUM(P37:AC37)</f>
        <v>52</v>
      </c>
      <c r="L37" s="20">
        <f>(WAA!N27-WAA!N2)+(WAA!AC27-WAA!AC2)+(WAA!AE15-WAA!AE2)+(WAA!V27-WAA!V2)+(WAA!AB27-WAA!AB2)+(WAA!R27-WAA!R2)+(WAA!K27-WAA!K2)+(WAA!Q27-WAA!Q2)+(WAA!T27-WAA!T2)+(WAA!AA27-WAA!AA2)+(WAA!X27-WAA!X2)+(WAA!AG27-WAA!AG2)+(WAA!O27-WAA!O2)+(WAA!AF27-WAA!AF2)</f>
        <v>2.8541005198651952</v>
      </c>
      <c r="M37" s="13">
        <f>VLOOKUP(J37,'SOTU Working Page'!$M$5:$P$72,4,FALSE)</f>
        <v>0.49759474093541628</v>
      </c>
      <c r="N37" s="1" t="str">
        <f>VLOOKUP(J37,'Teams Used By Individual'!$B$4:$DD$71,4,FALSE)</f>
        <v>Padres</v>
      </c>
      <c r="O37" s="1" t="str">
        <f>VLOOKUP(J37,'Teams Used By Individual'!$B$4:$DD$71,3,FALSE)</f>
        <v>White Sox</v>
      </c>
      <c r="P37" s="1">
        <v>1</v>
      </c>
      <c r="Q37" s="1">
        <v>1</v>
      </c>
      <c r="R37">
        <v>5</v>
      </c>
      <c r="S37">
        <v>5</v>
      </c>
      <c r="T37">
        <v>4</v>
      </c>
      <c r="U37">
        <v>5</v>
      </c>
      <c r="V37">
        <f>VLOOKUP(B37,'MLB Weekly Win Totals'!$B$5:$L$34,11,FALSE)</f>
        <v>5</v>
      </c>
      <c r="W37">
        <f>VLOOKUP(C37,'MLB Weekly Win Totals'!$B$5:$LL$34,12,FALSE)</f>
        <v>5</v>
      </c>
      <c r="X37">
        <f>VLOOKUP(D37,'MLB Weekly Win Totals'!$B$5:$LL$34,13,FALSE)</f>
        <v>6</v>
      </c>
      <c r="Y37">
        <f>VLOOKUP(E37,'MLB Weekly Win Totals'!$B$5:$LL$34,14,FALSE)</f>
        <v>5</v>
      </c>
      <c r="Z37">
        <f>VLOOKUP(F37,'MLB Weekly Win Totals'!$B$5:$LL$34,15,FALSE)</f>
        <v>1</v>
      </c>
      <c r="AA37">
        <f>VLOOKUP(G37,'MLB Weekly Win Totals'!$B$5:$LL$34,16,FALSE)</f>
        <v>3</v>
      </c>
      <c r="AB37">
        <f>VLOOKUP(H37,'MLB Weekly Win Totals'!$B$5:$LL$34,17,FALSE)</f>
        <v>4</v>
      </c>
      <c r="AC37">
        <f>VLOOKUP(I37,'MLB Weekly Win Totals'!$B$5:$LL$34,18,FALSE)</f>
        <v>2</v>
      </c>
    </row>
    <row r="38" spans="1:29" x14ac:dyDescent="0.2">
      <c r="A38" s="1" t="str">
        <f>VLOOKUP(J38,'Teams Used By Individual'!$B$4:$FF$71,6,FALSE)</f>
        <v>Reds</v>
      </c>
      <c r="B38" s="1" t="str">
        <f>VLOOKUP(J38,'Teams Used By Individual'!$B$4:$FF$71,8,FALSE)</f>
        <v>Dodgers</v>
      </c>
      <c r="C38" s="1" t="str">
        <f>VLOOKUP(J38,'Teams Used By Individual'!$B$4:$FF$71,9,FALSE)</f>
        <v>Braves</v>
      </c>
      <c r="D38" s="1" t="str">
        <f>VLOOKUP(J38,'Teams Used By Individual'!$B$4:$FF$71,10,FALSE)</f>
        <v>Angels</v>
      </c>
      <c r="E38" s="1" t="str">
        <f>VLOOKUP(J38,'Teams Used By Individual'!$B$4:$FF$71,11,FALSE)</f>
        <v>Blue Jays</v>
      </c>
      <c r="F38" s="1" t="str">
        <f>VLOOKUP(J38,'Teams Used By Individual'!$B$4:$FF$71,12,FALSE)</f>
        <v>Tigers</v>
      </c>
      <c r="G38" s="1" t="str">
        <f>VLOOKUP(J38,'Teams Used By Individual'!$B$4:$FF$71,13,FALSE)</f>
        <v>Cardinals</v>
      </c>
      <c r="H38" s="1" t="str">
        <f>VLOOKUP(J38,'Teams Used By Individual'!$B$4:$FF$71,14,FALSE)</f>
        <v>Phillies</v>
      </c>
      <c r="I38" s="1" t="str">
        <f>VLOOKUP(J38,'Teams Used By Individual'!$B$4:$FF$71,15,FALSE)</f>
        <v>Mets</v>
      </c>
      <c r="J38" s="14" t="s">
        <v>79</v>
      </c>
      <c r="K38" s="15">
        <f>SUM(P38:AC38)</f>
        <v>52</v>
      </c>
      <c r="L38" s="20">
        <f>(WAA!Y31-WAA!Y2)+(WAA!Q31-WAA!Q2)+(WAA!G31-WAA!G2)+(WAA!W31-WAA!W2)+(WAA!AB31-WAA!AB2)+(WAA!O31-WAA!O2)+(WAA!AD31-WAA!AD2)+(WAA!U31-WAA!U2)+(WAA!S31-WAA!S2)+(WAA!I31-WAA!I2)+(WAA!L31-WAA!L2)+(WAA!Z31-WAA!Z2)+(WAA!T31-WAA!T2)+(WAA!V31-WAA!V2)</f>
        <v>-3.5821319696024938</v>
      </c>
      <c r="M38" s="13">
        <f>VLOOKUP(J38,'SOTU Working Page'!$M$5:$P$72,4,FALSE)</f>
        <v>0.53626438527218112</v>
      </c>
      <c r="N38" s="1" t="str">
        <f>VLOOKUP(J38,'Teams Used By Individual'!$B$4:$DD$71,4,FALSE)</f>
        <v>Red Sox</v>
      </c>
      <c r="O38" s="1" t="str">
        <f>VLOOKUP(J38,'Teams Used By Individual'!$B$4:$DD$71,3,FALSE)</f>
        <v>Brewers</v>
      </c>
      <c r="P38" s="1">
        <v>3</v>
      </c>
      <c r="Q38" s="1">
        <v>5</v>
      </c>
      <c r="R38">
        <v>2</v>
      </c>
      <c r="S38">
        <v>3</v>
      </c>
      <c r="T38">
        <v>4</v>
      </c>
      <c r="U38">
        <v>3</v>
      </c>
      <c r="V38">
        <f>VLOOKUP(B38,'MLB Weekly Win Totals'!$B$5:$L$34,11,FALSE)</f>
        <v>4</v>
      </c>
      <c r="W38">
        <f>VLOOKUP(C38,'MLB Weekly Win Totals'!$B$5:$LL$34,12,FALSE)</f>
        <v>5</v>
      </c>
      <c r="X38">
        <f>VLOOKUP(D38,'MLB Weekly Win Totals'!$B$5:$LL$34,13,FALSE)</f>
        <v>5</v>
      </c>
      <c r="Y38">
        <f>VLOOKUP(E38,'MLB Weekly Win Totals'!$B$5:$LL$34,14,FALSE)</f>
        <v>6</v>
      </c>
      <c r="Z38">
        <f>VLOOKUP(F38,'MLB Weekly Win Totals'!$B$5:$LL$34,15,FALSE)</f>
        <v>4</v>
      </c>
      <c r="AA38">
        <f>VLOOKUP(G38,'MLB Weekly Win Totals'!$B$5:$LL$34,16,FALSE)</f>
        <v>1</v>
      </c>
      <c r="AB38">
        <f>VLOOKUP(H38,'MLB Weekly Win Totals'!$B$5:$LL$34,17,FALSE)</f>
        <v>5</v>
      </c>
      <c r="AC38">
        <f>VLOOKUP(I38,'MLB Weekly Win Totals'!$B$5:$LL$34,18,FALSE)</f>
        <v>2</v>
      </c>
    </row>
    <row r="39" spans="1:29" x14ac:dyDescent="0.2">
      <c r="A39" s="1" t="str">
        <f>VLOOKUP(J39,'Teams Used By Individual'!$B$4:$FF$71,6,FALSE)</f>
        <v>Royals</v>
      </c>
      <c r="B39" s="1" t="str">
        <f>VLOOKUP(J39,'Teams Used By Individual'!$B$4:$FF$71,8,FALSE)</f>
        <v>White Sox</v>
      </c>
      <c r="C39" s="1" t="str">
        <f>VLOOKUP(J39,'Teams Used By Individual'!$B$4:$FF$71,9,FALSE)</f>
        <v>Cubs</v>
      </c>
      <c r="D39" s="1" t="str">
        <f>VLOOKUP(J39,'Teams Used By Individual'!$B$4:$FF$71,10,FALSE)</f>
        <v>Mariners</v>
      </c>
      <c r="E39" s="1" t="str">
        <f>VLOOKUP(J39,'Teams Used By Individual'!$B$4:$FF$71,11,FALSE)</f>
        <v>Padres</v>
      </c>
      <c r="F39" s="1" t="str">
        <f>VLOOKUP(J39,'Teams Used By Individual'!$B$4:$FF$71,12,FALSE)</f>
        <v>Pirates</v>
      </c>
      <c r="G39" s="1" t="str">
        <f>VLOOKUP(J39,'Teams Used By Individual'!$B$4:$FF$71,13,FALSE)</f>
        <v>Reds</v>
      </c>
      <c r="H39" s="1" t="str">
        <f>VLOOKUP(J39,'Teams Used By Individual'!$B$4:$FF$71,14,FALSE)</f>
        <v>Rockies</v>
      </c>
      <c r="I39" s="1" t="str">
        <f>VLOOKUP(J39,'Teams Used By Individual'!$B$4:$FF$71,15,FALSE)</f>
        <v>Braves</v>
      </c>
      <c r="J39" s="14" t="s">
        <v>74</v>
      </c>
      <c r="K39" s="15">
        <f>SUM(P39:AC39)</f>
        <v>52</v>
      </c>
      <c r="L39" s="20">
        <f>(WAA!S70-WAA!S2)+(WAA!Y70-WAA!Y2)+(WAA!J70-WAA!J2)+(WAA!W70-WAA!W2)+(WAA!K70-WAA!K2)+(WAA!M70-WAA!M2)+(WAA!N70-WAA!N2)+(WAA!AA70-WAA!AA2)+(WAA!P70-WAA!P2)+(WAA!AE70-WAA!AE2)+(WAA!AC70-WAA!AC2)+(WAA!AB70-WAA!AB2)+(WAA!AH70-WAA!AH2)+(WAA!U70-WAA!U2)</f>
        <v>1.5642760838043865</v>
      </c>
      <c r="M39" s="13">
        <f>VLOOKUP(J39,'SOTU Working Page'!$M$5:$P$72,4,FALSE)</f>
        <v>0.46392507928825372</v>
      </c>
      <c r="N39" s="1" t="str">
        <f>VLOOKUP(J39,'Teams Used By Individual'!$B$4:$DD$71,4,FALSE)</f>
        <v>Guardians</v>
      </c>
      <c r="O39" s="1" t="str">
        <f>VLOOKUP(J39,'Teams Used By Individual'!$B$4:$DD$71,3,FALSE)</f>
        <v>Brewers</v>
      </c>
      <c r="P39" s="1">
        <v>2</v>
      </c>
      <c r="Q39" s="1">
        <v>5</v>
      </c>
      <c r="R39">
        <v>5</v>
      </c>
      <c r="S39">
        <v>3</v>
      </c>
      <c r="T39">
        <v>5</v>
      </c>
      <c r="U39">
        <v>3</v>
      </c>
      <c r="V39">
        <f>VLOOKUP(B39,'MLB Weekly Win Totals'!$B$5:$L$34,11,FALSE)</f>
        <v>2</v>
      </c>
      <c r="W39">
        <f>VLOOKUP(C39,'MLB Weekly Win Totals'!$B$5:$LL$34,12,FALSE)</f>
        <v>5</v>
      </c>
      <c r="X39">
        <f>VLOOKUP(D39,'MLB Weekly Win Totals'!$B$5:$LL$34,13,FALSE)</f>
        <v>3</v>
      </c>
      <c r="Y39">
        <f>VLOOKUP(E39,'MLB Weekly Win Totals'!$B$5:$LL$34,14,FALSE)</f>
        <v>4</v>
      </c>
      <c r="Z39">
        <f>VLOOKUP(F39,'MLB Weekly Win Totals'!$B$5:$LL$34,15,FALSE)</f>
        <v>4</v>
      </c>
      <c r="AA39">
        <f>VLOOKUP(G39,'MLB Weekly Win Totals'!$B$5:$LL$34,16,FALSE)</f>
        <v>4</v>
      </c>
      <c r="AB39">
        <f>VLOOKUP(H39,'MLB Weekly Win Totals'!$B$5:$LL$34,17,FALSE)</f>
        <v>4</v>
      </c>
      <c r="AC39">
        <f>VLOOKUP(I39,'MLB Weekly Win Totals'!$B$5:$LL$34,18,FALSE)</f>
        <v>3</v>
      </c>
    </row>
    <row r="40" spans="1:29" x14ac:dyDescent="0.2">
      <c r="A40" s="1" t="str">
        <f>VLOOKUP(J40,'Teams Used By Individual'!$B$4:$FF$71,6,FALSE)</f>
        <v>White Sox</v>
      </c>
      <c r="B40" s="1" t="str">
        <f>VLOOKUP(J40,'Teams Used By Individual'!$B$4:$FF$71,8,FALSE)</f>
        <v>Royals</v>
      </c>
      <c r="C40" s="1" t="str">
        <f>VLOOKUP(J40,'Teams Used By Individual'!$B$4:$FF$71,9,FALSE)</f>
        <v>Rangers</v>
      </c>
      <c r="D40" s="1" t="str">
        <f>VLOOKUP(J40,'Teams Used By Individual'!$B$4:$FF$71,10,FALSE)</f>
        <v>Angels</v>
      </c>
      <c r="E40" s="1" t="str">
        <f>VLOOKUP(J40,'Teams Used By Individual'!$B$4:$FF$71,11,FALSE)</f>
        <v>Mets</v>
      </c>
      <c r="F40" s="1" t="str">
        <f>VLOOKUP(J40,'Teams Used By Individual'!$B$4:$FF$71,12,FALSE)</f>
        <v>Tigers</v>
      </c>
      <c r="G40" s="1" t="str">
        <f>VLOOKUP(J40,'Teams Used By Individual'!$B$4:$FF$71,13,FALSE)</f>
        <v>Cubs</v>
      </c>
      <c r="H40" s="1" t="str">
        <f>VLOOKUP(J40,'Teams Used By Individual'!$B$4:$FF$71,14,FALSE)</f>
        <v>Astros</v>
      </c>
      <c r="I40" s="1" t="str">
        <f>VLOOKUP(J40,'Teams Used By Individual'!$B$4:$FF$71,15,FALSE)</f>
        <v>Brewers</v>
      </c>
      <c r="J40" s="14" t="s">
        <v>56</v>
      </c>
      <c r="K40" s="15">
        <f>SUM(P40:AC40)</f>
        <v>52</v>
      </c>
      <c r="L40" s="20">
        <f>(WAA!AC46-WAA!AC2)+(WAA!T46-WAA!T2)+(WAA!G40-WAA!G2)+(WAA!W46-WAA!W2)+(WAA!N46-WAA!N2)+(WAA!AB46-WAA!AB2)+(WAA!K46-WAA!K2)+(WAA!Q46-WAA!Q2)+(WAA!S46-WAA!S2)+(WAA!V46-WAA!V2)+(WAA!L46-WAA!L2)+(WAA!AA46-WAA!AA2)+(WAA!O46-WAA!O2)+(WAA!Y46-WAA!Y2)</f>
        <v>0.49477148682926497</v>
      </c>
      <c r="M40" s="13">
        <f>VLOOKUP(J40,'SOTU Working Page'!$M$5:$P$72,4,FALSE)</f>
        <v>0.50885342088642671</v>
      </c>
      <c r="N40" s="1" t="str">
        <f>VLOOKUP(J40,'Teams Used By Individual'!$B$4:$DD$71,4,FALSE)</f>
        <v>Red Sox</v>
      </c>
      <c r="O40" s="1" t="str">
        <f>VLOOKUP(J40,'Teams Used By Individual'!$B$4:$DD$71,3,FALSE)</f>
        <v>Phillies</v>
      </c>
      <c r="P40" s="1">
        <v>1</v>
      </c>
      <c r="Q40" s="1">
        <v>5</v>
      </c>
      <c r="R40">
        <v>2</v>
      </c>
      <c r="S40">
        <v>3</v>
      </c>
      <c r="T40">
        <v>2</v>
      </c>
      <c r="U40">
        <v>3</v>
      </c>
      <c r="V40">
        <f>VLOOKUP(B40,'MLB Weekly Win Totals'!$B$5:$L$34,11,FALSE)</f>
        <v>5</v>
      </c>
      <c r="W40">
        <f>VLOOKUP(C40,'MLB Weekly Win Totals'!$B$5:$LL$34,12,FALSE)</f>
        <v>5</v>
      </c>
      <c r="X40">
        <f>VLOOKUP(D40,'MLB Weekly Win Totals'!$B$5:$LL$34,13,FALSE)</f>
        <v>5</v>
      </c>
      <c r="Y40">
        <f>VLOOKUP(E40,'MLB Weekly Win Totals'!$B$5:$LL$34,14,FALSE)</f>
        <v>5</v>
      </c>
      <c r="Z40">
        <f>VLOOKUP(F40,'MLB Weekly Win Totals'!$B$5:$LL$34,15,FALSE)</f>
        <v>4</v>
      </c>
      <c r="AA40">
        <f>VLOOKUP(G40,'MLB Weekly Win Totals'!$B$5:$LL$34,16,FALSE)</f>
        <v>4</v>
      </c>
      <c r="AB40">
        <f>VLOOKUP(H40,'MLB Weekly Win Totals'!$B$5:$LL$34,17,FALSE)</f>
        <v>4</v>
      </c>
      <c r="AC40">
        <f>VLOOKUP(I40,'MLB Weekly Win Totals'!$B$5:$LL$34,18,FALSE)</f>
        <v>4</v>
      </c>
    </row>
    <row r="41" spans="1:29" x14ac:dyDescent="0.2">
      <c r="A41" s="1" t="str">
        <f>VLOOKUP(J41,'Teams Used By Individual'!$B$4:$FF$71,6,FALSE)</f>
        <v>Giants</v>
      </c>
      <c r="B41" s="1" t="str">
        <f>VLOOKUP(J41,'Teams Used By Individual'!$B$4:$FF$71,8,FALSE)</f>
        <v>Royals</v>
      </c>
      <c r="C41" s="1" t="str">
        <f>VLOOKUP(J41,'Teams Used By Individual'!$B$4:$FF$71,9,FALSE)</f>
        <v>Cubs</v>
      </c>
      <c r="D41" s="1" t="str">
        <f>VLOOKUP(J41,'Teams Used By Individual'!$B$4:$FF$71,10,FALSE)</f>
        <v>Athletics</v>
      </c>
      <c r="E41" s="1" t="str">
        <f>VLOOKUP(J41,'Teams Used By Individual'!$B$4:$FF$71,11,FALSE)</f>
        <v>Mets</v>
      </c>
      <c r="F41" s="1" t="str">
        <f>VLOOKUP(J41,'Teams Used By Individual'!$B$4:$FF$71,12,FALSE)</f>
        <v>Tigers</v>
      </c>
      <c r="G41" s="1" t="str">
        <f>VLOOKUP(J41,'Teams Used By Individual'!$B$4:$FF$71,13,FALSE)</f>
        <v>Astros</v>
      </c>
      <c r="H41" s="1" t="str">
        <f>VLOOKUP(J41,'Teams Used By Individual'!$B$4:$FF$71,14,FALSE)</f>
        <v>Rays</v>
      </c>
      <c r="I41" s="1" t="str">
        <f>VLOOKUP(J41,'Teams Used By Individual'!$B$4:$FF$71,15,FALSE)</f>
        <v>Diamondbacks</v>
      </c>
      <c r="J41" s="14" t="s">
        <v>61</v>
      </c>
      <c r="K41" s="15">
        <f>SUM(P41:AC41)</f>
        <v>51</v>
      </c>
      <c r="L41" s="20">
        <f>(WAA!Y9-WAA!Y2)+(WAA!S9-WAA!S2)+(WAA!G9-WAA!G2)+(WAA!T9-WAA!T2)+(WAA!AG9-WAA!AG2)+(WAA!Q9-WAA!Q2)+(WAA!K9-WAA!K2)+(WAA!AA9-WAA!AA2)+(WAA!R9-WAA!R2)+(WAA!V9-WAA!V2)+(WAA!L9-WAA!L2)+(WAA!O9-WAA!O2)+(WAA!H9-WAA!H2)+(WAA!AF9-WAA!AF2)</f>
        <v>-2.5301037018390273</v>
      </c>
      <c r="M41" s="13">
        <f>VLOOKUP(J41,'SOTU Working Page'!$M$5:$P$72,4,FALSE)</f>
        <v>0.53020974991285386</v>
      </c>
      <c r="N41" s="1" t="str">
        <f>VLOOKUP(J41,'Teams Used By Individual'!$B$4:$DD$71,4,FALSE)</f>
        <v>Red Sox</v>
      </c>
      <c r="O41" s="1" t="str">
        <f>VLOOKUP(J41,'Teams Used By Individual'!$B$4:$DD$71,3,FALSE)</f>
        <v>Brewers</v>
      </c>
      <c r="P41" s="1">
        <v>2</v>
      </c>
      <c r="Q41" s="1">
        <v>5</v>
      </c>
      <c r="R41">
        <v>2</v>
      </c>
      <c r="S41">
        <v>4</v>
      </c>
      <c r="T41">
        <v>5</v>
      </c>
      <c r="U41">
        <v>2</v>
      </c>
      <c r="V41">
        <f>VLOOKUP(B41,'MLB Weekly Win Totals'!$B$5:$L$34,11,FALSE)</f>
        <v>5</v>
      </c>
      <c r="W41">
        <f>VLOOKUP(C41,'MLB Weekly Win Totals'!$B$5:$LL$34,12,FALSE)</f>
        <v>5</v>
      </c>
      <c r="X41">
        <f>VLOOKUP(D41,'MLB Weekly Win Totals'!$B$5:$LL$34,13,FALSE)</f>
        <v>1</v>
      </c>
      <c r="Y41">
        <f>VLOOKUP(E41,'MLB Weekly Win Totals'!$B$5:$LL$34,14,FALSE)</f>
        <v>5</v>
      </c>
      <c r="Z41">
        <f>VLOOKUP(F41,'MLB Weekly Win Totals'!$B$5:$LL$34,15,FALSE)</f>
        <v>4</v>
      </c>
      <c r="AA41">
        <f>VLOOKUP(G41,'MLB Weekly Win Totals'!$B$5:$LL$34,16,FALSE)</f>
        <v>5</v>
      </c>
      <c r="AB41">
        <f>VLOOKUP(H41,'MLB Weekly Win Totals'!$B$5:$LL$34,17,FALSE)</f>
        <v>4</v>
      </c>
      <c r="AC41">
        <f>VLOOKUP(I41,'MLB Weekly Win Totals'!$B$5:$LL$34,18,FALSE)</f>
        <v>2</v>
      </c>
    </row>
    <row r="42" spans="1:29" x14ac:dyDescent="0.2">
      <c r="A42" s="1" t="str">
        <f>VLOOKUP(J42,'Teams Used By Individual'!$B$4:$FF$71,6,FALSE)</f>
        <v>Giants</v>
      </c>
      <c r="B42" s="1" t="str">
        <f>VLOOKUP(J42,'Teams Used By Individual'!$B$4:$FF$71,8,FALSE)</f>
        <v>White Sox</v>
      </c>
      <c r="C42" s="1" t="str">
        <f>VLOOKUP(J42,'Teams Used By Individual'!$B$4:$FF$71,9,FALSE)</f>
        <v>Rangers</v>
      </c>
      <c r="D42" s="1" t="str">
        <f>VLOOKUP(J42,'Teams Used By Individual'!$B$4:$FF$71,10,FALSE)</f>
        <v>Angels</v>
      </c>
      <c r="E42" s="1" t="str">
        <f>VLOOKUP(J42,'Teams Used By Individual'!$B$4:$FF$71,11,FALSE)</f>
        <v>Blue Jays</v>
      </c>
      <c r="F42" s="1" t="str">
        <f>VLOOKUP(J42,'Teams Used By Individual'!$B$4:$FF$71,12,FALSE)</f>
        <v>Twins</v>
      </c>
      <c r="G42" s="1" t="str">
        <f>VLOOKUP(J42,'Teams Used By Individual'!$B$4:$FF$71,13,FALSE)</f>
        <v>Marlins</v>
      </c>
      <c r="H42" s="1" t="str">
        <f>VLOOKUP(J42,'Teams Used By Individual'!$B$4:$FF$71,14,FALSE)</f>
        <v>Astros</v>
      </c>
      <c r="I42" s="1" t="str">
        <f>VLOOKUP(J42,'Teams Used By Individual'!$B$4:$FF$71,15,FALSE)</f>
        <v>Mets</v>
      </c>
      <c r="J42" s="14" t="s">
        <v>20</v>
      </c>
      <c r="K42" s="15">
        <f>SUM(P42:AC42)</f>
        <v>51</v>
      </c>
      <c r="L42" s="20">
        <f>(WAA!Y16-WAA!Y2)+(WAA!AC16-WAA!AC2)+(WAA!G40-WAA!G2)+(WAA!W16-WAA!W2)+(WAA!AG16-WAA!AG2)+(WAA!AB16-WAA!AB2)+(WAA!N16-WAA!N2)+(WAA!Q16-WAA!Q2)+(WAA!S16-WAA!S2)+(WAA!I16-WAA!I2)+(WAA!M16-WAA!M2)+(WAA!X16-WAA!X2)+(WAA!O16-WAA!O2)+(WAA!V16-WAA!V2)</f>
        <v>2.7302208563710213</v>
      </c>
      <c r="M42" s="13">
        <f>VLOOKUP(J42,'SOTU Working Page'!$M$5:$P$72,4,FALSE)</f>
        <v>0.49105421774939767</v>
      </c>
      <c r="N42" s="1" t="str">
        <f>VLOOKUP(J42,'Teams Used By Individual'!$B$4:$DD$71,4,FALSE)</f>
        <v>Red Sox</v>
      </c>
      <c r="O42" s="1" t="str">
        <f>VLOOKUP(J42,'Teams Used By Individual'!$B$4:$DD$71,3,FALSE)</f>
        <v>Brewers</v>
      </c>
      <c r="P42" s="1">
        <v>1</v>
      </c>
      <c r="Q42" s="1">
        <v>5</v>
      </c>
      <c r="R42">
        <v>2</v>
      </c>
      <c r="S42">
        <v>3</v>
      </c>
      <c r="T42">
        <v>5</v>
      </c>
      <c r="U42">
        <v>3</v>
      </c>
      <c r="V42">
        <f>VLOOKUP(B42,'MLB Weekly Win Totals'!$B$5:$L$34,11,FALSE)</f>
        <v>2</v>
      </c>
      <c r="W42">
        <f>VLOOKUP(C42,'MLB Weekly Win Totals'!$B$5:$LL$34,12,FALSE)</f>
        <v>5</v>
      </c>
      <c r="X42">
        <f>VLOOKUP(D42,'MLB Weekly Win Totals'!$B$5:$LL$34,13,FALSE)</f>
        <v>5</v>
      </c>
      <c r="Y42">
        <f>VLOOKUP(E42,'MLB Weekly Win Totals'!$B$5:$LL$34,14,FALSE)</f>
        <v>6</v>
      </c>
      <c r="Z42">
        <f>VLOOKUP(F42,'MLB Weekly Win Totals'!$B$5:$LL$34,15,FALSE)</f>
        <v>4</v>
      </c>
      <c r="AA42">
        <f>VLOOKUP(G42,'MLB Weekly Win Totals'!$B$5:$LL$34,16,FALSE)</f>
        <v>4</v>
      </c>
      <c r="AB42">
        <f>VLOOKUP(H42,'MLB Weekly Win Totals'!$B$5:$LL$34,17,FALSE)</f>
        <v>4</v>
      </c>
      <c r="AC42">
        <f>VLOOKUP(I42,'MLB Weekly Win Totals'!$B$5:$LL$34,18,FALSE)</f>
        <v>2</v>
      </c>
    </row>
    <row r="43" spans="1:29" x14ac:dyDescent="0.2">
      <c r="A43" s="1" t="str">
        <f>VLOOKUP(J43,'Teams Used By Individual'!$B$4:$FF$71,6,FALSE)</f>
        <v>Red Sox</v>
      </c>
      <c r="B43" s="1" t="str">
        <f>VLOOKUP(J43,'Teams Used By Individual'!$B$4:$FF$71,8,FALSE)</f>
        <v>Braves</v>
      </c>
      <c r="C43" s="1" t="str">
        <f>VLOOKUP(J43,'Teams Used By Individual'!$B$4:$FF$71,9,FALSE)</f>
        <v>Rangers</v>
      </c>
      <c r="D43" s="1" t="str">
        <f>VLOOKUP(J43,'Teams Used By Individual'!$B$4:$FF$71,10,FALSE)</f>
        <v>Brewers</v>
      </c>
      <c r="E43" s="1" t="str">
        <f>VLOOKUP(J43,'Teams Used By Individual'!$B$4:$FF$71,11,FALSE)</f>
        <v>Mets</v>
      </c>
      <c r="F43" s="1" t="str">
        <f>VLOOKUP(J43,'Teams Used By Individual'!$B$4:$FF$71,12,FALSE)</f>
        <v>Athletics</v>
      </c>
      <c r="G43" s="1" t="str">
        <f>VLOOKUP(J43,'Teams Used By Individual'!$B$4:$FF$71,13,FALSE)</f>
        <v>Phillies</v>
      </c>
      <c r="H43" s="1" t="str">
        <f>VLOOKUP(J43,'Teams Used By Individual'!$B$4:$FF$71,14,FALSE)</f>
        <v>Yankees</v>
      </c>
      <c r="I43" s="1" t="str">
        <f>VLOOKUP(J43,'Teams Used By Individual'!$B$4:$FF$71,15,FALSE)</f>
        <v>White Sox</v>
      </c>
      <c r="J43" s="14" t="s">
        <v>41</v>
      </c>
      <c r="K43" s="15">
        <f>SUM(P43:AC43)</f>
        <v>51</v>
      </c>
      <c r="L43" s="20">
        <f>(WAA!P59-WAA!P2)+(WAA!M59-WAA!M2)+(WAA!K25-WAA!K2)+(WAA!AC59-WAA!AC2)+(WAA!G59-WAA!G2)+(WAA!AB59-WAA!AB2)+(WAA!U59-WAA!U2)+(WAA!Q59-WAA!Q2)+(WAA!Y59-WAA!Y2)+(WAA!V59-WAA!V2)+(WAA!R59-WAA!R2)+(WAA!T59-WAA!T2)+(WAA!E59-WAA!E2)+(WAA!N59-WAA!N2)</f>
        <v>1.7877651598229383</v>
      </c>
      <c r="M43" s="13">
        <f>VLOOKUP(J43,'SOTU Working Page'!$M$5:$P$72,4,FALSE)</f>
        <v>0.48835433304731246</v>
      </c>
      <c r="N43" s="1" t="str">
        <f>VLOOKUP(J43,'Teams Used By Individual'!$B$4:$DD$71,4,FALSE)</f>
        <v>Royals</v>
      </c>
      <c r="O43" s="1" t="str">
        <f>VLOOKUP(J43,'Teams Used By Individual'!$B$4:$DD$71,3,FALSE)</f>
        <v>Twins</v>
      </c>
      <c r="P43" s="1">
        <v>2</v>
      </c>
      <c r="Q43" s="1">
        <v>3</v>
      </c>
      <c r="R43">
        <v>4</v>
      </c>
      <c r="S43">
        <v>3</v>
      </c>
      <c r="T43">
        <v>4</v>
      </c>
      <c r="U43">
        <v>3</v>
      </c>
      <c r="V43">
        <f>VLOOKUP(B43,'MLB Weekly Win Totals'!$B$5:$L$34,11,FALSE)</f>
        <v>4</v>
      </c>
      <c r="W43">
        <f>VLOOKUP(C43,'MLB Weekly Win Totals'!$B$5:$LL$34,12,FALSE)</f>
        <v>5</v>
      </c>
      <c r="X43">
        <f>VLOOKUP(D43,'MLB Weekly Win Totals'!$B$5:$LL$34,13,FALSE)</f>
        <v>4</v>
      </c>
      <c r="Y43">
        <f>VLOOKUP(E43,'MLB Weekly Win Totals'!$B$5:$LL$34,14,FALSE)</f>
        <v>5</v>
      </c>
      <c r="Z43">
        <f>VLOOKUP(F43,'MLB Weekly Win Totals'!$B$5:$LL$34,15,FALSE)</f>
        <v>3</v>
      </c>
      <c r="AA43">
        <f>VLOOKUP(G43,'MLB Weekly Win Totals'!$B$5:$LL$34,16,FALSE)</f>
        <v>5</v>
      </c>
      <c r="AB43">
        <f>VLOOKUP(H43,'MLB Weekly Win Totals'!$B$5:$LL$34,17,FALSE)</f>
        <v>3</v>
      </c>
      <c r="AC43">
        <f>VLOOKUP(I43,'MLB Weekly Win Totals'!$B$5:$LL$34,18,FALSE)</f>
        <v>3</v>
      </c>
    </row>
    <row r="44" spans="1:29" x14ac:dyDescent="0.2">
      <c r="A44" s="1" t="str">
        <f>VLOOKUP(J44,'Teams Used By Individual'!$B$4:$FF$71,6,FALSE)</f>
        <v>Red Sox</v>
      </c>
      <c r="B44" s="1" t="str">
        <f>VLOOKUP(J44,'Teams Used By Individual'!$B$4:$FF$71,8,FALSE)</f>
        <v>Dodgers</v>
      </c>
      <c r="C44" s="1" t="str">
        <f>VLOOKUP(J44,'Teams Used By Individual'!$B$4:$FF$71,9,FALSE)</f>
        <v>Rangers</v>
      </c>
      <c r="D44" s="1" t="str">
        <f>VLOOKUP(J44,'Teams Used By Individual'!$B$4:$FF$71,10,FALSE)</f>
        <v>Angels</v>
      </c>
      <c r="E44" s="1" t="str">
        <f>VLOOKUP(J44,'Teams Used By Individual'!$B$4:$FF$71,11,FALSE)</f>
        <v>Marlins</v>
      </c>
      <c r="F44" s="1" t="str">
        <f>VLOOKUP(J44,'Teams Used By Individual'!$B$4:$FF$71,12,FALSE)</f>
        <v>Tigers</v>
      </c>
      <c r="G44" s="1" t="str">
        <f>VLOOKUP(J44,'Teams Used By Individual'!$B$4:$FF$71,13,FALSE)</f>
        <v>Braves</v>
      </c>
      <c r="H44" s="1" t="str">
        <f>VLOOKUP(J44,'Teams Used By Individual'!$B$4:$FF$71,14,FALSE)</f>
        <v>Rockies</v>
      </c>
      <c r="I44" s="1" t="str">
        <f>VLOOKUP(J44,'Teams Used By Individual'!$B$4:$FF$71,15,FALSE)</f>
        <v>Cubs</v>
      </c>
      <c r="J44" s="14" t="s">
        <v>48</v>
      </c>
      <c r="K44" s="15">
        <f>SUM(P44:AC44)</f>
        <v>51</v>
      </c>
      <c r="L44" s="20">
        <f>(WAA!AB52-WAA!AB2)+(WAA!AC52-WAA!AC2)+(WAA!K25-WAA!K2)+(WAA!E52-WAA!E2)+(WAA!G52-WAA!G2)+(WAA!V52-WAA!V2)+(WAA!AD52-WAA!AD2)+(WAA!Q52-WAA!Q2)+(WAA!S52-WAA!S2)+(WAA!X52-WAA!X2)+(WAA!L52-WAA!L2)+(WAA!U52-WAA!U2)+(WAA!AH52-WAA!AH2)+(WAA!AA52-WAA!AA2)</f>
        <v>0.95816883022660893</v>
      </c>
      <c r="M44" s="13">
        <f>VLOOKUP(J44,'SOTU Working Page'!$M$5:$P$72,4,FALSE)</f>
        <v>0.49806690234130679</v>
      </c>
      <c r="N44" s="1" t="str">
        <f>VLOOKUP(J44,'Teams Used By Individual'!$B$4:$DD$71,4,FALSE)</f>
        <v>Royals</v>
      </c>
      <c r="O44" s="1" t="str">
        <f>VLOOKUP(J44,'Teams Used By Individual'!$B$4:$DD$71,3,FALSE)</f>
        <v>Reds</v>
      </c>
      <c r="P44" s="1">
        <v>1</v>
      </c>
      <c r="Q44" s="1">
        <v>2</v>
      </c>
      <c r="R44">
        <v>4</v>
      </c>
      <c r="S44">
        <v>6</v>
      </c>
      <c r="T44">
        <v>4</v>
      </c>
      <c r="U44">
        <v>3</v>
      </c>
      <c r="V44">
        <f>VLOOKUP(B44,'MLB Weekly Win Totals'!$B$5:$L$34,11,FALSE)</f>
        <v>4</v>
      </c>
      <c r="W44">
        <f>VLOOKUP(C44,'MLB Weekly Win Totals'!$B$5:$LL$34,12,FALSE)</f>
        <v>5</v>
      </c>
      <c r="X44">
        <f>VLOOKUP(D44,'MLB Weekly Win Totals'!$B$5:$LL$34,13,FALSE)</f>
        <v>5</v>
      </c>
      <c r="Y44">
        <f>VLOOKUP(E44,'MLB Weekly Win Totals'!$B$5:$LL$34,14,FALSE)</f>
        <v>2</v>
      </c>
      <c r="Z44">
        <f>VLOOKUP(F44,'MLB Weekly Win Totals'!$B$5:$LL$34,15,FALSE)</f>
        <v>4</v>
      </c>
      <c r="AA44">
        <f>VLOOKUP(G44,'MLB Weekly Win Totals'!$B$5:$LL$34,16,FALSE)</f>
        <v>4</v>
      </c>
      <c r="AB44">
        <f>VLOOKUP(H44,'MLB Weekly Win Totals'!$B$5:$LL$34,17,FALSE)</f>
        <v>4</v>
      </c>
      <c r="AC44">
        <f>VLOOKUP(I44,'MLB Weekly Win Totals'!$B$5:$LL$34,18,FALSE)</f>
        <v>3</v>
      </c>
    </row>
    <row r="45" spans="1:29" x14ac:dyDescent="0.2">
      <c r="A45" s="1" t="str">
        <f>VLOOKUP(J45,'Teams Used By Individual'!$B$4:$FF$71,6,FALSE)</f>
        <v>Guardians</v>
      </c>
      <c r="B45" s="1" t="str">
        <f>VLOOKUP(J45,'Teams Used By Individual'!$B$4:$FF$71,8,FALSE)</f>
        <v>Braves</v>
      </c>
      <c r="C45" s="1" t="str">
        <f>VLOOKUP(J45,'Teams Used By Individual'!$B$4:$FF$71,9,FALSE)</f>
        <v>Tigers</v>
      </c>
      <c r="D45" s="1" t="str">
        <f>VLOOKUP(J45,'Teams Used By Individual'!$B$4:$FF$71,10,FALSE)</f>
        <v>Phillies</v>
      </c>
      <c r="E45" s="1" t="str">
        <f>VLOOKUP(J45,'Teams Used By Individual'!$B$4:$FF$71,11,FALSE)</f>
        <v>Cubs</v>
      </c>
      <c r="F45" s="1" t="str">
        <f>VLOOKUP(J45,'Teams Used By Individual'!$B$4:$FF$71,12,FALSE)</f>
        <v>Royals</v>
      </c>
      <c r="G45" s="1" t="str">
        <f>VLOOKUP(J45,'Teams Used By Individual'!$B$4:$FF$71,13,FALSE)</f>
        <v>Astros</v>
      </c>
      <c r="H45" s="1" t="str">
        <f>VLOOKUP(J45,'Teams Used By Individual'!$B$4:$FF$71,14,FALSE)</f>
        <v>Yankees</v>
      </c>
      <c r="I45" s="1" t="str">
        <f>VLOOKUP(J45,'Teams Used By Individual'!$B$4:$FF$71,15,FALSE)</f>
        <v>Brewers</v>
      </c>
      <c r="J45" s="14" t="s">
        <v>51</v>
      </c>
      <c r="K45" s="15">
        <f>SUM(P45:AC45)</f>
        <v>51</v>
      </c>
      <c r="L45" s="20">
        <f>(WAA!N26-WAA!N2)+(WAA!AF26-WAA!AF2)+(WAA!G40-WAA!G2)+(WAA!V26-WAA!V2)+(WAA!J26-WAA!J2)+(WAA!AB26-WAA!AB2)+(WAA!U26-WAA!U2)+(WAA!L26-WAA!L2)+(WAA!T26-WAA!T2)+(WAA!AA26-WAA!AA2)+(WAA!K26-WAA!K2)+(WAA!O26-WAA!O2)+(WAA!E26-WAA!E2)+(WAA!Y26-WAA!Y2)</f>
        <v>-1.8923911905732922</v>
      </c>
      <c r="M45" s="13">
        <f>VLOOKUP(J45,'SOTU Working Page'!$M$5:$P$72,4,FALSE)</f>
        <v>0.52366933843769647</v>
      </c>
      <c r="N45" s="1" t="str">
        <f>VLOOKUP(J45,'Teams Used By Individual'!$B$4:$DD$71,4,FALSE)</f>
        <v>Red Sox</v>
      </c>
      <c r="O45" s="1" t="str">
        <f>VLOOKUP(J45,'Teams Used By Individual'!$B$4:$DD$71,3,FALSE)</f>
        <v>White Sox</v>
      </c>
      <c r="P45" s="1">
        <v>2</v>
      </c>
      <c r="Q45" s="1">
        <v>1</v>
      </c>
      <c r="R45">
        <v>2</v>
      </c>
      <c r="S45">
        <v>5</v>
      </c>
      <c r="T45">
        <v>3</v>
      </c>
      <c r="U45">
        <v>3</v>
      </c>
      <c r="V45">
        <f>VLOOKUP(B45,'MLB Weekly Win Totals'!$B$5:$L$34,11,FALSE)</f>
        <v>4</v>
      </c>
      <c r="W45">
        <f>VLOOKUP(C45,'MLB Weekly Win Totals'!$B$5:$LL$34,12,FALSE)</f>
        <v>5</v>
      </c>
      <c r="X45">
        <f>VLOOKUP(D45,'MLB Weekly Win Totals'!$B$5:$LL$34,13,FALSE)</f>
        <v>6</v>
      </c>
      <c r="Y45">
        <f>VLOOKUP(E45,'MLB Weekly Win Totals'!$B$5:$LL$34,14,FALSE)</f>
        <v>5</v>
      </c>
      <c r="Z45">
        <f>VLOOKUP(F45,'MLB Weekly Win Totals'!$B$5:$LL$34,15,FALSE)</f>
        <v>3</v>
      </c>
      <c r="AA45">
        <f>VLOOKUP(G45,'MLB Weekly Win Totals'!$B$5:$LL$34,16,FALSE)</f>
        <v>5</v>
      </c>
      <c r="AB45">
        <f>VLOOKUP(H45,'MLB Weekly Win Totals'!$B$5:$LL$34,17,FALSE)</f>
        <v>3</v>
      </c>
      <c r="AC45">
        <f>VLOOKUP(I45,'MLB Weekly Win Totals'!$B$5:$LL$34,18,FALSE)</f>
        <v>4</v>
      </c>
    </row>
    <row r="46" spans="1:29" x14ac:dyDescent="0.2">
      <c r="A46" s="1" t="str">
        <f>VLOOKUP(J46,'Teams Used By Individual'!$B$4:$FF$71,6,FALSE)</f>
        <v>Reds</v>
      </c>
      <c r="B46" s="1" t="str">
        <f>VLOOKUP(J46,'Teams Used By Individual'!$B$4:$FF$71,8,FALSE)</f>
        <v>Tigers</v>
      </c>
      <c r="C46" s="1" t="str">
        <f>VLOOKUP(J46,'Teams Used By Individual'!$B$4:$FF$71,9,FALSE)</f>
        <v>Cubs</v>
      </c>
      <c r="D46" s="1" t="str">
        <f>VLOOKUP(J46,'Teams Used By Individual'!$B$4:$FF$71,10,FALSE)</f>
        <v>Phillies</v>
      </c>
      <c r="E46" s="1" t="str">
        <f>VLOOKUP(J46,'Teams Used By Individual'!$B$4:$FF$71,11,FALSE)</f>
        <v>Mets</v>
      </c>
      <c r="F46" s="1" t="str">
        <f>VLOOKUP(J46,'Teams Used By Individual'!$B$4:$FF$71,12,FALSE)</f>
        <v>Mariners</v>
      </c>
      <c r="G46" s="1" t="str">
        <f>VLOOKUP(J46,'Teams Used By Individual'!$B$4:$FF$71,13,FALSE)</f>
        <v>Angels</v>
      </c>
      <c r="H46" s="1" t="str">
        <f>VLOOKUP(J46,'Teams Used By Individual'!$B$4:$FF$71,14,FALSE)</f>
        <v>Astros</v>
      </c>
      <c r="I46" s="1" t="str">
        <f>VLOOKUP(J46,'Teams Used By Individual'!$B$4:$FF$71,15,FALSE)</f>
        <v>Diamondbacks</v>
      </c>
      <c r="J46" s="14" t="s">
        <v>49</v>
      </c>
      <c r="K46" s="15">
        <f>SUM(P46:AC46)</f>
        <v>50</v>
      </c>
      <c r="L46" s="20">
        <f>(WAA!AC10-WAA!AC2)+(WAA!M10-WAA!M2)+(WAA!K25-WAA!K2)+(WAA!W10-WAA!W2)+(WAA!AB10-WAA!AB2)+(WAA!R10-WAA!R2)+(WAA!L10-WAA!L2)+(WAA!AA10-WAA!AA2)+(WAA!T10-WAA!T2)+(WAA!V10-WAA!V2)+(WAA!P10-WAA!P2)+(WAA!S10-WAA!S2)+(WAA!O10-WAA!O2)+(WAA!AF10-WAA!AF2)</f>
        <v>-0.48630570198780321</v>
      </c>
      <c r="M46" s="13">
        <f>VLOOKUP(J46,'SOTU Working Page'!$M$5:$P$72,4,FALSE)</f>
        <v>0.51030214831799903</v>
      </c>
      <c r="N46" s="1" t="str">
        <f>VLOOKUP(J46,'Teams Used By Individual'!$B$4:$DD$71,4,FALSE)</f>
        <v>Royals</v>
      </c>
      <c r="O46" s="1" t="str">
        <f>VLOOKUP(J46,'Teams Used By Individual'!$B$4:$DD$71,3,FALSE)</f>
        <v>Twins</v>
      </c>
      <c r="P46" s="1">
        <v>1</v>
      </c>
      <c r="Q46" s="1">
        <v>3</v>
      </c>
      <c r="R46">
        <v>4</v>
      </c>
      <c r="S46">
        <v>3</v>
      </c>
      <c r="T46">
        <v>4</v>
      </c>
      <c r="U46">
        <v>5</v>
      </c>
      <c r="V46">
        <f>VLOOKUP(B46,'MLB Weekly Win Totals'!$B$5:$L$34,11,FALSE)</f>
        <v>4</v>
      </c>
      <c r="W46">
        <f>VLOOKUP(C46,'MLB Weekly Win Totals'!$B$5:$LL$34,12,FALSE)</f>
        <v>5</v>
      </c>
      <c r="X46">
        <f>VLOOKUP(D46,'MLB Weekly Win Totals'!$B$5:$LL$34,13,FALSE)</f>
        <v>6</v>
      </c>
      <c r="Y46">
        <f>VLOOKUP(E46,'MLB Weekly Win Totals'!$B$5:$LL$34,14,FALSE)</f>
        <v>5</v>
      </c>
      <c r="Z46">
        <f>VLOOKUP(F46,'MLB Weekly Win Totals'!$B$5:$LL$34,15,FALSE)</f>
        <v>1</v>
      </c>
      <c r="AA46">
        <f>VLOOKUP(G46,'MLB Weekly Win Totals'!$B$5:$LL$34,16,FALSE)</f>
        <v>3</v>
      </c>
      <c r="AB46">
        <f>VLOOKUP(H46,'MLB Weekly Win Totals'!$B$5:$LL$34,17,FALSE)</f>
        <v>4</v>
      </c>
      <c r="AC46">
        <f>VLOOKUP(I46,'MLB Weekly Win Totals'!$B$5:$LL$34,18,FALSE)</f>
        <v>2</v>
      </c>
    </row>
    <row r="47" spans="1:29" x14ac:dyDescent="0.2">
      <c r="A47" s="1" t="str">
        <f>VLOOKUP(J47,'Teams Used By Individual'!$B$4:$FF$71,6,FALSE)</f>
        <v>Reds</v>
      </c>
      <c r="B47" s="1" t="str">
        <f>VLOOKUP(J47,'Teams Used By Individual'!$B$4:$FF$71,8,FALSE)</f>
        <v>Braves</v>
      </c>
      <c r="C47" s="1" t="str">
        <f>VLOOKUP(J47,'Teams Used By Individual'!$B$4:$FF$71,9,FALSE)</f>
        <v>Rangers</v>
      </c>
      <c r="D47" s="1" t="str">
        <f>VLOOKUP(J47,'Teams Used By Individual'!$B$4:$FF$71,10,FALSE)</f>
        <v>Athletics</v>
      </c>
      <c r="E47" s="1" t="str">
        <f>VLOOKUP(J47,'Teams Used By Individual'!$B$4:$FF$71,11,FALSE)</f>
        <v>Blue Jays</v>
      </c>
      <c r="F47" s="1" t="str">
        <f>VLOOKUP(J47,'Teams Used By Individual'!$B$4:$FF$71,12,FALSE)</f>
        <v>Twins</v>
      </c>
      <c r="G47" s="1" t="str">
        <f>VLOOKUP(J47,'Teams Used By Individual'!$B$4:$FF$71,13,FALSE)</f>
        <v>Cubs</v>
      </c>
      <c r="H47" s="1" t="str">
        <f>VLOOKUP(J47,'Teams Used By Individual'!$B$4:$FF$71,14,FALSE)</f>
        <v>Astros</v>
      </c>
      <c r="I47" s="1" t="str">
        <f>VLOOKUP(J47,'Teams Used By Individual'!$B$4:$FF$71,15,FALSE)</f>
        <v>Mets</v>
      </c>
      <c r="J47" s="14" t="s">
        <v>46</v>
      </c>
      <c r="K47" s="15">
        <f>SUM(P47:AC47)</f>
        <v>50</v>
      </c>
      <c r="L47" s="20">
        <f>(WAA!Y34-WAA!Y2)+(WAA!AC34-WAA!AC2)+(WAA!G40-WAA!G2)+(WAA!T34-WAA!T2)+(WAA!AB34-WAA!AB2)+(WAA!L34-WAA!L2)+(WAA!U34-WAA!U2)+(WAA!Q34-WAA!Q2)+(WAA!R34-WAA!R2)+(WAA!I34-WAA!I2)+(WAA!M34-WAA!M2)+(WAA!AA34-WAA!AA2)+(WAA!O34-WAA!O2)+(WAA!V34-WAA!V2)</f>
        <v>-4.6636254760959996</v>
      </c>
      <c r="M47" s="13">
        <f>VLOOKUP(J47,'SOTU Working Page'!$M$5:$P$72,4,FALSE)</f>
        <v>0.5205161134221129</v>
      </c>
      <c r="N47" s="1" t="str">
        <f>VLOOKUP(J47,'Teams Used By Individual'!$B$4:$DD$71,4,FALSE)</f>
        <v>Red Sox</v>
      </c>
      <c r="O47" s="1" t="str">
        <f>VLOOKUP(J47,'Teams Used By Individual'!$B$4:$DD$71,3,FALSE)</f>
        <v>Brewers</v>
      </c>
      <c r="P47" s="1">
        <v>1</v>
      </c>
      <c r="Q47" s="1">
        <v>5</v>
      </c>
      <c r="R47">
        <v>2</v>
      </c>
      <c r="S47">
        <v>4</v>
      </c>
      <c r="T47">
        <v>4</v>
      </c>
      <c r="U47">
        <v>4</v>
      </c>
      <c r="V47">
        <f>VLOOKUP(B47,'MLB Weekly Win Totals'!$B$5:$L$34,11,FALSE)</f>
        <v>4</v>
      </c>
      <c r="W47">
        <f>VLOOKUP(C47,'MLB Weekly Win Totals'!$B$5:$LL$34,12,FALSE)</f>
        <v>5</v>
      </c>
      <c r="X47">
        <f>VLOOKUP(D47,'MLB Weekly Win Totals'!$B$5:$LL$34,13,FALSE)</f>
        <v>1</v>
      </c>
      <c r="Y47">
        <f>VLOOKUP(E47,'MLB Weekly Win Totals'!$B$5:$LL$34,14,FALSE)</f>
        <v>6</v>
      </c>
      <c r="Z47">
        <f>VLOOKUP(F47,'MLB Weekly Win Totals'!$B$5:$LL$34,15,FALSE)</f>
        <v>4</v>
      </c>
      <c r="AA47">
        <f>VLOOKUP(G47,'MLB Weekly Win Totals'!$B$5:$LL$34,16,FALSE)</f>
        <v>4</v>
      </c>
      <c r="AB47">
        <f>VLOOKUP(H47,'MLB Weekly Win Totals'!$B$5:$LL$34,17,FALSE)</f>
        <v>4</v>
      </c>
      <c r="AC47">
        <f>VLOOKUP(I47,'MLB Weekly Win Totals'!$B$5:$LL$34,18,FALSE)</f>
        <v>2</v>
      </c>
    </row>
    <row r="48" spans="1:29" x14ac:dyDescent="0.2">
      <c r="A48" s="1" t="str">
        <f>VLOOKUP(J48,'Teams Used By Individual'!$B$4:$FF$71,6,FALSE)</f>
        <v>Guardians</v>
      </c>
      <c r="B48" s="1" t="str">
        <f>VLOOKUP(J48,'Teams Used By Individual'!$B$4:$FF$71,8,FALSE)</f>
        <v>Royals</v>
      </c>
      <c r="C48" s="1" t="str">
        <f>VLOOKUP(J48,'Teams Used By Individual'!$B$4:$FF$71,9,FALSE)</f>
        <v>Cubs</v>
      </c>
      <c r="D48" s="1" t="str">
        <f>VLOOKUP(J48,'Teams Used By Individual'!$B$4:$FF$71,10,FALSE)</f>
        <v>Phillies</v>
      </c>
      <c r="E48" s="1" t="str">
        <f>VLOOKUP(J48,'Teams Used By Individual'!$B$4:$FF$71,11,FALSE)</f>
        <v>Cardinals</v>
      </c>
      <c r="F48" s="1" t="str">
        <f>VLOOKUP(J48,'Teams Used By Individual'!$B$4:$FF$71,12,FALSE)</f>
        <v>Marlins</v>
      </c>
      <c r="G48" s="1" t="str">
        <f>VLOOKUP(J48,'Teams Used By Individual'!$B$4:$FF$71,13,FALSE)</f>
        <v>Angels</v>
      </c>
      <c r="H48" s="1" t="str">
        <f>VLOOKUP(J48,'Teams Used By Individual'!$B$4:$FF$71,14,FALSE)</f>
        <v>Rays</v>
      </c>
      <c r="I48" s="1" t="str">
        <f>VLOOKUP(J48,'Teams Used By Individual'!$B$4:$FF$71,15,FALSE)</f>
        <v>Brewers</v>
      </c>
      <c r="J48" s="14" t="s">
        <v>1</v>
      </c>
      <c r="K48" s="15">
        <f>SUM(P48:AC48)</f>
        <v>50</v>
      </c>
      <c r="L48" s="20">
        <f>(WAA!E13-WAA!E2)+(WAA!P13-WAA!P2)+(WAA!F13-WAA!F2)+(WAA!V13-WAA!V2)+(WAA!J13-WAA!J2)+(WAA!L13-WAA!L2)+(WAA!K13-WAA!K2)+(WAA!AA13-WAA!AA2)+(WAA!T13-WAA!T2)+(WAA!Z13-WAA!Z2)+(WAA!X13-WAA!X2)+(WAA!S13-WAA!S2)+(WAA!H13-WAA!H2)+(WAA!Y13-WAA!Y2)</f>
        <v>-2.215151798420107</v>
      </c>
      <c r="M48" s="13">
        <f>VLOOKUP(J48,'SOTU Working Page'!$M$5:$P$72,4,FALSE)</f>
        <v>0.5324498033124504</v>
      </c>
      <c r="N48" s="1" t="str">
        <f>VLOOKUP(J48,'Teams Used By Individual'!$B$4:$DD$71,4,FALSE)</f>
        <v>Orioles</v>
      </c>
      <c r="O48" s="1" t="str">
        <f>VLOOKUP(J48,'Teams Used By Individual'!$B$4:$DD$71,3,FALSE)</f>
        <v>Yankees</v>
      </c>
      <c r="P48" s="1">
        <v>2</v>
      </c>
      <c r="Q48" s="1">
        <v>3</v>
      </c>
      <c r="R48">
        <v>2</v>
      </c>
      <c r="S48">
        <v>5</v>
      </c>
      <c r="T48">
        <v>3</v>
      </c>
      <c r="U48">
        <v>4</v>
      </c>
      <c r="V48">
        <f>VLOOKUP(B48,'MLB Weekly Win Totals'!$B$5:$L$34,11,FALSE)</f>
        <v>5</v>
      </c>
      <c r="W48">
        <f>VLOOKUP(C48,'MLB Weekly Win Totals'!$B$5:$LL$34,12,FALSE)</f>
        <v>5</v>
      </c>
      <c r="X48">
        <f>VLOOKUP(D48,'MLB Weekly Win Totals'!$B$5:$LL$34,13,FALSE)</f>
        <v>6</v>
      </c>
      <c r="Y48">
        <f>VLOOKUP(E48,'MLB Weekly Win Totals'!$B$5:$LL$34,14,FALSE)</f>
        <v>3</v>
      </c>
      <c r="Z48">
        <f>VLOOKUP(F48,'MLB Weekly Win Totals'!$B$5:$LL$34,15,FALSE)</f>
        <v>1</v>
      </c>
      <c r="AA48">
        <f>VLOOKUP(G48,'MLB Weekly Win Totals'!$B$5:$LL$34,16,FALSE)</f>
        <v>3</v>
      </c>
      <c r="AB48">
        <f>VLOOKUP(H48,'MLB Weekly Win Totals'!$B$5:$LL$34,17,FALSE)</f>
        <v>4</v>
      </c>
      <c r="AC48">
        <f>VLOOKUP(I48,'MLB Weekly Win Totals'!$B$5:$LL$34,18,FALSE)</f>
        <v>4</v>
      </c>
    </row>
    <row r="49" spans="1:29" x14ac:dyDescent="0.2">
      <c r="A49" s="1" t="str">
        <f>VLOOKUP(J49,'Teams Used By Individual'!$B$4:$FF$71,6,FALSE)</f>
        <v>Athletics</v>
      </c>
      <c r="B49" s="1" t="str">
        <f>VLOOKUP(J49,'Teams Used By Individual'!$B$4:$FF$71,8,FALSE)</f>
        <v>Cardinals</v>
      </c>
      <c r="C49" s="1" t="str">
        <f>VLOOKUP(J49,'Teams Used By Individual'!$B$4:$FF$71,9,FALSE)</f>
        <v>Cubs</v>
      </c>
      <c r="D49" s="1" t="str">
        <f>VLOOKUP(J49,'Teams Used By Individual'!$B$4:$FF$71,10,FALSE)</f>
        <v>Angels</v>
      </c>
      <c r="E49" s="1" t="str">
        <f>VLOOKUP(J49,'Teams Used By Individual'!$B$4:$FF$71,11,FALSE)</f>
        <v>Mets</v>
      </c>
      <c r="F49" s="1" t="str">
        <f>VLOOKUP(J49,'Teams Used By Individual'!$B$4:$FF$71,12,FALSE)</f>
        <v>Marlins</v>
      </c>
      <c r="G49" s="1" t="str">
        <f>VLOOKUP(J49,'Teams Used By Individual'!$B$4:$FF$71,13,FALSE)</f>
        <v>Brewers</v>
      </c>
      <c r="H49" s="1" t="str">
        <f>VLOOKUP(J49,'Teams Used By Individual'!$B$4:$FF$71,14,FALSE)</f>
        <v>Rockies</v>
      </c>
      <c r="I49" s="1" t="str">
        <f>VLOOKUP(J49,'Teams Used By Individual'!$B$4:$FF$71,15,FALSE)</f>
        <v>Diamondbacks</v>
      </c>
      <c r="J49" s="14" t="s">
        <v>10</v>
      </c>
      <c r="K49" s="15">
        <f>SUM(P49:AC49)</f>
        <v>49</v>
      </c>
      <c r="L49" s="20">
        <f>(WAA!AC17-WAA!AC2)+(WAA!W17-WAA!W2)+(WAA!K25-WAA!K2)+(WAA!L17-WAA!L2)+(WAA!R17-WAA!R2)+(WAA!Q17-WAA!Q2)+(WAA!Z17-WAA!Z2)+(WAA!AA17-WAA!AA2)+(WAA!S17-WAA!S2)+(WAA!V17-WAA!V2)+(WAA!X17-WAA!X2)+(WAA!Y17-WAA!Y2)+(WAA!AH17-WAA!AH2)+(WAA!AF17-WAA!AF2)</f>
        <v>0.78559051773450284</v>
      </c>
      <c r="M49" s="13">
        <f>VLOOKUP(J49,'SOTU Working Page'!$M$5:$P$72,4,FALSE)</f>
        <v>0.48039689794279761</v>
      </c>
      <c r="N49" s="1" t="str">
        <f>VLOOKUP(J49,'Teams Used By Individual'!$B$4:$DD$71,4,FALSE)</f>
        <v>Royals</v>
      </c>
      <c r="O49" s="1" t="str">
        <f>VLOOKUP(J49,'Teams Used By Individual'!$B$4:$DD$71,3,FALSE)</f>
        <v>Nationals</v>
      </c>
      <c r="P49" s="1">
        <v>1</v>
      </c>
      <c r="Q49" s="1">
        <v>2</v>
      </c>
      <c r="R49">
        <v>4</v>
      </c>
      <c r="S49">
        <v>4</v>
      </c>
      <c r="T49">
        <v>4</v>
      </c>
      <c r="U49">
        <v>2</v>
      </c>
      <c r="V49">
        <f>VLOOKUP(B49,'MLB Weekly Win Totals'!$B$5:$L$34,11,FALSE)</f>
        <v>6</v>
      </c>
      <c r="W49">
        <f>VLOOKUP(C49,'MLB Weekly Win Totals'!$B$5:$LL$34,12,FALSE)</f>
        <v>5</v>
      </c>
      <c r="X49">
        <f>VLOOKUP(D49,'MLB Weekly Win Totals'!$B$5:$LL$34,13,FALSE)</f>
        <v>5</v>
      </c>
      <c r="Y49">
        <f>VLOOKUP(E49,'MLB Weekly Win Totals'!$B$5:$LL$34,14,FALSE)</f>
        <v>5</v>
      </c>
      <c r="Z49">
        <f>VLOOKUP(F49,'MLB Weekly Win Totals'!$B$5:$LL$34,15,FALSE)</f>
        <v>1</v>
      </c>
      <c r="AA49">
        <f>VLOOKUP(G49,'MLB Weekly Win Totals'!$B$5:$LL$34,16,FALSE)</f>
        <v>4</v>
      </c>
      <c r="AB49">
        <f>VLOOKUP(H49,'MLB Weekly Win Totals'!$B$5:$LL$34,17,FALSE)</f>
        <v>4</v>
      </c>
      <c r="AC49">
        <f>VLOOKUP(I49,'MLB Weekly Win Totals'!$B$5:$LL$34,18,FALSE)</f>
        <v>2</v>
      </c>
    </row>
    <row r="50" spans="1:29" x14ac:dyDescent="0.2">
      <c r="A50" s="1" t="str">
        <f>VLOOKUP(J50,'Teams Used By Individual'!$B$4:$FF$71,6,FALSE)</f>
        <v>Diamondbacks</v>
      </c>
      <c r="B50" s="1" t="str">
        <f>VLOOKUP(J50,'Teams Used By Individual'!$B$4:$FF$71,8,FALSE)</f>
        <v>Tigers</v>
      </c>
      <c r="C50" s="1" t="str">
        <f>VLOOKUP(J50,'Teams Used By Individual'!$B$4:$FF$71,9,FALSE)</f>
        <v>Guardians</v>
      </c>
      <c r="D50" s="1" t="str">
        <f>VLOOKUP(J50,'Teams Used By Individual'!$B$4:$FF$71,10,FALSE)</f>
        <v>Mariners</v>
      </c>
      <c r="E50" s="1" t="str">
        <f>VLOOKUP(J50,'Teams Used By Individual'!$B$4:$FF$71,11,FALSE)</f>
        <v>Cardinals</v>
      </c>
      <c r="F50" s="1" t="str">
        <f>VLOOKUP(J50,'Teams Used By Individual'!$B$4:$FF$71,12,FALSE)</f>
        <v>Astros</v>
      </c>
      <c r="G50" s="1" t="str">
        <f>VLOOKUP(J50,'Teams Used By Individual'!$B$4:$FF$71,13,FALSE)</f>
        <v>Giants</v>
      </c>
      <c r="H50" s="1" t="str">
        <f>VLOOKUP(J50,'Teams Used By Individual'!$B$4:$FF$71,14,FALSE)</f>
        <v>Blue Jays</v>
      </c>
      <c r="I50" s="1" t="str">
        <f>VLOOKUP(J50,'Teams Used By Individual'!$B$4:$FF$71,15,FALSE)</f>
        <v>Rays</v>
      </c>
      <c r="J50" s="14" t="s">
        <v>73</v>
      </c>
      <c r="K50" s="15">
        <f>SUM(P50:AC50)</f>
        <v>49</v>
      </c>
      <c r="L50" s="20">
        <f>(WAA!T15-WAA!T2)+(WAA!Q15-WAA!Q2)+(WAA!AE15-WAA!AE2)+(WAA!V15-WAA!V2)+(WAA!AF15-WAA!AF2)+(WAA!AA15-WAA!AA2)+(WAA!L15-WAA!L2)+(WAA!J15-WAA!J2)+(WAA!P15-WAA!P2)+(WAA!Z15-WAA!Z2)+(WAA!O15-WAA!O2)+(WAA!AG15-WAA!AG2)+(WAA!I15-WAA!I2)+(WAA!H15-WAA!H2)</f>
        <v>-5.3000889838526106</v>
      </c>
      <c r="M50" s="13">
        <f>VLOOKUP(J50,'SOTU Working Page'!$M$5:$P$72,4,FALSE)</f>
        <v>0.54790035614598465</v>
      </c>
      <c r="N50" s="1" t="str">
        <f>VLOOKUP(J50,'Teams Used By Individual'!$B$4:$DD$71,4,FALSE)</f>
        <v>Padres</v>
      </c>
      <c r="O50" s="1" t="str">
        <f>VLOOKUP(J50,'Teams Used By Individual'!$B$4:$DD$71,3,FALSE)</f>
        <v>Rangers</v>
      </c>
      <c r="P50" s="1">
        <v>2</v>
      </c>
      <c r="Q50" s="1">
        <v>5</v>
      </c>
      <c r="R50">
        <v>5</v>
      </c>
      <c r="S50">
        <v>5</v>
      </c>
      <c r="T50">
        <v>2</v>
      </c>
      <c r="U50">
        <v>4</v>
      </c>
      <c r="V50">
        <f>VLOOKUP(B50,'MLB Weekly Win Totals'!$B$5:$L$34,11,FALSE)</f>
        <v>4</v>
      </c>
      <c r="W50">
        <f>VLOOKUP(C50,'MLB Weekly Win Totals'!$B$5:$LL$34,12,FALSE)</f>
        <v>2</v>
      </c>
      <c r="X50">
        <f>VLOOKUP(D50,'MLB Weekly Win Totals'!$B$5:$LL$34,13,FALSE)</f>
        <v>3</v>
      </c>
      <c r="Y50">
        <f>VLOOKUP(E50,'MLB Weekly Win Totals'!$B$5:$LL$34,14,FALSE)</f>
        <v>3</v>
      </c>
      <c r="Z50">
        <f>VLOOKUP(F50,'MLB Weekly Win Totals'!$B$5:$LL$34,15,FALSE)</f>
        <v>4</v>
      </c>
      <c r="AA50">
        <f>VLOOKUP(G50,'MLB Weekly Win Totals'!$B$5:$LL$34,16,FALSE)</f>
        <v>3</v>
      </c>
      <c r="AB50">
        <f>VLOOKUP(H50,'MLB Weekly Win Totals'!$B$5:$LL$34,17,FALSE)</f>
        <v>3</v>
      </c>
      <c r="AC50">
        <f>VLOOKUP(I50,'MLB Weekly Win Totals'!$B$5:$LL$34,18,FALSE)</f>
        <v>4</v>
      </c>
    </row>
    <row r="51" spans="1:29" x14ac:dyDescent="0.2">
      <c r="A51" s="1" t="str">
        <f>VLOOKUP(J51,'Teams Used By Individual'!$B$4:$FF$71,6,FALSE)</f>
        <v>Angels</v>
      </c>
      <c r="B51" s="1" t="str">
        <f>VLOOKUP(J51,'Teams Used By Individual'!$B$4:$FF$71,8,FALSE)</f>
        <v>Royals</v>
      </c>
      <c r="C51" s="1" t="str">
        <f>VLOOKUP(J51,'Teams Used By Individual'!$B$4:$FF$71,9,FALSE)</f>
        <v>Braves</v>
      </c>
      <c r="D51" s="1" t="str">
        <f>VLOOKUP(J51,'Teams Used By Individual'!$B$4:$FF$71,10,FALSE)</f>
        <v>Phillies</v>
      </c>
      <c r="E51" s="1" t="str">
        <f>VLOOKUP(J51,'Teams Used By Individual'!$B$4:$FF$71,11,FALSE)</f>
        <v>Mets</v>
      </c>
      <c r="F51" s="1" t="str">
        <f>VLOOKUP(J51,'Teams Used By Individual'!$B$4:$FF$71,12,FALSE)</f>
        <v>Twins</v>
      </c>
      <c r="G51" s="1" t="str">
        <f>VLOOKUP(J51,'Teams Used By Individual'!$B$4:$FF$71,13,FALSE)</f>
        <v>Marlins</v>
      </c>
      <c r="H51" s="1" t="str">
        <f>VLOOKUP(J51,'Teams Used By Individual'!$B$4:$FF$71,14,FALSE)</f>
        <v>Yankees</v>
      </c>
      <c r="I51" s="1" t="str">
        <f>VLOOKUP(J51,'Teams Used By Individual'!$B$4:$FF$71,15,FALSE)</f>
        <v>Brewers</v>
      </c>
      <c r="J51" s="14" t="s">
        <v>76</v>
      </c>
      <c r="K51" s="15">
        <f>SUM(P51:AC51)</f>
        <v>49</v>
      </c>
      <c r="L51" s="20">
        <f>(WAA!O68-WAA!O2)+(WAA!AC68-WAA!AC2)+(WAA!G40-WAA!G2)+(WAA!L68-WAA!L2)+(WAA!S68-WAA!S2)+(WAA!AB68-WAA!AB2)+(WAA!K68-WAA!K2)+(WAA!U68-WAA!U2)+(WAA!T68-WAA!T2)+(WAA!V68-WAA!V2)+(WAA!M68-WAA!M2)+(WAA!X68-WAA!X2)+(WAA!E68-WAA!E2)+(WAA!Y68-WAA!Y2)</f>
        <v>-3.3314513322196411</v>
      </c>
      <c r="M51" s="13">
        <f>VLOOKUP(J51,'SOTU Working Page'!$M$5:$P$72,4,FALSE)</f>
        <v>0.51900527769144678</v>
      </c>
      <c r="N51" s="1" t="str">
        <f>VLOOKUP(J51,'Teams Used By Individual'!$B$4:$DD$71,4,FALSE)</f>
        <v>Red Sox</v>
      </c>
      <c r="O51" s="1" t="str">
        <f>VLOOKUP(J51,'Teams Used By Individual'!$B$4:$DD$71,3,FALSE)</f>
        <v>Astros</v>
      </c>
      <c r="P51" s="1">
        <v>1</v>
      </c>
      <c r="Q51" s="1">
        <v>2</v>
      </c>
      <c r="R51">
        <v>2</v>
      </c>
      <c r="S51">
        <v>4</v>
      </c>
      <c r="T51">
        <v>1</v>
      </c>
      <c r="U51">
        <v>3</v>
      </c>
      <c r="V51">
        <f>VLOOKUP(B51,'MLB Weekly Win Totals'!$B$5:$L$34,11,FALSE)</f>
        <v>5</v>
      </c>
      <c r="W51">
        <f>VLOOKUP(C51,'MLB Weekly Win Totals'!$B$5:$LL$34,12,FALSE)</f>
        <v>5</v>
      </c>
      <c r="X51">
        <f>VLOOKUP(D51,'MLB Weekly Win Totals'!$B$5:$LL$34,13,FALSE)</f>
        <v>6</v>
      </c>
      <c r="Y51">
        <f>VLOOKUP(E51,'MLB Weekly Win Totals'!$B$5:$LL$34,14,FALSE)</f>
        <v>5</v>
      </c>
      <c r="Z51">
        <f>VLOOKUP(F51,'MLB Weekly Win Totals'!$B$5:$LL$34,15,FALSE)</f>
        <v>4</v>
      </c>
      <c r="AA51">
        <f>VLOOKUP(G51,'MLB Weekly Win Totals'!$B$5:$LL$34,16,FALSE)</f>
        <v>4</v>
      </c>
      <c r="AB51">
        <f>VLOOKUP(H51,'MLB Weekly Win Totals'!$B$5:$LL$34,17,FALSE)</f>
        <v>3</v>
      </c>
      <c r="AC51">
        <f>VLOOKUP(I51,'MLB Weekly Win Totals'!$B$5:$LL$34,18,FALSE)</f>
        <v>4</v>
      </c>
    </row>
    <row r="52" spans="1:29" x14ac:dyDescent="0.2">
      <c r="A52" s="1" t="str">
        <f>VLOOKUP(J52,'Teams Used By Individual'!$B$4:$FF$71,6,FALSE)</f>
        <v>Royals</v>
      </c>
      <c r="B52" s="1" t="str">
        <f>VLOOKUP(J52,'Teams Used By Individual'!$B$4:$FF$71,8,FALSE)</f>
        <v>Dodgers</v>
      </c>
      <c r="C52" s="1" t="str">
        <f>VLOOKUP(J52,'Teams Used By Individual'!$B$4:$FF$71,9,FALSE)</f>
        <v>Rangers</v>
      </c>
      <c r="D52" s="1" t="str">
        <f>VLOOKUP(J52,'Teams Used By Individual'!$B$4:$FF$71,10,FALSE)</f>
        <v>Phillies</v>
      </c>
      <c r="E52" s="1" t="str">
        <f>VLOOKUP(J52,'Teams Used By Individual'!$B$4:$FF$71,11,FALSE)</f>
        <v>Mets</v>
      </c>
      <c r="F52" s="1" t="str">
        <f>VLOOKUP(J52,'Teams Used By Individual'!$B$4:$FF$71,12,FALSE)</f>
        <v>Marlins</v>
      </c>
      <c r="G52" s="1" t="str">
        <f>VLOOKUP(J52,'Teams Used By Individual'!$B$4:$FF$71,13,FALSE)</f>
        <v>Cubs</v>
      </c>
      <c r="H52" s="1" t="str">
        <f>VLOOKUP(J52,'Teams Used By Individual'!$B$4:$FF$71,14,FALSE)</f>
        <v>Angels</v>
      </c>
      <c r="I52" s="1" t="str">
        <f>VLOOKUP(J52,'Teams Used By Individual'!$B$4:$FF$71,15,FALSE)</f>
        <v>Brewers</v>
      </c>
      <c r="J52" s="14" t="s">
        <v>25</v>
      </c>
      <c r="K52" s="15">
        <f>SUM(P52:AC52)</f>
        <v>49</v>
      </c>
      <c r="L52" s="20">
        <f>(WAA!R23-WAA!R2)+(WAA!AC23-WAA!AC2)+(WAA!G40-WAA!G2)+(WAA!H23-WAA!H2)+(WAA!K23-WAA!K2)+(WAA!L23-WAA!L2)+(WAA!AD23-WAA!AD2)+(WAA!Q23-WAA!Q2)+(WAA!T23-WAA!T2)+(WAA!V23-WAA!V2)+(WAA!X23-WAA!X2)+(WAA!AA23-WAA!AA2)+(WAA!S23-WAA!S2)+(WAA!Y23-WAA!Y2)</f>
        <v>-3.1461635041057257</v>
      </c>
      <c r="M52" s="13">
        <f>VLOOKUP(J52,'SOTU Working Page'!$M$5:$P$72,4,FALSE)</f>
        <v>0.52032298886109252</v>
      </c>
      <c r="N52" s="1" t="str">
        <f>VLOOKUP(J52,'Teams Used By Individual'!$B$4:$DD$71,4,FALSE)</f>
        <v>Red Sox</v>
      </c>
      <c r="O52" s="1" t="str">
        <f>VLOOKUP(J52,'Teams Used By Individual'!$B$4:$DD$71,3,FALSE)</f>
        <v>Athletics</v>
      </c>
      <c r="P52" s="1">
        <v>1</v>
      </c>
      <c r="Q52" s="1">
        <v>2</v>
      </c>
      <c r="R52">
        <v>2</v>
      </c>
      <c r="S52">
        <v>2</v>
      </c>
      <c r="T52">
        <v>5</v>
      </c>
      <c r="U52">
        <v>4</v>
      </c>
      <c r="V52">
        <f>VLOOKUP(B52,'MLB Weekly Win Totals'!$B$5:$L$34,11,FALSE)</f>
        <v>4</v>
      </c>
      <c r="W52">
        <f>VLOOKUP(C52,'MLB Weekly Win Totals'!$B$5:$LL$34,12,FALSE)</f>
        <v>5</v>
      </c>
      <c r="X52">
        <f>VLOOKUP(D52,'MLB Weekly Win Totals'!$B$5:$LL$34,13,FALSE)</f>
        <v>6</v>
      </c>
      <c r="Y52">
        <f>VLOOKUP(E52,'MLB Weekly Win Totals'!$B$5:$LL$34,14,FALSE)</f>
        <v>5</v>
      </c>
      <c r="Z52">
        <f>VLOOKUP(F52,'MLB Weekly Win Totals'!$B$5:$LL$34,15,FALSE)</f>
        <v>1</v>
      </c>
      <c r="AA52">
        <f>VLOOKUP(G52,'MLB Weekly Win Totals'!$B$5:$LL$34,16,FALSE)</f>
        <v>4</v>
      </c>
      <c r="AB52">
        <f>VLOOKUP(H52,'MLB Weekly Win Totals'!$B$5:$LL$34,17,FALSE)</f>
        <v>4</v>
      </c>
      <c r="AC52">
        <f>VLOOKUP(I52,'MLB Weekly Win Totals'!$B$5:$LL$34,18,FALSE)</f>
        <v>4</v>
      </c>
    </row>
    <row r="53" spans="1:29" x14ac:dyDescent="0.2">
      <c r="A53" s="1" t="str">
        <f>VLOOKUP(J53,'Teams Used By Individual'!$B$4:$FF$71,6,FALSE)</f>
        <v>Athletics</v>
      </c>
      <c r="B53" s="1" t="str">
        <f>VLOOKUP(J53,'Teams Used By Individual'!$B$4:$FF$71,8,FALSE)</f>
        <v>Royals</v>
      </c>
      <c r="C53" s="1" t="str">
        <f>VLOOKUP(J53,'Teams Used By Individual'!$B$4:$FF$71,9,FALSE)</f>
        <v>Cubs</v>
      </c>
      <c r="D53" s="1" t="str">
        <f>VLOOKUP(J53,'Teams Used By Individual'!$B$4:$FF$71,10,FALSE)</f>
        <v>Phillies</v>
      </c>
      <c r="E53" s="1" t="str">
        <f>VLOOKUP(J53,'Teams Used By Individual'!$B$4:$FF$71,11,FALSE)</f>
        <v>Mets</v>
      </c>
      <c r="F53" s="1" t="str">
        <f>VLOOKUP(J53,'Teams Used By Individual'!$B$4:$FF$71,12,FALSE)</f>
        <v>Marlins</v>
      </c>
      <c r="G53" s="1" t="str">
        <f>VLOOKUP(J53,'Teams Used By Individual'!$B$4:$FF$71,13,FALSE)</f>
        <v>Astros</v>
      </c>
      <c r="H53" s="1" t="str">
        <f>VLOOKUP(J53,'Teams Used By Individual'!$B$4:$FF$71,14,FALSE)</f>
        <v>Mariners</v>
      </c>
      <c r="I53" s="1" t="str">
        <f>VLOOKUP(J53,'Teams Used By Individual'!$B$4:$FF$71,15,FALSE)</f>
        <v>Guardians</v>
      </c>
      <c r="J53" s="14" t="s">
        <v>39</v>
      </c>
      <c r="K53" s="15">
        <f>SUM(P53:AC53)</f>
        <v>48</v>
      </c>
      <c r="L53" s="20">
        <f>(WAA!Y22-WAA!Y2)+(WAA!N22-WAA!N2)+(WAA!M22-WAA!M2)+(WAA!W22-WAA!W2)+(WAA!R22-WAA!R2)+(WAA!Q22-WAA!Q2)+(WAA!K22-WAA!K2)+(WAA!AA22-WAA!AA2)+(WAA!T22-WAA!T2)+(WAA!V22-WAA!V2)+(WAA!X22-WAA!X2)+(WAA!O22-WAA!O2)+(WAA!P22-WAA!P2)+(WAA!J22-WAA!J2)</f>
        <v>-4.3238140942563152</v>
      </c>
      <c r="M53" s="13">
        <f>VLOOKUP(J53,'SOTU Working Page'!$M$5:$P$72,4,FALSE)</f>
        <v>0.49408224278305518</v>
      </c>
      <c r="N53" s="1" t="str">
        <f>VLOOKUP(J53,'Teams Used By Individual'!$B$4:$DD$71,4,FALSE)</f>
        <v>Twins</v>
      </c>
      <c r="O53" s="1" t="str">
        <f>VLOOKUP(J53,'Teams Used By Individual'!$B$4:$DD$71,3,FALSE)</f>
        <v>Brewers</v>
      </c>
      <c r="P53" s="1">
        <v>1</v>
      </c>
      <c r="Q53" s="1">
        <v>5</v>
      </c>
      <c r="R53">
        <v>2</v>
      </c>
      <c r="S53">
        <v>3</v>
      </c>
      <c r="T53">
        <v>4</v>
      </c>
      <c r="U53">
        <v>2</v>
      </c>
      <c r="V53">
        <f>VLOOKUP(B53,'MLB Weekly Win Totals'!$B$5:$L$34,11,FALSE)</f>
        <v>5</v>
      </c>
      <c r="W53">
        <f>VLOOKUP(C53,'MLB Weekly Win Totals'!$B$5:$LL$34,12,FALSE)</f>
        <v>5</v>
      </c>
      <c r="X53">
        <f>VLOOKUP(D53,'MLB Weekly Win Totals'!$B$5:$LL$34,13,FALSE)</f>
        <v>6</v>
      </c>
      <c r="Y53">
        <f>VLOOKUP(E53,'MLB Weekly Win Totals'!$B$5:$LL$34,14,FALSE)</f>
        <v>5</v>
      </c>
      <c r="Z53">
        <f>VLOOKUP(F53,'MLB Weekly Win Totals'!$B$5:$LL$34,15,FALSE)</f>
        <v>1</v>
      </c>
      <c r="AA53">
        <f>VLOOKUP(G53,'MLB Weekly Win Totals'!$B$5:$LL$34,16,FALSE)</f>
        <v>5</v>
      </c>
      <c r="AB53">
        <f>VLOOKUP(H53,'MLB Weekly Win Totals'!$B$5:$LL$34,17,FALSE)</f>
        <v>3</v>
      </c>
      <c r="AC53">
        <f>VLOOKUP(I53,'MLB Weekly Win Totals'!$B$5:$LL$34,18,FALSE)</f>
        <v>1</v>
      </c>
    </row>
    <row r="54" spans="1:29" x14ac:dyDescent="0.2">
      <c r="A54" s="1" t="str">
        <f>VLOOKUP(J54,'Teams Used By Individual'!$B$4:$FF$71,6,FALSE)</f>
        <v>Twins</v>
      </c>
      <c r="B54" s="1" t="str">
        <f>VLOOKUP(J54,'Teams Used By Individual'!$B$4:$FF$71,8,FALSE)</f>
        <v>Royals</v>
      </c>
      <c r="C54" s="1" t="str">
        <f>VLOOKUP(J54,'Teams Used By Individual'!$B$4:$FF$71,9,FALSE)</f>
        <v>Cubs</v>
      </c>
      <c r="D54" s="1" t="str">
        <f>VLOOKUP(J54,'Teams Used By Individual'!$B$4:$FF$71,10,FALSE)</f>
        <v>Athletics</v>
      </c>
      <c r="E54" s="1" t="str">
        <f>VLOOKUP(J54,'Teams Used By Individual'!$B$4:$FF$71,11,FALSE)</f>
        <v>Orioles</v>
      </c>
      <c r="F54" s="1" t="str">
        <f>VLOOKUP(J54,'Teams Used By Individual'!$B$4:$FF$71,12,FALSE)</f>
        <v>White Sox</v>
      </c>
      <c r="G54" s="1" t="str">
        <f>VLOOKUP(J54,'Teams Used By Individual'!$B$4:$FF$71,13,FALSE)</f>
        <v>Angels</v>
      </c>
      <c r="H54" s="1" t="str">
        <f>VLOOKUP(J54,'Teams Used By Individual'!$B$4:$FF$71,14,FALSE)</f>
        <v>Dodgers</v>
      </c>
      <c r="I54" s="1" t="str">
        <f>VLOOKUP(J54,'Teams Used By Individual'!$B$4:$FF$71,15,FALSE)</f>
        <v>Giants</v>
      </c>
      <c r="J54" s="14" t="s">
        <v>44</v>
      </c>
      <c r="K54" s="15">
        <f>SUM(P54:AC54)</f>
        <v>48</v>
      </c>
      <c r="L54" s="20">
        <f>(WAA!X6-WAA!X2)+(WAA!Y6-WAA!Y2)+(WAA!G6-WAA!G2)+(WAA!AC6-WAA!AC2)+(WAA!M6-WAA!M2)+(WAA!Q6-WAA!Q2)+(WAA!K6-WAA!K2)+(WAA!AA6-WAA!AA2)+(WAA!R6-WAA!R2)+(WAA!F6-WAA!F2)+(WAA!N6-WAA!N2)+(WAA!S6-WAA!S2)+(WAA!AD6-WAA!AD2)+(WAA!AG6-WAA!AG2)</f>
        <v>1.3421597356348145</v>
      </c>
      <c r="M54" s="13">
        <f>VLOOKUP(J54,'SOTU Working Page'!$M$5:$P$72,4,FALSE)</f>
        <v>0.48088588871983129</v>
      </c>
      <c r="N54" s="1" t="str">
        <f>VLOOKUP(J54,'Teams Used By Individual'!$B$4:$DD$71,4,FALSE)</f>
        <v>Red Sox</v>
      </c>
      <c r="O54" s="1" t="str">
        <f>VLOOKUP(J54,'Teams Used By Individual'!$B$4:$DD$71,3,FALSE)</f>
        <v>Brewers</v>
      </c>
      <c r="P54" s="1">
        <v>3</v>
      </c>
      <c r="Q54" s="1">
        <v>5</v>
      </c>
      <c r="R54">
        <v>2</v>
      </c>
      <c r="S54">
        <v>3</v>
      </c>
      <c r="T54">
        <v>5</v>
      </c>
      <c r="U54">
        <v>2</v>
      </c>
      <c r="V54">
        <f>VLOOKUP(B54,'MLB Weekly Win Totals'!$B$5:$L$34,11,FALSE)</f>
        <v>5</v>
      </c>
      <c r="W54">
        <f>VLOOKUP(C54,'MLB Weekly Win Totals'!$B$5:$LL$34,12,FALSE)</f>
        <v>5</v>
      </c>
      <c r="X54">
        <f>VLOOKUP(D54,'MLB Weekly Win Totals'!$B$5:$LL$34,13,FALSE)</f>
        <v>1</v>
      </c>
      <c r="Y54">
        <f>VLOOKUP(E54,'MLB Weekly Win Totals'!$B$5:$LL$34,14,FALSE)</f>
        <v>4</v>
      </c>
      <c r="Z54">
        <f>VLOOKUP(F54,'MLB Weekly Win Totals'!$B$5:$LL$34,15,FALSE)</f>
        <v>4</v>
      </c>
      <c r="AA54">
        <f>VLOOKUP(G54,'MLB Weekly Win Totals'!$B$5:$LL$34,16,FALSE)</f>
        <v>3</v>
      </c>
      <c r="AB54">
        <f>VLOOKUP(H54,'MLB Weekly Win Totals'!$B$5:$LL$34,17,FALSE)</f>
        <v>5</v>
      </c>
      <c r="AC54">
        <f>VLOOKUP(I54,'MLB Weekly Win Totals'!$B$5:$LL$34,18,FALSE)</f>
        <v>1</v>
      </c>
    </row>
    <row r="55" spans="1:29" x14ac:dyDescent="0.2">
      <c r="A55" s="1" t="str">
        <f>VLOOKUP(J55,'Teams Used By Individual'!$B$4:$FF$71,6,FALSE)</f>
        <v>Brewers</v>
      </c>
      <c r="B55" s="1" t="str">
        <f>VLOOKUP(J55,'Teams Used By Individual'!$B$4:$FF$71,8,FALSE)</f>
        <v>Braves</v>
      </c>
      <c r="C55" s="1" t="str">
        <f>VLOOKUP(J55,'Teams Used By Individual'!$B$4:$FF$71,9,FALSE)</f>
        <v>Rangers</v>
      </c>
      <c r="D55" s="1" t="str">
        <f>VLOOKUP(J55,'Teams Used By Individual'!$B$4:$FF$71,10,FALSE)</f>
        <v>Guardians</v>
      </c>
      <c r="E55" s="1" t="str">
        <f>VLOOKUP(J55,'Teams Used By Individual'!$B$4:$FF$71,11,FALSE)</f>
        <v>Blue Jays</v>
      </c>
      <c r="F55" s="1" t="str">
        <f>VLOOKUP(J55,'Teams Used By Individual'!$B$4:$FF$71,12,FALSE)</f>
        <v>Twins</v>
      </c>
      <c r="G55" s="1" t="str">
        <f>VLOOKUP(J55,'Teams Used By Individual'!$B$4:$FF$71,13,FALSE)</f>
        <v>Cubs</v>
      </c>
      <c r="H55" s="1" t="str">
        <f>VLOOKUP(J55,'Teams Used By Individual'!$B$4:$FF$71,14,FALSE)</f>
        <v>Tigers</v>
      </c>
      <c r="I55" s="1" t="str">
        <f>VLOOKUP(J55,'Teams Used By Individual'!$B$4:$FF$71,15,FALSE)</f>
        <v>Mets</v>
      </c>
      <c r="J55" s="14" t="s">
        <v>65</v>
      </c>
      <c r="K55" s="15">
        <f>SUM(P55:AC55)</f>
        <v>48</v>
      </c>
      <c r="L55" s="20">
        <f>(WAA!T58-WAA!T2)+(WAA!AC58-WAA!AC2)+(WAA!G40-WAA!G2)+(WAA!K58-WAA!K2)+(WAA!Y58-WAA!Y2)+(WAA!R58-WAA!R2)+(WAA!U58-WAA!U2)+(WAA!Q58-WAA!Q2)+(WAA!J58-WAA!J2)+(WAA!I58-WAA!I2)+(WAA!M58-WAA!M2)+(WAA!AA58-WAA!AA2)+(WAA!L58-WAA!L2)+(WAA!V58-WAA!V2)</f>
        <v>-7.7908388287810499</v>
      </c>
      <c r="M55" s="13">
        <f>VLOOKUP(J55,'SOTU Working Page'!$M$5:$P$72,4,FALSE)</f>
        <v>0.50859061151403273</v>
      </c>
      <c r="N55" s="1" t="str">
        <f>VLOOKUP(J55,'Teams Used By Individual'!$B$4:$DD$71,4,FALSE)</f>
        <v>Red Sox</v>
      </c>
      <c r="O55" s="1" t="str">
        <f>VLOOKUP(J55,'Teams Used By Individual'!$B$4:$DD$71,3,FALSE)</f>
        <v>Phillies</v>
      </c>
      <c r="P55" s="1">
        <v>1</v>
      </c>
      <c r="Q55" s="1">
        <v>5</v>
      </c>
      <c r="R55">
        <v>2</v>
      </c>
      <c r="S55">
        <v>1</v>
      </c>
      <c r="T55">
        <v>2</v>
      </c>
      <c r="U55">
        <v>5</v>
      </c>
      <c r="V55">
        <f>VLOOKUP(B55,'MLB Weekly Win Totals'!$B$5:$L$34,11,FALSE)</f>
        <v>4</v>
      </c>
      <c r="W55">
        <f>VLOOKUP(C55,'MLB Weekly Win Totals'!$B$5:$LL$34,12,FALSE)</f>
        <v>5</v>
      </c>
      <c r="X55">
        <f>VLOOKUP(D55,'MLB Weekly Win Totals'!$B$5:$LL$34,13,FALSE)</f>
        <v>4</v>
      </c>
      <c r="Y55">
        <f>VLOOKUP(E55,'MLB Weekly Win Totals'!$B$5:$LL$34,14,FALSE)</f>
        <v>6</v>
      </c>
      <c r="Z55">
        <f>VLOOKUP(F55,'MLB Weekly Win Totals'!$B$5:$LL$34,15,FALSE)</f>
        <v>4</v>
      </c>
      <c r="AA55">
        <f>VLOOKUP(G55,'MLB Weekly Win Totals'!$B$5:$LL$34,16,FALSE)</f>
        <v>4</v>
      </c>
      <c r="AB55">
        <f>VLOOKUP(H55,'MLB Weekly Win Totals'!$B$5:$LL$34,17,FALSE)</f>
        <v>3</v>
      </c>
      <c r="AC55">
        <f>VLOOKUP(I55,'MLB Weekly Win Totals'!$B$5:$LL$34,18,FALSE)</f>
        <v>2</v>
      </c>
    </row>
    <row r="56" spans="1:29" x14ac:dyDescent="0.2">
      <c r="A56" s="1" t="str">
        <f>VLOOKUP(J56,'Teams Used By Individual'!$B$4:$FF$71,6,FALSE)</f>
        <v>White Sox</v>
      </c>
      <c r="B56" s="1" t="str">
        <f>VLOOKUP(J56,'Teams Used By Individual'!$B$4:$FF$71,8,FALSE)</f>
        <v>Royals</v>
      </c>
      <c r="C56" s="1" t="str">
        <f>VLOOKUP(J56,'Teams Used By Individual'!$B$4:$FF$71,9,FALSE)</f>
        <v>Braves</v>
      </c>
      <c r="D56" s="1" t="str">
        <f>VLOOKUP(J56,'Teams Used By Individual'!$B$4:$FF$71,10,FALSE)</f>
        <v>Phillies</v>
      </c>
      <c r="E56" s="1" t="str">
        <f>VLOOKUP(J56,'Teams Used By Individual'!$B$4:$FF$71,11,FALSE)</f>
        <v>Brewers</v>
      </c>
      <c r="F56" s="1" t="str">
        <f>VLOOKUP(J56,'Teams Used By Individual'!$B$4:$FF$71,12,FALSE)</f>
        <v>Twins</v>
      </c>
      <c r="G56" s="1" t="str">
        <f>VLOOKUP(J56,'Teams Used By Individual'!$B$4:$FF$71,13,FALSE)</f>
        <v>Tigers</v>
      </c>
      <c r="H56" s="1" t="str">
        <f>VLOOKUP(J56,'Teams Used By Individual'!$B$4:$FF$71,14,FALSE)</f>
        <v>Nationals</v>
      </c>
      <c r="I56" s="1" t="str">
        <f>VLOOKUP(J56,'Teams Used By Individual'!$B$4:$FF$71,15,FALSE)</f>
        <v>Padres</v>
      </c>
      <c r="J56" s="14" t="s">
        <v>52</v>
      </c>
      <c r="K56" s="15">
        <f>SUM(P56:AC56)</f>
        <v>48</v>
      </c>
      <c r="L56" s="20">
        <f>(WAA!AB69-WAA!AB2)+(WAA!AC69-WAA!AC2)+(WAA!G40-WAA!G2)+(WAA!V69-WAA!V2)+(WAA!N69-WAA!N2)+(WAA!Q69-WAA!Q2)+(WAA!K69-WAA!K2)+(WAA!U69-WAA!U2)+(WAA!T69-WAA!T2)+(WAA!Y69-WAA!Y2)+(WAA!M69-WAA!M2)+(WAA!L69-WAA!L2)+(WAA!W69-WAA!W2)+(WAA!AE69-WAA!AE2)</f>
        <v>-3.7241212870635083</v>
      </c>
      <c r="M56" s="13">
        <f>VLOOKUP(J56,'SOTU Working Page'!$M$5:$P$72,4,FALSE)</f>
        <v>0.49482793117246898</v>
      </c>
      <c r="N56" s="1" t="str">
        <f>VLOOKUP(J56,'Teams Used By Individual'!$B$4:$DD$71,4,FALSE)</f>
        <v>Red Sox</v>
      </c>
      <c r="O56" s="1" t="str">
        <f>VLOOKUP(J56,'Teams Used By Individual'!$B$4:$DD$71,3,FALSE)</f>
        <v>Reds</v>
      </c>
      <c r="P56" s="1">
        <v>1</v>
      </c>
      <c r="Q56" s="1">
        <v>2</v>
      </c>
      <c r="R56">
        <v>2</v>
      </c>
      <c r="S56">
        <v>5</v>
      </c>
      <c r="T56">
        <v>2</v>
      </c>
      <c r="U56">
        <v>2</v>
      </c>
      <c r="V56">
        <f>VLOOKUP(B56,'MLB Weekly Win Totals'!$B$5:$L$34,11,FALSE)</f>
        <v>5</v>
      </c>
      <c r="W56">
        <f>VLOOKUP(C56,'MLB Weekly Win Totals'!$B$5:$LL$34,12,FALSE)</f>
        <v>5</v>
      </c>
      <c r="X56">
        <f>VLOOKUP(D56,'MLB Weekly Win Totals'!$B$5:$LL$34,13,FALSE)</f>
        <v>6</v>
      </c>
      <c r="Y56">
        <f>VLOOKUP(E56,'MLB Weekly Win Totals'!$B$5:$LL$34,14,FALSE)</f>
        <v>6</v>
      </c>
      <c r="Z56">
        <f>VLOOKUP(F56,'MLB Weekly Win Totals'!$B$5:$LL$34,15,FALSE)</f>
        <v>4</v>
      </c>
      <c r="AA56">
        <f>VLOOKUP(G56,'MLB Weekly Win Totals'!$B$5:$LL$34,16,FALSE)</f>
        <v>3</v>
      </c>
      <c r="AB56">
        <f>VLOOKUP(H56,'MLB Weekly Win Totals'!$B$5:$LL$34,17,FALSE)</f>
        <v>2</v>
      </c>
      <c r="AC56">
        <f>VLOOKUP(I56,'MLB Weekly Win Totals'!$B$5:$LL$34,18,FALSE)</f>
        <v>3</v>
      </c>
    </row>
    <row r="57" spans="1:29" x14ac:dyDescent="0.2">
      <c r="A57" s="1" t="str">
        <f>VLOOKUP(J57,'Teams Used By Individual'!$B$4:$FF$71,6,FALSE)</f>
        <v>White Sox</v>
      </c>
      <c r="B57" s="1" t="str">
        <f>VLOOKUP(J57,'Teams Used By Individual'!$B$4:$FF$71,8,FALSE)</f>
        <v>Royals</v>
      </c>
      <c r="C57" s="1" t="str">
        <f>VLOOKUP(J57,'Teams Used By Individual'!$B$4:$FF$71,9,FALSE)</f>
        <v>Braves</v>
      </c>
      <c r="D57" s="1" t="str">
        <f>VLOOKUP(J57,'Teams Used By Individual'!$B$4:$FF$71,10,FALSE)</f>
        <v>Phillies</v>
      </c>
      <c r="E57" s="1" t="str">
        <f>VLOOKUP(J57,'Teams Used By Individual'!$B$4:$FF$71,11,FALSE)</f>
        <v>Mets</v>
      </c>
      <c r="F57" s="1" t="str">
        <f>VLOOKUP(J57,'Teams Used By Individual'!$B$4:$FF$71,12,FALSE)</f>
        <v>Twins</v>
      </c>
      <c r="G57" s="1" t="str">
        <f>VLOOKUP(J57,'Teams Used By Individual'!$B$4:$FF$71,13,FALSE)</f>
        <v>Brewers</v>
      </c>
      <c r="H57" s="1" t="str">
        <f>VLOOKUP(J57,'Teams Used By Individual'!$B$4:$FF$71,14,FALSE)</f>
        <v>Astros</v>
      </c>
      <c r="I57" s="1" t="str">
        <f>VLOOKUP(J57,'Teams Used By Individual'!$B$4:$FF$71,15,FALSE)</f>
        <v>Cubs</v>
      </c>
      <c r="J57" s="14" t="s">
        <v>55</v>
      </c>
      <c r="K57" s="15">
        <f>SUM(P57:AC57)</f>
        <v>48</v>
      </c>
      <c r="L57" s="20">
        <f>(WAA!R11-WAA!R2)+(WAA!AC11-WAA!AC2)+(WAA!G40-WAA!G2)+(WAA!W11-WAA!W2)+(WAA!N11-WAA!N2)+(WAA!Q11-WAA!Q2)+(WAA!K11-WAA!K2)+(WAA!U11-WAA!U2)+(WAA!T11-WAA!T2)+(WAA!V11-WAA!V2)+(WAA!M11-WAA!M2)+(WAA!Y11-WAA!Y2)+(WAA!O11-WAA!O2)+(WAA!AA11-WAA!AA2)</f>
        <v>-3.676685389627611</v>
      </c>
      <c r="M57" s="13">
        <f>VLOOKUP(J57,'SOTU Working Page'!$M$5:$P$72,4,FALSE)</f>
        <v>0.48657169228016223</v>
      </c>
      <c r="N57" s="1" t="str">
        <f>VLOOKUP(J57,'Teams Used By Individual'!$B$4:$DD$71,4,FALSE)</f>
        <v>Red Sox</v>
      </c>
      <c r="O57" s="1" t="str">
        <f>VLOOKUP(J57,'Teams Used By Individual'!$B$4:$DD$71,3,FALSE)</f>
        <v>Athletics</v>
      </c>
      <c r="P57" s="1">
        <v>1</v>
      </c>
      <c r="Q57" s="1">
        <v>2</v>
      </c>
      <c r="R57">
        <v>2</v>
      </c>
      <c r="S57">
        <v>3</v>
      </c>
      <c r="T57">
        <v>2</v>
      </c>
      <c r="U57">
        <v>2</v>
      </c>
      <c r="V57">
        <f>VLOOKUP(B57,'MLB Weekly Win Totals'!$B$5:$L$34,11,FALSE)</f>
        <v>5</v>
      </c>
      <c r="W57">
        <f>VLOOKUP(C57,'MLB Weekly Win Totals'!$B$5:$LL$34,12,FALSE)</f>
        <v>5</v>
      </c>
      <c r="X57">
        <f>VLOOKUP(D57,'MLB Weekly Win Totals'!$B$5:$LL$34,13,FALSE)</f>
        <v>6</v>
      </c>
      <c r="Y57">
        <f>VLOOKUP(E57,'MLB Weekly Win Totals'!$B$5:$LL$34,14,FALSE)</f>
        <v>5</v>
      </c>
      <c r="Z57">
        <f>VLOOKUP(F57,'MLB Weekly Win Totals'!$B$5:$LL$34,15,FALSE)</f>
        <v>4</v>
      </c>
      <c r="AA57">
        <f>VLOOKUP(G57,'MLB Weekly Win Totals'!$B$5:$LL$34,16,FALSE)</f>
        <v>4</v>
      </c>
      <c r="AB57">
        <f>VLOOKUP(H57,'MLB Weekly Win Totals'!$B$5:$LL$34,17,FALSE)</f>
        <v>4</v>
      </c>
      <c r="AC57">
        <f>VLOOKUP(I57,'MLB Weekly Win Totals'!$B$5:$LL$34,18,FALSE)</f>
        <v>3</v>
      </c>
    </row>
    <row r="58" spans="1:29" x14ac:dyDescent="0.2">
      <c r="A58" s="1" t="str">
        <f>VLOOKUP(J58,'Teams Used By Individual'!$B$4:$FF$71,6,FALSE)</f>
        <v>Athletics</v>
      </c>
      <c r="B58" s="1" t="str">
        <f>VLOOKUP(J58,'Teams Used By Individual'!$B$4:$FF$71,8,FALSE)</f>
        <v>Royals</v>
      </c>
      <c r="C58" s="1" t="str">
        <f>VLOOKUP(J58,'Teams Used By Individual'!$B$4:$FF$71,9,FALSE)</f>
        <v>Cubs</v>
      </c>
      <c r="D58" s="1" t="str">
        <f>VLOOKUP(J58,'Teams Used By Individual'!$B$4:$FF$71,10,FALSE)</f>
        <v>Angels</v>
      </c>
      <c r="E58" s="1" t="str">
        <f>VLOOKUP(J58,'Teams Used By Individual'!$B$4:$FF$71,11,FALSE)</f>
        <v>Mets</v>
      </c>
      <c r="F58" s="1" t="str">
        <f>VLOOKUP(J58,'Teams Used By Individual'!$B$4:$FF$71,12,FALSE)</f>
        <v>Tigers</v>
      </c>
      <c r="G58" s="1" t="str">
        <f>VLOOKUP(J58,'Teams Used By Individual'!$B$4:$FF$71,13,FALSE)</f>
        <v>Marlins</v>
      </c>
      <c r="H58" s="1" t="str">
        <f>VLOOKUP(J58,'Teams Used By Individual'!$B$4:$FF$71,14,FALSE)</f>
        <v>Yankees</v>
      </c>
      <c r="I58" s="1" t="str">
        <f>VLOOKUP(J58,'Teams Used By Individual'!$B$4:$FF$71,15,FALSE)</f>
        <v>Brewers</v>
      </c>
      <c r="J58" s="14" t="s">
        <v>8</v>
      </c>
      <c r="K58" s="15">
        <f>SUM(P58:AC58)</f>
        <v>48</v>
      </c>
      <c r="L58" s="20">
        <f>(WAA!Z47-WAA!Z2)+(WAA!AC47-WAA!AC2)+(WAA!G40-WAA!G2)+(WAA!W47-WAA!W2)+(WAA!R47-WAA!R2)+(WAA!Q47-WAA!Q2)+(WAA!K47-WAA!K2)+(WAA!AA47-WAA!AA2)+(WAA!S47-WAA!S2)+(WAA!V47-WAA!V2)+(WAA!L47-WAA!L2)+(WAA!X47-WAA!X2)+(WAA!E47-WAA!E2)+(WAA!Y47-WAA!Y2)</f>
        <v>-3.9413587355809021E-2</v>
      </c>
      <c r="M58" s="13">
        <f>VLOOKUP(J58,'SOTU Working Page'!$M$5:$P$72,4,FALSE)</f>
        <v>0.50471831325591077</v>
      </c>
      <c r="N58" s="1" t="str">
        <f>VLOOKUP(J58,'Teams Used By Individual'!$B$4:$DD$71,4,FALSE)</f>
        <v>Red Sox</v>
      </c>
      <c r="O58" s="1" t="str">
        <f>VLOOKUP(J58,'Teams Used By Individual'!$B$4:$DD$71,3,FALSE)</f>
        <v>Cardinals</v>
      </c>
      <c r="P58" s="1">
        <v>1</v>
      </c>
      <c r="Q58" s="1">
        <v>1</v>
      </c>
      <c r="R58">
        <v>2</v>
      </c>
      <c r="S58">
        <v>3</v>
      </c>
      <c r="T58">
        <v>4</v>
      </c>
      <c r="U58">
        <v>2</v>
      </c>
      <c r="V58">
        <f>VLOOKUP(B58,'MLB Weekly Win Totals'!$B$5:$L$34,11,FALSE)</f>
        <v>5</v>
      </c>
      <c r="W58">
        <f>VLOOKUP(C58,'MLB Weekly Win Totals'!$B$5:$LL$34,12,FALSE)</f>
        <v>5</v>
      </c>
      <c r="X58">
        <f>VLOOKUP(D58,'MLB Weekly Win Totals'!$B$5:$LL$34,13,FALSE)</f>
        <v>5</v>
      </c>
      <c r="Y58">
        <f>VLOOKUP(E58,'MLB Weekly Win Totals'!$B$5:$LL$34,14,FALSE)</f>
        <v>5</v>
      </c>
      <c r="Z58">
        <f>VLOOKUP(F58,'MLB Weekly Win Totals'!$B$5:$LL$34,15,FALSE)</f>
        <v>4</v>
      </c>
      <c r="AA58">
        <f>VLOOKUP(G58,'MLB Weekly Win Totals'!$B$5:$LL$34,16,FALSE)</f>
        <v>4</v>
      </c>
      <c r="AB58">
        <f>VLOOKUP(H58,'MLB Weekly Win Totals'!$B$5:$LL$34,17,FALSE)</f>
        <v>3</v>
      </c>
      <c r="AC58">
        <f>VLOOKUP(I58,'MLB Weekly Win Totals'!$B$5:$LL$34,18,FALSE)</f>
        <v>4</v>
      </c>
    </row>
    <row r="59" spans="1:29" x14ac:dyDescent="0.2">
      <c r="A59" s="1" t="str">
        <f>VLOOKUP(J59,'Teams Used By Individual'!$B$4:$FF$71,6,FALSE)</f>
        <v>Red Sox</v>
      </c>
      <c r="B59" s="1" t="str">
        <f>VLOOKUP(J59,'Teams Used By Individual'!$B$4:$FF$71,8,FALSE)</f>
        <v>Royals</v>
      </c>
      <c r="C59" s="1" t="str">
        <f>VLOOKUP(J59,'Teams Used By Individual'!$B$4:$FF$71,9,FALSE)</f>
        <v>Astros</v>
      </c>
      <c r="D59" s="1" t="str">
        <f>VLOOKUP(J59,'Teams Used By Individual'!$B$4:$FF$71,10,FALSE)</f>
        <v>Phillies</v>
      </c>
      <c r="E59" s="1" t="str">
        <f>VLOOKUP(J59,'Teams Used By Individual'!$B$4:$FF$71,11,FALSE)</f>
        <v>Mets</v>
      </c>
      <c r="F59" s="1" t="str">
        <f>VLOOKUP(J59,'Teams Used By Individual'!$B$4:$FF$71,12,FALSE)</f>
        <v>Athletics</v>
      </c>
      <c r="G59" s="1" t="str">
        <f>VLOOKUP(J59,'Teams Used By Individual'!$B$4:$FF$71,13,FALSE)</f>
        <v>Cardinals</v>
      </c>
      <c r="H59" s="1" t="str">
        <f>VLOOKUP(J59,'Teams Used By Individual'!$B$4:$FF$71,14,FALSE)</f>
        <v>Rockies</v>
      </c>
      <c r="I59" s="1" t="str">
        <f>VLOOKUP(J59,'Teams Used By Individual'!$B$4:$FF$71,15,FALSE)</f>
        <v>Giants</v>
      </c>
      <c r="J59" s="14" t="s">
        <v>37</v>
      </c>
      <c r="K59" s="15">
        <f>SUM(P59:AC59)</f>
        <v>47</v>
      </c>
      <c r="L59" s="20">
        <f>(WAA!S57-WAA!S2)+(WAA!N57-WAA!N2)+(WAA!J70-WAA!J2)+(WAA!AC57-WAA!AC2)+(WAA!G57-WAA!G2)+(WAA!AB57-WAA!AB2)+(WAA!K57-WAA!K2)+(WAA!O57-WAA!O2)+(WAA!T57-WAA!T2)+(WAA!V57-WAA!V2)+(WAA!R57-WAA!R2)+(WAA!Z57-WAA!Z2)+(WAA!AH57-WAA!AH2)+(WAA!AG57-WAA!AG2)</f>
        <v>-1.925298972446591</v>
      </c>
      <c r="M59" s="13">
        <f>VLOOKUP(J59,'SOTU Working Page'!$M$5:$P$72,4,FALSE)</f>
        <v>0.47505707761854676</v>
      </c>
      <c r="N59" s="1" t="str">
        <f>VLOOKUP(J59,'Teams Used By Individual'!$B$4:$DD$71,4,FALSE)</f>
        <v>Guardians</v>
      </c>
      <c r="O59" s="1" t="str">
        <f>VLOOKUP(J59,'Teams Used By Individual'!$B$4:$DD$71,3,FALSE)</f>
        <v>White Sox</v>
      </c>
      <c r="P59" s="1">
        <v>2</v>
      </c>
      <c r="Q59" s="1">
        <v>1</v>
      </c>
      <c r="R59">
        <v>5</v>
      </c>
      <c r="S59">
        <v>3</v>
      </c>
      <c r="T59">
        <v>4</v>
      </c>
      <c r="U59">
        <v>3</v>
      </c>
      <c r="V59">
        <f>VLOOKUP(B59,'MLB Weekly Win Totals'!$B$5:$L$34,11,FALSE)</f>
        <v>5</v>
      </c>
      <c r="W59">
        <f>VLOOKUP(C59,'MLB Weekly Win Totals'!$B$5:$LL$34,12,FALSE)</f>
        <v>4</v>
      </c>
      <c r="X59">
        <f>VLOOKUP(D59,'MLB Weekly Win Totals'!$B$5:$LL$34,13,FALSE)</f>
        <v>6</v>
      </c>
      <c r="Y59">
        <f>VLOOKUP(E59,'MLB Weekly Win Totals'!$B$5:$LL$34,14,FALSE)</f>
        <v>5</v>
      </c>
      <c r="Z59">
        <f>VLOOKUP(F59,'MLB Weekly Win Totals'!$B$5:$LL$34,15,FALSE)</f>
        <v>3</v>
      </c>
      <c r="AA59">
        <f>VLOOKUP(G59,'MLB Weekly Win Totals'!$B$5:$LL$34,16,FALSE)</f>
        <v>1</v>
      </c>
      <c r="AB59">
        <f>VLOOKUP(H59,'MLB Weekly Win Totals'!$B$5:$LL$34,17,FALSE)</f>
        <v>4</v>
      </c>
      <c r="AC59">
        <f>VLOOKUP(I59,'MLB Weekly Win Totals'!$B$5:$LL$34,18,FALSE)</f>
        <v>1</v>
      </c>
    </row>
    <row r="60" spans="1:29" x14ac:dyDescent="0.2">
      <c r="A60" s="1" t="str">
        <f>VLOOKUP(J60,'Teams Used By Individual'!$B$4:$FF$71,6,FALSE)</f>
        <v>White Sox</v>
      </c>
      <c r="B60" s="1" t="str">
        <f>VLOOKUP(J60,'Teams Used By Individual'!$B$4:$FF$71,8,FALSE)</f>
        <v>Royals</v>
      </c>
      <c r="C60" s="1" t="str">
        <f>VLOOKUP(J60,'Teams Used By Individual'!$B$4:$FF$71,9,FALSE)</f>
        <v>Nationals</v>
      </c>
      <c r="D60" s="1" t="str">
        <f>VLOOKUP(J60,'Teams Used By Individual'!$B$4:$FF$71,10,FALSE)</f>
        <v>Phillies</v>
      </c>
      <c r="E60" s="1" t="str">
        <f>VLOOKUP(J60,'Teams Used By Individual'!$B$4:$FF$71,11,FALSE)</f>
        <v>Mets</v>
      </c>
      <c r="F60" s="1" t="str">
        <f>VLOOKUP(J60,'Teams Used By Individual'!$B$4:$FF$71,12,FALSE)</f>
        <v>Twins</v>
      </c>
      <c r="G60" s="1" t="str">
        <f>VLOOKUP(J60,'Teams Used By Individual'!$B$4:$FF$71,13,FALSE)</f>
        <v>Astros</v>
      </c>
      <c r="H60" s="1" t="str">
        <f>VLOOKUP(J60,'Teams Used By Individual'!$B$4:$FF$71,14,FALSE)</f>
        <v>Yankees</v>
      </c>
      <c r="I60" s="1" t="str">
        <f>VLOOKUP(J60,'Teams Used By Individual'!$B$4:$FF$71,15,FALSE)</f>
        <v>Diamondbacks</v>
      </c>
      <c r="J60" s="14" t="s">
        <v>21</v>
      </c>
      <c r="K60" s="15">
        <f>SUM(P60:AC60)</f>
        <v>47</v>
      </c>
      <c r="L60" s="20">
        <f>(WAA!AC72-WAA!AC2)+(WAA!R72-WAA!R2)+(WAA!G40-WAA!G2)+(WAA!L72-WAA!L2)+(WAA!N72-WAA!N2)+(WAA!Q72-WAA!Q2)+(WAA!K72-WAA!K2)+(WAA!W72-WAA!W2)+(WAA!T72-WAA!T2)+(WAA!V72-WAA!V2)+(WAA!M72-WAA!M2)+(WAA!O72-WAA!O2)+(WAA!E72-WAA!E2)+(WAA!AF72-WAA!AF2)</f>
        <v>-0.73295417831019272</v>
      </c>
      <c r="M60" s="13">
        <f>VLOOKUP(J60,'SOTU Working Page'!$M$5:$P$72,4,FALSE)</f>
        <v>0.49336669943965256</v>
      </c>
      <c r="N60" s="1" t="str">
        <f>VLOOKUP(J60,'Teams Used By Individual'!$B$4:$DD$71,4,FALSE)</f>
        <v>Red Sox</v>
      </c>
      <c r="O60" s="1" t="str">
        <f>VLOOKUP(J60,'Teams Used By Individual'!$B$4:$DD$71,3,FALSE)</f>
        <v>Athletics</v>
      </c>
      <c r="P60" s="1">
        <v>1</v>
      </c>
      <c r="Q60" s="1">
        <v>2</v>
      </c>
      <c r="R60">
        <v>2</v>
      </c>
      <c r="S60">
        <v>4</v>
      </c>
      <c r="T60">
        <v>2</v>
      </c>
      <c r="U60">
        <v>2</v>
      </c>
      <c r="V60">
        <f>VLOOKUP(B60,'MLB Weekly Win Totals'!$B$5:$L$34,11,FALSE)</f>
        <v>5</v>
      </c>
      <c r="W60">
        <f>VLOOKUP(C60,'MLB Weekly Win Totals'!$B$5:$LL$34,12,FALSE)</f>
        <v>4</v>
      </c>
      <c r="X60">
        <f>VLOOKUP(D60,'MLB Weekly Win Totals'!$B$5:$LL$34,13,FALSE)</f>
        <v>6</v>
      </c>
      <c r="Y60">
        <f>VLOOKUP(E60,'MLB Weekly Win Totals'!$B$5:$LL$34,14,FALSE)</f>
        <v>5</v>
      </c>
      <c r="Z60">
        <f>VLOOKUP(F60,'MLB Weekly Win Totals'!$B$5:$LL$34,15,FALSE)</f>
        <v>4</v>
      </c>
      <c r="AA60">
        <f>VLOOKUP(G60,'MLB Weekly Win Totals'!$B$5:$LL$34,16,FALSE)</f>
        <v>5</v>
      </c>
      <c r="AB60">
        <f>VLOOKUP(H60,'MLB Weekly Win Totals'!$B$5:$LL$34,17,FALSE)</f>
        <v>3</v>
      </c>
      <c r="AC60">
        <f>VLOOKUP(I60,'MLB Weekly Win Totals'!$B$5:$LL$34,18,FALSE)</f>
        <v>2</v>
      </c>
    </row>
    <row r="61" spans="1:29" x14ac:dyDescent="0.2">
      <c r="A61" s="1" t="str">
        <f>VLOOKUP(J61,'Teams Used By Individual'!$B$4:$FF$71,6,FALSE)</f>
        <v>White Sox</v>
      </c>
      <c r="B61" s="1" t="str">
        <f>VLOOKUP(J61,'Teams Used By Individual'!$B$4:$FF$71,8,FALSE)</f>
        <v>Royals</v>
      </c>
      <c r="C61" s="1" t="str">
        <f>VLOOKUP(J61,'Teams Used By Individual'!$B$4:$FF$71,9,FALSE)</f>
        <v>Rangers</v>
      </c>
      <c r="D61" s="1" t="str">
        <f>VLOOKUP(J61,'Teams Used By Individual'!$B$4:$FF$71,10,FALSE)</f>
        <v>Angels</v>
      </c>
      <c r="E61" s="1" t="str">
        <f>VLOOKUP(J61,'Teams Used By Individual'!$B$4:$FF$71,11,FALSE)</f>
        <v>Mets</v>
      </c>
      <c r="F61" s="1" t="str">
        <f>VLOOKUP(J61,'Teams Used By Individual'!$B$4:$FF$71,12,FALSE)</f>
        <v>Tigers</v>
      </c>
      <c r="G61" s="1" t="str">
        <f>VLOOKUP(J61,'Teams Used By Individual'!$B$4:$FF$71,13,FALSE)</f>
        <v>Cardinals</v>
      </c>
      <c r="H61" s="1" t="str">
        <f>VLOOKUP(J61,'Teams Used By Individual'!$B$4:$FF$71,14,FALSE)</f>
        <v>Astros</v>
      </c>
      <c r="I61" s="1" t="str">
        <f>VLOOKUP(J61,'Teams Used By Individual'!$B$4:$FF$71,15,FALSE)</f>
        <v>Diamondbacks</v>
      </c>
      <c r="J61" s="14" t="s">
        <v>140</v>
      </c>
      <c r="K61" s="15">
        <f>SUM(P61:AC61)</f>
        <v>47</v>
      </c>
      <c r="L61" s="20">
        <f>(WAA!AC60-WAA!AC2)+(WAA!Y60-WAA!Y2)+(WAA!G40-WAA!G2)+(WAA!W60-WAA!W2)+(WAA!N60-WAA!N2)+(WAA!AG60-WAA!AG2)+(WAA!K60-WAA!K2)+(WAA!Q60-WAA!Q2)+(WAA!S60-WAA!S2)+(WAA!V60-WAA!V2)+(WAA!L60-WAA!L2)+(WAA!Z60-WAA!Z2)+(WAA!O60-WAA!O2)+(WAA!AF60-WAA!AF2)</f>
        <v>0.46178866505333938</v>
      </c>
      <c r="M61" s="13">
        <f>VLOOKUP(J61,'SOTU Working Page'!$M$5:$P$72,4,FALSE)</f>
        <v>0.50115021912379409</v>
      </c>
      <c r="N61" s="1" t="str">
        <f>VLOOKUP(J61,'Teams Used By Individual'!$B$4:$DD$71,4,FALSE)</f>
        <v>Red Sox</v>
      </c>
      <c r="O61" s="1" t="str">
        <f>VLOOKUP(J61,'Teams Used By Individual'!$B$4:$DD$71,3,FALSE)</f>
        <v>Brewers</v>
      </c>
      <c r="P61" s="1">
        <v>1</v>
      </c>
      <c r="Q61" s="1">
        <v>5</v>
      </c>
      <c r="R61">
        <v>2</v>
      </c>
      <c r="S61">
        <v>3</v>
      </c>
      <c r="T61">
        <v>2</v>
      </c>
      <c r="U61">
        <v>3</v>
      </c>
      <c r="V61">
        <f>VLOOKUP(B61,'MLB Weekly Win Totals'!$B$5:$L$34,11,FALSE)</f>
        <v>5</v>
      </c>
      <c r="W61">
        <f>VLOOKUP(C61,'MLB Weekly Win Totals'!$B$5:$LL$34,12,FALSE)</f>
        <v>5</v>
      </c>
      <c r="X61">
        <f>VLOOKUP(D61,'MLB Weekly Win Totals'!$B$5:$LL$34,13,FALSE)</f>
        <v>5</v>
      </c>
      <c r="Y61">
        <f>VLOOKUP(E61,'MLB Weekly Win Totals'!$B$5:$LL$34,14,FALSE)</f>
        <v>5</v>
      </c>
      <c r="Z61">
        <f>VLOOKUP(F61,'MLB Weekly Win Totals'!$B$5:$LL$34,15,FALSE)</f>
        <v>4</v>
      </c>
      <c r="AA61">
        <f>VLOOKUP(G61,'MLB Weekly Win Totals'!$B$5:$LL$34,16,FALSE)</f>
        <v>1</v>
      </c>
      <c r="AB61">
        <f>VLOOKUP(H61,'MLB Weekly Win Totals'!$B$5:$LL$34,17,FALSE)</f>
        <v>4</v>
      </c>
      <c r="AC61">
        <f>VLOOKUP(I61,'MLB Weekly Win Totals'!$B$5:$LL$34,18,FALSE)</f>
        <v>2</v>
      </c>
    </row>
    <row r="62" spans="1:29" x14ac:dyDescent="0.2">
      <c r="A62" s="1" t="str">
        <f>VLOOKUP(J62,'Teams Used By Individual'!$B$4:$FF$71,6,FALSE)</f>
        <v>White Sox</v>
      </c>
      <c r="B62" s="1" t="str">
        <f>VLOOKUP(J62,'Teams Used By Individual'!$B$4:$FF$71,8,FALSE)</f>
        <v>Royals</v>
      </c>
      <c r="C62" s="1" t="str">
        <f>VLOOKUP(J62,'Teams Used By Individual'!$B$4:$FF$71,9,FALSE)</f>
        <v>Braves</v>
      </c>
      <c r="D62" s="1" t="str">
        <f>VLOOKUP(J62,'Teams Used By Individual'!$B$4:$FF$71,10,FALSE)</f>
        <v>Angels</v>
      </c>
      <c r="E62" s="1" t="str">
        <f>VLOOKUP(J62,'Teams Used By Individual'!$B$4:$FF$71,11,FALSE)</f>
        <v>Blue Jays</v>
      </c>
      <c r="F62" s="1" t="str">
        <f>VLOOKUP(J62,'Teams Used By Individual'!$B$4:$FF$71,12,FALSE)</f>
        <v>Twins</v>
      </c>
      <c r="G62" s="1" t="str">
        <f>VLOOKUP(J62,'Teams Used By Individual'!$B$4:$FF$71,13,FALSE)</f>
        <v>Cardinals</v>
      </c>
      <c r="H62" s="1" t="str">
        <f>VLOOKUP(J62,'Teams Used By Individual'!$B$4:$FF$71,14,FALSE)</f>
        <v>Astros</v>
      </c>
      <c r="I62" s="1" t="str">
        <f>VLOOKUP(J62,'Teams Used By Individual'!$B$4:$FF$71,15,FALSE)</f>
        <v>Mets</v>
      </c>
      <c r="J62" s="14" t="s">
        <v>67</v>
      </c>
      <c r="K62" s="15">
        <f>SUM(P62:AC62)</f>
        <v>47</v>
      </c>
      <c r="L62" s="20">
        <f>(WAA!Y35-WAA!Y2)+(WAA!AC35-WAA!AC2)+(WAA!G40-WAA!G2)+(WAA!W35-WAA!W2)+(WAA!N35-WAA!N2)+(WAA!Q35-WAA!Q2)+(WAA!K35-WAA!K2)+(WAA!U35-WAA!U2)+(WAA!S35-WAA!S2)+(WAA!I35-WAA!I2)+(WAA!M35-WAA!M2)+(WAA!Z35-WAA!Z2)+(WAA!O35-WAA!O2)+(WAA!V35-WAA!V2)</f>
        <v>-3.9380490259912482</v>
      </c>
      <c r="M62" s="13">
        <f>VLOOKUP(J62,'SOTU Working Page'!$M$5:$P$72,4,FALSE)</f>
        <v>0.48850528163072454</v>
      </c>
      <c r="N62" s="1" t="str">
        <f>VLOOKUP(J62,'Teams Used By Individual'!$B$4:$DD$71,4,FALSE)</f>
        <v>Red Sox</v>
      </c>
      <c r="O62" s="1" t="str">
        <f>VLOOKUP(J62,'Teams Used By Individual'!$B$4:$DD$71,3,FALSE)</f>
        <v>Brewers</v>
      </c>
      <c r="P62" s="1">
        <v>1</v>
      </c>
      <c r="Q62" s="1">
        <v>5</v>
      </c>
      <c r="R62">
        <v>2</v>
      </c>
      <c r="S62">
        <v>3</v>
      </c>
      <c r="T62">
        <v>2</v>
      </c>
      <c r="U62">
        <v>2</v>
      </c>
      <c r="V62">
        <f>VLOOKUP(B62,'MLB Weekly Win Totals'!$B$5:$L$34,11,FALSE)</f>
        <v>5</v>
      </c>
      <c r="W62">
        <f>VLOOKUP(C62,'MLB Weekly Win Totals'!$B$5:$LL$34,12,FALSE)</f>
        <v>5</v>
      </c>
      <c r="X62">
        <f>VLOOKUP(D62,'MLB Weekly Win Totals'!$B$5:$LL$34,13,FALSE)</f>
        <v>5</v>
      </c>
      <c r="Y62">
        <f>VLOOKUP(E62,'MLB Weekly Win Totals'!$B$5:$LL$34,14,FALSE)</f>
        <v>6</v>
      </c>
      <c r="Z62">
        <f>VLOOKUP(F62,'MLB Weekly Win Totals'!$B$5:$LL$34,15,FALSE)</f>
        <v>4</v>
      </c>
      <c r="AA62">
        <f>VLOOKUP(G62,'MLB Weekly Win Totals'!$B$5:$LL$34,16,FALSE)</f>
        <v>1</v>
      </c>
      <c r="AB62">
        <f>VLOOKUP(H62,'MLB Weekly Win Totals'!$B$5:$LL$34,17,FALSE)</f>
        <v>4</v>
      </c>
      <c r="AC62">
        <f>VLOOKUP(I62,'MLB Weekly Win Totals'!$B$5:$LL$34,18,FALSE)</f>
        <v>2</v>
      </c>
    </row>
    <row r="63" spans="1:29" x14ac:dyDescent="0.2">
      <c r="A63" s="1" t="str">
        <f>VLOOKUP(J63,'Teams Used By Individual'!$B$4:$FF$71,6,FALSE)</f>
        <v>Twins</v>
      </c>
      <c r="B63" s="1" t="str">
        <f>VLOOKUP(J63,'Teams Used By Individual'!$B$4:$FF$71,8,FALSE)</f>
        <v>Braves</v>
      </c>
      <c r="C63" s="1" t="str">
        <f>VLOOKUP(J63,'Teams Used By Individual'!$B$4:$FF$71,9,FALSE)</f>
        <v>Cubs</v>
      </c>
      <c r="D63" s="1" t="str">
        <f>VLOOKUP(J63,'Teams Used By Individual'!$B$4:$FF$71,10,FALSE)</f>
        <v>Phillies</v>
      </c>
      <c r="E63" s="1" t="str">
        <f>VLOOKUP(J63,'Teams Used By Individual'!$B$4:$FF$71,11,FALSE)</f>
        <v>Mets</v>
      </c>
      <c r="F63" s="1" t="str">
        <f>VLOOKUP(J63,'Teams Used By Individual'!$B$4:$FF$71,12,FALSE)</f>
        <v>Marlins</v>
      </c>
      <c r="G63" s="1" t="str">
        <f>VLOOKUP(J63,'Teams Used By Individual'!$B$4:$FF$71,13,FALSE)</f>
        <v>Angels</v>
      </c>
      <c r="H63" s="1" t="str">
        <f>VLOOKUP(J63,'Teams Used By Individual'!$B$4:$FF$71,14,FALSE)</f>
        <v>Yankees</v>
      </c>
      <c r="I63" s="1" t="str">
        <f>VLOOKUP(J63,'Teams Used By Individual'!$B$4:$FF$71,15,FALSE)</f>
        <v>Brewers</v>
      </c>
      <c r="J63" s="14" t="s">
        <v>7</v>
      </c>
      <c r="K63" s="15">
        <f>SUM(P63:AC63)</f>
        <v>47</v>
      </c>
      <c r="L63" s="20">
        <f>(WAA!AB65-WAA!AB2)+(WAA!AC65-WAA!AC2)+(WAA!K25-WAA!K2)+(WAA!H65-WAA!H2)+(WAA!M65-WAA!M2)+(WAA!Q65-WAA!Q2)+(WAA!U65-WAA!U2)+(WAA!AA65-WAA!AA2)+(WAA!T65-WAA!T2)+(WAA!V65-WAA!V2)+(WAA!X65-WAA!X2)+(WAA!S65-WAA!S2)+(WAA!E65-WAA!E2)+(WAA!Y65-WAA!Y2)</f>
        <v>-6.4546891451313657</v>
      </c>
      <c r="M63" s="13">
        <f>VLOOKUP(J63,'SOTU Working Page'!$M$5:$P$72,4,FALSE)</f>
        <v>0.51399327288952601</v>
      </c>
      <c r="N63" s="1" t="str">
        <f>VLOOKUP(J63,'Teams Used By Individual'!$B$4:$DD$71,4,FALSE)</f>
        <v>Royals</v>
      </c>
      <c r="O63" s="1" t="str">
        <f>VLOOKUP(J63,'Teams Used By Individual'!$B$4:$DD$71,3,FALSE)</f>
        <v>Reds</v>
      </c>
      <c r="P63" s="1">
        <v>1</v>
      </c>
      <c r="Q63" s="1">
        <v>2</v>
      </c>
      <c r="R63">
        <v>4</v>
      </c>
      <c r="S63">
        <v>2</v>
      </c>
      <c r="T63">
        <v>5</v>
      </c>
      <c r="U63">
        <v>2</v>
      </c>
      <c r="V63">
        <f>VLOOKUP(B63,'MLB Weekly Win Totals'!$B$5:$L$34,11,FALSE)</f>
        <v>4</v>
      </c>
      <c r="W63">
        <f>VLOOKUP(C63,'MLB Weekly Win Totals'!$B$5:$LL$34,12,FALSE)</f>
        <v>5</v>
      </c>
      <c r="X63">
        <f>VLOOKUP(D63,'MLB Weekly Win Totals'!$B$5:$LL$34,13,FALSE)</f>
        <v>6</v>
      </c>
      <c r="Y63">
        <f>VLOOKUP(E63,'MLB Weekly Win Totals'!$B$5:$LL$34,14,FALSE)</f>
        <v>5</v>
      </c>
      <c r="Z63">
        <f>VLOOKUP(F63,'MLB Weekly Win Totals'!$B$5:$LL$34,15,FALSE)</f>
        <v>1</v>
      </c>
      <c r="AA63">
        <f>VLOOKUP(G63,'MLB Weekly Win Totals'!$B$5:$LL$34,16,FALSE)</f>
        <v>3</v>
      </c>
      <c r="AB63">
        <f>VLOOKUP(H63,'MLB Weekly Win Totals'!$B$5:$LL$34,17,FALSE)</f>
        <v>3</v>
      </c>
      <c r="AC63">
        <f>VLOOKUP(I63,'MLB Weekly Win Totals'!$B$5:$LL$34,18,FALSE)</f>
        <v>4</v>
      </c>
    </row>
    <row r="64" spans="1:29" x14ac:dyDescent="0.2">
      <c r="A64" s="1" t="str">
        <f>VLOOKUP(J64,'Teams Used By Individual'!$B$4:$FF$71,6,FALSE)</f>
        <v>Reds</v>
      </c>
      <c r="B64" s="1" t="str">
        <f>VLOOKUP(J64,'Teams Used By Individual'!$B$4:$FF$71,8,FALSE)</f>
        <v>Royals</v>
      </c>
      <c r="C64" s="1" t="str">
        <f>VLOOKUP(J64,'Teams Used By Individual'!$B$4:$FF$71,9,FALSE)</f>
        <v>Rangers</v>
      </c>
      <c r="D64" s="1" t="str">
        <f>VLOOKUP(J64,'Teams Used By Individual'!$B$4:$FF$71,10,FALSE)</f>
        <v>Phillies</v>
      </c>
      <c r="E64" s="1" t="str">
        <f>VLOOKUP(J64,'Teams Used By Individual'!$B$4:$FF$71,11,FALSE)</f>
        <v>Padres</v>
      </c>
      <c r="F64" s="1" t="str">
        <f>VLOOKUP(J64,'Teams Used By Individual'!$B$4:$FF$71,12,FALSE)</f>
        <v>Marlins</v>
      </c>
      <c r="G64" s="1" t="str">
        <f>VLOOKUP(J64,'Teams Used By Individual'!$B$4:$FF$71,13,FALSE)</f>
        <v>Yankees</v>
      </c>
      <c r="H64" s="1" t="str">
        <f>VLOOKUP(J64,'Teams Used By Individual'!$B$4:$FF$71,14,FALSE)</f>
        <v>Nationals</v>
      </c>
      <c r="I64" s="1" t="str">
        <f>VLOOKUP(J64,'Teams Used By Individual'!$B$4:$FF$71,15,FALSE)</f>
        <v>Athletics</v>
      </c>
      <c r="J64" s="14" t="s">
        <v>9</v>
      </c>
      <c r="K64" s="15">
        <f>SUM(P64:AC64)</f>
        <v>46</v>
      </c>
      <c r="L64" s="20">
        <f>(WAA!AC54-WAA!AC2)+(WAA!V54-WAA!V2)+(WAA!G40-WAA!G2)+(WAA!L54-WAA!L2)+(WAA!AB54-WAA!AB2)+(WAA!AH54-WAA!AH2)+(WAA!K54-WAA!K2)+(WAA!Q54-WAA!Q2)+(WAA!T54-WAA!T2)+(WAA!AE54-WAA!AE2)+(WAA!X54-WAA!X2)+(WAA!E54-WAA!E2)+(WAA!W54-WAA!W2)+(WAA!R54-WAA!R2)</f>
        <v>-3.300211123153344</v>
      </c>
      <c r="M64" s="13">
        <f>VLOOKUP(J64,'SOTU Working Page'!$M$5:$P$72,4,FALSE)</f>
        <v>0.48227029790519221</v>
      </c>
      <c r="N64" s="1" t="str">
        <f>VLOOKUP(J64,'Teams Used By Individual'!$B$4:$DD$71,4,FALSE)</f>
        <v>Red Sox</v>
      </c>
      <c r="O64" s="1" t="str">
        <f>VLOOKUP(J64,'Teams Used By Individual'!$B$4:$DD$71,3,FALSE)</f>
        <v>Mets</v>
      </c>
      <c r="P64" s="1">
        <v>1</v>
      </c>
      <c r="Q64" s="1">
        <v>5</v>
      </c>
      <c r="R64">
        <v>2</v>
      </c>
      <c r="S64">
        <v>4</v>
      </c>
      <c r="T64">
        <v>4</v>
      </c>
      <c r="U64">
        <v>2</v>
      </c>
      <c r="V64">
        <f>VLOOKUP(B64,'MLB Weekly Win Totals'!$B$5:$L$34,11,FALSE)</f>
        <v>5</v>
      </c>
      <c r="W64">
        <f>VLOOKUP(C64,'MLB Weekly Win Totals'!$B$5:$LL$34,12,FALSE)</f>
        <v>5</v>
      </c>
      <c r="X64">
        <f>VLOOKUP(D64,'MLB Weekly Win Totals'!$B$5:$LL$34,13,FALSE)</f>
        <v>6</v>
      </c>
      <c r="Y64">
        <f>VLOOKUP(E64,'MLB Weekly Win Totals'!$B$5:$LL$34,14,FALSE)</f>
        <v>4</v>
      </c>
      <c r="Z64">
        <f>VLOOKUP(F64,'MLB Weekly Win Totals'!$B$5:$LL$34,15,FALSE)</f>
        <v>1</v>
      </c>
      <c r="AA64">
        <f>VLOOKUP(G64,'MLB Weekly Win Totals'!$B$5:$LL$34,16,FALSE)</f>
        <v>3</v>
      </c>
      <c r="AB64">
        <f>VLOOKUP(H64,'MLB Weekly Win Totals'!$B$5:$LL$34,17,FALSE)</f>
        <v>2</v>
      </c>
      <c r="AC64">
        <f>VLOOKUP(I64,'MLB Weekly Win Totals'!$B$5:$LL$34,18,FALSE)</f>
        <v>2</v>
      </c>
    </row>
    <row r="65" spans="1:29" x14ac:dyDescent="0.2">
      <c r="A65" s="1" t="str">
        <f>VLOOKUP(J65,'Teams Used By Individual'!$B$4:$FF$71,6,FALSE)</f>
        <v>Twins</v>
      </c>
      <c r="B65" s="1" t="str">
        <f>VLOOKUP(J65,'Teams Used By Individual'!$B$4:$FF$71,8,FALSE)</f>
        <v>Braves</v>
      </c>
      <c r="C65" s="1" t="str">
        <f>VLOOKUP(J65,'Teams Used By Individual'!$B$4:$FF$71,9,FALSE)</f>
        <v>Cubs</v>
      </c>
      <c r="D65" s="1" t="str">
        <f>VLOOKUP(J65,'Teams Used By Individual'!$B$4:$FF$71,10,FALSE)</f>
        <v>Phillies</v>
      </c>
      <c r="E65" s="1" t="str">
        <f>VLOOKUP(J65,'Teams Used By Individual'!$B$4:$FF$71,11,FALSE)</f>
        <v>Mets</v>
      </c>
      <c r="F65" s="1" t="str">
        <f>VLOOKUP(J65,'Teams Used By Individual'!$B$4:$FF$71,12,FALSE)</f>
        <v>Marlins</v>
      </c>
      <c r="G65" s="1" t="str">
        <f>VLOOKUP(J65,'Teams Used By Individual'!$B$4:$FF$71,13,FALSE)</f>
        <v>Angels</v>
      </c>
      <c r="H65" s="1" t="str">
        <f>VLOOKUP(J65,'Teams Used By Individual'!$B$4:$FF$71,14,FALSE)</f>
        <v>Blue Jays</v>
      </c>
      <c r="I65" s="1" t="str">
        <f>VLOOKUP(J65,'Teams Used By Individual'!$B$4:$FF$71,15,FALSE)</f>
        <v>White Sox</v>
      </c>
      <c r="J65" s="14" t="s">
        <v>57</v>
      </c>
      <c r="K65" s="15">
        <f>SUM(P65:AC65)</f>
        <v>46</v>
      </c>
      <c r="L65" s="20">
        <f>(WAA!AB39-WAA!AB2)+(WAA!AC39-WAA!AC2)+(WAA!K25-WAA!K2)+(WAA!H39-WAA!H2)+(WAA!M39-WAA!M2)+(WAA!Q39-WAA!Q2)+(WAA!U39-WAA!U2)+(WAA!AA39-WAA!AA2)+(WAA!T39-WAA!T2)+(WAA!V39-WAA!V2)+(WAA!X39-WAA!X2)+(WAA!S39-WAA!S2)+(WAA!I39-WAA!I2)+(WAA!N39-WAA!N2)</f>
        <v>-6.9540705045127256</v>
      </c>
      <c r="M65" s="13">
        <f>VLOOKUP(J65,'SOTU Working Page'!$M$5:$P$72,4,FALSE)</f>
        <v>0.4952550547106882</v>
      </c>
      <c r="N65" s="1" t="str">
        <f>VLOOKUP(J65,'Teams Used By Individual'!$B$4:$DD$71,4,FALSE)</f>
        <v>Royals</v>
      </c>
      <c r="O65" s="1" t="str">
        <f>VLOOKUP(J65,'Teams Used By Individual'!$B$4:$DD$71,3,FALSE)</f>
        <v>Reds</v>
      </c>
      <c r="P65" s="1">
        <v>1</v>
      </c>
      <c r="Q65" s="1">
        <v>2</v>
      </c>
      <c r="R65">
        <v>4</v>
      </c>
      <c r="S65">
        <v>2</v>
      </c>
      <c r="T65">
        <v>5</v>
      </c>
      <c r="U65">
        <v>2</v>
      </c>
      <c r="V65">
        <f>VLOOKUP(B65,'MLB Weekly Win Totals'!$B$5:$L$34,11,FALSE)</f>
        <v>4</v>
      </c>
      <c r="W65">
        <f>VLOOKUP(C65,'MLB Weekly Win Totals'!$B$5:$LL$34,12,FALSE)</f>
        <v>5</v>
      </c>
      <c r="X65">
        <f>VLOOKUP(D65,'MLB Weekly Win Totals'!$B$5:$LL$34,13,FALSE)</f>
        <v>6</v>
      </c>
      <c r="Y65">
        <f>VLOOKUP(E65,'MLB Weekly Win Totals'!$B$5:$LL$34,14,FALSE)</f>
        <v>5</v>
      </c>
      <c r="Z65">
        <f>VLOOKUP(F65,'MLB Weekly Win Totals'!$B$5:$LL$34,15,FALSE)</f>
        <v>1</v>
      </c>
      <c r="AA65">
        <f>VLOOKUP(G65,'MLB Weekly Win Totals'!$B$5:$LL$34,16,FALSE)</f>
        <v>3</v>
      </c>
      <c r="AB65">
        <f>VLOOKUP(H65,'MLB Weekly Win Totals'!$B$5:$LL$34,17,FALSE)</f>
        <v>3</v>
      </c>
      <c r="AC65">
        <f>VLOOKUP(I65,'MLB Weekly Win Totals'!$B$5:$LL$34,18,FALSE)</f>
        <v>3</v>
      </c>
    </row>
    <row r="66" spans="1:29" x14ac:dyDescent="0.2">
      <c r="A66" s="1" t="str">
        <f>VLOOKUP(J66,'Teams Used By Individual'!$B$4:$FF$71,6,FALSE)</f>
        <v>White Sox</v>
      </c>
      <c r="B66" s="1" t="str">
        <f>VLOOKUP(J66,'Teams Used By Individual'!$B$4:$FF$71,8,FALSE)</f>
        <v>Royals</v>
      </c>
      <c r="C66" s="1" t="str">
        <f>VLOOKUP(J66,'Teams Used By Individual'!$B$4:$FF$71,9,FALSE)</f>
        <v>Rangers</v>
      </c>
      <c r="D66" s="1" t="str">
        <f>VLOOKUP(J66,'Teams Used By Individual'!$B$4:$FF$71,10,FALSE)</f>
        <v>Brewers</v>
      </c>
      <c r="E66" s="1" t="str">
        <f>VLOOKUP(J66,'Teams Used By Individual'!$B$4:$FF$71,11,FALSE)</f>
        <v>Orioles</v>
      </c>
      <c r="F66" s="1" t="str">
        <f>VLOOKUP(J66,'Teams Used By Individual'!$B$4:$FF$71,12,FALSE)</f>
        <v>Twins</v>
      </c>
      <c r="G66" s="1" t="str">
        <f>VLOOKUP(J66,'Teams Used By Individual'!$B$4:$FF$71,13,FALSE)</f>
        <v>Cubs</v>
      </c>
      <c r="H66" s="1" t="str">
        <f>VLOOKUP(J66,'Teams Used By Individual'!$B$4:$FF$71,14,FALSE)</f>
        <v>Rockies</v>
      </c>
      <c r="I66" s="1" t="str">
        <f>VLOOKUP(J66,'Teams Used By Individual'!$B$4:$FF$71,15,FALSE)</f>
        <v>Diamondbacks</v>
      </c>
      <c r="J66" s="14" t="s">
        <v>34</v>
      </c>
      <c r="K66" s="15">
        <f>SUM(P66:AC66)</f>
        <v>45</v>
      </c>
      <c r="L66" s="20">
        <f>(WAA!R33-WAA!R2)+(WAA!AC33-WAA!AC2)+(WAA!G40-WAA!G2)+(WAA!W33-WAA!W2)+(WAA!N33-WAA!N2)+(WAA!AB33-WAA!AB2)+(WAA!K33-WAA!K2)+(WAA!Q33-WAA!Q2)+(WAA!Y33-WAA!Y2)+(WAA!F33-WAA!F2)+(WAA!M33-WAA!M2)+(WAA!AA33-WAA!AA2)+(WAA!AH33-WAA!AH2)+(WAA!AF33-WAA!AF2)</f>
        <v>0.23185739429799046</v>
      </c>
      <c r="M66" s="13">
        <f>VLOOKUP(J66,'SOTU Working Page'!$M$5:$P$72,4,FALSE)</f>
        <v>0.4491861356478708</v>
      </c>
      <c r="N66" s="1" t="str">
        <f>VLOOKUP(J66,'Teams Used By Individual'!$B$4:$DD$71,4,FALSE)</f>
        <v>Red Sox</v>
      </c>
      <c r="O66" s="1" t="str">
        <f>VLOOKUP(J66,'Teams Used By Individual'!$B$4:$DD$71,3,FALSE)</f>
        <v>Athletics</v>
      </c>
      <c r="P66" s="1">
        <v>1</v>
      </c>
      <c r="Q66" s="1">
        <v>2</v>
      </c>
      <c r="R66">
        <v>2</v>
      </c>
      <c r="S66">
        <v>3</v>
      </c>
      <c r="T66">
        <v>2</v>
      </c>
      <c r="U66">
        <v>3</v>
      </c>
      <c r="V66">
        <f>VLOOKUP(B66,'MLB Weekly Win Totals'!$B$5:$L$34,11,FALSE)</f>
        <v>5</v>
      </c>
      <c r="W66">
        <f>VLOOKUP(C66,'MLB Weekly Win Totals'!$B$5:$LL$34,12,FALSE)</f>
        <v>5</v>
      </c>
      <c r="X66">
        <f>VLOOKUP(D66,'MLB Weekly Win Totals'!$B$5:$LL$34,13,FALSE)</f>
        <v>4</v>
      </c>
      <c r="Y66">
        <f>VLOOKUP(E66,'MLB Weekly Win Totals'!$B$5:$LL$34,14,FALSE)</f>
        <v>4</v>
      </c>
      <c r="Z66">
        <f>VLOOKUP(F66,'MLB Weekly Win Totals'!$B$5:$LL$34,15,FALSE)</f>
        <v>4</v>
      </c>
      <c r="AA66">
        <f>VLOOKUP(G66,'MLB Weekly Win Totals'!$B$5:$LL$34,16,FALSE)</f>
        <v>4</v>
      </c>
      <c r="AB66">
        <f>VLOOKUP(H66,'MLB Weekly Win Totals'!$B$5:$LL$34,17,FALSE)</f>
        <v>4</v>
      </c>
      <c r="AC66">
        <f>VLOOKUP(I66,'MLB Weekly Win Totals'!$B$5:$LL$34,18,FALSE)</f>
        <v>2</v>
      </c>
    </row>
    <row r="67" spans="1:29" x14ac:dyDescent="0.2">
      <c r="A67" s="1" t="str">
        <f>VLOOKUP(J67,'Teams Used By Individual'!$B$4:$FF$71,6,FALSE)</f>
        <v>Rangers</v>
      </c>
      <c r="B67" s="1" t="str">
        <f>VLOOKUP(J67,'Teams Used By Individual'!$B$4:$FF$71,8,FALSE)</f>
        <v>Royals</v>
      </c>
      <c r="C67" s="1" t="str">
        <f>VLOOKUP(J67,'Teams Used By Individual'!$B$4:$FF$71,9,FALSE)</f>
        <v>Orioles</v>
      </c>
      <c r="D67" s="1" t="str">
        <f>VLOOKUP(J67,'Teams Used By Individual'!$B$4:$FF$71,10,FALSE)</f>
        <v>Brewers</v>
      </c>
      <c r="E67" s="1" t="str">
        <f>VLOOKUP(J67,'Teams Used By Individual'!$B$4:$FF$71,11,FALSE)</f>
        <v>Cardinals</v>
      </c>
      <c r="F67" s="1" t="str">
        <f>VLOOKUP(J67,'Teams Used By Individual'!$B$4:$FF$71,12,FALSE)</f>
        <v>Tigers</v>
      </c>
      <c r="G67" s="1" t="str">
        <f>VLOOKUP(J67,'Teams Used By Individual'!$B$4:$FF$71,13,FALSE)</f>
        <v>Yankees</v>
      </c>
      <c r="H67" s="1" t="str">
        <f>VLOOKUP(J67,'Teams Used By Individual'!$B$4:$FF$71,14,FALSE)</f>
        <v>Astros</v>
      </c>
      <c r="I67" s="1" t="str">
        <f>VLOOKUP(J67,'Teams Used By Individual'!$B$4:$FF$71,15,FALSE)</f>
        <v>Dodgers</v>
      </c>
      <c r="J67" s="14" t="s">
        <v>22</v>
      </c>
      <c r="K67" s="15">
        <f>SUM(P67:AC67)</f>
        <v>45</v>
      </c>
      <c r="L67" s="20">
        <f>(WAA!P12-WAA!P2)+(WAA!T12-WAA!T2)+(WAA!AE15-WAA!AE2)+(WAA!G12-WAA!G2)+(WAA!Q12-WAA!Q2)+(WAA!V12-WAA!V2)+(WAA!K12-WAA!K2)+(WAA!F12-WAA!F2)+(WAA!Y12-WAA!Y2)+(WAA!Z12-WAA!Z2)+(WAA!L12-WAA!L2)+(WAA!E12-WAA!E2)+(WAA!O12-WAA!O2)+(WAA!AD12-WAA!AD2)</f>
        <v>-8.2168278397700583</v>
      </c>
      <c r="M67" s="13">
        <f>VLOOKUP(J67,'SOTU Working Page'!$M$5:$P$72,4,FALSE)</f>
        <v>0.54355886933086484</v>
      </c>
      <c r="N67" s="1" t="str">
        <f>VLOOKUP(J67,'Teams Used By Individual'!$B$4:$DD$71,4,FALSE)</f>
        <v>Padres</v>
      </c>
      <c r="O67" s="1" t="str">
        <f>VLOOKUP(J67,'Teams Used By Individual'!$B$4:$DD$71,3,FALSE)</f>
        <v>Mariners</v>
      </c>
      <c r="P67" s="1">
        <v>2</v>
      </c>
      <c r="Q67" s="1">
        <v>1</v>
      </c>
      <c r="R67">
        <v>5</v>
      </c>
      <c r="S67">
        <v>4</v>
      </c>
      <c r="T67">
        <v>2</v>
      </c>
      <c r="U67">
        <v>3</v>
      </c>
      <c r="V67">
        <f>VLOOKUP(B67,'MLB Weekly Win Totals'!$B$5:$L$34,11,FALSE)</f>
        <v>5</v>
      </c>
      <c r="W67">
        <f>VLOOKUP(C67,'MLB Weekly Win Totals'!$B$5:$LL$34,12,FALSE)</f>
        <v>0</v>
      </c>
      <c r="X67">
        <f>VLOOKUP(D67,'MLB Weekly Win Totals'!$B$5:$LL$34,13,FALSE)</f>
        <v>4</v>
      </c>
      <c r="Y67">
        <f>VLOOKUP(E67,'MLB Weekly Win Totals'!$B$5:$LL$34,14,FALSE)</f>
        <v>3</v>
      </c>
      <c r="Z67">
        <f>VLOOKUP(F67,'MLB Weekly Win Totals'!$B$5:$LL$34,15,FALSE)</f>
        <v>4</v>
      </c>
      <c r="AA67">
        <f>VLOOKUP(G67,'MLB Weekly Win Totals'!$B$5:$LL$34,16,FALSE)</f>
        <v>3</v>
      </c>
      <c r="AB67">
        <f>VLOOKUP(H67,'MLB Weekly Win Totals'!$B$5:$LL$34,17,FALSE)</f>
        <v>4</v>
      </c>
      <c r="AC67">
        <f>VLOOKUP(I67,'MLB Weekly Win Totals'!$B$5:$LL$34,18,FALSE)</f>
        <v>5</v>
      </c>
    </row>
    <row r="68" spans="1:29" x14ac:dyDescent="0.2">
      <c r="A68" s="1" t="str">
        <f>VLOOKUP(J68,'Teams Used By Individual'!$B$4:$FF$71,6,FALSE)</f>
        <v>Twins</v>
      </c>
      <c r="B68" s="1" t="str">
        <f>VLOOKUP(J68,'Teams Used By Individual'!$B$4:$FF$71,8,FALSE)</f>
        <v>White Sox</v>
      </c>
      <c r="C68" s="1" t="str">
        <f>VLOOKUP(J68,'Teams Used By Individual'!$B$4:$FF$71,9,FALSE)</f>
        <v>Braves</v>
      </c>
      <c r="D68" s="1" t="str">
        <f>VLOOKUP(J68,'Teams Used By Individual'!$B$4:$FF$71,10,FALSE)</f>
        <v>Angels</v>
      </c>
      <c r="E68" s="1" t="str">
        <f>VLOOKUP(J68,'Teams Used By Individual'!$B$4:$FF$71,11,FALSE)</f>
        <v>Blue Jays</v>
      </c>
      <c r="F68" s="1" t="str">
        <f>VLOOKUP(J68,'Teams Used By Individual'!$B$4:$FF$71,12,FALSE)</f>
        <v>Mariners</v>
      </c>
      <c r="G68" s="1" t="str">
        <f>VLOOKUP(J68,'Teams Used By Individual'!$B$4:$FF$71,13,FALSE)</f>
        <v>Cardinals</v>
      </c>
      <c r="H68" s="1" t="str">
        <f>VLOOKUP(J68,'Teams Used By Individual'!$B$4:$FF$71,14,FALSE)</f>
        <v>Yankees</v>
      </c>
      <c r="I68" s="1" t="str">
        <f>VLOOKUP(J68,'Teams Used By Individual'!$B$4:$FF$71,15,FALSE)</f>
        <v>Giants</v>
      </c>
      <c r="J68" s="14" t="s">
        <v>29</v>
      </c>
      <c r="K68" s="15">
        <f>SUM(P68:AC68)</f>
        <v>44</v>
      </c>
      <c r="L68" s="20">
        <f>(WAA!AC5-WAA!AC2)+(WAA!Y5-WAA!Y2)+(WAA!V5-WAA!V2)+(WAA!W5-WAA!W2)+(WAA!M5-WAA!M2)+(WAA!Q5-WAA!Q2)+(WAA!N5-WAA!N2)+(WAA!U5-WAA!U2)+(WAA!S5-WAA!S2)+(WAA!I5-WAA!I2)+(WAA!P5-WAA!P2)+(WAA!Z5-WAA!Z2)+(WAA!E5-WAA!E2)+(WAA!AG5-WAA!AG2)</f>
        <v>-5.0299947613445957</v>
      </c>
      <c r="M68" s="13">
        <f>VLOOKUP(J68,'SOTU Working Page'!$M$5:$P$72,4,FALSE)</f>
        <v>0.49494978714377319</v>
      </c>
      <c r="N68" s="1" t="str">
        <f>VLOOKUP(J68,'Teams Used By Individual'!$B$4:$DD$71,4,FALSE)</f>
        <v>Mets</v>
      </c>
      <c r="O68" s="1" t="str">
        <f>VLOOKUP(J68,'Teams Used By Individual'!$B$4:$DD$71,3,FALSE)</f>
        <v>Brewers</v>
      </c>
      <c r="P68" s="1">
        <v>1</v>
      </c>
      <c r="Q68" s="1">
        <v>5</v>
      </c>
      <c r="R68">
        <v>4</v>
      </c>
      <c r="S68">
        <v>3</v>
      </c>
      <c r="T68">
        <v>5</v>
      </c>
      <c r="U68">
        <v>2</v>
      </c>
      <c r="V68">
        <f>VLOOKUP(B68,'MLB Weekly Win Totals'!$B$5:$L$34,11,FALSE)</f>
        <v>2</v>
      </c>
      <c r="W68">
        <f>VLOOKUP(C68,'MLB Weekly Win Totals'!$B$5:$LL$34,12,FALSE)</f>
        <v>5</v>
      </c>
      <c r="X68">
        <f>VLOOKUP(D68,'MLB Weekly Win Totals'!$B$5:$LL$34,13,FALSE)</f>
        <v>5</v>
      </c>
      <c r="Y68">
        <f>VLOOKUP(E68,'MLB Weekly Win Totals'!$B$5:$LL$34,14,FALSE)</f>
        <v>6</v>
      </c>
      <c r="Z68">
        <f>VLOOKUP(F68,'MLB Weekly Win Totals'!$B$5:$LL$34,15,FALSE)</f>
        <v>1</v>
      </c>
      <c r="AA68">
        <f>VLOOKUP(G68,'MLB Weekly Win Totals'!$B$5:$LL$34,16,FALSE)</f>
        <v>1</v>
      </c>
      <c r="AB68">
        <f>VLOOKUP(H68,'MLB Weekly Win Totals'!$B$5:$LL$34,17,FALSE)</f>
        <v>3</v>
      </c>
      <c r="AC68">
        <f>VLOOKUP(I68,'MLB Weekly Win Totals'!$B$5:$LL$34,18,FALSE)</f>
        <v>1</v>
      </c>
    </row>
    <row r="69" spans="1:29" x14ac:dyDescent="0.2">
      <c r="A69" s="1" t="str">
        <f>VLOOKUP(J69,'Teams Used By Individual'!$B$4:$FF$71,6,FALSE)</f>
        <v>Blue Jays</v>
      </c>
      <c r="B69" s="1" t="str">
        <f>VLOOKUP(J69,'Teams Used By Individual'!$B$4:$FF$71,8,FALSE)</f>
        <v>Cubs</v>
      </c>
      <c r="C69" s="1" t="str">
        <f>VLOOKUP(J69,'Teams Used By Individual'!$B$4:$FF$71,9,FALSE)</f>
        <v>Athletics</v>
      </c>
      <c r="D69" s="1" t="str">
        <f>VLOOKUP(J69,'Teams Used By Individual'!$B$4:$FF$71,10,FALSE)</f>
        <v>Mets</v>
      </c>
      <c r="E69" s="1" t="str">
        <f>VLOOKUP(J69,'Teams Used By Individual'!$B$4:$FF$71,11,FALSE)</f>
        <v>Nationals</v>
      </c>
      <c r="F69" s="1" t="str">
        <f>VLOOKUP(J69,'Teams Used By Individual'!$B$4:$FF$71,12,FALSE)</f>
        <v>Reds</v>
      </c>
      <c r="G69" s="1" t="str">
        <f>VLOOKUP(J69,'Teams Used By Individual'!$B$4:$FF$71,13,FALSE)</f>
        <v>Orioles</v>
      </c>
      <c r="H69" s="1" t="str">
        <f>VLOOKUP(J69,'Teams Used By Individual'!$B$4:$FF$71,14,FALSE)</f>
        <v>Guardians</v>
      </c>
      <c r="I69" s="1" t="str">
        <f>VLOOKUP(J69,'Teams Used By Individual'!$B$4:$FF$71,15,FALSE)</f>
        <v>Mariners</v>
      </c>
      <c r="J69" s="14" t="s">
        <v>69</v>
      </c>
      <c r="K69" s="15">
        <f>SUM(P69:AC69)</f>
        <v>43</v>
      </c>
      <c r="L69" s="20">
        <f>(WAA!G42-WAA!G2)+(WAA!AC42-WAA!AC2)+(WAA!Z42-WAA!Z2)+(WAA!L42-WAA!L2)+(WAA!I42-WAA!I2)+(WAA!O42-WAA!O2)+(WAA!AA42-WAA!AA2)+(WAA!R42-WAA!R2)+(WAA!V42-WAA!V2)+(WAA!W42-WAA!W2)+(WAA!AB42-WAA!AB2)+(WAA!F42-WAA!F2)+(WAA!J42-WAA!J2)+(WAA!P42-WAA!P2)</f>
        <v>-4.111908642205254</v>
      </c>
      <c r="M69" s="13">
        <f>VLOOKUP(J69,'SOTU Working Page'!$M$5:$P$72,4,FALSE)</f>
        <v>0.50939081111194418</v>
      </c>
      <c r="N69" s="1" t="str">
        <f>VLOOKUP(J69,'Teams Used By Individual'!$B$4:$DD$71,4,FALSE)</f>
        <v>Cardinals</v>
      </c>
      <c r="O69" s="1" t="str">
        <f>VLOOKUP(J69,'Teams Used By Individual'!$B$4:$DD$71,3,FALSE)</f>
        <v>Red Sox</v>
      </c>
      <c r="P69" s="1">
        <v>1</v>
      </c>
      <c r="Q69" s="1">
        <v>5</v>
      </c>
      <c r="R69">
        <v>3</v>
      </c>
      <c r="S69">
        <v>4</v>
      </c>
      <c r="T69">
        <v>1</v>
      </c>
      <c r="U69">
        <v>3</v>
      </c>
      <c r="V69">
        <f>VLOOKUP(B69,'MLB Weekly Win Totals'!$B$5:$L$34,11,FALSE)</f>
        <v>2</v>
      </c>
      <c r="W69">
        <f>VLOOKUP(C69,'MLB Weekly Win Totals'!$B$5:$LL$34,12,FALSE)</f>
        <v>1</v>
      </c>
      <c r="X69">
        <f>VLOOKUP(D69,'MLB Weekly Win Totals'!$B$5:$LL$34,13,FALSE)</f>
        <v>3</v>
      </c>
      <c r="Y69">
        <f>VLOOKUP(E69,'MLB Weekly Win Totals'!$B$5:$LL$34,14,FALSE)</f>
        <v>4</v>
      </c>
      <c r="Z69">
        <f>VLOOKUP(F69,'MLB Weekly Win Totals'!$B$5:$LL$34,15,FALSE)</f>
        <v>4</v>
      </c>
      <c r="AA69">
        <f>VLOOKUP(G69,'MLB Weekly Win Totals'!$B$5:$LL$34,16,FALSE)</f>
        <v>4</v>
      </c>
      <c r="AB69">
        <f>VLOOKUP(H69,'MLB Weekly Win Totals'!$B$5:$LL$34,17,FALSE)</f>
        <v>4</v>
      </c>
      <c r="AC69">
        <f>VLOOKUP(I69,'MLB Weekly Win Totals'!$B$5:$LL$34,18,FALSE)</f>
        <v>4</v>
      </c>
    </row>
    <row r="70" spans="1:29" x14ac:dyDescent="0.2">
      <c r="A70" s="1" t="str">
        <f>VLOOKUP(J70,'Teams Used By Individual'!$B$4:$FF$71,6,FALSE)</f>
        <v>Angels</v>
      </c>
      <c r="B70" s="1" t="str">
        <f>VLOOKUP(J70,'Teams Used By Individual'!$B$4:$FF$71,8,FALSE)</f>
        <v>Braves</v>
      </c>
      <c r="C70" s="1" t="str">
        <f>VLOOKUP(J70,'Teams Used By Individual'!$B$4:$FF$71,9,FALSE)</f>
        <v>Rangers</v>
      </c>
      <c r="D70" s="1" t="str">
        <f>VLOOKUP(J70,'Teams Used By Individual'!$B$4:$FF$71,10,FALSE)</f>
        <v>Phillies</v>
      </c>
      <c r="E70" s="1" t="str">
        <f>VLOOKUP(J70,'Teams Used By Individual'!$B$4:$FF$71,11,FALSE)</f>
        <v>Mets</v>
      </c>
      <c r="F70" s="1" t="str">
        <f>VLOOKUP(J70,'Teams Used By Individual'!$B$4:$FF$71,12,FALSE)</f>
        <v>Marlins</v>
      </c>
      <c r="G70" s="1" t="str">
        <f>VLOOKUP(J70,'Teams Used By Individual'!$B$4:$FF$71,13,FALSE)</f>
        <v>Tigers</v>
      </c>
      <c r="H70" s="1" t="str">
        <f>VLOOKUP(J70,'Teams Used By Individual'!$B$4:$FF$71,14,FALSE)</f>
        <v>Yankees</v>
      </c>
      <c r="I70" s="1" t="str">
        <f>VLOOKUP(J70,'Teams Used By Individual'!$B$4:$FF$71,15,FALSE)</f>
        <v>Diamondbacks</v>
      </c>
      <c r="J70" s="14" t="s">
        <v>60</v>
      </c>
      <c r="K70" s="15">
        <f>SUM(P70:AC70)</f>
        <v>41</v>
      </c>
      <c r="L70" s="20">
        <f>(WAA!R30-WAA!R2)+(WAA!AC30-WAA!AC2)+(WAA!G40-WAA!G2)+(WAA!W30-WAA!W2)+(WAA!S30-WAA!S2)+(WAA!AB30-WAA!AB2)+(WAA!U30-WAA!U2)+(WAA!Q30-WAA!Q2)+(WAA!T30-WAA!T2)+(WAA!V30-WAA!V2)+(WAA!X30-WAA!X2)+(WAA!L30-WAA!L2)+(WAA!E30-WAA!E2)+(WAA!AF30-WAA!AF2)</f>
        <v>-5.5227364226207403</v>
      </c>
      <c r="M70" s="13">
        <f>VLOOKUP(J70,'SOTU Working Page'!$M$5:$P$72,4,FALSE)</f>
        <v>0.49749445985913032</v>
      </c>
      <c r="N70" s="1" t="str">
        <f>VLOOKUP(J70,'Teams Used By Individual'!$B$4:$DD$71,4,FALSE)</f>
        <v>Red Sox</v>
      </c>
      <c r="O70" s="1" t="str">
        <f>VLOOKUP(J70,'Teams Used By Individual'!$B$4:$DD$71,3,FALSE)</f>
        <v>Athletics</v>
      </c>
      <c r="P70" s="1">
        <v>1</v>
      </c>
      <c r="Q70" s="1">
        <v>2</v>
      </c>
      <c r="R70">
        <v>2</v>
      </c>
      <c r="S70">
        <v>3</v>
      </c>
      <c r="T70">
        <v>1</v>
      </c>
      <c r="U70">
        <v>3</v>
      </c>
      <c r="V70">
        <f>VLOOKUP(B70,'MLB Weekly Win Totals'!$B$5:$L$34,11,FALSE)</f>
        <v>4</v>
      </c>
      <c r="W70">
        <f>VLOOKUP(C70,'MLB Weekly Win Totals'!$B$5:$LL$34,12,FALSE)</f>
        <v>5</v>
      </c>
      <c r="X70">
        <f>VLOOKUP(D70,'MLB Weekly Win Totals'!$B$5:$LL$34,13,FALSE)</f>
        <v>6</v>
      </c>
      <c r="Y70">
        <f>VLOOKUP(E70,'MLB Weekly Win Totals'!$B$5:$LL$34,14,FALSE)</f>
        <v>5</v>
      </c>
      <c r="Z70">
        <f>VLOOKUP(F70,'MLB Weekly Win Totals'!$B$5:$LL$34,15,FALSE)</f>
        <v>1</v>
      </c>
      <c r="AA70">
        <f>VLOOKUP(G70,'MLB Weekly Win Totals'!$B$5:$LL$34,16,FALSE)</f>
        <v>3</v>
      </c>
      <c r="AB70">
        <f>VLOOKUP(H70,'MLB Weekly Win Totals'!$B$5:$LL$34,17,FALSE)</f>
        <v>3</v>
      </c>
      <c r="AC70">
        <f>VLOOKUP(I70,'MLB Weekly Win Totals'!$B$5:$LL$34,18,FALSE)</f>
        <v>2</v>
      </c>
    </row>
    <row r="71" spans="1:29" x14ac:dyDescent="0.2">
      <c r="A71" s="1" t="str">
        <f>VLOOKUP(J71,'Teams Used By Individual'!$B$4:$FF$71,6,FALSE)</f>
        <v>Twins</v>
      </c>
      <c r="B71" s="1" t="str">
        <f>VLOOKUP(J71,'Teams Used By Individual'!$B$4:$FF$71,8,FALSE)</f>
        <v>Mariners</v>
      </c>
      <c r="C71" s="1" t="str">
        <f>VLOOKUP(J71,'Teams Used By Individual'!$B$4:$FF$71,9,FALSE)</f>
        <v>Angels</v>
      </c>
      <c r="D71" s="1" t="str">
        <f>VLOOKUP(J71,'Teams Used By Individual'!$B$4:$FF$71,10,FALSE)</f>
        <v>Phillies</v>
      </c>
      <c r="E71" s="1" t="str">
        <f>VLOOKUP(J71,'Teams Used By Individual'!$B$4:$FF$71,11,FALSE)</f>
        <v>Braves</v>
      </c>
      <c r="F71" s="1" t="str">
        <f>VLOOKUP(J71,'Teams Used By Individual'!$B$4:$FF$71,12,FALSE)</f>
        <v>Cardinals</v>
      </c>
      <c r="G71" s="1" t="str">
        <f>VLOOKUP(J71,'Teams Used By Individual'!$B$4:$FF$71,13,FALSE)</f>
        <v>Giants</v>
      </c>
      <c r="H71" s="1" t="str">
        <f>VLOOKUP(J71,'Teams Used By Individual'!$B$4:$FF$71,14,FALSE)</f>
        <v>Red Sox</v>
      </c>
      <c r="I71" s="1" t="str">
        <f>VLOOKUP(J71,'Teams Used By Individual'!$B$4:$FF$71,15,FALSE)</f>
        <v>Royals</v>
      </c>
      <c r="J71" s="14" t="s">
        <v>62</v>
      </c>
      <c r="K71" s="15">
        <f>SUM(P71:AC71)</f>
        <v>40</v>
      </c>
      <c r="L71" s="20">
        <f>(WAA!E37-WAA!E2)+(WAA!L37-WAA!L2)+(WAA!Q37-WAA!Q2)+(WAA!J37-WAA!J2)+(WAA!M37-WAA!M2)+(WAA!N37-WAA!N2)+(WAA!P37-WAA!P2)+(WAA!S37-WAA!S2)+(WAA!T37-WAA!T2)+(WAA!U37-WAA!U2)+(WAA!Z37-WAA!Z2)+(WAA!AG37-WAA!AG2)+(WAA!G37-WAA!G2)+(WAA!K37-WAA!K2)</f>
        <v>-10.14273536926029</v>
      </c>
      <c r="M71" s="13">
        <f>VLOOKUP(J71,'SOTU Working Page'!$M$5:$P$72,4,FALSE)</f>
        <v>0.50541239710694741</v>
      </c>
      <c r="N71" s="1" t="str">
        <f>VLOOKUP(J71,'Teams Used By Individual'!$B$4:$DD$71,4,FALSE)</f>
        <v>Rangers</v>
      </c>
      <c r="O71" s="1" t="str">
        <f>VLOOKUP(J71,'Teams Used By Individual'!$B$4:$DD$71,3,FALSE)</f>
        <v>Yankees</v>
      </c>
      <c r="P71" s="1">
        <v>0</v>
      </c>
      <c r="Q71" s="1">
        <v>3</v>
      </c>
      <c r="R71">
        <v>1</v>
      </c>
      <c r="S71">
        <v>4</v>
      </c>
      <c r="T71">
        <v>5</v>
      </c>
      <c r="U71">
        <v>3</v>
      </c>
      <c r="V71">
        <f>VLOOKUP(B71,'MLB Weekly Win Totals'!$B$5:$L$34,11,FALSE)</f>
        <v>2</v>
      </c>
      <c r="W71">
        <f>VLOOKUP(C71,'MLB Weekly Win Totals'!$B$5:$LL$34,12,FALSE)</f>
        <v>4</v>
      </c>
      <c r="X71">
        <f>VLOOKUP(D71,'MLB Weekly Win Totals'!$B$5:$LL$34,13,FALSE)</f>
        <v>6</v>
      </c>
      <c r="Y71">
        <f>VLOOKUP(E71,'MLB Weekly Win Totals'!$B$5:$LL$34,14,FALSE)</f>
        <v>2</v>
      </c>
      <c r="Z71">
        <f>VLOOKUP(F71,'MLB Weekly Win Totals'!$B$5:$LL$34,15,FALSE)</f>
        <v>3</v>
      </c>
      <c r="AA71">
        <f>VLOOKUP(G71,'MLB Weekly Win Totals'!$B$5:$LL$34,16,FALSE)</f>
        <v>3</v>
      </c>
      <c r="AB71">
        <f>VLOOKUP(H71,'MLB Weekly Win Totals'!$B$5:$LL$34,17,FALSE)</f>
        <v>3</v>
      </c>
      <c r="AC71">
        <f>VLOOKUP(I71,'MLB Weekly Win Totals'!$B$5:$LL$34,18,FALSE)</f>
        <v>1</v>
      </c>
    </row>
    <row r="72" spans="1:29" x14ac:dyDescent="0.2">
      <c r="A72" s="1" t="str">
        <f>VLOOKUP(J72,'Teams Used By Individual'!$B$4:$FF$71,6,FALSE)</f>
        <v>White Sox</v>
      </c>
      <c r="B72" s="1" t="str">
        <f>VLOOKUP(J72,'Teams Used By Individual'!$B$4:$FF$71,8,FALSE)</f>
        <v>Royals</v>
      </c>
      <c r="C72" s="1" t="str">
        <f>VLOOKUP(J72,'Teams Used By Individual'!$B$4:$FF$71,9,FALSE)</f>
        <v>Orioles</v>
      </c>
      <c r="D72" s="1" t="str">
        <f>VLOOKUP(J72,'Teams Used By Individual'!$B$4:$FF$71,10,FALSE)</f>
        <v>Angels</v>
      </c>
      <c r="E72" s="1" t="str">
        <f>VLOOKUP(J72,'Teams Used By Individual'!$B$4:$FF$71,11,FALSE)</f>
        <v>Mets</v>
      </c>
      <c r="F72" s="1" t="str">
        <f>VLOOKUP(J72,'Teams Used By Individual'!$B$4:$FF$71,12,FALSE)</f>
        <v>Marlins</v>
      </c>
      <c r="G72" s="1" t="str">
        <f>VLOOKUP(J72,'Teams Used By Individual'!$B$4:$FF$71,13,FALSE)</f>
        <v>Astros</v>
      </c>
      <c r="H72" s="1" t="str">
        <f>VLOOKUP(J72,'Teams Used By Individual'!$B$4:$FF$71,14,FALSE)</f>
        <v>Rockies</v>
      </c>
      <c r="I72" s="1" t="str">
        <f>VLOOKUP(J72,'Teams Used By Individual'!$B$4:$FF$71,15,FALSE)</f>
        <v>Giants</v>
      </c>
      <c r="J72" s="14" t="s">
        <v>5</v>
      </c>
      <c r="K72" s="15">
        <f>SUM(P72:AC72)</f>
        <v>40</v>
      </c>
      <c r="L72" s="20">
        <f>(WAA!M43-WAA!M2)+(WAA!AC43-WAA!AC2)+(WAA!G40-WAA!G2)+(WAA!W43-WAA!W2)+(WAA!N43-WAA!N2)+(WAA!AB43-WAA!AB2)+(WAA!K43-WAA!K2)+(WAA!F43-WAA!F2)+(WAA!S43-WAA!S2)+(WAA!V43-WAA!V2)+(WAA!X43-WAA!X2)+(WAA!O43-WAA!O2)+(WAA!AH43-WAA!AH2)+(WAA!AG43-WAA!AG2)</f>
        <v>-5.2132610104086297</v>
      </c>
      <c r="M72" s="13">
        <f>VLOOKUP(J72,'SOTU Working Page'!$M$5:$P$72,4,FALSE)</f>
        <v>0.45779874688635369</v>
      </c>
      <c r="N72" s="1" t="str">
        <f>VLOOKUP(J72,'Teams Used By Individual'!$B$4:$DD$71,4,FALSE)</f>
        <v>Red Sox</v>
      </c>
      <c r="O72" s="1" t="str">
        <f>VLOOKUP(J72,'Teams Used By Individual'!$B$4:$DD$71,3,FALSE)</f>
        <v>Twins</v>
      </c>
      <c r="P72" s="1">
        <v>1</v>
      </c>
      <c r="Q72" s="1">
        <v>3</v>
      </c>
      <c r="R72">
        <v>2</v>
      </c>
      <c r="S72">
        <v>3</v>
      </c>
      <c r="T72">
        <v>2</v>
      </c>
      <c r="U72">
        <v>3</v>
      </c>
      <c r="V72">
        <f>VLOOKUP(B72,'MLB Weekly Win Totals'!$B$5:$L$34,11,FALSE)</f>
        <v>5</v>
      </c>
      <c r="W72">
        <f>VLOOKUP(C72,'MLB Weekly Win Totals'!$B$5:$LL$34,12,FALSE)</f>
        <v>0</v>
      </c>
      <c r="X72">
        <f>VLOOKUP(D72,'MLB Weekly Win Totals'!$B$5:$LL$34,13,FALSE)</f>
        <v>5</v>
      </c>
      <c r="Y72">
        <f>VLOOKUP(E72,'MLB Weekly Win Totals'!$B$5:$LL$34,14,FALSE)</f>
        <v>5</v>
      </c>
      <c r="Z72">
        <f>VLOOKUP(F72,'MLB Weekly Win Totals'!$B$5:$LL$34,15,FALSE)</f>
        <v>1</v>
      </c>
      <c r="AA72">
        <f>VLOOKUP(G72,'MLB Weekly Win Totals'!$B$5:$LL$34,16,FALSE)</f>
        <v>5</v>
      </c>
      <c r="AB72">
        <f>VLOOKUP(H72,'MLB Weekly Win Totals'!$B$5:$LL$34,17,FALSE)</f>
        <v>4</v>
      </c>
      <c r="AC72">
        <f>VLOOKUP(I72,'MLB Weekly Win Totals'!$B$5:$LL$34,18,FALSE)</f>
        <v>1</v>
      </c>
    </row>
  </sheetData>
  <autoFilter ref="A4:AP72" xr:uid="{253B48B4-5EE6-0040-8CD3-776180CEF877}">
    <sortState xmlns:xlrd2="http://schemas.microsoft.com/office/spreadsheetml/2017/richdata2" ref="A5:AP72">
      <sortCondition descending="1" ref="K4:K7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43C5-FA2D-A045-AFDB-0D4CADA0B0AE}">
  <dimension ref="A1:AC71"/>
  <sheetViews>
    <sheetView showGridLines="0" zoomScaleNormal="100" workbookViewId="0">
      <pane xSplit="2" topLeftCell="O1" activePane="topRight" state="frozen"/>
      <selection pane="topRight" activeCell="R15" sqref="R15"/>
    </sheetView>
  </sheetViews>
  <sheetFormatPr baseColWidth="10" defaultRowHeight="16" x14ac:dyDescent="0.2"/>
  <cols>
    <col min="1" max="1" width="22" bestFit="1" customWidth="1"/>
    <col min="2" max="2" width="23.83203125" bestFit="1" customWidth="1"/>
    <col min="3" max="3" width="13.1640625" bestFit="1" customWidth="1"/>
    <col min="7" max="7" width="13.1640625" bestFit="1" customWidth="1"/>
    <col min="14" max="14" width="13.1640625" bestFit="1" customWidth="1"/>
    <col min="16" max="17" width="13.1640625" bestFit="1" customWidth="1"/>
    <col min="19" max="19" width="13.1640625" bestFit="1" customWidth="1"/>
    <col min="29" max="29" width="15.83203125" bestFit="1" customWidth="1"/>
  </cols>
  <sheetData>
    <row r="1" spans="1:29" x14ac:dyDescent="0.2">
      <c r="A1" s="5" t="s">
        <v>137</v>
      </c>
      <c r="S1" t="s">
        <v>108</v>
      </c>
      <c r="AC1" t="s">
        <v>136</v>
      </c>
    </row>
    <row r="2" spans="1:29" x14ac:dyDescent="0.2">
      <c r="A2" s="5" t="s">
        <v>138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s="2" t="s">
        <v>122</v>
      </c>
      <c r="Q2" t="s">
        <v>123</v>
      </c>
      <c r="R2" t="s">
        <v>124</v>
      </c>
      <c r="S2" t="s">
        <v>125</v>
      </c>
      <c r="T2" t="s">
        <v>126</v>
      </c>
      <c r="U2" t="s">
        <v>127</v>
      </c>
      <c r="V2" t="s">
        <v>128</v>
      </c>
      <c r="W2" t="s">
        <v>129</v>
      </c>
      <c r="X2" t="s">
        <v>130</v>
      </c>
      <c r="Y2" t="s">
        <v>131</v>
      </c>
      <c r="Z2" t="s">
        <v>132</v>
      </c>
      <c r="AA2" t="s">
        <v>133</v>
      </c>
      <c r="AB2" t="s">
        <v>134</v>
      </c>
      <c r="AC2" t="s">
        <v>135</v>
      </c>
    </row>
    <row r="3" spans="1:29" x14ac:dyDescent="0.2">
      <c r="B3" s="4" t="s">
        <v>0</v>
      </c>
      <c r="C3" s="4" t="s">
        <v>81</v>
      </c>
      <c r="D3" s="4" t="s">
        <v>82</v>
      </c>
      <c r="E3" s="4" t="s">
        <v>83</v>
      </c>
      <c r="F3" s="4" t="s">
        <v>84</v>
      </c>
      <c r="G3" s="4" t="s">
        <v>85</v>
      </c>
      <c r="H3" s="4" t="s">
        <v>86</v>
      </c>
      <c r="I3" s="4" t="s">
        <v>87</v>
      </c>
      <c r="J3" s="4" t="s">
        <v>88</v>
      </c>
      <c r="K3" s="4" t="s">
        <v>89</v>
      </c>
      <c r="L3" s="4" t="s">
        <v>90</v>
      </c>
      <c r="M3" s="4" t="s">
        <v>91</v>
      </c>
      <c r="N3" s="4" t="s">
        <v>92</v>
      </c>
      <c r="O3" s="4" t="s">
        <v>93</v>
      </c>
      <c r="P3" s="4" t="s">
        <v>94</v>
      </c>
      <c r="Q3" s="4" t="s">
        <v>95</v>
      </c>
      <c r="R3" s="4" t="s">
        <v>96</v>
      </c>
      <c r="S3" s="4" t="s">
        <v>97</v>
      </c>
      <c r="T3" s="4" t="s">
        <v>98</v>
      </c>
      <c r="U3" s="4" t="s">
        <v>99</v>
      </c>
      <c r="V3" s="4" t="s">
        <v>100</v>
      </c>
      <c r="W3" s="4" t="s">
        <v>101</v>
      </c>
      <c r="X3" s="4" t="s">
        <v>102</v>
      </c>
      <c r="Y3" s="4" t="s">
        <v>103</v>
      </c>
      <c r="Z3" s="4" t="s">
        <v>104</v>
      </c>
      <c r="AA3" s="4" t="s">
        <v>105</v>
      </c>
      <c r="AB3" s="4" t="s">
        <v>106</v>
      </c>
      <c r="AC3" s="4" t="s">
        <v>107</v>
      </c>
    </row>
    <row r="4" spans="1:29" x14ac:dyDescent="0.2">
      <c r="B4" s="1" t="s">
        <v>29</v>
      </c>
      <c r="C4" s="1" t="s">
        <v>4</v>
      </c>
      <c r="D4" s="1" t="s">
        <v>152</v>
      </c>
      <c r="E4" s="1" t="s">
        <v>150</v>
      </c>
      <c r="F4" s="1" t="s">
        <v>151</v>
      </c>
      <c r="G4" s="1" t="s">
        <v>146</v>
      </c>
      <c r="H4" s="1" t="s">
        <v>80</v>
      </c>
      <c r="I4" s="1" t="s">
        <v>40</v>
      </c>
      <c r="J4" s="1" t="s">
        <v>149</v>
      </c>
      <c r="K4" s="1" t="s">
        <v>38</v>
      </c>
      <c r="L4" s="1" t="s">
        <v>144</v>
      </c>
      <c r="M4" s="1" t="s">
        <v>2</v>
      </c>
      <c r="N4" s="1" t="s">
        <v>153</v>
      </c>
      <c r="O4" s="1" t="s">
        <v>141</v>
      </c>
      <c r="P4" s="1" t="s">
        <v>156</v>
      </c>
      <c r="Q4" s="1" t="s">
        <v>157</v>
      </c>
      <c r="R4" s="1"/>
      <c r="S4" s="1" t="str">
        <f>C4</f>
        <v>Pirates</v>
      </c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">
      <c r="B5" s="1" t="s">
        <v>44</v>
      </c>
      <c r="C5" s="1" t="s">
        <v>43</v>
      </c>
      <c r="D5" s="1" t="s">
        <v>152</v>
      </c>
      <c r="E5" s="1" t="s">
        <v>143</v>
      </c>
      <c r="F5" s="1" t="s">
        <v>4</v>
      </c>
      <c r="G5" s="1" t="s">
        <v>146</v>
      </c>
      <c r="H5" s="1" t="s">
        <v>80</v>
      </c>
      <c r="I5" s="1" t="s">
        <v>78</v>
      </c>
      <c r="J5" s="1" t="s">
        <v>13</v>
      </c>
      <c r="K5" s="1" t="s">
        <v>148</v>
      </c>
      <c r="L5" s="1" t="s">
        <v>142</v>
      </c>
      <c r="M5" s="1" t="s">
        <v>40</v>
      </c>
      <c r="N5" s="1" t="s">
        <v>38</v>
      </c>
      <c r="O5" s="1" t="s">
        <v>155</v>
      </c>
      <c r="P5" s="1" t="s">
        <v>156</v>
      </c>
      <c r="Q5" s="1" t="s">
        <v>2</v>
      </c>
      <c r="R5" s="1"/>
      <c r="S5" s="1" t="str">
        <f t="shared" ref="S5:S68" si="0">C5</f>
        <v>Marlins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">
      <c r="B6" s="1" t="s">
        <v>36</v>
      </c>
      <c r="C6" s="1" t="s">
        <v>2</v>
      </c>
      <c r="D6" s="1" t="s">
        <v>148</v>
      </c>
      <c r="E6" s="1" t="s">
        <v>150</v>
      </c>
      <c r="F6" s="1" t="s">
        <v>4</v>
      </c>
      <c r="G6" s="1" t="s">
        <v>146</v>
      </c>
      <c r="H6" s="1" t="s">
        <v>154</v>
      </c>
      <c r="I6" s="1" t="s">
        <v>40</v>
      </c>
      <c r="J6" s="1" t="s">
        <v>13</v>
      </c>
      <c r="K6" s="1" t="s">
        <v>23</v>
      </c>
      <c r="L6" s="1" t="s">
        <v>149</v>
      </c>
      <c r="M6" s="1" t="s">
        <v>18</v>
      </c>
      <c r="N6" s="1" t="s">
        <v>147</v>
      </c>
      <c r="O6" s="1" t="s">
        <v>153</v>
      </c>
      <c r="P6" s="1" t="s">
        <v>152</v>
      </c>
      <c r="Q6" s="1" t="s">
        <v>156</v>
      </c>
      <c r="R6" s="1"/>
      <c r="S6" s="1" t="str">
        <f t="shared" si="0"/>
        <v>Mariners</v>
      </c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">
      <c r="B7" s="1" t="s">
        <v>14</v>
      </c>
      <c r="C7" s="1" t="s">
        <v>2</v>
      </c>
      <c r="D7" s="1" t="s">
        <v>143</v>
      </c>
      <c r="E7" s="1" t="s">
        <v>78</v>
      </c>
      <c r="F7" s="1" t="s">
        <v>151</v>
      </c>
      <c r="G7" s="1" t="s">
        <v>156</v>
      </c>
      <c r="H7" s="1" t="s">
        <v>80</v>
      </c>
      <c r="I7" s="1" t="s">
        <v>63</v>
      </c>
      <c r="J7" s="1" t="s">
        <v>13</v>
      </c>
      <c r="K7" s="1" t="s">
        <v>23</v>
      </c>
      <c r="L7" s="1" t="s">
        <v>150</v>
      </c>
      <c r="M7" s="1" t="s">
        <v>146</v>
      </c>
      <c r="N7" s="1" t="s">
        <v>4</v>
      </c>
      <c r="O7" s="1" t="s">
        <v>147</v>
      </c>
      <c r="P7" s="1" t="s">
        <v>153</v>
      </c>
      <c r="Q7" s="1" t="s">
        <v>18</v>
      </c>
      <c r="R7" s="1"/>
      <c r="S7" s="1" t="str">
        <f t="shared" si="0"/>
        <v>Mariners</v>
      </c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">
      <c r="B8" s="1" t="s">
        <v>61</v>
      </c>
      <c r="C8" s="1" t="s">
        <v>38</v>
      </c>
      <c r="D8" s="1" t="s">
        <v>152</v>
      </c>
      <c r="E8" s="1" t="s">
        <v>143</v>
      </c>
      <c r="F8" s="1" t="s">
        <v>23</v>
      </c>
      <c r="G8" s="1" t="s">
        <v>156</v>
      </c>
      <c r="H8" s="1" t="s">
        <v>80</v>
      </c>
      <c r="I8" s="1" t="s">
        <v>78</v>
      </c>
      <c r="J8" s="1" t="s">
        <v>13</v>
      </c>
      <c r="K8" s="1" t="s">
        <v>148</v>
      </c>
      <c r="L8" s="1" t="s">
        <v>150</v>
      </c>
      <c r="M8" s="1" t="s">
        <v>63</v>
      </c>
      <c r="N8" s="1" t="s">
        <v>147</v>
      </c>
      <c r="O8" s="1" t="s">
        <v>18</v>
      </c>
      <c r="P8" s="1" t="s">
        <v>16</v>
      </c>
      <c r="Q8" s="1" t="s">
        <v>40</v>
      </c>
      <c r="R8" s="1"/>
      <c r="S8" s="1" t="str">
        <f t="shared" si="0"/>
        <v>Angels</v>
      </c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">
      <c r="B9" s="1" t="s">
        <v>49</v>
      </c>
      <c r="C9" s="1" t="s">
        <v>4</v>
      </c>
      <c r="D9" s="1" t="s">
        <v>146</v>
      </c>
      <c r="E9" s="1" t="s">
        <v>78</v>
      </c>
      <c r="F9" s="1" t="s">
        <v>151</v>
      </c>
      <c r="G9" s="1" t="s">
        <v>154</v>
      </c>
      <c r="H9" s="1" t="s">
        <v>148</v>
      </c>
      <c r="I9" s="1" t="s">
        <v>63</v>
      </c>
      <c r="J9" s="1" t="s">
        <v>13</v>
      </c>
      <c r="K9" s="1" t="s">
        <v>23</v>
      </c>
      <c r="L9" s="1" t="s">
        <v>150</v>
      </c>
      <c r="M9" s="1" t="s">
        <v>2</v>
      </c>
      <c r="N9" s="1" t="s">
        <v>38</v>
      </c>
      <c r="O9" s="1" t="s">
        <v>147</v>
      </c>
      <c r="P9" s="1" t="s">
        <v>16</v>
      </c>
      <c r="Q9" s="1" t="s">
        <v>149</v>
      </c>
      <c r="R9" s="1"/>
      <c r="S9" s="1" t="str">
        <f t="shared" si="0"/>
        <v>Pirates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">
      <c r="B10" s="1" t="s">
        <v>55</v>
      </c>
      <c r="C10" s="1" t="s">
        <v>4</v>
      </c>
      <c r="D10" s="1" t="s">
        <v>148</v>
      </c>
      <c r="E10" s="1" t="s">
        <v>143</v>
      </c>
      <c r="F10" s="1" t="s">
        <v>151</v>
      </c>
      <c r="G10" s="1" t="s">
        <v>40</v>
      </c>
      <c r="H10" s="1" t="s">
        <v>80</v>
      </c>
      <c r="I10" s="1" t="s">
        <v>78</v>
      </c>
      <c r="J10" s="1" t="s">
        <v>149</v>
      </c>
      <c r="K10" s="1" t="s">
        <v>23</v>
      </c>
      <c r="L10" s="1" t="s">
        <v>150</v>
      </c>
      <c r="M10" s="1" t="s">
        <v>146</v>
      </c>
      <c r="N10" s="1" t="s">
        <v>152</v>
      </c>
      <c r="O10" s="1" t="s">
        <v>147</v>
      </c>
      <c r="P10" s="1" t="s">
        <v>13</v>
      </c>
      <c r="Q10" s="1" t="s">
        <v>2</v>
      </c>
      <c r="R10" s="1"/>
      <c r="S10" s="1" t="str">
        <f t="shared" si="0"/>
        <v>Pirates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B11" s="1" t="s">
        <v>22</v>
      </c>
      <c r="C11" s="1" t="s">
        <v>23</v>
      </c>
      <c r="D11" s="1" t="s">
        <v>2</v>
      </c>
      <c r="E11" s="1" t="s">
        <v>59</v>
      </c>
      <c r="F11" s="1" t="s">
        <v>143</v>
      </c>
      <c r="G11" s="1" t="s">
        <v>80</v>
      </c>
      <c r="H11" s="1" t="s">
        <v>150</v>
      </c>
      <c r="I11" s="1" t="s">
        <v>78</v>
      </c>
      <c r="J11" s="1" t="s">
        <v>142</v>
      </c>
      <c r="K11" s="1" t="s">
        <v>152</v>
      </c>
      <c r="L11" s="1" t="s">
        <v>153</v>
      </c>
      <c r="M11" s="1" t="s">
        <v>63</v>
      </c>
      <c r="N11" s="1" t="s">
        <v>141</v>
      </c>
      <c r="O11" s="1" t="s">
        <v>147</v>
      </c>
      <c r="P11" s="1" t="s">
        <v>155</v>
      </c>
      <c r="Q11" s="1" t="s">
        <v>18</v>
      </c>
      <c r="R11" s="1"/>
      <c r="S11" s="1" t="str">
        <f t="shared" si="0"/>
        <v>Phillies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">
      <c r="B12" s="1" t="s">
        <v>1</v>
      </c>
      <c r="C12" s="1" t="s">
        <v>2</v>
      </c>
      <c r="D12" s="1" t="s">
        <v>141</v>
      </c>
      <c r="E12" s="1" t="s">
        <v>142</v>
      </c>
      <c r="F12" s="1" t="s">
        <v>150</v>
      </c>
      <c r="G12" s="1" t="s">
        <v>145</v>
      </c>
      <c r="H12" s="1" t="s">
        <v>63</v>
      </c>
      <c r="I12" s="1" t="s">
        <v>78</v>
      </c>
      <c r="J12" s="1" t="s">
        <v>13</v>
      </c>
      <c r="K12" s="1" t="s">
        <v>23</v>
      </c>
      <c r="L12" s="1" t="s">
        <v>153</v>
      </c>
      <c r="M12" s="1" t="s">
        <v>43</v>
      </c>
      <c r="N12" s="1" t="s">
        <v>38</v>
      </c>
      <c r="O12" s="1" t="s">
        <v>18</v>
      </c>
      <c r="P12" s="1" t="s">
        <v>152</v>
      </c>
      <c r="Q12" s="1" t="s">
        <v>80</v>
      </c>
      <c r="R12" s="1"/>
      <c r="S12" s="1" t="str">
        <f t="shared" si="0"/>
        <v>Mariners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">
      <c r="B13" s="1" t="s">
        <v>15</v>
      </c>
      <c r="C13" s="1" t="s">
        <v>16</v>
      </c>
      <c r="D13" s="1" t="s">
        <v>152</v>
      </c>
      <c r="E13" s="1" t="s">
        <v>143</v>
      </c>
      <c r="F13" s="1" t="s">
        <v>150</v>
      </c>
      <c r="G13" s="1" t="s">
        <v>156</v>
      </c>
      <c r="H13" s="1" t="s">
        <v>145</v>
      </c>
      <c r="I13" s="1" t="s">
        <v>78</v>
      </c>
      <c r="J13" s="1" t="s">
        <v>13</v>
      </c>
      <c r="K13" s="1" t="s">
        <v>23</v>
      </c>
      <c r="L13" s="1" t="s">
        <v>144</v>
      </c>
      <c r="M13" s="1" t="s">
        <v>63</v>
      </c>
      <c r="N13" s="1" t="s">
        <v>38</v>
      </c>
      <c r="O13" s="1" t="s">
        <v>151</v>
      </c>
      <c r="P13" s="1" t="s">
        <v>2</v>
      </c>
      <c r="Q13" s="1" t="s">
        <v>18</v>
      </c>
      <c r="R13" s="1"/>
      <c r="S13" s="1" t="str">
        <f t="shared" si="0"/>
        <v>Diamondbacks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">
      <c r="B14" s="1" t="s">
        <v>73</v>
      </c>
      <c r="C14" s="1" t="s">
        <v>23</v>
      </c>
      <c r="D14" s="1" t="s">
        <v>80</v>
      </c>
      <c r="E14" s="1" t="s">
        <v>59</v>
      </c>
      <c r="F14" s="1" t="s">
        <v>150</v>
      </c>
      <c r="G14" s="1" t="s">
        <v>16</v>
      </c>
      <c r="H14" s="1" t="s">
        <v>13</v>
      </c>
      <c r="I14" s="1" t="s">
        <v>63</v>
      </c>
      <c r="J14" s="1" t="s">
        <v>145</v>
      </c>
      <c r="K14" s="1" t="s">
        <v>2</v>
      </c>
      <c r="L14" s="1" t="s">
        <v>153</v>
      </c>
      <c r="M14" s="1" t="s">
        <v>147</v>
      </c>
      <c r="N14" s="1" t="s">
        <v>156</v>
      </c>
      <c r="O14" s="1" t="s">
        <v>144</v>
      </c>
      <c r="P14" s="1" t="s">
        <v>18</v>
      </c>
      <c r="Q14" s="1" t="s">
        <v>149</v>
      </c>
      <c r="R14" s="1"/>
      <c r="S14" s="1" t="str">
        <f t="shared" si="0"/>
        <v>Phillies</v>
      </c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">
      <c r="B15" s="1" t="s">
        <v>20</v>
      </c>
      <c r="C15" s="1" t="s">
        <v>4</v>
      </c>
      <c r="D15" s="1" t="s">
        <v>152</v>
      </c>
      <c r="E15" s="1" t="s">
        <v>143</v>
      </c>
      <c r="F15" s="1" t="s">
        <v>151</v>
      </c>
      <c r="G15" s="1" t="s">
        <v>156</v>
      </c>
      <c r="H15" s="1" t="s">
        <v>154</v>
      </c>
      <c r="I15" s="1" t="s">
        <v>40</v>
      </c>
      <c r="J15" s="1" t="s">
        <v>80</v>
      </c>
      <c r="K15" s="1" t="s">
        <v>38</v>
      </c>
      <c r="L15" s="1" t="s">
        <v>144</v>
      </c>
      <c r="M15" s="1" t="s">
        <v>146</v>
      </c>
      <c r="N15" s="1" t="s">
        <v>43</v>
      </c>
      <c r="O15" s="1" t="s">
        <v>147</v>
      </c>
      <c r="P15" s="1" t="s">
        <v>150</v>
      </c>
      <c r="Q15" s="1" t="s">
        <v>2</v>
      </c>
      <c r="R15" s="1"/>
      <c r="S15" s="1" t="str">
        <f t="shared" si="0"/>
        <v>Pirates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">
      <c r="B16" s="1" t="s">
        <v>10</v>
      </c>
      <c r="C16" s="1" t="s">
        <v>4</v>
      </c>
      <c r="D16" s="1" t="s">
        <v>151</v>
      </c>
      <c r="E16" s="1" t="s">
        <v>78</v>
      </c>
      <c r="F16" s="1" t="s">
        <v>63</v>
      </c>
      <c r="G16" s="1" t="s">
        <v>148</v>
      </c>
      <c r="H16" s="1" t="s">
        <v>80</v>
      </c>
      <c r="I16" s="1" t="s">
        <v>153</v>
      </c>
      <c r="J16" s="1" t="s">
        <v>13</v>
      </c>
      <c r="K16" s="1" t="s">
        <v>38</v>
      </c>
      <c r="L16" s="1" t="s">
        <v>150</v>
      </c>
      <c r="M16" s="1" t="s">
        <v>43</v>
      </c>
      <c r="N16" s="1" t="s">
        <v>152</v>
      </c>
      <c r="O16" s="1" t="s">
        <v>157</v>
      </c>
      <c r="P16" s="1" t="s">
        <v>16</v>
      </c>
      <c r="Q16" s="1" t="s">
        <v>2</v>
      </c>
      <c r="R16" s="1"/>
      <c r="S16" s="1" t="str">
        <f t="shared" si="0"/>
        <v>Pirates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2:29" x14ac:dyDescent="0.2">
      <c r="B17" s="1" t="s">
        <v>27</v>
      </c>
      <c r="C17" s="1" t="s">
        <v>4</v>
      </c>
      <c r="D17" s="1" t="s">
        <v>152</v>
      </c>
      <c r="E17" s="1" t="s">
        <v>143</v>
      </c>
      <c r="F17" s="1" t="s">
        <v>151</v>
      </c>
      <c r="G17" s="1" t="s">
        <v>156</v>
      </c>
      <c r="H17" s="1" t="s">
        <v>154</v>
      </c>
      <c r="I17" s="1" t="s">
        <v>149</v>
      </c>
      <c r="J17" s="1" t="s">
        <v>80</v>
      </c>
      <c r="K17" s="1" t="s">
        <v>23</v>
      </c>
      <c r="L17" s="1" t="s">
        <v>13</v>
      </c>
      <c r="M17" s="1" t="s">
        <v>63</v>
      </c>
      <c r="N17" s="1" t="s">
        <v>43</v>
      </c>
      <c r="O17" s="1" t="s">
        <v>147</v>
      </c>
      <c r="P17" s="1" t="s">
        <v>16</v>
      </c>
      <c r="Q17" s="1" t="s">
        <v>40</v>
      </c>
      <c r="R17" s="1"/>
      <c r="S17" s="1" t="str">
        <f t="shared" si="0"/>
        <v>Pirates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2:29" x14ac:dyDescent="0.2">
      <c r="B18" s="1" t="s">
        <v>17</v>
      </c>
      <c r="C18" s="1" t="s">
        <v>18</v>
      </c>
      <c r="D18" s="1" t="s">
        <v>38</v>
      </c>
      <c r="E18" s="1" t="s">
        <v>59</v>
      </c>
      <c r="F18" s="1" t="s">
        <v>151</v>
      </c>
      <c r="G18" s="1" t="s">
        <v>154</v>
      </c>
      <c r="H18" s="1" t="s">
        <v>156</v>
      </c>
      <c r="I18" s="1" t="s">
        <v>149</v>
      </c>
      <c r="J18" s="1" t="s">
        <v>13</v>
      </c>
      <c r="K18" s="1" t="s">
        <v>23</v>
      </c>
      <c r="L18" s="1" t="s">
        <v>144</v>
      </c>
      <c r="M18" s="1" t="s">
        <v>146</v>
      </c>
      <c r="N18" s="1" t="s">
        <v>152</v>
      </c>
      <c r="O18" s="1" t="s">
        <v>147</v>
      </c>
      <c r="P18" s="1" t="s">
        <v>150</v>
      </c>
      <c r="Q18" s="1" t="s">
        <v>63</v>
      </c>
      <c r="R18" s="1"/>
      <c r="S18" s="1" t="str">
        <f t="shared" si="0"/>
        <v>Rays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2:29" x14ac:dyDescent="0.2">
      <c r="B19" s="1" t="s">
        <v>71</v>
      </c>
      <c r="C19" s="1" t="s">
        <v>2</v>
      </c>
      <c r="D19" s="1" t="s">
        <v>152</v>
      </c>
      <c r="E19" s="1" t="s">
        <v>143</v>
      </c>
      <c r="F19" s="1" t="s">
        <v>151</v>
      </c>
      <c r="G19" s="1" t="s">
        <v>154</v>
      </c>
      <c r="H19" s="1" t="s">
        <v>63</v>
      </c>
      <c r="I19" s="1" t="s">
        <v>78</v>
      </c>
      <c r="J19" s="1" t="s">
        <v>13</v>
      </c>
      <c r="K19" s="1" t="s">
        <v>23</v>
      </c>
      <c r="L19" s="1" t="s">
        <v>150</v>
      </c>
      <c r="M19" s="1" t="s">
        <v>146</v>
      </c>
      <c r="N19" s="1" t="s">
        <v>16</v>
      </c>
      <c r="O19" s="1" t="s">
        <v>147</v>
      </c>
      <c r="P19" s="1" t="s">
        <v>156</v>
      </c>
      <c r="Q19" s="1" t="s">
        <v>149</v>
      </c>
      <c r="R19" s="1"/>
      <c r="S19" s="1" t="str">
        <f t="shared" si="0"/>
        <v>Mariners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2:29" x14ac:dyDescent="0.2">
      <c r="B20" s="1" t="s">
        <v>19</v>
      </c>
      <c r="C20" s="1" t="s">
        <v>4</v>
      </c>
      <c r="D20" s="1" t="s">
        <v>152</v>
      </c>
      <c r="E20" s="1" t="s">
        <v>143</v>
      </c>
      <c r="F20" s="1" t="s">
        <v>150</v>
      </c>
      <c r="G20" s="1" t="s">
        <v>40</v>
      </c>
      <c r="H20" s="1" t="s">
        <v>63</v>
      </c>
      <c r="I20" s="1" t="s">
        <v>149</v>
      </c>
      <c r="J20" s="1" t="s">
        <v>80</v>
      </c>
      <c r="K20" s="1" t="s">
        <v>23</v>
      </c>
      <c r="L20" s="1" t="s">
        <v>144</v>
      </c>
      <c r="M20" s="1" t="s">
        <v>146</v>
      </c>
      <c r="N20" s="1" t="s">
        <v>43</v>
      </c>
      <c r="O20" s="1" t="s">
        <v>147</v>
      </c>
      <c r="P20" s="1" t="s">
        <v>16</v>
      </c>
      <c r="Q20" s="1" t="s">
        <v>156</v>
      </c>
      <c r="R20" s="1"/>
      <c r="S20" s="1" t="str">
        <f t="shared" si="0"/>
        <v>Pirates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2:29" x14ac:dyDescent="0.2">
      <c r="B21" s="1" t="s">
        <v>39</v>
      </c>
      <c r="C21" s="1" t="s">
        <v>40</v>
      </c>
      <c r="D21" s="1" t="s">
        <v>152</v>
      </c>
      <c r="E21" s="1" t="s">
        <v>146</v>
      </c>
      <c r="F21" s="1" t="s">
        <v>151</v>
      </c>
      <c r="G21" s="1" t="s">
        <v>148</v>
      </c>
      <c r="H21" s="1" t="s">
        <v>80</v>
      </c>
      <c r="I21" s="1" t="s">
        <v>78</v>
      </c>
      <c r="J21" s="1" t="s">
        <v>13</v>
      </c>
      <c r="K21" s="1" t="s">
        <v>23</v>
      </c>
      <c r="L21" s="1" t="s">
        <v>150</v>
      </c>
      <c r="M21" s="1" t="s">
        <v>43</v>
      </c>
      <c r="N21" s="1" t="s">
        <v>147</v>
      </c>
      <c r="O21" s="1" t="s">
        <v>2</v>
      </c>
      <c r="P21" s="1" t="s">
        <v>145</v>
      </c>
      <c r="Q21" s="1" t="s">
        <v>154</v>
      </c>
      <c r="R21" s="1"/>
      <c r="S21" s="1" t="str">
        <f t="shared" si="0"/>
        <v>White Sox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2:29" x14ac:dyDescent="0.2">
      <c r="B22" s="1" t="s">
        <v>25</v>
      </c>
      <c r="C22" s="1" t="s">
        <v>4</v>
      </c>
      <c r="D22" s="1" t="s">
        <v>148</v>
      </c>
      <c r="E22" s="1" t="s">
        <v>143</v>
      </c>
      <c r="F22" s="1" t="s">
        <v>18</v>
      </c>
      <c r="G22" s="1" t="s">
        <v>78</v>
      </c>
      <c r="H22" s="1" t="s">
        <v>63</v>
      </c>
      <c r="I22" s="1" t="s">
        <v>155</v>
      </c>
      <c r="J22" s="1" t="s">
        <v>80</v>
      </c>
      <c r="K22" s="1" t="s">
        <v>23</v>
      </c>
      <c r="L22" s="1" t="s">
        <v>150</v>
      </c>
      <c r="M22" s="1" t="s">
        <v>43</v>
      </c>
      <c r="N22" s="1" t="s">
        <v>13</v>
      </c>
      <c r="O22" s="1" t="s">
        <v>38</v>
      </c>
      <c r="P22" s="1" t="s">
        <v>152</v>
      </c>
      <c r="Q22" s="1" t="s">
        <v>40</v>
      </c>
      <c r="R22" s="1"/>
      <c r="S22" s="1" t="str">
        <f t="shared" si="0"/>
        <v>Pirates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2:29" x14ac:dyDescent="0.2">
      <c r="B23" s="1" t="s">
        <v>47</v>
      </c>
      <c r="C23" s="1" t="s">
        <v>16</v>
      </c>
      <c r="D23" s="1" t="s">
        <v>59</v>
      </c>
      <c r="E23" s="1" t="s">
        <v>155</v>
      </c>
      <c r="F23" s="1" t="s">
        <v>4</v>
      </c>
      <c r="G23" s="1" t="s">
        <v>156</v>
      </c>
      <c r="H23" s="1" t="s">
        <v>154</v>
      </c>
      <c r="I23" s="1" t="s">
        <v>78</v>
      </c>
      <c r="J23" s="1" t="s">
        <v>149</v>
      </c>
      <c r="K23" s="1" t="s">
        <v>23</v>
      </c>
      <c r="L23" s="1" t="s">
        <v>150</v>
      </c>
      <c r="M23" s="1" t="s">
        <v>63</v>
      </c>
      <c r="N23" s="1" t="s">
        <v>13</v>
      </c>
      <c r="O23" s="1" t="s">
        <v>147</v>
      </c>
      <c r="P23" s="1" t="s">
        <v>2</v>
      </c>
      <c r="Q23" s="1" t="s">
        <v>144</v>
      </c>
      <c r="R23" s="1"/>
      <c r="S23" s="1" t="str">
        <f t="shared" si="0"/>
        <v>Diamondbacks</v>
      </c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2:29" x14ac:dyDescent="0.2">
      <c r="B24" s="1" t="s">
        <v>70</v>
      </c>
      <c r="C24" s="1" t="s">
        <v>16</v>
      </c>
      <c r="D24" s="1" t="s">
        <v>152</v>
      </c>
      <c r="E24" s="1" t="s">
        <v>78</v>
      </c>
      <c r="F24" s="1" t="s">
        <v>150</v>
      </c>
      <c r="G24" s="1" t="s">
        <v>147</v>
      </c>
      <c r="H24" s="1" t="s">
        <v>154</v>
      </c>
      <c r="I24" s="1" t="s">
        <v>149</v>
      </c>
      <c r="J24" s="1" t="s">
        <v>13</v>
      </c>
      <c r="K24" s="1" t="s">
        <v>23</v>
      </c>
      <c r="L24" s="1" t="s">
        <v>144</v>
      </c>
      <c r="M24" s="1" t="s">
        <v>146</v>
      </c>
      <c r="N24" s="1" t="s">
        <v>38</v>
      </c>
      <c r="O24" s="1" t="s">
        <v>141</v>
      </c>
      <c r="P24" s="1" t="s">
        <v>156</v>
      </c>
      <c r="Q24" s="1" t="s">
        <v>2</v>
      </c>
      <c r="R24" s="1"/>
      <c r="S24" s="1" t="str">
        <f t="shared" si="0"/>
        <v>Diamondbacks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2:29" x14ac:dyDescent="0.2">
      <c r="B25" s="1" t="s">
        <v>51</v>
      </c>
      <c r="C25" s="1" t="s">
        <v>16</v>
      </c>
      <c r="D25" s="1" t="s">
        <v>40</v>
      </c>
      <c r="E25" s="1" t="s">
        <v>143</v>
      </c>
      <c r="F25" s="1" t="s">
        <v>150</v>
      </c>
      <c r="G25" s="1" t="s">
        <v>145</v>
      </c>
      <c r="H25" s="1" t="s">
        <v>154</v>
      </c>
      <c r="I25" s="1" t="s">
        <v>149</v>
      </c>
      <c r="J25" s="1" t="s">
        <v>63</v>
      </c>
      <c r="K25" s="1" t="s">
        <v>23</v>
      </c>
      <c r="L25" s="1" t="s">
        <v>13</v>
      </c>
      <c r="M25" s="1" t="s">
        <v>78</v>
      </c>
      <c r="N25" s="1" t="s">
        <v>147</v>
      </c>
      <c r="O25" s="1" t="s">
        <v>141</v>
      </c>
      <c r="P25" s="1" t="s">
        <v>152</v>
      </c>
      <c r="Q25" s="1" t="s">
        <v>59</v>
      </c>
      <c r="R25" s="1"/>
      <c r="S25" s="1" t="str">
        <f t="shared" si="0"/>
        <v>Diamondbacks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2:29" x14ac:dyDescent="0.2">
      <c r="B26" s="1" t="s">
        <v>66</v>
      </c>
      <c r="C26" s="1" t="s">
        <v>4</v>
      </c>
      <c r="D26" s="1" t="s">
        <v>40</v>
      </c>
      <c r="E26" s="1" t="s">
        <v>59</v>
      </c>
      <c r="F26" s="1" t="s">
        <v>150</v>
      </c>
      <c r="G26" s="1" t="s">
        <v>154</v>
      </c>
      <c r="H26" s="1" t="s">
        <v>148</v>
      </c>
      <c r="I26" s="1" t="s">
        <v>78</v>
      </c>
      <c r="J26" s="1" t="s">
        <v>80</v>
      </c>
      <c r="K26" s="1" t="s">
        <v>23</v>
      </c>
      <c r="L26" s="1" t="s">
        <v>13</v>
      </c>
      <c r="M26" s="1" t="s">
        <v>43</v>
      </c>
      <c r="N26" s="1" t="s">
        <v>156</v>
      </c>
      <c r="O26" s="1" t="s">
        <v>147</v>
      </c>
      <c r="P26" s="1" t="s">
        <v>16</v>
      </c>
      <c r="Q26" s="1" t="s">
        <v>18</v>
      </c>
      <c r="R26" s="1"/>
      <c r="S26" s="1" t="str">
        <f t="shared" si="0"/>
        <v>Pirates</v>
      </c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2:29" x14ac:dyDescent="0.2">
      <c r="B27" s="1" t="s">
        <v>42</v>
      </c>
      <c r="C27" s="1" t="s">
        <v>43</v>
      </c>
      <c r="D27" s="1" t="s">
        <v>152</v>
      </c>
      <c r="E27" s="1" t="s">
        <v>143</v>
      </c>
      <c r="F27" s="1" t="s">
        <v>151</v>
      </c>
      <c r="G27" s="1" t="s">
        <v>156</v>
      </c>
      <c r="H27" s="1" t="s">
        <v>80</v>
      </c>
      <c r="I27" s="1" t="s">
        <v>78</v>
      </c>
      <c r="J27" s="1" t="s">
        <v>147</v>
      </c>
      <c r="K27" s="1" t="s">
        <v>23</v>
      </c>
      <c r="L27" s="1" t="s">
        <v>150</v>
      </c>
      <c r="M27" s="1" t="s">
        <v>63</v>
      </c>
      <c r="N27" s="1" t="s">
        <v>13</v>
      </c>
      <c r="O27" s="1" t="s">
        <v>18</v>
      </c>
      <c r="P27" s="1" t="s">
        <v>146</v>
      </c>
      <c r="Q27" s="1" t="s">
        <v>16</v>
      </c>
      <c r="R27" s="1"/>
      <c r="S27" s="1" t="str">
        <f t="shared" si="0"/>
        <v>Marlins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2:29" x14ac:dyDescent="0.2">
      <c r="B28" s="1" t="s">
        <v>45</v>
      </c>
      <c r="C28" s="1" t="s">
        <v>4</v>
      </c>
      <c r="D28" s="1" t="s">
        <v>148</v>
      </c>
      <c r="E28" s="1" t="s">
        <v>143</v>
      </c>
      <c r="F28" s="1" t="s">
        <v>141</v>
      </c>
      <c r="G28" s="1" t="s">
        <v>154</v>
      </c>
      <c r="H28" s="1" t="s">
        <v>80</v>
      </c>
      <c r="I28" s="1" t="s">
        <v>78</v>
      </c>
      <c r="J28" s="1" t="s">
        <v>13</v>
      </c>
      <c r="K28" s="1" t="s">
        <v>38</v>
      </c>
      <c r="L28" s="1" t="s">
        <v>150</v>
      </c>
      <c r="M28" s="1" t="s">
        <v>146</v>
      </c>
      <c r="N28" s="1" t="s">
        <v>147</v>
      </c>
      <c r="O28" s="1" t="s">
        <v>157</v>
      </c>
      <c r="P28" s="1" t="s">
        <v>152</v>
      </c>
      <c r="Q28" s="1" t="s">
        <v>2</v>
      </c>
      <c r="R28" s="1"/>
      <c r="S28" s="1" t="str">
        <f t="shared" si="0"/>
        <v>Pirates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29" x14ac:dyDescent="0.2">
      <c r="B29" s="1" t="s">
        <v>60</v>
      </c>
      <c r="C29" s="1" t="s">
        <v>4</v>
      </c>
      <c r="D29" s="1" t="s">
        <v>148</v>
      </c>
      <c r="E29" s="1" t="s">
        <v>143</v>
      </c>
      <c r="F29" s="1" t="s">
        <v>151</v>
      </c>
      <c r="G29" s="1" t="s">
        <v>38</v>
      </c>
      <c r="H29" s="1" t="s">
        <v>154</v>
      </c>
      <c r="I29" s="1" t="s">
        <v>149</v>
      </c>
      <c r="J29" s="1" t="s">
        <v>80</v>
      </c>
      <c r="K29" s="1" t="s">
        <v>23</v>
      </c>
      <c r="L29" s="1" t="s">
        <v>150</v>
      </c>
      <c r="M29" s="1" t="s">
        <v>43</v>
      </c>
      <c r="N29" s="1" t="s">
        <v>63</v>
      </c>
      <c r="O29" s="1" t="s">
        <v>141</v>
      </c>
      <c r="P29" s="1" t="s">
        <v>16</v>
      </c>
      <c r="Q29" s="1" t="s">
        <v>156</v>
      </c>
      <c r="R29" s="1"/>
      <c r="S29" s="1" t="str">
        <f t="shared" si="0"/>
        <v>Pirates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2:29" x14ac:dyDescent="0.2">
      <c r="B30" s="1" t="s">
        <v>79</v>
      </c>
      <c r="C30" s="1" t="s">
        <v>80</v>
      </c>
      <c r="D30" s="1" t="s">
        <v>152</v>
      </c>
      <c r="E30" s="1" t="s">
        <v>143</v>
      </c>
      <c r="F30" s="1" t="s">
        <v>151</v>
      </c>
      <c r="G30" s="1" t="s">
        <v>154</v>
      </c>
      <c r="H30" s="1" t="s">
        <v>147</v>
      </c>
      <c r="I30" s="1" t="s">
        <v>155</v>
      </c>
      <c r="J30" s="1" t="s">
        <v>149</v>
      </c>
      <c r="K30" s="1" t="s">
        <v>38</v>
      </c>
      <c r="L30" s="1" t="s">
        <v>144</v>
      </c>
      <c r="M30" s="1" t="s">
        <v>63</v>
      </c>
      <c r="N30" s="1" t="s">
        <v>153</v>
      </c>
      <c r="O30" s="1" t="s">
        <v>23</v>
      </c>
      <c r="P30" s="1" t="s">
        <v>150</v>
      </c>
      <c r="Q30" s="1" t="s">
        <v>156</v>
      </c>
      <c r="R30" s="1"/>
      <c r="S30" s="1" t="str">
        <f t="shared" si="0"/>
        <v>Rangers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x14ac:dyDescent="0.2">
      <c r="B31" s="1" t="s">
        <v>54</v>
      </c>
      <c r="C31" s="1" t="s">
        <v>4</v>
      </c>
      <c r="D31" s="1" t="s">
        <v>152</v>
      </c>
      <c r="E31" s="1" t="s">
        <v>59</v>
      </c>
      <c r="F31" s="1" t="s">
        <v>150</v>
      </c>
      <c r="G31" s="1" t="s">
        <v>156</v>
      </c>
      <c r="H31" s="1" t="s">
        <v>145</v>
      </c>
      <c r="I31" s="1" t="s">
        <v>155</v>
      </c>
      <c r="J31" s="1" t="s">
        <v>147</v>
      </c>
      <c r="K31" s="1" t="s">
        <v>23</v>
      </c>
      <c r="L31" s="1" t="s">
        <v>144</v>
      </c>
      <c r="M31" s="1" t="s">
        <v>146</v>
      </c>
      <c r="N31" s="1" t="s">
        <v>153</v>
      </c>
      <c r="O31" s="1" t="s">
        <v>141</v>
      </c>
      <c r="P31" s="1" t="s">
        <v>16</v>
      </c>
      <c r="Q31" s="1" t="s">
        <v>2</v>
      </c>
      <c r="R31" s="1"/>
      <c r="S31" s="1" t="str">
        <f t="shared" si="0"/>
        <v>Pirates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2:29" x14ac:dyDescent="0.2">
      <c r="B32" s="1" t="s">
        <v>34</v>
      </c>
      <c r="C32" s="1" t="s">
        <v>4</v>
      </c>
      <c r="D32" s="1" t="s">
        <v>148</v>
      </c>
      <c r="E32" s="1" t="s">
        <v>143</v>
      </c>
      <c r="F32" s="1" t="s">
        <v>151</v>
      </c>
      <c r="G32" s="1" t="s">
        <v>40</v>
      </c>
      <c r="H32" s="1" t="s">
        <v>154</v>
      </c>
      <c r="I32" s="1" t="s">
        <v>78</v>
      </c>
      <c r="J32" s="1" t="s">
        <v>80</v>
      </c>
      <c r="K32" s="1" t="s">
        <v>152</v>
      </c>
      <c r="L32" s="1" t="s">
        <v>142</v>
      </c>
      <c r="M32" s="1" t="s">
        <v>146</v>
      </c>
      <c r="N32" s="1" t="s">
        <v>13</v>
      </c>
      <c r="O32" s="1" t="s">
        <v>157</v>
      </c>
      <c r="P32" s="1" t="s">
        <v>16</v>
      </c>
      <c r="Q32" s="1" t="s">
        <v>144</v>
      </c>
      <c r="R32" s="1"/>
      <c r="S32" s="1" t="str">
        <f t="shared" si="0"/>
        <v>Pirates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 x14ac:dyDescent="0.2">
      <c r="B33" s="1" t="s">
        <v>46</v>
      </c>
      <c r="C33" s="1" t="s">
        <v>4</v>
      </c>
      <c r="D33" s="1" t="s">
        <v>152</v>
      </c>
      <c r="E33" s="1" t="s">
        <v>143</v>
      </c>
      <c r="F33" s="1" t="s">
        <v>23</v>
      </c>
      <c r="G33" s="1" t="s">
        <v>154</v>
      </c>
      <c r="H33" s="1" t="s">
        <v>63</v>
      </c>
      <c r="I33" s="1" t="s">
        <v>149</v>
      </c>
      <c r="J33" s="1" t="s">
        <v>80</v>
      </c>
      <c r="K33" s="1" t="s">
        <v>148</v>
      </c>
      <c r="L33" s="1" t="s">
        <v>144</v>
      </c>
      <c r="M33" s="1" t="s">
        <v>146</v>
      </c>
      <c r="N33" s="1" t="s">
        <v>13</v>
      </c>
      <c r="O33" s="1" t="s">
        <v>147</v>
      </c>
      <c r="P33" s="1" t="s">
        <v>150</v>
      </c>
      <c r="Q33" s="1" t="s">
        <v>157</v>
      </c>
      <c r="R33" s="1"/>
      <c r="S33" s="1" t="str">
        <f t="shared" si="0"/>
        <v>Pirates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2:29" x14ac:dyDescent="0.2">
      <c r="B34" s="1" t="s">
        <v>67</v>
      </c>
      <c r="C34" s="1" t="s">
        <v>4</v>
      </c>
      <c r="D34" s="1" t="s">
        <v>152</v>
      </c>
      <c r="E34" s="1" t="s">
        <v>143</v>
      </c>
      <c r="F34" s="1" t="s">
        <v>151</v>
      </c>
      <c r="G34" s="1" t="s">
        <v>40</v>
      </c>
      <c r="H34" s="1" t="s">
        <v>80</v>
      </c>
      <c r="I34" s="1" t="s">
        <v>78</v>
      </c>
      <c r="J34" s="1" t="s">
        <v>149</v>
      </c>
      <c r="K34" s="1" t="s">
        <v>38</v>
      </c>
      <c r="L34" s="1" t="s">
        <v>144</v>
      </c>
      <c r="M34" s="1" t="s">
        <v>146</v>
      </c>
      <c r="N34" s="1" t="s">
        <v>153</v>
      </c>
      <c r="O34" s="1" t="s">
        <v>147</v>
      </c>
      <c r="P34" s="1" t="s">
        <v>150</v>
      </c>
      <c r="Q34" s="1" t="s">
        <v>156</v>
      </c>
      <c r="R34" s="1"/>
      <c r="S34" s="1" t="str">
        <f t="shared" si="0"/>
        <v>Pirates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 x14ac:dyDescent="0.2">
      <c r="B35" s="1" t="s">
        <v>12</v>
      </c>
      <c r="C35" s="1" t="s">
        <v>13</v>
      </c>
      <c r="D35" s="1" t="s">
        <v>152</v>
      </c>
      <c r="E35" s="1" t="s">
        <v>143</v>
      </c>
      <c r="F35" s="1" t="s">
        <v>4</v>
      </c>
      <c r="G35" s="1" t="s">
        <v>146</v>
      </c>
      <c r="H35" s="1" t="s">
        <v>80</v>
      </c>
      <c r="I35" s="1" t="s">
        <v>78</v>
      </c>
      <c r="J35" s="1" t="s">
        <v>147</v>
      </c>
      <c r="K35" s="1" t="s">
        <v>23</v>
      </c>
      <c r="L35" s="1" t="s">
        <v>144</v>
      </c>
      <c r="M35" s="1" t="s">
        <v>150</v>
      </c>
      <c r="N35" s="1" t="s">
        <v>141</v>
      </c>
      <c r="O35" s="1" t="s">
        <v>151</v>
      </c>
      <c r="P35" s="1" t="s">
        <v>16</v>
      </c>
      <c r="Q35" s="1" t="s">
        <v>2</v>
      </c>
      <c r="R35" s="1"/>
      <c r="S35" s="1" t="str">
        <f t="shared" si="0"/>
        <v>Cubs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 x14ac:dyDescent="0.2">
      <c r="B36" s="1" t="s">
        <v>62</v>
      </c>
      <c r="C36" s="1" t="s">
        <v>63</v>
      </c>
      <c r="D36" s="1" t="s">
        <v>141</v>
      </c>
      <c r="E36" s="1" t="s">
        <v>80</v>
      </c>
      <c r="F36" s="1" t="s">
        <v>145</v>
      </c>
      <c r="G36" s="1" t="s">
        <v>146</v>
      </c>
      <c r="H36" s="1" t="s">
        <v>40</v>
      </c>
      <c r="I36" s="1" t="s">
        <v>2</v>
      </c>
      <c r="J36" s="1" t="s">
        <v>38</v>
      </c>
      <c r="K36" s="1" t="s">
        <v>23</v>
      </c>
      <c r="L36" s="1" t="s">
        <v>149</v>
      </c>
      <c r="M36" s="1" t="s">
        <v>153</v>
      </c>
      <c r="N36" s="1" t="s">
        <v>156</v>
      </c>
      <c r="O36" s="1" t="s">
        <v>143</v>
      </c>
      <c r="P36" s="1" t="s">
        <v>78</v>
      </c>
      <c r="Q36" s="1" t="s">
        <v>4</v>
      </c>
      <c r="R36" s="1"/>
      <c r="S36" s="1" t="str">
        <f t="shared" si="0"/>
        <v>Tigers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 x14ac:dyDescent="0.2">
      <c r="B37" s="1" t="s">
        <v>53</v>
      </c>
      <c r="C37" s="1" t="s">
        <v>4</v>
      </c>
      <c r="D37" s="1" t="s">
        <v>152</v>
      </c>
      <c r="E37" s="1" t="s">
        <v>59</v>
      </c>
      <c r="F37" s="1" t="s">
        <v>151</v>
      </c>
      <c r="G37" s="1" t="s">
        <v>143</v>
      </c>
      <c r="H37" s="1" t="s">
        <v>154</v>
      </c>
      <c r="I37" s="1" t="s">
        <v>78</v>
      </c>
      <c r="J37" s="1" t="s">
        <v>13</v>
      </c>
      <c r="K37" s="1" t="s">
        <v>23</v>
      </c>
      <c r="L37" s="1" t="s">
        <v>150</v>
      </c>
      <c r="M37" s="1" t="s">
        <v>63</v>
      </c>
      <c r="N37" s="1" t="s">
        <v>153</v>
      </c>
      <c r="O37" s="1" t="s">
        <v>147</v>
      </c>
      <c r="P37" s="1" t="s">
        <v>16</v>
      </c>
      <c r="Q37" s="1" t="s">
        <v>2</v>
      </c>
      <c r="R37" s="1"/>
      <c r="S37" s="1" t="str">
        <f t="shared" si="0"/>
        <v>Pirates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 x14ac:dyDescent="0.2">
      <c r="B38" s="1" t="s">
        <v>57</v>
      </c>
      <c r="C38" s="1" t="s">
        <v>4</v>
      </c>
      <c r="D38" s="1" t="s">
        <v>154</v>
      </c>
      <c r="E38" s="1" t="s">
        <v>78</v>
      </c>
      <c r="F38" s="1" t="s">
        <v>18</v>
      </c>
      <c r="G38" s="1" t="s">
        <v>146</v>
      </c>
      <c r="H38" s="1" t="s">
        <v>80</v>
      </c>
      <c r="I38" s="1" t="s">
        <v>149</v>
      </c>
      <c r="J38" s="1" t="s">
        <v>13</v>
      </c>
      <c r="K38" s="1" t="s">
        <v>23</v>
      </c>
      <c r="L38" s="1" t="s">
        <v>150</v>
      </c>
      <c r="M38" s="1" t="s">
        <v>43</v>
      </c>
      <c r="N38" s="1" t="s">
        <v>38</v>
      </c>
      <c r="O38" s="1" t="s">
        <v>144</v>
      </c>
      <c r="P38" s="1" t="s">
        <v>40</v>
      </c>
      <c r="Q38" s="1" t="s">
        <v>155</v>
      </c>
      <c r="R38" s="1"/>
      <c r="S38" s="1" t="str">
        <f t="shared" si="0"/>
        <v>Pirates</v>
      </c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 x14ac:dyDescent="0.2">
      <c r="B39" s="1" t="s">
        <v>58</v>
      </c>
      <c r="C39" s="1" t="s">
        <v>59</v>
      </c>
      <c r="D39" s="1" t="s">
        <v>152</v>
      </c>
      <c r="E39" s="1" t="s">
        <v>143</v>
      </c>
      <c r="F39" s="1" t="s">
        <v>4</v>
      </c>
      <c r="G39" s="1" t="s">
        <v>40</v>
      </c>
      <c r="H39" s="1" t="s">
        <v>148</v>
      </c>
      <c r="I39" s="1" t="s">
        <v>78</v>
      </c>
      <c r="J39" s="1" t="s">
        <v>151</v>
      </c>
      <c r="K39" s="1" t="s">
        <v>23</v>
      </c>
      <c r="L39" s="1" t="s">
        <v>18</v>
      </c>
      <c r="M39" s="1" t="s">
        <v>157</v>
      </c>
      <c r="N39" s="1" t="s">
        <v>13</v>
      </c>
      <c r="O39" s="1" t="s">
        <v>141</v>
      </c>
      <c r="P39" s="1" t="s">
        <v>2</v>
      </c>
      <c r="Q39" s="1" t="s">
        <v>156</v>
      </c>
      <c r="R39" s="1"/>
      <c r="S39" s="1" t="str">
        <f t="shared" si="0"/>
        <v>Padres</v>
      </c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 x14ac:dyDescent="0.2">
      <c r="B40" s="1" t="s">
        <v>68</v>
      </c>
      <c r="C40" s="1" t="s">
        <v>2</v>
      </c>
      <c r="D40" s="1" t="s">
        <v>152</v>
      </c>
      <c r="E40" s="1" t="s">
        <v>143</v>
      </c>
      <c r="F40" s="1" t="s">
        <v>150</v>
      </c>
      <c r="G40" s="1" t="s">
        <v>40</v>
      </c>
      <c r="H40" s="1" t="s">
        <v>145</v>
      </c>
      <c r="I40" s="1" t="s">
        <v>78</v>
      </c>
      <c r="J40" s="1" t="s">
        <v>80</v>
      </c>
      <c r="K40" s="1" t="s">
        <v>23</v>
      </c>
      <c r="L40" s="1" t="s">
        <v>144</v>
      </c>
      <c r="M40" s="1" t="s">
        <v>148</v>
      </c>
      <c r="N40" s="1" t="s">
        <v>4</v>
      </c>
      <c r="O40" s="1" t="s">
        <v>141</v>
      </c>
      <c r="P40" s="1" t="s">
        <v>16</v>
      </c>
      <c r="Q40" s="1" t="s">
        <v>156</v>
      </c>
      <c r="R40" s="1"/>
      <c r="S40" s="1" t="str">
        <f t="shared" si="0"/>
        <v>Mariners</v>
      </c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 x14ac:dyDescent="0.2">
      <c r="B41" s="1" t="s">
        <v>69</v>
      </c>
      <c r="C41" s="1" t="s">
        <v>4</v>
      </c>
      <c r="D41" s="1" t="s">
        <v>143</v>
      </c>
      <c r="E41" s="1" t="s">
        <v>153</v>
      </c>
      <c r="F41" s="1" t="s">
        <v>63</v>
      </c>
      <c r="G41" s="1" t="s">
        <v>144</v>
      </c>
      <c r="H41" s="1" t="s">
        <v>147</v>
      </c>
      <c r="I41" s="1" t="s">
        <v>13</v>
      </c>
      <c r="J41" s="1" t="s">
        <v>148</v>
      </c>
      <c r="K41" s="1" t="s">
        <v>150</v>
      </c>
      <c r="L41" s="1" t="s">
        <v>151</v>
      </c>
      <c r="M41" s="1" t="s">
        <v>154</v>
      </c>
      <c r="N41" s="1" t="s">
        <v>142</v>
      </c>
      <c r="O41" s="1" t="s">
        <v>145</v>
      </c>
      <c r="P41" s="1" t="s">
        <v>2</v>
      </c>
      <c r="Q41" s="1" t="s">
        <v>59</v>
      </c>
      <c r="R41" s="1"/>
      <c r="S41" s="1" t="str">
        <f t="shared" si="0"/>
        <v>Pirates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 x14ac:dyDescent="0.2">
      <c r="B42" s="1" t="s">
        <v>5</v>
      </c>
      <c r="C42" s="1" t="s">
        <v>4</v>
      </c>
      <c r="D42" s="1" t="s">
        <v>146</v>
      </c>
      <c r="E42" s="1" t="s">
        <v>143</v>
      </c>
      <c r="F42" s="1" t="s">
        <v>151</v>
      </c>
      <c r="G42" s="1" t="s">
        <v>40</v>
      </c>
      <c r="H42" s="1" t="s">
        <v>154</v>
      </c>
      <c r="I42" s="1" t="s">
        <v>78</v>
      </c>
      <c r="J42" s="1" t="s">
        <v>142</v>
      </c>
      <c r="K42" s="1" t="s">
        <v>38</v>
      </c>
      <c r="L42" s="1" t="s">
        <v>150</v>
      </c>
      <c r="M42" s="1" t="s">
        <v>43</v>
      </c>
      <c r="N42" s="1" t="s">
        <v>147</v>
      </c>
      <c r="O42" s="1" t="s">
        <v>157</v>
      </c>
      <c r="P42" s="1" t="s">
        <v>156</v>
      </c>
      <c r="Q42" s="1" t="s">
        <v>2</v>
      </c>
      <c r="R42" s="1"/>
      <c r="S42" s="1" t="str">
        <f t="shared" si="0"/>
        <v>Pirates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 x14ac:dyDescent="0.2">
      <c r="B43" s="1" t="s">
        <v>30</v>
      </c>
      <c r="C43" s="1" t="s">
        <v>2</v>
      </c>
      <c r="D43" s="1" t="s">
        <v>152</v>
      </c>
      <c r="E43" s="1" t="s">
        <v>143</v>
      </c>
      <c r="F43" s="1" t="s">
        <v>23</v>
      </c>
      <c r="G43" s="1" t="s">
        <v>156</v>
      </c>
      <c r="H43" s="1" t="s">
        <v>154</v>
      </c>
      <c r="I43" s="1" t="s">
        <v>78</v>
      </c>
      <c r="J43" s="1" t="s">
        <v>80</v>
      </c>
      <c r="K43" s="1" t="s">
        <v>38</v>
      </c>
      <c r="L43" s="1" t="s">
        <v>150</v>
      </c>
      <c r="M43" s="1" t="s">
        <v>63</v>
      </c>
      <c r="N43" s="1" t="s">
        <v>13</v>
      </c>
      <c r="O43" s="1" t="s">
        <v>141</v>
      </c>
      <c r="P43" s="1" t="s">
        <v>16</v>
      </c>
      <c r="Q43" s="1" t="s">
        <v>147</v>
      </c>
      <c r="R43" s="1"/>
      <c r="S43" s="1" t="str">
        <f t="shared" si="0"/>
        <v>Mariners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 x14ac:dyDescent="0.2">
      <c r="B44" s="1" t="s">
        <v>28</v>
      </c>
      <c r="C44" s="1" t="s">
        <v>16</v>
      </c>
      <c r="D44" s="1" t="s">
        <v>152</v>
      </c>
      <c r="E44" s="1" t="s">
        <v>143</v>
      </c>
      <c r="F44" s="1" t="s">
        <v>150</v>
      </c>
      <c r="G44" s="1" t="s">
        <v>156</v>
      </c>
      <c r="H44" s="1" t="s">
        <v>154</v>
      </c>
      <c r="I44" s="1" t="s">
        <v>78</v>
      </c>
      <c r="J44" s="1" t="s">
        <v>80</v>
      </c>
      <c r="K44" s="1" t="s">
        <v>4</v>
      </c>
      <c r="L44" s="1" t="s">
        <v>144</v>
      </c>
      <c r="M44" s="1" t="s">
        <v>146</v>
      </c>
      <c r="N44" s="1" t="s">
        <v>153</v>
      </c>
      <c r="O44" s="1" t="s">
        <v>141</v>
      </c>
      <c r="P44" s="1" t="s">
        <v>13</v>
      </c>
      <c r="Q44" s="1" t="s">
        <v>2</v>
      </c>
      <c r="R44" s="1"/>
      <c r="S44" s="1" t="str">
        <f t="shared" si="0"/>
        <v>Diamondbacks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 x14ac:dyDescent="0.2">
      <c r="B45" s="1" t="s">
        <v>56</v>
      </c>
      <c r="C45" s="1" t="s">
        <v>4</v>
      </c>
      <c r="D45" s="1" t="s">
        <v>23</v>
      </c>
      <c r="E45" s="1" t="s">
        <v>143</v>
      </c>
      <c r="F45" s="1" t="s">
        <v>151</v>
      </c>
      <c r="G45" s="1" t="s">
        <v>40</v>
      </c>
      <c r="H45" s="1" t="s">
        <v>154</v>
      </c>
      <c r="I45" s="1" t="s">
        <v>78</v>
      </c>
      <c r="J45" s="1" t="s">
        <v>80</v>
      </c>
      <c r="K45" s="1" t="s">
        <v>38</v>
      </c>
      <c r="L45" s="1" t="s">
        <v>150</v>
      </c>
      <c r="M45" s="1" t="s">
        <v>63</v>
      </c>
      <c r="N45" s="1" t="s">
        <v>13</v>
      </c>
      <c r="O45" s="1" t="s">
        <v>147</v>
      </c>
      <c r="P45" s="1" t="s">
        <v>152</v>
      </c>
      <c r="Q45" s="1" t="s">
        <v>2</v>
      </c>
      <c r="R45" s="1"/>
      <c r="S45" s="1" t="str">
        <f t="shared" si="0"/>
        <v>Pirates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x14ac:dyDescent="0.2">
      <c r="B46" s="1" t="s">
        <v>8</v>
      </c>
      <c r="C46" s="1" t="s">
        <v>4</v>
      </c>
      <c r="D46" s="1" t="s">
        <v>153</v>
      </c>
      <c r="E46" s="1" t="s">
        <v>143</v>
      </c>
      <c r="F46" s="1" t="s">
        <v>151</v>
      </c>
      <c r="G46" s="1" t="s">
        <v>148</v>
      </c>
      <c r="H46" s="1" t="s">
        <v>80</v>
      </c>
      <c r="I46" s="1" t="s">
        <v>78</v>
      </c>
      <c r="J46" s="1" t="s">
        <v>13</v>
      </c>
      <c r="K46" s="1" t="s">
        <v>38</v>
      </c>
      <c r="L46" s="1" t="s">
        <v>150</v>
      </c>
      <c r="M46" s="1" t="s">
        <v>63</v>
      </c>
      <c r="N46" s="1" t="s">
        <v>43</v>
      </c>
      <c r="O46" s="1" t="s">
        <v>141</v>
      </c>
      <c r="P46" s="1" t="s">
        <v>152</v>
      </c>
      <c r="Q46" s="1" t="s">
        <v>2</v>
      </c>
      <c r="R46" s="1"/>
      <c r="S46" s="1" t="str">
        <f t="shared" si="0"/>
        <v>Pirates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x14ac:dyDescent="0.2">
      <c r="B47" s="1" t="s">
        <v>24</v>
      </c>
      <c r="C47" s="1" t="s">
        <v>4</v>
      </c>
      <c r="D47" s="1" t="s">
        <v>141</v>
      </c>
      <c r="E47" s="1" t="s">
        <v>59</v>
      </c>
      <c r="F47" s="1" t="s">
        <v>151</v>
      </c>
      <c r="G47" s="1" t="s">
        <v>148</v>
      </c>
      <c r="H47" s="1" t="s">
        <v>154</v>
      </c>
      <c r="I47" s="1" t="s">
        <v>78</v>
      </c>
      <c r="J47" s="1" t="s">
        <v>80</v>
      </c>
      <c r="K47" s="1" t="s">
        <v>23</v>
      </c>
      <c r="L47" s="1" t="s">
        <v>144</v>
      </c>
      <c r="M47" s="1" t="s">
        <v>146</v>
      </c>
      <c r="N47" s="1" t="s">
        <v>13</v>
      </c>
      <c r="O47" s="1" t="s">
        <v>147</v>
      </c>
      <c r="P47" s="1" t="s">
        <v>152</v>
      </c>
      <c r="Q47" s="1" t="s">
        <v>2</v>
      </c>
      <c r="R47" s="1"/>
      <c r="S47" s="1" t="str">
        <f t="shared" si="0"/>
        <v>Pirates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 x14ac:dyDescent="0.2">
      <c r="B48" s="1" t="s">
        <v>50</v>
      </c>
      <c r="C48" s="1" t="s">
        <v>4</v>
      </c>
      <c r="D48" s="1" t="s">
        <v>152</v>
      </c>
      <c r="E48" s="1" t="s">
        <v>143</v>
      </c>
      <c r="F48" s="1" t="s">
        <v>151</v>
      </c>
      <c r="G48" s="1" t="s">
        <v>146</v>
      </c>
      <c r="H48" s="1" t="s">
        <v>154</v>
      </c>
      <c r="I48" s="1" t="s">
        <v>78</v>
      </c>
      <c r="J48" s="1" t="s">
        <v>149</v>
      </c>
      <c r="K48" s="1" t="s">
        <v>23</v>
      </c>
      <c r="L48" s="1" t="s">
        <v>150</v>
      </c>
      <c r="M48" s="1" t="s">
        <v>63</v>
      </c>
      <c r="N48" s="1" t="s">
        <v>13</v>
      </c>
      <c r="O48" s="1" t="s">
        <v>157</v>
      </c>
      <c r="P48" s="1" t="s">
        <v>16</v>
      </c>
      <c r="Q48" s="1" t="s">
        <v>2</v>
      </c>
      <c r="R48" s="1"/>
      <c r="S48" s="1" t="str">
        <f t="shared" si="0"/>
        <v>Pirates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 x14ac:dyDescent="0.2">
      <c r="B49" s="1" t="s">
        <v>64</v>
      </c>
      <c r="C49" s="1" t="s">
        <v>4</v>
      </c>
      <c r="D49" s="1" t="s">
        <v>152</v>
      </c>
      <c r="E49" s="1" t="s">
        <v>143</v>
      </c>
      <c r="F49" s="1" t="s">
        <v>63</v>
      </c>
      <c r="G49" s="1" t="s">
        <v>156</v>
      </c>
      <c r="H49" s="1" t="s">
        <v>154</v>
      </c>
      <c r="I49" s="1" t="s">
        <v>78</v>
      </c>
      <c r="J49" s="1" t="s">
        <v>13</v>
      </c>
      <c r="K49" s="1" t="s">
        <v>23</v>
      </c>
      <c r="L49" s="1" t="s">
        <v>150</v>
      </c>
      <c r="M49" s="1" t="s">
        <v>146</v>
      </c>
      <c r="N49" s="1" t="s">
        <v>80</v>
      </c>
      <c r="O49" s="1" t="s">
        <v>141</v>
      </c>
      <c r="P49" s="1" t="s">
        <v>147</v>
      </c>
      <c r="Q49" s="1" t="s">
        <v>2</v>
      </c>
      <c r="R49" s="1"/>
      <c r="S49" s="1" t="str">
        <f t="shared" si="0"/>
        <v>Pirates</v>
      </c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 x14ac:dyDescent="0.2">
      <c r="B50" s="1" t="s">
        <v>35</v>
      </c>
      <c r="C50" s="1" t="s">
        <v>2</v>
      </c>
      <c r="D50" s="1" t="s">
        <v>152</v>
      </c>
      <c r="E50" s="1" t="s">
        <v>59</v>
      </c>
      <c r="F50" s="1" t="s">
        <v>151</v>
      </c>
      <c r="G50" s="1" t="s">
        <v>154</v>
      </c>
      <c r="H50" s="1" t="s">
        <v>150</v>
      </c>
      <c r="I50" s="1" t="s">
        <v>153</v>
      </c>
      <c r="J50" s="1" t="s">
        <v>80</v>
      </c>
      <c r="K50" s="1" t="s">
        <v>4</v>
      </c>
      <c r="L50" s="1" t="s">
        <v>13</v>
      </c>
      <c r="M50" s="1" t="s">
        <v>43</v>
      </c>
      <c r="N50" s="1" t="s">
        <v>147</v>
      </c>
      <c r="O50" s="1" t="s">
        <v>157</v>
      </c>
      <c r="P50" s="1" t="s">
        <v>156</v>
      </c>
      <c r="Q50" s="1" t="s">
        <v>149</v>
      </c>
      <c r="R50" s="1"/>
      <c r="S50" s="1" t="str">
        <f t="shared" si="0"/>
        <v>Mariners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x14ac:dyDescent="0.2">
      <c r="B51" s="1" t="s">
        <v>48</v>
      </c>
      <c r="C51" s="1" t="s">
        <v>4</v>
      </c>
      <c r="D51" s="1" t="s">
        <v>154</v>
      </c>
      <c r="E51" s="1" t="s">
        <v>78</v>
      </c>
      <c r="F51" s="1" t="s">
        <v>141</v>
      </c>
      <c r="G51" s="1" t="s">
        <v>143</v>
      </c>
      <c r="H51" s="1" t="s">
        <v>150</v>
      </c>
      <c r="I51" s="1" t="s">
        <v>155</v>
      </c>
      <c r="J51" s="1" t="s">
        <v>80</v>
      </c>
      <c r="K51" s="1" t="s">
        <v>38</v>
      </c>
      <c r="L51" s="1" t="s">
        <v>43</v>
      </c>
      <c r="M51" s="1" t="s">
        <v>63</v>
      </c>
      <c r="N51" s="1" t="s">
        <v>149</v>
      </c>
      <c r="O51" s="1" t="s">
        <v>157</v>
      </c>
      <c r="P51" s="1" t="s">
        <v>13</v>
      </c>
      <c r="Q51" s="1" t="s">
        <v>2</v>
      </c>
      <c r="R51" s="1"/>
      <c r="S51" s="1" t="str">
        <f t="shared" si="0"/>
        <v>Pirates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x14ac:dyDescent="0.2">
      <c r="B52" s="1" t="s">
        <v>33</v>
      </c>
      <c r="C52" s="1" t="s">
        <v>4</v>
      </c>
      <c r="D52" s="1" t="s">
        <v>152</v>
      </c>
      <c r="E52" s="1" t="s">
        <v>143</v>
      </c>
      <c r="F52" s="1" t="s">
        <v>151</v>
      </c>
      <c r="G52" s="1" t="s">
        <v>156</v>
      </c>
      <c r="H52" s="1" t="s">
        <v>154</v>
      </c>
      <c r="I52" s="1" t="s">
        <v>78</v>
      </c>
      <c r="J52" s="1" t="s">
        <v>80</v>
      </c>
      <c r="K52" s="1" t="s">
        <v>23</v>
      </c>
      <c r="L52" s="1" t="s">
        <v>150</v>
      </c>
      <c r="M52" s="1" t="s">
        <v>63</v>
      </c>
      <c r="N52" s="1" t="s">
        <v>13</v>
      </c>
      <c r="O52" s="1" t="s">
        <v>147</v>
      </c>
      <c r="P52" s="1" t="s">
        <v>16</v>
      </c>
      <c r="Q52" s="1" t="s">
        <v>18</v>
      </c>
      <c r="R52" s="1"/>
      <c r="S52" s="1" t="str">
        <f t="shared" si="0"/>
        <v>Pirates</v>
      </c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 x14ac:dyDescent="0.2">
      <c r="B53" s="1" t="s">
        <v>9</v>
      </c>
      <c r="C53" s="1" t="s">
        <v>4</v>
      </c>
      <c r="D53" s="1" t="s">
        <v>150</v>
      </c>
      <c r="E53" s="1" t="s">
        <v>143</v>
      </c>
      <c r="F53" s="1" t="s">
        <v>63</v>
      </c>
      <c r="G53" s="1" t="s">
        <v>154</v>
      </c>
      <c r="H53" s="1" t="s">
        <v>157</v>
      </c>
      <c r="I53" s="1" t="s">
        <v>78</v>
      </c>
      <c r="J53" s="1" t="s">
        <v>80</v>
      </c>
      <c r="K53" s="1" t="s">
        <v>23</v>
      </c>
      <c r="L53" s="1" t="s">
        <v>59</v>
      </c>
      <c r="M53" s="1" t="s">
        <v>43</v>
      </c>
      <c r="N53" s="1" t="s">
        <v>141</v>
      </c>
      <c r="O53" s="1" t="s">
        <v>151</v>
      </c>
      <c r="P53" s="1" t="s">
        <v>148</v>
      </c>
      <c r="Q53" s="1" t="s">
        <v>18</v>
      </c>
      <c r="R53" s="1"/>
      <c r="S53" s="1" t="str">
        <f t="shared" si="0"/>
        <v>Pirates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 x14ac:dyDescent="0.2">
      <c r="B54" s="1" t="s">
        <v>26</v>
      </c>
      <c r="C54" s="1" t="s">
        <v>16</v>
      </c>
      <c r="D54" s="1" t="s">
        <v>152</v>
      </c>
      <c r="E54" s="1" t="s">
        <v>143</v>
      </c>
      <c r="F54" s="1" t="s">
        <v>4</v>
      </c>
      <c r="G54" s="1" t="s">
        <v>154</v>
      </c>
      <c r="H54" s="1" t="s">
        <v>145</v>
      </c>
      <c r="I54" s="1" t="s">
        <v>78</v>
      </c>
      <c r="J54" s="1" t="s">
        <v>13</v>
      </c>
      <c r="K54" s="1" t="s">
        <v>23</v>
      </c>
      <c r="L54" s="1" t="s">
        <v>150</v>
      </c>
      <c r="M54" s="1" t="s">
        <v>146</v>
      </c>
      <c r="N54" s="1" t="s">
        <v>63</v>
      </c>
      <c r="O54" s="1" t="s">
        <v>147</v>
      </c>
      <c r="P54" s="1" t="s">
        <v>156</v>
      </c>
      <c r="Q54" s="1" t="s">
        <v>18</v>
      </c>
      <c r="R54" s="1"/>
      <c r="S54" s="1" t="str">
        <f t="shared" si="0"/>
        <v>Diamondbacks</v>
      </c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 x14ac:dyDescent="0.2">
      <c r="B55" s="1" t="s">
        <v>32</v>
      </c>
      <c r="C55" s="1" t="s">
        <v>4</v>
      </c>
      <c r="D55" s="1" t="s">
        <v>152</v>
      </c>
      <c r="E55" s="1" t="s">
        <v>150</v>
      </c>
      <c r="F55" s="1" t="s">
        <v>151</v>
      </c>
      <c r="G55" s="1" t="s">
        <v>40</v>
      </c>
      <c r="H55" s="1" t="s">
        <v>154</v>
      </c>
      <c r="I55" s="1" t="s">
        <v>78</v>
      </c>
      <c r="J55" s="1" t="s">
        <v>13</v>
      </c>
      <c r="K55" s="1" t="s">
        <v>23</v>
      </c>
      <c r="L55" s="1" t="s">
        <v>144</v>
      </c>
      <c r="M55" s="1" t="s">
        <v>146</v>
      </c>
      <c r="N55" s="1" t="s">
        <v>43</v>
      </c>
      <c r="O55" s="1" t="s">
        <v>157</v>
      </c>
      <c r="P55" s="1" t="s">
        <v>16</v>
      </c>
      <c r="Q55" s="1" t="s">
        <v>2</v>
      </c>
      <c r="R55" s="1"/>
      <c r="S55" s="1" t="str">
        <f t="shared" si="0"/>
        <v>Pirates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B56" s="1" t="s">
        <v>37</v>
      </c>
      <c r="C56" s="1" t="s">
        <v>38</v>
      </c>
      <c r="D56" s="1" t="s">
        <v>40</v>
      </c>
      <c r="E56" s="1" t="s">
        <v>145</v>
      </c>
      <c r="F56" s="1" t="s">
        <v>4</v>
      </c>
      <c r="G56" s="1" t="s">
        <v>143</v>
      </c>
      <c r="H56" s="1" t="s">
        <v>154</v>
      </c>
      <c r="I56" s="1" t="s">
        <v>78</v>
      </c>
      <c r="J56" s="1" t="s">
        <v>147</v>
      </c>
      <c r="K56" s="1" t="s">
        <v>23</v>
      </c>
      <c r="L56" s="1" t="s">
        <v>150</v>
      </c>
      <c r="M56" s="1" t="s">
        <v>148</v>
      </c>
      <c r="N56" s="1" t="s">
        <v>153</v>
      </c>
      <c r="O56" s="1" t="s">
        <v>157</v>
      </c>
      <c r="P56" s="1" t="s">
        <v>156</v>
      </c>
      <c r="Q56" s="1" t="s">
        <v>59</v>
      </c>
      <c r="R56" s="1"/>
      <c r="S56" s="1" t="str">
        <f t="shared" si="0"/>
        <v>Angels</v>
      </c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B57" s="1" t="s">
        <v>65</v>
      </c>
      <c r="C57" s="1" t="s">
        <v>4</v>
      </c>
      <c r="D57" s="1" t="s">
        <v>23</v>
      </c>
      <c r="E57" s="1" t="s">
        <v>143</v>
      </c>
      <c r="F57" s="1" t="s">
        <v>78</v>
      </c>
      <c r="G57" s="1" t="s">
        <v>152</v>
      </c>
      <c r="H57" s="1" t="s">
        <v>148</v>
      </c>
      <c r="I57" s="1" t="s">
        <v>149</v>
      </c>
      <c r="J57" s="1" t="s">
        <v>80</v>
      </c>
      <c r="K57" s="1" t="s">
        <v>145</v>
      </c>
      <c r="L57" s="1" t="s">
        <v>144</v>
      </c>
      <c r="M57" s="1" t="s">
        <v>146</v>
      </c>
      <c r="N57" s="1" t="s">
        <v>13</v>
      </c>
      <c r="O57" s="1" t="s">
        <v>63</v>
      </c>
      <c r="P57" s="1" t="s">
        <v>150</v>
      </c>
      <c r="Q57" s="1" t="s">
        <v>156</v>
      </c>
      <c r="R57" s="1"/>
      <c r="S57" s="1" t="str">
        <f t="shared" si="0"/>
        <v>Pirates</v>
      </c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B58" s="1" t="s">
        <v>41</v>
      </c>
      <c r="C58" s="1" t="s">
        <v>2</v>
      </c>
      <c r="D58" s="1" t="s">
        <v>146</v>
      </c>
      <c r="E58" s="1" t="s">
        <v>78</v>
      </c>
      <c r="F58" s="1" t="s">
        <v>4</v>
      </c>
      <c r="G58" s="1" t="s">
        <v>143</v>
      </c>
      <c r="H58" s="1" t="s">
        <v>154</v>
      </c>
      <c r="I58" s="1" t="s">
        <v>149</v>
      </c>
      <c r="J58" s="1" t="s">
        <v>80</v>
      </c>
      <c r="K58" s="1" t="s">
        <v>152</v>
      </c>
      <c r="L58" s="1" t="s">
        <v>150</v>
      </c>
      <c r="M58" s="1" t="s">
        <v>148</v>
      </c>
      <c r="N58" s="1" t="s">
        <v>23</v>
      </c>
      <c r="O58" s="1" t="s">
        <v>141</v>
      </c>
      <c r="P58" s="1" t="s">
        <v>40</v>
      </c>
      <c r="Q58" s="1" t="s">
        <v>18</v>
      </c>
      <c r="R58" s="1"/>
      <c r="S58" s="1" t="str">
        <f t="shared" si="0"/>
        <v>Mariners</v>
      </c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B59" s="1" t="s">
        <v>140</v>
      </c>
      <c r="C59" s="1" t="s">
        <v>4</v>
      </c>
      <c r="D59" s="1" t="s">
        <v>152</v>
      </c>
      <c r="E59" s="1" t="s">
        <v>143</v>
      </c>
      <c r="F59" s="1" t="s">
        <v>151</v>
      </c>
      <c r="G59" s="1" t="s">
        <v>40</v>
      </c>
      <c r="H59" s="1" t="s">
        <v>156</v>
      </c>
      <c r="I59" s="1" t="s">
        <v>78</v>
      </c>
      <c r="J59" s="1" t="s">
        <v>80</v>
      </c>
      <c r="K59" s="1" t="s">
        <v>38</v>
      </c>
      <c r="L59" s="1" t="s">
        <v>150</v>
      </c>
      <c r="M59" s="1" t="s">
        <v>63</v>
      </c>
      <c r="N59" s="1" t="s">
        <v>153</v>
      </c>
      <c r="O59" s="1" t="s">
        <v>147</v>
      </c>
      <c r="P59" s="1" t="s">
        <v>16</v>
      </c>
      <c r="Q59" s="1" t="s">
        <v>2</v>
      </c>
      <c r="R59" s="1"/>
      <c r="S59" s="1" t="str">
        <f t="shared" si="0"/>
        <v>Pirates</v>
      </c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B60" s="1" t="s">
        <v>75</v>
      </c>
      <c r="C60" s="1" t="s">
        <v>16</v>
      </c>
      <c r="D60" s="1" t="s">
        <v>152</v>
      </c>
      <c r="E60" s="1" t="s">
        <v>59</v>
      </c>
      <c r="F60" s="1" t="s">
        <v>151</v>
      </c>
      <c r="G60" s="1" t="s">
        <v>154</v>
      </c>
      <c r="H60" s="1" t="s">
        <v>156</v>
      </c>
      <c r="I60" s="1" t="s">
        <v>78</v>
      </c>
      <c r="J60" s="1" t="s">
        <v>13</v>
      </c>
      <c r="K60" s="1" t="s">
        <v>38</v>
      </c>
      <c r="L60" s="1" t="s">
        <v>150</v>
      </c>
      <c r="M60" s="1" t="s">
        <v>146</v>
      </c>
      <c r="N60" s="1" t="s">
        <v>147</v>
      </c>
      <c r="O60" s="1" t="s">
        <v>141</v>
      </c>
      <c r="P60" s="1" t="s">
        <v>63</v>
      </c>
      <c r="Q60" s="1" t="s">
        <v>2</v>
      </c>
      <c r="R60" s="1"/>
      <c r="S60" s="1" t="str">
        <f t="shared" si="0"/>
        <v>Diamondbacks</v>
      </c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B61" s="1" t="s">
        <v>11</v>
      </c>
      <c r="C61" s="1" t="s">
        <v>4</v>
      </c>
      <c r="D61" s="1" t="s">
        <v>152</v>
      </c>
      <c r="E61" s="1" t="s">
        <v>59</v>
      </c>
      <c r="F61" s="1" t="s">
        <v>23</v>
      </c>
      <c r="G61" s="1" t="s">
        <v>156</v>
      </c>
      <c r="H61" s="1" t="s">
        <v>80</v>
      </c>
      <c r="I61" s="1" t="s">
        <v>40</v>
      </c>
      <c r="J61" s="1" t="s">
        <v>13</v>
      </c>
      <c r="K61" s="1" t="s">
        <v>38</v>
      </c>
      <c r="L61" s="1" t="s">
        <v>150</v>
      </c>
      <c r="M61" s="1" t="s">
        <v>63</v>
      </c>
      <c r="N61" s="1" t="s">
        <v>43</v>
      </c>
      <c r="O61" s="1" t="s">
        <v>155</v>
      </c>
      <c r="P61" s="1" t="s">
        <v>153</v>
      </c>
      <c r="Q61" s="1" t="s">
        <v>16</v>
      </c>
      <c r="R61" s="1"/>
      <c r="S61" s="1" t="str">
        <f t="shared" si="0"/>
        <v>Pirates</v>
      </c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B62" s="1" t="s">
        <v>31</v>
      </c>
      <c r="C62" s="1" t="s">
        <v>4</v>
      </c>
      <c r="D62" s="1" t="s">
        <v>152</v>
      </c>
      <c r="E62" s="1" t="s">
        <v>143</v>
      </c>
      <c r="F62" s="1" t="s">
        <v>151</v>
      </c>
      <c r="G62" s="1" t="s">
        <v>146</v>
      </c>
      <c r="H62" s="1" t="s">
        <v>80</v>
      </c>
      <c r="I62" s="1" t="s">
        <v>153</v>
      </c>
      <c r="J62" s="1" t="s">
        <v>13</v>
      </c>
      <c r="K62" s="1" t="s">
        <v>38</v>
      </c>
      <c r="L62" s="1" t="s">
        <v>150</v>
      </c>
      <c r="M62" s="1" t="s">
        <v>148</v>
      </c>
      <c r="N62" s="1" t="s">
        <v>149</v>
      </c>
      <c r="O62" s="1" t="s">
        <v>147</v>
      </c>
      <c r="P62" s="1" t="s">
        <v>155</v>
      </c>
      <c r="Q62" s="1" t="s">
        <v>141</v>
      </c>
      <c r="R62" s="1"/>
      <c r="S62" s="1" t="str">
        <f t="shared" si="0"/>
        <v>Pirates</v>
      </c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B63" s="1" t="s">
        <v>6</v>
      </c>
      <c r="C63" s="1" t="s">
        <v>4</v>
      </c>
      <c r="D63" s="1" t="s">
        <v>150</v>
      </c>
      <c r="E63" s="1" t="s">
        <v>143</v>
      </c>
      <c r="F63" s="1" t="s">
        <v>151</v>
      </c>
      <c r="G63" s="1" t="s">
        <v>40</v>
      </c>
      <c r="H63" s="1" t="s">
        <v>148</v>
      </c>
      <c r="I63" s="1" t="s">
        <v>78</v>
      </c>
      <c r="J63" s="1" t="s">
        <v>80</v>
      </c>
      <c r="K63" s="1" t="s">
        <v>38</v>
      </c>
      <c r="L63" s="1" t="s">
        <v>144</v>
      </c>
      <c r="M63" s="1" t="s">
        <v>63</v>
      </c>
      <c r="N63" s="1" t="s">
        <v>43</v>
      </c>
      <c r="O63" s="1" t="s">
        <v>157</v>
      </c>
      <c r="P63" s="1" t="s">
        <v>156</v>
      </c>
      <c r="Q63" s="1" t="s">
        <v>2</v>
      </c>
      <c r="R63" s="1"/>
      <c r="S63" s="1" t="str">
        <f t="shared" si="0"/>
        <v>Pirates</v>
      </c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B64" s="1" t="s">
        <v>7</v>
      </c>
      <c r="C64" s="1" t="s">
        <v>4</v>
      </c>
      <c r="D64" s="1" t="s">
        <v>154</v>
      </c>
      <c r="E64" s="1" t="s">
        <v>78</v>
      </c>
      <c r="F64" s="1" t="s">
        <v>18</v>
      </c>
      <c r="G64" s="1" t="s">
        <v>146</v>
      </c>
      <c r="H64" s="1" t="s">
        <v>80</v>
      </c>
      <c r="I64" s="1" t="s">
        <v>149</v>
      </c>
      <c r="J64" s="1" t="s">
        <v>13</v>
      </c>
      <c r="K64" s="1" t="s">
        <v>23</v>
      </c>
      <c r="L64" s="1" t="s">
        <v>150</v>
      </c>
      <c r="M64" s="1" t="s">
        <v>43</v>
      </c>
      <c r="N64" s="1" t="s">
        <v>38</v>
      </c>
      <c r="O64" s="1" t="s">
        <v>141</v>
      </c>
      <c r="P64" s="1" t="s">
        <v>152</v>
      </c>
      <c r="Q64" s="1" t="s">
        <v>2</v>
      </c>
      <c r="R64" s="1"/>
      <c r="S64" s="1" t="str">
        <f t="shared" si="0"/>
        <v>Pirates</v>
      </c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 x14ac:dyDescent="0.2">
      <c r="B65" s="1" t="s">
        <v>3</v>
      </c>
      <c r="C65" s="1" t="s">
        <v>4</v>
      </c>
      <c r="D65" s="1" t="s">
        <v>152</v>
      </c>
      <c r="E65" s="1" t="s">
        <v>143</v>
      </c>
      <c r="F65" s="1" t="s">
        <v>151</v>
      </c>
      <c r="G65" s="1" t="s">
        <v>40</v>
      </c>
      <c r="H65" s="1" t="s">
        <v>148</v>
      </c>
      <c r="I65" s="1" t="s">
        <v>78</v>
      </c>
      <c r="J65" s="1" t="s">
        <v>80</v>
      </c>
      <c r="K65" s="1" t="s">
        <v>38</v>
      </c>
      <c r="L65" s="1" t="s">
        <v>144</v>
      </c>
      <c r="M65" s="1" t="s">
        <v>63</v>
      </c>
      <c r="N65" s="1" t="s">
        <v>13</v>
      </c>
      <c r="O65" s="1" t="s">
        <v>157</v>
      </c>
      <c r="P65" s="1" t="s">
        <v>16</v>
      </c>
      <c r="Q65" s="1" t="s">
        <v>156</v>
      </c>
      <c r="R65" s="1"/>
      <c r="S65" s="1" t="str">
        <f t="shared" si="0"/>
        <v>Pirates</v>
      </c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 x14ac:dyDescent="0.2">
      <c r="B66" s="1" t="s">
        <v>72</v>
      </c>
      <c r="C66" s="1" t="s">
        <v>2</v>
      </c>
      <c r="D66" s="1" t="s">
        <v>80</v>
      </c>
      <c r="E66" s="1" t="s">
        <v>143</v>
      </c>
      <c r="F66" s="1" t="s">
        <v>4</v>
      </c>
      <c r="G66" s="1" t="s">
        <v>156</v>
      </c>
      <c r="H66" s="1" t="s">
        <v>154</v>
      </c>
      <c r="I66" s="1" t="s">
        <v>78</v>
      </c>
      <c r="J66" s="1" t="s">
        <v>151</v>
      </c>
      <c r="K66" s="1" t="s">
        <v>38</v>
      </c>
      <c r="L66" s="1" t="s">
        <v>153</v>
      </c>
      <c r="M66" s="1" t="s">
        <v>146</v>
      </c>
      <c r="N66" s="1" t="s">
        <v>148</v>
      </c>
      <c r="O66" s="1" t="s">
        <v>147</v>
      </c>
      <c r="P66" s="1" t="s">
        <v>155</v>
      </c>
      <c r="Q66" s="1" t="s">
        <v>149</v>
      </c>
      <c r="R66" s="1"/>
      <c r="S66" s="1" t="str">
        <f t="shared" si="0"/>
        <v>Mariners</v>
      </c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 x14ac:dyDescent="0.2">
      <c r="B67" s="1" t="s">
        <v>76</v>
      </c>
      <c r="C67" s="1" t="s">
        <v>4</v>
      </c>
      <c r="D67" s="1" t="s">
        <v>147</v>
      </c>
      <c r="E67" s="1" t="s">
        <v>143</v>
      </c>
      <c r="F67" s="1" t="s">
        <v>63</v>
      </c>
      <c r="G67" s="1" t="s">
        <v>38</v>
      </c>
      <c r="H67" s="1" t="s">
        <v>154</v>
      </c>
      <c r="I67" s="1" t="s">
        <v>78</v>
      </c>
      <c r="J67" s="1" t="s">
        <v>149</v>
      </c>
      <c r="K67" s="1" t="s">
        <v>23</v>
      </c>
      <c r="L67" s="1" t="s">
        <v>150</v>
      </c>
      <c r="M67" s="1" t="s">
        <v>146</v>
      </c>
      <c r="N67" s="1" t="s">
        <v>43</v>
      </c>
      <c r="O67" s="1" t="s">
        <v>141</v>
      </c>
      <c r="P67" s="1" t="s">
        <v>152</v>
      </c>
      <c r="Q67" s="1" t="s">
        <v>2</v>
      </c>
      <c r="R67" s="1"/>
      <c r="S67" s="1" t="str">
        <f t="shared" si="0"/>
        <v>Pirates</v>
      </c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 x14ac:dyDescent="0.2">
      <c r="B68" s="1" t="s">
        <v>52</v>
      </c>
      <c r="C68" s="1" t="s">
        <v>4</v>
      </c>
      <c r="D68" s="1" t="s">
        <v>154</v>
      </c>
      <c r="E68" s="1" t="s">
        <v>143</v>
      </c>
      <c r="F68" s="1" t="s">
        <v>150</v>
      </c>
      <c r="G68" s="1" t="s">
        <v>40</v>
      </c>
      <c r="H68" s="1" t="s">
        <v>80</v>
      </c>
      <c r="I68" s="1" t="s">
        <v>78</v>
      </c>
      <c r="J68" s="1" t="s">
        <v>149</v>
      </c>
      <c r="K68" s="1" t="s">
        <v>23</v>
      </c>
      <c r="L68" s="1" t="s">
        <v>152</v>
      </c>
      <c r="M68" s="1" t="s">
        <v>146</v>
      </c>
      <c r="N68" s="1" t="s">
        <v>63</v>
      </c>
      <c r="O68" s="1" t="s">
        <v>151</v>
      </c>
      <c r="P68" s="1" t="s">
        <v>59</v>
      </c>
      <c r="Q68" s="1" t="s">
        <v>142</v>
      </c>
      <c r="R68" s="1"/>
      <c r="S68" s="1" t="str">
        <f t="shared" si="0"/>
        <v>Pirates</v>
      </c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 x14ac:dyDescent="0.2">
      <c r="B69" s="1" t="s">
        <v>74</v>
      </c>
      <c r="C69" s="1" t="s">
        <v>38</v>
      </c>
      <c r="D69" s="1" t="s">
        <v>152</v>
      </c>
      <c r="E69" s="1" t="s">
        <v>145</v>
      </c>
      <c r="F69" s="1" t="s">
        <v>151</v>
      </c>
      <c r="G69" s="1" t="s">
        <v>78</v>
      </c>
      <c r="H69" s="1" t="s">
        <v>146</v>
      </c>
      <c r="I69" s="1" t="s">
        <v>40</v>
      </c>
      <c r="J69" s="1" t="s">
        <v>13</v>
      </c>
      <c r="K69" s="1" t="s">
        <v>2</v>
      </c>
      <c r="L69" s="1" t="s">
        <v>59</v>
      </c>
      <c r="M69" s="1" t="s">
        <v>4</v>
      </c>
      <c r="N69" s="1" t="s">
        <v>154</v>
      </c>
      <c r="O69" s="1" t="s">
        <v>157</v>
      </c>
      <c r="P69" s="1" t="s">
        <v>149</v>
      </c>
      <c r="Q69" s="1" t="s">
        <v>43</v>
      </c>
      <c r="R69" s="1"/>
      <c r="S69" s="1" t="str">
        <f t="shared" ref="S69:S71" si="1">C69</f>
        <v>Angels</v>
      </c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 x14ac:dyDescent="0.2">
      <c r="B70" s="1" t="s">
        <v>77</v>
      </c>
      <c r="C70" s="1" t="s">
        <v>78</v>
      </c>
      <c r="D70" s="1" t="s">
        <v>152</v>
      </c>
      <c r="E70" s="1" t="s">
        <v>143</v>
      </c>
      <c r="F70" s="1" t="s">
        <v>141</v>
      </c>
      <c r="G70" s="1" t="s">
        <v>146</v>
      </c>
      <c r="H70" s="1" t="s">
        <v>2</v>
      </c>
      <c r="I70" s="1" t="s">
        <v>151</v>
      </c>
      <c r="J70" s="1" t="s">
        <v>13</v>
      </c>
      <c r="K70" s="1" t="s">
        <v>23</v>
      </c>
      <c r="L70" s="1" t="s">
        <v>150</v>
      </c>
      <c r="M70" s="1" t="s">
        <v>63</v>
      </c>
      <c r="N70" s="1" t="s">
        <v>149</v>
      </c>
      <c r="O70" s="1" t="s">
        <v>18</v>
      </c>
      <c r="P70" s="1" t="s">
        <v>16</v>
      </c>
      <c r="Q70" s="1" t="s">
        <v>156</v>
      </c>
      <c r="R70" s="1"/>
      <c r="S70" s="1" t="str">
        <f t="shared" si="1"/>
        <v>Royals</v>
      </c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 x14ac:dyDescent="0.2">
      <c r="B71" s="1" t="s">
        <v>21</v>
      </c>
      <c r="C71" s="1" t="s">
        <v>4</v>
      </c>
      <c r="D71" s="1" t="s">
        <v>148</v>
      </c>
      <c r="E71" s="1" t="s">
        <v>143</v>
      </c>
      <c r="F71" s="1" t="s">
        <v>63</v>
      </c>
      <c r="G71" s="1" t="s">
        <v>40</v>
      </c>
      <c r="H71" s="1" t="s">
        <v>80</v>
      </c>
      <c r="I71" s="1" t="s">
        <v>78</v>
      </c>
      <c r="J71" s="1" t="s">
        <v>151</v>
      </c>
      <c r="K71" s="1" t="s">
        <v>23</v>
      </c>
      <c r="L71" s="1" t="s">
        <v>150</v>
      </c>
      <c r="M71" s="1" t="s">
        <v>146</v>
      </c>
      <c r="N71" s="1" t="s">
        <v>147</v>
      </c>
      <c r="O71" s="1" t="s">
        <v>141</v>
      </c>
      <c r="P71" s="1" t="s">
        <v>16</v>
      </c>
      <c r="Q71" s="1" t="s">
        <v>2</v>
      </c>
      <c r="R71" s="1"/>
      <c r="S71" s="1" t="str">
        <f t="shared" si="1"/>
        <v>Pirates</v>
      </c>
      <c r="T71" s="1"/>
      <c r="U71" s="1"/>
      <c r="V71" s="1"/>
      <c r="W71" s="1"/>
      <c r="X71" s="1"/>
      <c r="Y71" s="1"/>
      <c r="Z71" s="1"/>
      <c r="AA71" s="1"/>
      <c r="AB71" s="1"/>
      <c r="AC71" s="1"/>
    </row>
  </sheetData>
  <autoFilter ref="B3:C3" xr:uid="{8D9443C5-FA2D-A045-AFDB-0D4CADA0B0AE}">
    <sortState xmlns:xlrd2="http://schemas.microsoft.com/office/spreadsheetml/2017/richdata2" ref="B4:C71">
      <sortCondition ref="B3:B7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71C6-28E0-8E4C-987A-5E0A30E8C9D6}">
  <dimension ref="L2:M70"/>
  <sheetViews>
    <sheetView showGridLines="0" workbookViewId="0">
      <selection activeCell="R12" sqref="R12"/>
    </sheetView>
  </sheetViews>
  <sheetFormatPr baseColWidth="10" defaultRowHeight="16" x14ac:dyDescent="0.2"/>
  <cols>
    <col min="12" max="12" width="10.83203125" style="17"/>
    <col min="13" max="13" width="13.1640625" style="6" bestFit="1" customWidth="1"/>
  </cols>
  <sheetData>
    <row r="2" spans="13:13" x14ac:dyDescent="0.2">
      <c r="M2" s="6" t="s">
        <v>139</v>
      </c>
    </row>
    <row r="3" spans="13:13" x14ac:dyDescent="0.2">
      <c r="M3" s="6" t="s">
        <v>38</v>
      </c>
    </row>
    <row r="4" spans="13:13" x14ac:dyDescent="0.2">
      <c r="M4" s="6" t="s">
        <v>147</v>
      </c>
    </row>
    <row r="5" spans="13:13" x14ac:dyDescent="0.2">
      <c r="M5" s="6" t="s">
        <v>148</v>
      </c>
    </row>
    <row r="6" spans="13:13" x14ac:dyDescent="0.2">
      <c r="M6" s="6" t="s">
        <v>148</v>
      </c>
    </row>
    <row r="7" spans="13:13" x14ac:dyDescent="0.2">
      <c r="M7" s="6" t="s">
        <v>148</v>
      </c>
    </row>
    <row r="8" spans="13:13" x14ac:dyDescent="0.2">
      <c r="M8" s="6" t="s">
        <v>148</v>
      </c>
    </row>
    <row r="9" spans="13:13" x14ac:dyDescent="0.2">
      <c r="M9" s="6" t="s">
        <v>148</v>
      </c>
    </row>
    <row r="10" spans="13:13" x14ac:dyDescent="0.2">
      <c r="M10" s="6" t="s">
        <v>148</v>
      </c>
    </row>
    <row r="11" spans="13:13" x14ac:dyDescent="0.2">
      <c r="M11" s="6" t="s">
        <v>148</v>
      </c>
    </row>
    <row r="12" spans="13:13" x14ac:dyDescent="0.2">
      <c r="M12" s="6" t="s">
        <v>152</v>
      </c>
    </row>
    <row r="13" spans="13:13" x14ac:dyDescent="0.2">
      <c r="M13" s="6" t="s">
        <v>152</v>
      </c>
    </row>
    <row r="14" spans="13:13" x14ac:dyDescent="0.2">
      <c r="M14" s="6" t="s">
        <v>152</v>
      </c>
    </row>
    <row r="15" spans="13:13" x14ac:dyDescent="0.2">
      <c r="M15" s="6" t="s">
        <v>152</v>
      </c>
    </row>
    <row r="16" spans="13:13" x14ac:dyDescent="0.2">
      <c r="M16" s="6" t="s">
        <v>152</v>
      </c>
    </row>
    <row r="17" spans="13:13" x14ac:dyDescent="0.2">
      <c r="M17" s="6" t="s">
        <v>152</v>
      </c>
    </row>
    <row r="18" spans="13:13" x14ac:dyDescent="0.2">
      <c r="M18" s="6" t="s">
        <v>152</v>
      </c>
    </row>
    <row r="19" spans="13:13" x14ac:dyDescent="0.2">
      <c r="M19" s="6" t="s">
        <v>152</v>
      </c>
    </row>
    <row r="20" spans="13:13" x14ac:dyDescent="0.2">
      <c r="M20" s="6" t="s">
        <v>152</v>
      </c>
    </row>
    <row r="21" spans="13:13" x14ac:dyDescent="0.2">
      <c r="M21" s="6" t="s">
        <v>152</v>
      </c>
    </row>
    <row r="22" spans="13:13" x14ac:dyDescent="0.2">
      <c r="M22" s="6" t="s">
        <v>152</v>
      </c>
    </row>
    <row r="23" spans="13:13" x14ac:dyDescent="0.2">
      <c r="M23" s="6" t="s">
        <v>152</v>
      </c>
    </row>
    <row r="24" spans="13:13" x14ac:dyDescent="0.2">
      <c r="M24" s="6" t="s">
        <v>152</v>
      </c>
    </row>
    <row r="25" spans="13:13" x14ac:dyDescent="0.2">
      <c r="M25" s="6" t="s">
        <v>152</v>
      </c>
    </row>
    <row r="26" spans="13:13" x14ac:dyDescent="0.2">
      <c r="M26" s="6" t="s">
        <v>152</v>
      </c>
    </row>
    <row r="27" spans="13:13" x14ac:dyDescent="0.2">
      <c r="M27" s="6" t="s">
        <v>152</v>
      </c>
    </row>
    <row r="28" spans="13:13" x14ac:dyDescent="0.2">
      <c r="M28" s="6" t="s">
        <v>152</v>
      </c>
    </row>
    <row r="29" spans="13:13" x14ac:dyDescent="0.2">
      <c r="M29" s="6" t="s">
        <v>152</v>
      </c>
    </row>
    <row r="30" spans="13:13" x14ac:dyDescent="0.2">
      <c r="M30" s="6" t="s">
        <v>152</v>
      </c>
    </row>
    <row r="31" spans="13:13" x14ac:dyDescent="0.2">
      <c r="M31" s="6" t="s">
        <v>152</v>
      </c>
    </row>
    <row r="32" spans="13:13" x14ac:dyDescent="0.2">
      <c r="M32" s="6" t="s">
        <v>152</v>
      </c>
    </row>
    <row r="33" spans="13:13" x14ac:dyDescent="0.2">
      <c r="M33" s="6" t="s">
        <v>152</v>
      </c>
    </row>
    <row r="34" spans="13:13" x14ac:dyDescent="0.2">
      <c r="M34" s="6" t="s">
        <v>152</v>
      </c>
    </row>
    <row r="35" spans="13:13" x14ac:dyDescent="0.2">
      <c r="M35" s="6" t="s">
        <v>152</v>
      </c>
    </row>
    <row r="36" spans="13:13" x14ac:dyDescent="0.2">
      <c r="M36" s="6" t="s">
        <v>152</v>
      </c>
    </row>
    <row r="37" spans="13:13" x14ac:dyDescent="0.2">
      <c r="M37" s="6" t="s">
        <v>152</v>
      </c>
    </row>
    <row r="38" spans="13:13" x14ac:dyDescent="0.2">
      <c r="M38" s="6" t="s">
        <v>152</v>
      </c>
    </row>
    <row r="39" spans="13:13" x14ac:dyDescent="0.2">
      <c r="M39" s="6" t="s">
        <v>152</v>
      </c>
    </row>
    <row r="40" spans="13:13" x14ac:dyDescent="0.2">
      <c r="M40" s="6" t="s">
        <v>152</v>
      </c>
    </row>
    <row r="41" spans="13:13" x14ac:dyDescent="0.2">
      <c r="M41" s="6" t="s">
        <v>152</v>
      </c>
    </row>
    <row r="42" spans="13:13" x14ac:dyDescent="0.2">
      <c r="M42" s="6" t="s">
        <v>152</v>
      </c>
    </row>
    <row r="43" spans="13:13" x14ac:dyDescent="0.2">
      <c r="M43" s="6" t="s">
        <v>152</v>
      </c>
    </row>
    <row r="44" spans="13:13" x14ac:dyDescent="0.2">
      <c r="M44" s="6" t="s">
        <v>152</v>
      </c>
    </row>
    <row r="45" spans="13:13" x14ac:dyDescent="0.2">
      <c r="M45" s="6" t="s">
        <v>152</v>
      </c>
    </row>
    <row r="46" spans="13:13" x14ac:dyDescent="0.2">
      <c r="M46" s="6" t="s">
        <v>153</v>
      </c>
    </row>
    <row r="47" spans="13:13" x14ac:dyDescent="0.2">
      <c r="M47" s="6" t="s">
        <v>2</v>
      </c>
    </row>
    <row r="48" spans="13:13" x14ac:dyDescent="0.2">
      <c r="M48" s="6" t="s">
        <v>150</v>
      </c>
    </row>
    <row r="49" spans="13:13" x14ac:dyDescent="0.2">
      <c r="M49" s="6" t="s">
        <v>150</v>
      </c>
    </row>
    <row r="50" spans="13:13" x14ac:dyDescent="0.2">
      <c r="M50" s="6" t="s">
        <v>151</v>
      </c>
    </row>
    <row r="51" spans="13:13" x14ac:dyDescent="0.2">
      <c r="M51" s="6" t="s">
        <v>59</v>
      </c>
    </row>
    <row r="52" spans="13:13" x14ac:dyDescent="0.2">
      <c r="M52" s="6" t="s">
        <v>23</v>
      </c>
    </row>
    <row r="53" spans="13:13" x14ac:dyDescent="0.2">
      <c r="M53" s="6" t="s">
        <v>23</v>
      </c>
    </row>
    <row r="54" spans="13:13" x14ac:dyDescent="0.2">
      <c r="M54" s="6" t="s">
        <v>80</v>
      </c>
    </row>
    <row r="55" spans="13:13" x14ac:dyDescent="0.2">
      <c r="M55" s="6" t="s">
        <v>80</v>
      </c>
    </row>
    <row r="56" spans="13:13" x14ac:dyDescent="0.2">
      <c r="M56" s="6" t="s">
        <v>143</v>
      </c>
    </row>
    <row r="57" spans="13:13" x14ac:dyDescent="0.2">
      <c r="M57" s="6" t="s">
        <v>143</v>
      </c>
    </row>
    <row r="58" spans="13:13" x14ac:dyDescent="0.2">
      <c r="M58" s="6" t="s">
        <v>154</v>
      </c>
    </row>
    <row r="59" spans="13:13" x14ac:dyDescent="0.2">
      <c r="M59" s="6" t="s">
        <v>154</v>
      </c>
    </row>
    <row r="60" spans="13:13" x14ac:dyDescent="0.2">
      <c r="M60" s="6" t="s">
        <v>154</v>
      </c>
    </row>
    <row r="61" spans="13:13" x14ac:dyDescent="0.2">
      <c r="M61" s="6" t="s">
        <v>154</v>
      </c>
    </row>
    <row r="62" spans="13:13" x14ac:dyDescent="0.2">
      <c r="M62" s="6" t="s">
        <v>146</v>
      </c>
    </row>
    <row r="63" spans="13:13" x14ac:dyDescent="0.2">
      <c r="M63" s="6" t="s">
        <v>146</v>
      </c>
    </row>
    <row r="64" spans="13:13" x14ac:dyDescent="0.2">
      <c r="M64" s="6" t="s">
        <v>146</v>
      </c>
    </row>
    <row r="65" spans="13:13" x14ac:dyDescent="0.2">
      <c r="M65" s="6" t="s">
        <v>40</v>
      </c>
    </row>
    <row r="66" spans="13:13" x14ac:dyDescent="0.2">
      <c r="M66" s="6" t="s">
        <v>40</v>
      </c>
    </row>
    <row r="67" spans="13:13" x14ac:dyDescent="0.2">
      <c r="M67" s="6" t="s">
        <v>40</v>
      </c>
    </row>
    <row r="68" spans="13:13" x14ac:dyDescent="0.2">
      <c r="M68" s="6" t="s">
        <v>141</v>
      </c>
    </row>
    <row r="69" spans="13:13" x14ac:dyDescent="0.2">
      <c r="M69" s="6" t="s">
        <v>141</v>
      </c>
    </row>
    <row r="70" spans="13:13" x14ac:dyDescent="0.2">
      <c r="M70" s="6" t="s">
        <v>141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569B-4B61-424F-AC97-3CB456D9C5C1}">
  <dimension ref="L2:R92"/>
  <sheetViews>
    <sheetView showGridLines="0" topLeftCell="C69" workbookViewId="0">
      <selection activeCell="Q82" sqref="Q82"/>
    </sheetView>
  </sheetViews>
  <sheetFormatPr baseColWidth="10" defaultRowHeight="16" x14ac:dyDescent="0.2"/>
  <cols>
    <col min="12" max="12" width="13.1640625" style="16" bestFit="1" customWidth="1"/>
    <col min="13" max="13" width="13.1640625" bestFit="1" customWidth="1"/>
  </cols>
  <sheetData>
    <row r="2" spans="12:18" x14ac:dyDescent="0.2">
      <c r="L2" s="16" t="s">
        <v>91</v>
      </c>
    </row>
    <row r="3" spans="12:18" x14ac:dyDescent="0.2">
      <c r="L3" s="16" t="s">
        <v>157</v>
      </c>
    </row>
    <row r="4" spans="12:18" x14ac:dyDescent="0.2">
      <c r="L4" s="16" t="s">
        <v>2</v>
      </c>
    </row>
    <row r="5" spans="12:18" x14ac:dyDescent="0.2">
      <c r="L5" s="16" t="s">
        <v>156</v>
      </c>
      <c r="R5" s="16"/>
    </row>
    <row r="6" spans="12:18" x14ac:dyDescent="0.2">
      <c r="L6" s="16" t="s">
        <v>18</v>
      </c>
      <c r="R6" s="16"/>
    </row>
    <row r="7" spans="12:18" x14ac:dyDescent="0.2">
      <c r="L7" s="16" t="s">
        <v>40</v>
      </c>
      <c r="M7" s="16"/>
      <c r="R7" s="16"/>
    </row>
    <row r="8" spans="12:18" x14ac:dyDescent="0.2">
      <c r="L8" s="16" t="s">
        <v>149</v>
      </c>
      <c r="M8" s="16"/>
      <c r="R8" s="16"/>
    </row>
    <row r="9" spans="12:18" x14ac:dyDescent="0.2">
      <c r="L9" s="16" t="s">
        <v>2</v>
      </c>
      <c r="R9" s="16"/>
    </row>
    <row r="10" spans="12:18" x14ac:dyDescent="0.2">
      <c r="L10" s="16" t="s">
        <v>18</v>
      </c>
      <c r="R10" s="16"/>
    </row>
    <row r="11" spans="12:18" x14ac:dyDescent="0.2">
      <c r="L11" s="16" t="s">
        <v>80</v>
      </c>
      <c r="R11" s="16"/>
    </row>
    <row r="12" spans="12:18" x14ac:dyDescent="0.2">
      <c r="L12" s="16" t="s">
        <v>18</v>
      </c>
      <c r="R12" s="16"/>
    </row>
    <row r="13" spans="12:18" x14ac:dyDescent="0.2">
      <c r="L13" s="16" t="s">
        <v>149</v>
      </c>
      <c r="R13" s="16"/>
    </row>
    <row r="14" spans="12:18" x14ac:dyDescent="0.2">
      <c r="L14" s="16" t="s">
        <v>2</v>
      </c>
      <c r="R14" s="16"/>
    </row>
    <row r="15" spans="12:18" x14ac:dyDescent="0.2">
      <c r="L15" s="16" t="s">
        <v>2</v>
      </c>
    </row>
    <row r="16" spans="12:18" x14ac:dyDescent="0.2">
      <c r="L16" s="16" t="s">
        <v>40</v>
      </c>
      <c r="M16" s="16" t="s">
        <v>152</v>
      </c>
      <c r="N16">
        <f>COUNTIF(L:L,"Brewers")</f>
        <v>0</v>
      </c>
    </row>
    <row r="17" spans="12:17" x14ac:dyDescent="0.2">
      <c r="L17" s="16" t="s">
        <v>63</v>
      </c>
    </row>
    <row r="18" spans="12:17" x14ac:dyDescent="0.2">
      <c r="L18" s="16" t="s">
        <v>149</v>
      </c>
      <c r="M18" s="16" t="s">
        <v>156</v>
      </c>
      <c r="N18">
        <f>COUNTIF(L:L,"Giants")</f>
        <v>10</v>
      </c>
    </row>
    <row r="19" spans="12:17" x14ac:dyDescent="0.2">
      <c r="L19" s="16" t="s">
        <v>156</v>
      </c>
      <c r="Q19" s="16"/>
    </row>
    <row r="20" spans="12:17" x14ac:dyDescent="0.2">
      <c r="L20" s="16" t="s">
        <v>154</v>
      </c>
    </row>
    <row r="21" spans="12:17" x14ac:dyDescent="0.2">
      <c r="L21" s="16" t="s">
        <v>40</v>
      </c>
    </row>
    <row r="22" spans="12:17" x14ac:dyDescent="0.2">
      <c r="L22" s="16" t="s">
        <v>144</v>
      </c>
    </row>
    <row r="23" spans="12:17" x14ac:dyDescent="0.2">
      <c r="L23" s="16" t="s">
        <v>2</v>
      </c>
    </row>
    <row r="24" spans="12:17" x14ac:dyDescent="0.2">
      <c r="L24" s="16" t="s">
        <v>59</v>
      </c>
      <c r="M24" s="16" t="s">
        <v>153</v>
      </c>
      <c r="N24">
        <f>COUNTIF(L:L,"Cardinals")</f>
        <v>0</v>
      </c>
    </row>
    <row r="25" spans="12:17" x14ac:dyDescent="0.2">
      <c r="L25" s="16" t="s">
        <v>18</v>
      </c>
    </row>
    <row r="26" spans="12:17" x14ac:dyDescent="0.2">
      <c r="L26" s="16" t="s">
        <v>16</v>
      </c>
      <c r="M26" s="16" t="s">
        <v>13</v>
      </c>
      <c r="N26">
        <f>COUNTIF(L:L,"Cubs")</f>
        <v>0</v>
      </c>
    </row>
    <row r="27" spans="12:17" x14ac:dyDescent="0.2">
      <c r="L27" s="16" t="s">
        <v>2</v>
      </c>
      <c r="M27" s="16" t="s">
        <v>80</v>
      </c>
      <c r="N27">
        <f>COUNTIF(L:L,"Rangers")</f>
        <v>1</v>
      </c>
    </row>
    <row r="28" spans="12:17" x14ac:dyDescent="0.2">
      <c r="L28" s="16" t="s">
        <v>156</v>
      </c>
    </row>
    <row r="29" spans="12:17" x14ac:dyDescent="0.2">
      <c r="L29" s="16" t="s">
        <v>156</v>
      </c>
    </row>
    <row r="30" spans="12:17" x14ac:dyDescent="0.2">
      <c r="L30" s="16" t="s">
        <v>2</v>
      </c>
    </row>
    <row r="31" spans="12:17" x14ac:dyDescent="0.2">
      <c r="L31" s="16" t="s">
        <v>144</v>
      </c>
      <c r="M31" s="16" t="s">
        <v>142</v>
      </c>
      <c r="N31">
        <f>COUNTIF(L:L,"Orioles")</f>
        <v>1</v>
      </c>
    </row>
    <row r="32" spans="12:17" x14ac:dyDescent="0.2">
      <c r="L32" s="16" t="s">
        <v>157</v>
      </c>
      <c r="M32" s="16" t="s">
        <v>146</v>
      </c>
      <c r="N32">
        <f>COUNTIF(L:L,"Twins")</f>
        <v>0</v>
      </c>
    </row>
    <row r="33" spans="12:14" x14ac:dyDescent="0.2">
      <c r="L33" s="16" t="s">
        <v>156</v>
      </c>
      <c r="M33" s="16" t="s">
        <v>78</v>
      </c>
      <c r="N33">
        <f>COUNTIF(L:L,"Royals")</f>
        <v>0</v>
      </c>
    </row>
    <row r="34" spans="12:14" x14ac:dyDescent="0.2">
      <c r="L34" s="16" t="s">
        <v>2</v>
      </c>
      <c r="M34" s="16" t="s">
        <v>63</v>
      </c>
      <c r="N34">
        <f>COUNTIF(L:L,"Tigers")</f>
        <v>1</v>
      </c>
    </row>
    <row r="35" spans="12:14" x14ac:dyDescent="0.2">
      <c r="L35" s="16" t="s">
        <v>4</v>
      </c>
    </row>
    <row r="36" spans="12:14" x14ac:dyDescent="0.2">
      <c r="L36" s="16" t="s">
        <v>2</v>
      </c>
      <c r="M36" s="16" t="s">
        <v>23</v>
      </c>
      <c r="N36">
        <f>COUNTIF(L:L,"Phillies")</f>
        <v>0</v>
      </c>
    </row>
    <row r="37" spans="12:14" x14ac:dyDescent="0.2">
      <c r="L37" s="16" t="s">
        <v>155</v>
      </c>
      <c r="M37" s="16" t="s">
        <v>38</v>
      </c>
      <c r="N37">
        <f>COUNTIF(L:L,"Angels")</f>
        <v>0</v>
      </c>
    </row>
    <row r="38" spans="12:14" x14ac:dyDescent="0.2">
      <c r="L38" s="16" t="s">
        <v>156</v>
      </c>
      <c r="M38" s="16" t="s">
        <v>148</v>
      </c>
      <c r="N38">
        <f>COUNTIF(L:L,"Athletics")</f>
        <v>0</v>
      </c>
    </row>
    <row r="39" spans="12:14" x14ac:dyDescent="0.2">
      <c r="L39" s="16" t="s">
        <v>156</v>
      </c>
      <c r="M39" s="16" t="s">
        <v>152</v>
      </c>
      <c r="N39">
        <f>COUNTIF(L:L,"Brewers")</f>
        <v>0</v>
      </c>
    </row>
    <row r="40" spans="12:14" x14ac:dyDescent="0.2">
      <c r="L40" s="16" t="s">
        <v>59</v>
      </c>
      <c r="M40" s="16" t="s">
        <v>2</v>
      </c>
      <c r="N40">
        <f>COUNTIF(L:L,"Mariners")</f>
        <v>24</v>
      </c>
    </row>
    <row r="41" spans="12:14" x14ac:dyDescent="0.2">
      <c r="L41" s="16" t="s">
        <v>2</v>
      </c>
      <c r="M41" s="16" t="s">
        <v>4</v>
      </c>
      <c r="N41">
        <f>COUNTIF(L:L,"Pirates")</f>
        <v>1</v>
      </c>
    </row>
    <row r="42" spans="12:14" x14ac:dyDescent="0.2">
      <c r="L42" s="16" t="s">
        <v>147</v>
      </c>
    </row>
    <row r="43" spans="12:14" x14ac:dyDescent="0.2">
      <c r="L43" s="16" t="s">
        <v>2</v>
      </c>
      <c r="M43" s="16" t="s">
        <v>150</v>
      </c>
      <c r="N43">
        <f>COUNTIF(L:L,"Mets")</f>
        <v>0</v>
      </c>
    </row>
    <row r="44" spans="12:14" x14ac:dyDescent="0.2">
      <c r="L44" s="16" t="s">
        <v>2</v>
      </c>
      <c r="M44" s="16" t="s">
        <v>43</v>
      </c>
      <c r="N44">
        <f>COUNTIF(L:L,"Marlins")</f>
        <v>1</v>
      </c>
    </row>
    <row r="45" spans="12:14" x14ac:dyDescent="0.2">
      <c r="L45" s="16" t="s">
        <v>2</v>
      </c>
      <c r="M45" s="16" t="s">
        <v>153</v>
      </c>
      <c r="N45">
        <f>COUNTIF(L:L,"Cardinals")</f>
        <v>0</v>
      </c>
    </row>
    <row r="46" spans="12:14" x14ac:dyDescent="0.2">
      <c r="L46" s="16" t="s">
        <v>2</v>
      </c>
    </row>
    <row r="47" spans="12:14" x14ac:dyDescent="0.2">
      <c r="L47" s="16" t="s">
        <v>2</v>
      </c>
      <c r="M47" s="16" t="s">
        <v>59</v>
      </c>
      <c r="N47">
        <f>COUNTIF(L:L,"Padres")</f>
        <v>3</v>
      </c>
    </row>
    <row r="48" spans="12:14" x14ac:dyDescent="0.2">
      <c r="L48" s="16" t="s">
        <v>2</v>
      </c>
      <c r="M48" s="16" t="s">
        <v>142</v>
      </c>
      <c r="N48">
        <f>COUNTIF(L:L,"Orioles")</f>
        <v>1</v>
      </c>
    </row>
    <row r="49" spans="12:14" x14ac:dyDescent="0.2">
      <c r="L49" s="16" t="s">
        <v>149</v>
      </c>
      <c r="M49" s="16" t="s">
        <v>149</v>
      </c>
      <c r="N49">
        <f>COUNTIF(L:L,"Braves")</f>
        <v>5</v>
      </c>
    </row>
    <row r="50" spans="12:14" x14ac:dyDescent="0.2">
      <c r="L50" s="16" t="s">
        <v>2</v>
      </c>
    </row>
    <row r="51" spans="12:14" x14ac:dyDescent="0.2">
      <c r="L51" s="16" t="s">
        <v>18</v>
      </c>
      <c r="M51" s="16" t="s">
        <v>43</v>
      </c>
      <c r="N51">
        <f>COUNTIF(L:L,"Marlins")</f>
        <v>1</v>
      </c>
    </row>
    <row r="52" spans="12:14" x14ac:dyDescent="0.2">
      <c r="L52" s="16" t="s">
        <v>18</v>
      </c>
    </row>
    <row r="53" spans="12:14" x14ac:dyDescent="0.2">
      <c r="L53" s="16" t="s">
        <v>18</v>
      </c>
      <c r="M53" s="16" t="s">
        <v>154</v>
      </c>
      <c r="N53">
        <f>COUNTIF(L:L,"Reds")</f>
        <v>1</v>
      </c>
    </row>
    <row r="54" spans="12:14" x14ac:dyDescent="0.2">
      <c r="L54" s="16" t="s">
        <v>2</v>
      </c>
      <c r="M54" s="16" t="s">
        <v>148</v>
      </c>
      <c r="N54">
        <f>COUNTIF(L:L,"Athletics")</f>
        <v>0</v>
      </c>
    </row>
    <row r="55" spans="12:14" x14ac:dyDescent="0.2">
      <c r="L55" s="16" t="s">
        <v>59</v>
      </c>
      <c r="M55" s="16" t="s">
        <v>147</v>
      </c>
      <c r="N55">
        <f>COUNTIF(L:L,"Astros")</f>
        <v>1</v>
      </c>
    </row>
    <row r="56" spans="12:14" x14ac:dyDescent="0.2">
      <c r="L56" s="16" t="s">
        <v>156</v>
      </c>
    </row>
    <row r="57" spans="12:14" x14ac:dyDescent="0.2">
      <c r="L57" s="16" t="s">
        <v>18</v>
      </c>
    </row>
    <row r="58" spans="12:14" x14ac:dyDescent="0.2">
      <c r="L58" s="16" t="s">
        <v>2</v>
      </c>
      <c r="M58" s="16" t="s">
        <v>151</v>
      </c>
      <c r="N58">
        <f>COUNTIF(L:L,"Nationals")</f>
        <v>0</v>
      </c>
    </row>
    <row r="59" spans="12:14" x14ac:dyDescent="0.2">
      <c r="L59" s="16" t="s">
        <v>2</v>
      </c>
      <c r="M59" s="16" t="s">
        <v>148</v>
      </c>
      <c r="N59">
        <f>COUNTIF(L:L,"Athletics")</f>
        <v>0</v>
      </c>
    </row>
    <row r="60" spans="12:14" x14ac:dyDescent="0.2">
      <c r="L60" s="16" t="s">
        <v>16</v>
      </c>
    </row>
    <row r="61" spans="12:14" x14ac:dyDescent="0.2">
      <c r="L61" s="16" t="s">
        <v>141</v>
      </c>
    </row>
    <row r="62" spans="12:14" x14ac:dyDescent="0.2">
      <c r="L62" s="16" t="s">
        <v>2</v>
      </c>
      <c r="M62" s="16" t="s">
        <v>145</v>
      </c>
      <c r="N62">
        <f>COUNTIF(L:L,"Guardians")</f>
        <v>0</v>
      </c>
    </row>
    <row r="63" spans="12:14" x14ac:dyDescent="0.2">
      <c r="L63" s="16" t="s">
        <v>2</v>
      </c>
      <c r="M63" s="16" t="s">
        <v>38</v>
      </c>
      <c r="N63">
        <f>COUNTIF(L:L,"Angels")</f>
        <v>0</v>
      </c>
    </row>
    <row r="64" spans="12:14" x14ac:dyDescent="0.2">
      <c r="L64" s="16" t="s">
        <v>156</v>
      </c>
    </row>
    <row r="65" spans="12:14" x14ac:dyDescent="0.2">
      <c r="L65" s="16" t="s">
        <v>149</v>
      </c>
      <c r="M65" s="16" t="s">
        <v>23</v>
      </c>
      <c r="N65">
        <f>COUNTIF(L:L,"Phillies")</f>
        <v>0</v>
      </c>
    </row>
    <row r="66" spans="12:14" x14ac:dyDescent="0.2">
      <c r="L66" s="16" t="s">
        <v>2</v>
      </c>
      <c r="M66" s="16" t="s">
        <v>13</v>
      </c>
      <c r="N66">
        <f>COUNTIF(L:L,"Cubs")</f>
        <v>0</v>
      </c>
    </row>
    <row r="67" spans="12:14" x14ac:dyDescent="0.2">
      <c r="L67" s="16" t="s">
        <v>142</v>
      </c>
      <c r="M67" s="16" t="s">
        <v>153</v>
      </c>
      <c r="N67">
        <f>COUNTIF(L:L,"Cardinals")</f>
        <v>0</v>
      </c>
    </row>
    <row r="68" spans="12:14" x14ac:dyDescent="0.2">
      <c r="L68" s="16" t="s">
        <v>43</v>
      </c>
      <c r="M68" s="16" t="s">
        <v>143</v>
      </c>
      <c r="N68">
        <f>COUNTIF(L:L,"Red Sox")</f>
        <v>0</v>
      </c>
    </row>
    <row r="69" spans="12:14" x14ac:dyDescent="0.2">
      <c r="L69" s="16" t="s">
        <v>156</v>
      </c>
    </row>
    <row r="70" spans="12:14" x14ac:dyDescent="0.2">
      <c r="L70" s="16" t="s">
        <v>2</v>
      </c>
    </row>
    <row r="72" spans="12:14" x14ac:dyDescent="0.2">
      <c r="M72" s="16" t="s">
        <v>152</v>
      </c>
      <c r="N72">
        <f>COUNTIF(L:L,"Brewers")</f>
        <v>0</v>
      </c>
    </row>
    <row r="74" spans="12:14" x14ac:dyDescent="0.2">
      <c r="M74" s="16" t="s">
        <v>150</v>
      </c>
      <c r="N74">
        <f>COUNTIF(L:L,"Mets")</f>
        <v>0</v>
      </c>
    </row>
    <row r="75" spans="12:14" x14ac:dyDescent="0.2">
      <c r="M75" s="16" t="s">
        <v>2</v>
      </c>
      <c r="N75">
        <f>COUNTIF(L:L,"Mariners")</f>
        <v>24</v>
      </c>
    </row>
    <row r="76" spans="12:14" x14ac:dyDescent="0.2">
      <c r="M76" s="16" t="s">
        <v>156</v>
      </c>
      <c r="N76">
        <f>COUNTIF(L:L,"Giants")</f>
        <v>10</v>
      </c>
    </row>
    <row r="77" spans="12:14" x14ac:dyDescent="0.2">
      <c r="M77" s="16" t="s">
        <v>18</v>
      </c>
      <c r="N77">
        <f>COUNTIF(L:L,"Rays")</f>
        <v>8</v>
      </c>
    </row>
    <row r="78" spans="12:14" x14ac:dyDescent="0.2">
      <c r="M78" s="16" t="s">
        <v>149</v>
      </c>
      <c r="N78">
        <f>COUNTIF(L:L,"Braves")</f>
        <v>5</v>
      </c>
    </row>
    <row r="79" spans="12:14" x14ac:dyDescent="0.2">
      <c r="M79" s="16" t="s">
        <v>40</v>
      </c>
      <c r="N79">
        <f>COUNTIF(L:L,"White Sox")</f>
        <v>3</v>
      </c>
    </row>
    <row r="80" spans="12:14" x14ac:dyDescent="0.2">
      <c r="M80" s="16" t="s">
        <v>59</v>
      </c>
      <c r="N80">
        <f>COUNTIF(L:L,"Padres")</f>
        <v>3</v>
      </c>
    </row>
    <row r="81" spans="13:14" x14ac:dyDescent="0.2">
      <c r="M81" s="16" t="s">
        <v>157</v>
      </c>
      <c r="N81">
        <f>COUNTIF(L:L,"Rockies")</f>
        <v>2</v>
      </c>
    </row>
    <row r="82" spans="13:14" x14ac:dyDescent="0.2">
      <c r="M82" s="16" t="s">
        <v>144</v>
      </c>
      <c r="N82">
        <f>COUNTIF(L:L,"Blue Jays")</f>
        <v>2</v>
      </c>
    </row>
    <row r="83" spans="13:14" x14ac:dyDescent="0.2">
      <c r="M83" s="16" t="s">
        <v>16</v>
      </c>
      <c r="N83">
        <f>COUNTIF(L:L,"Diamondbacks")</f>
        <v>2</v>
      </c>
    </row>
    <row r="84" spans="13:14" x14ac:dyDescent="0.2">
      <c r="M84" s="16" t="s">
        <v>142</v>
      </c>
      <c r="N84">
        <f>COUNTIF(L:L,"Orioles")</f>
        <v>1</v>
      </c>
    </row>
    <row r="85" spans="13:14" x14ac:dyDescent="0.2">
      <c r="M85" s="16" t="s">
        <v>80</v>
      </c>
      <c r="N85">
        <f>COUNTIF(L:L,"Rangers")</f>
        <v>1</v>
      </c>
    </row>
    <row r="86" spans="13:14" x14ac:dyDescent="0.2">
      <c r="M86" t="s">
        <v>43</v>
      </c>
      <c r="N86">
        <f>COUNTIF(L:L,"Marlins")</f>
        <v>1</v>
      </c>
    </row>
    <row r="87" spans="13:14" x14ac:dyDescent="0.2">
      <c r="M87" s="16" t="s">
        <v>147</v>
      </c>
      <c r="N87">
        <f>COUNTIF(L:L,"Astros")</f>
        <v>1</v>
      </c>
    </row>
    <row r="88" spans="13:14" x14ac:dyDescent="0.2">
      <c r="M88" s="16" t="s">
        <v>63</v>
      </c>
      <c r="N88">
        <f>COUNTIF(L:L,"Tigers")</f>
        <v>1</v>
      </c>
    </row>
    <row r="89" spans="13:14" x14ac:dyDescent="0.2">
      <c r="M89" s="16" t="s">
        <v>155</v>
      </c>
      <c r="N89">
        <f>COUNTIF(L:L,"Dodgers")</f>
        <v>1</v>
      </c>
    </row>
    <row r="90" spans="13:14" x14ac:dyDescent="0.2">
      <c r="M90" s="16" t="s">
        <v>4</v>
      </c>
      <c r="N90">
        <f>COUNTIF(L:L,"Pirates")</f>
        <v>1</v>
      </c>
    </row>
    <row r="91" spans="13:14" x14ac:dyDescent="0.2">
      <c r="M91" s="16" t="s">
        <v>154</v>
      </c>
      <c r="N91">
        <f>COUNTIF(L:L,"Reds")</f>
        <v>1</v>
      </c>
    </row>
    <row r="92" spans="13:14" x14ac:dyDescent="0.2">
      <c r="M92" s="16" t="s">
        <v>141</v>
      </c>
      <c r="N92">
        <f>COUNTIF(L:L,"Yankees")</f>
        <v>1</v>
      </c>
    </row>
  </sheetData>
  <autoFilter ref="L2:L70" xr:uid="{044B569B-4B61-424F-AC97-3CB456D9C5C1}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378C3-A2E9-904B-994A-1CAE44DF3B68}">
  <dimension ref="A1:AH72"/>
  <sheetViews>
    <sheetView showGridLines="0" workbookViewId="0">
      <pane xSplit="4" topLeftCell="E1" activePane="topRight" state="frozen"/>
      <selection pane="topRight" activeCell="C2" sqref="C2"/>
    </sheetView>
  </sheetViews>
  <sheetFormatPr baseColWidth="10" defaultRowHeight="16" x14ac:dyDescent="0.2"/>
  <cols>
    <col min="1" max="1" width="19.1640625" bestFit="1" customWidth="1"/>
    <col min="3" max="3" width="13.1640625" bestFit="1" customWidth="1"/>
    <col min="4" max="4" width="23.83203125" bestFit="1" customWidth="1"/>
    <col min="5" max="5" width="12.6640625" style="11" bestFit="1" customWidth="1"/>
    <col min="6" max="6" width="10.83203125" style="11"/>
    <col min="7" max="8" width="12.6640625" style="11" bestFit="1" customWidth="1"/>
    <col min="9" max="10" width="10.83203125" style="11"/>
    <col min="11" max="20" width="12.6640625" style="11" bestFit="1" customWidth="1"/>
    <col min="21" max="21" width="10.83203125" style="11"/>
    <col min="22" max="29" width="12.6640625" style="11" bestFit="1" customWidth="1"/>
    <col min="30" max="30" width="10.83203125" style="11"/>
    <col min="31" max="31" width="12.6640625" style="11" bestFit="1" customWidth="1"/>
    <col min="32" max="32" width="17.1640625" style="11" customWidth="1"/>
    <col min="33" max="34" width="10.83203125" style="11"/>
    <col min="35" max="16384" width="10.83203125" style="10"/>
  </cols>
  <sheetData>
    <row r="1" spans="1:34" x14ac:dyDescent="0.2">
      <c r="A1" s="8" t="s">
        <v>137</v>
      </c>
    </row>
    <row r="2" spans="1:34" x14ac:dyDescent="0.2">
      <c r="A2" s="8" t="s">
        <v>176</v>
      </c>
      <c r="D2" t="s">
        <v>172</v>
      </c>
      <c r="E2" s="19">
        <f t="shared" ref="E2:AH2" si="0">IFERROR(AVERAGE(E5:E72),"-")</f>
        <v>3.36</v>
      </c>
      <c r="F2" s="19">
        <f t="shared" si="0"/>
        <v>2.3333333333333335</v>
      </c>
      <c r="G2" s="19">
        <f t="shared" si="0"/>
        <v>2.3541666666666665</v>
      </c>
      <c r="H2" s="19">
        <f t="shared" si="0"/>
        <v>3.3636363636363638</v>
      </c>
      <c r="I2" s="19">
        <f t="shared" si="0"/>
        <v>5.4761904761904763</v>
      </c>
      <c r="J2" s="19">
        <f t="shared" si="0"/>
        <v>3.9230769230769229</v>
      </c>
      <c r="K2" s="19">
        <f t="shared" si="0"/>
        <v>4.5849056603773581</v>
      </c>
      <c r="L2" s="19">
        <f t="shared" si="0"/>
        <v>3.8250000000000002</v>
      </c>
      <c r="M2" s="19">
        <f t="shared" si="0"/>
        <v>4.0769230769230766</v>
      </c>
      <c r="N2" s="19">
        <f t="shared" si="0"/>
        <v>2.0370370370370372</v>
      </c>
      <c r="O2" s="19">
        <f t="shared" si="0"/>
        <v>4.1500000000000004</v>
      </c>
      <c r="P2" s="19">
        <f t="shared" si="0"/>
        <v>2.4761904761904763</v>
      </c>
      <c r="Q2" s="19">
        <f t="shared" si="0"/>
        <v>3.6304347826086958</v>
      </c>
      <c r="R2" s="19">
        <f t="shared" si="0"/>
        <v>3</v>
      </c>
      <c r="S2" s="19">
        <f t="shared" si="0"/>
        <v>3.9696969696969697</v>
      </c>
      <c r="T2" s="19">
        <f t="shared" si="0"/>
        <v>5.583333333333333</v>
      </c>
      <c r="U2" s="19">
        <f t="shared" si="0"/>
        <v>4.12</v>
      </c>
      <c r="V2" s="19">
        <f t="shared" si="0"/>
        <v>4.5084745762711869</v>
      </c>
      <c r="W2" s="19">
        <f t="shared" si="0"/>
        <v>2.9230769230769229</v>
      </c>
      <c r="X2" s="19">
        <f t="shared" si="0"/>
        <v>2.3181818181818183</v>
      </c>
      <c r="Y2" s="19">
        <f t="shared" si="0"/>
        <v>4.6538461538461542</v>
      </c>
      <c r="Z2" s="19">
        <f t="shared" si="0"/>
        <v>2.8571428571428572</v>
      </c>
      <c r="AA2" s="19">
        <f t="shared" si="0"/>
        <v>4.458333333333333</v>
      </c>
      <c r="AB2" s="19">
        <f t="shared" si="0"/>
        <v>3.2307692307692308</v>
      </c>
      <c r="AC2" s="19">
        <f t="shared" si="0"/>
        <v>1.5961538461538463</v>
      </c>
      <c r="AD2" s="19">
        <f t="shared" si="0"/>
        <v>4.3</v>
      </c>
      <c r="AE2" s="19">
        <f t="shared" si="0"/>
        <v>4.5999999999999996</v>
      </c>
      <c r="AF2" s="19">
        <f t="shared" si="0"/>
        <v>2.103448275862069</v>
      </c>
      <c r="AG2" s="19">
        <f t="shared" si="0"/>
        <v>3.3448275862068964</v>
      </c>
      <c r="AH2" s="19">
        <f t="shared" si="0"/>
        <v>3.7857142857142856</v>
      </c>
    </row>
    <row r="3" spans="1:34" x14ac:dyDescent="0.2">
      <c r="B3">
        <v>68</v>
      </c>
      <c r="C3">
        <f>COUNT(E5:AH72)</f>
        <v>952</v>
      </c>
      <c r="D3" t="s">
        <v>171</v>
      </c>
      <c r="E3" s="11">
        <f t="shared" ref="E3:N3" si="1">68-COUNT(E5:E72)</f>
        <v>43</v>
      </c>
      <c r="F3" s="11">
        <f t="shared" si="1"/>
        <v>62</v>
      </c>
      <c r="G3" s="11">
        <f t="shared" si="1"/>
        <v>20</v>
      </c>
      <c r="H3" s="11">
        <f t="shared" si="1"/>
        <v>57</v>
      </c>
      <c r="I3" s="11">
        <f t="shared" si="1"/>
        <v>47</v>
      </c>
      <c r="J3" s="11">
        <f t="shared" si="1"/>
        <v>55</v>
      </c>
      <c r="K3" s="11">
        <f t="shared" si="1"/>
        <v>15</v>
      </c>
      <c r="L3" s="11">
        <f t="shared" si="1"/>
        <v>28</v>
      </c>
      <c r="M3" s="11">
        <f t="shared" si="1"/>
        <v>29</v>
      </c>
      <c r="N3" s="11">
        <f t="shared" si="1"/>
        <v>41</v>
      </c>
      <c r="O3" s="11">
        <f>68-COUNT(O5:O72)</f>
        <v>28</v>
      </c>
      <c r="P3" s="11">
        <f>68-COUNT(P5:P72)</f>
        <v>47</v>
      </c>
      <c r="Q3" s="11">
        <f t="shared" ref="Q3:AH3" si="2">68-COUNT(Q5:Q72)</f>
        <v>22</v>
      </c>
      <c r="R3" s="11">
        <f t="shared" si="2"/>
        <v>41</v>
      </c>
      <c r="S3" s="11">
        <f t="shared" si="2"/>
        <v>35</v>
      </c>
      <c r="T3" s="11">
        <f t="shared" si="2"/>
        <v>20</v>
      </c>
      <c r="U3" s="11">
        <f t="shared" si="2"/>
        <v>43</v>
      </c>
      <c r="V3" s="11">
        <f t="shared" si="2"/>
        <v>9</v>
      </c>
      <c r="W3" s="11">
        <f t="shared" si="2"/>
        <v>29</v>
      </c>
      <c r="X3" s="11">
        <f t="shared" si="2"/>
        <v>46</v>
      </c>
      <c r="Y3" s="11">
        <f t="shared" si="2"/>
        <v>16</v>
      </c>
      <c r="Z3" s="11">
        <f t="shared" si="2"/>
        <v>47</v>
      </c>
      <c r="AA3" s="11">
        <f t="shared" si="2"/>
        <v>20</v>
      </c>
      <c r="AB3" s="11">
        <f t="shared" si="2"/>
        <v>29</v>
      </c>
      <c r="AC3" s="11">
        <f t="shared" si="2"/>
        <v>16</v>
      </c>
      <c r="AD3" s="11">
        <f t="shared" si="2"/>
        <v>58</v>
      </c>
      <c r="AE3" s="11">
        <f t="shared" si="2"/>
        <v>53</v>
      </c>
      <c r="AF3" s="11">
        <f t="shared" si="2"/>
        <v>39</v>
      </c>
      <c r="AG3" s="11">
        <f t="shared" si="2"/>
        <v>39</v>
      </c>
      <c r="AH3" s="11">
        <f t="shared" si="2"/>
        <v>54</v>
      </c>
    </row>
    <row r="4" spans="1:34" x14ac:dyDescent="0.2">
      <c r="D4" t="s">
        <v>179</v>
      </c>
      <c r="E4" s="11" t="s">
        <v>141</v>
      </c>
      <c r="F4" s="11" t="s">
        <v>142</v>
      </c>
      <c r="G4" s="11" t="s">
        <v>143</v>
      </c>
      <c r="H4" s="11" t="s">
        <v>18</v>
      </c>
      <c r="I4" s="11" t="s">
        <v>144</v>
      </c>
      <c r="J4" s="11" t="s">
        <v>145</v>
      </c>
      <c r="K4" s="11" t="s">
        <v>78</v>
      </c>
      <c r="L4" s="11" t="s">
        <v>63</v>
      </c>
      <c r="M4" s="11" t="s">
        <v>146</v>
      </c>
      <c r="N4" s="11" t="s">
        <v>40</v>
      </c>
      <c r="O4" s="11" t="s">
        <v>147</v>
      </c>
      <c r="P4" s="11" t="s">
        <v>2</v>
      </c>
      <c r="Q4" s="11" t="s">
        <v>80</v>
      </c>
      <c r="R4" s="11" t="s">
        <v>148</v>
      </c>
      <c r="S4" s="11" t="s">
        <v>38</v>
      </c>
      <c r="T4" s="11" t="s">
        <v>23</v>
      </c>
      <c r="U4" s="11" t="s">
        <v>149</v>
      </c>
      <c r="V4" s="11" t="s">
        <v>150</v>
      </c>
      <c r="W4" s="11" t="s">
        <v>151</v>
      </c>
      <c r="X4" s="11" t="s">
        <v>43</v>
      </c>
      <c r="Y4" s="11" t="s">
        <v>152</v>
      </c>
      <c r="Z4" s="11" t="s">
        <v>153</v>
      </c>
      <c r="AA4" s="11" t="s">
        <v>13</v>
      </c>
      <c r="AB4" s="11" t="s">
        <v>154</v>
      </c>
      <c r="AC4" s="11" t="s">
        <v>4</v>
      </c>
      <c r="AD4" s="11" t="s">
        <v>155</v>
      </c>
      <c r="AE4" s="11" t="s">
        <v>59</v>
      </c>
      <c r="AF4" s="11" t="s">
        <v>16</v>
      </c>
      <c r="AG4" s="11" t="s">
        <v>156</v>
      </c>
      <c r="AH4" s="11" t="s">
        <v>157</v>
      </c>
    </row>
    <row r="5" spans="1:34" x14ac:dyDescent="0.2">
      <c r="D5" s="1" t="s">
        <v>29</v>
      </c>
      <c r="E5" s="21">
        <f>'MLB Weekly Win Totals'!$R$6</f>
        <v>3</v>
      </c>
      <c r="F5" s="21"/>
      <c r="G5" s="21"/>
      <c r="H5" s="21"/>
      <c r="I5" s="21">
        <v>6</v>
      </c>
      <c r="J5" s="21"/>
      <c r="K5" s="21"/>
      <c r="L5" s="21"/>
      <c r="M5" s="21">
        <v>5</v>
      </c>
      <c r="N5" s="21">
        <v>2</v>
      </c>
      <c r="O5" s="21"/>
      <c r="P5" s="21">
        <v>1</v>
      </c>
      <c r="Q5" s="21">
        <v>2</v>
      </c>
      <c r="R5" s="21"/>
      <c r="S5" s="21">
        <v>5</v>
      </c>
      <c r="T5" s="21"/>
      <c r="U5" s="21">
        <v>5</v>
      </c>
      <c r="V5" s="21">
        <v>4</v>
      </c>
      <c r="W5" s="21">
        <v>3</v>
      </c>
      <c r="X5" s="21"/>
      <c r="Y5" s="21">
        <v>5</v>
      </c>
      <c r="Z5" s="21">
        <f>'MLB Weekly Win Totals'!$Q$10</f>
        <v>1</v>
      </c>
      <c r="AA5" s="21"/>
      <c r="AB5" s="21"/>
      <c r="AC5" s="21">
        <v>1</v>
      </c>
      <c r="AD5" s="21"/>
      <c r="AE5" s="21"/>
      <c r="AF5" s="21"/>
      <c r="AG5" s="21">
        <f>'MLB Weekly Win Totals'!$S$22</f>
        <v>1</v>
      </c>
      <c r="AH5" s="21"/>
    </row>
    <row r="6" spans="1:34" x14ac:dyDescent="0.2">
      <c r="D6" s="1" t="s">
        <v>44</v>
      </c>
      <c r="E6" s="21"/>
      <c r="F6" s="21">
        <v>4</v>
      </c>
      <c r="G6" s="21">
        <v>2</v>
      </c>
      <c r="H6" s="21"/>
      <c r="I6" s="21"/>
      <c r="J6" s="21"/>
      <c r="K6" s="21">
        <v>5</v>
      </c>
      <c r="L6" s="21"/>
      <c r="M6" s="21">
        <v>5</v>
      </c>
      <c r="N6" s="21">
        <v>4</v>
      </c>
      <c r="O6" s="21"/>
      <c r="P6" s="21"/>
      <c r="Q6" s="21">
        <v>2</v>
      </c>
      <c r="R6" s="21">
        <v>1</v>
      </c>
      <c r="S6" s="21">
        <f>'MLB Weekly Win Totals'!$Q$18</f>
        <v>3</v>
      </c>
      <c r="T6" s="21"/>
      <c r="U6" s="21"/>
      <c r="V6" s="21"/>
      <c r="W6" s="21"/>
      <c r="X6" s="21">
        <v>3</v>
      </c>
      <c r="Y6" s="21">
        <v>5</v>
      </c>
      <c r="Z6" s="21"/>
      <c r="AA6" s="21">
        <v>5</v>
      </c>
      <c r="AB6" s="21"/>
      <c r="AC6" s="21">
        <v>3</v>
      </c>
      <c r="AD6" s="21">
        <f>'MLB Weekly Win Totals'!$R$7</f>
        <v>5</v>
      </c>
      <c r="AE6" s="21"/>
      <c r="AF6" s="21"/>
      <c r="AG6" s="21">
        <f>'MLB Weekly Win Totals'!$S$22</f>
        <v>1</v>
      </c>
      <c r="AH6" s="21"/>
    </row>
    <row r="7" spans="1:34" x14ac:dyDescent="0.2">
      <c r="D7" s="1" t="s">
        <v>36</v>
      </c>
      <c r="E7" s="21"/>
      <c r="F7" s="21"/>
      <c r="G7" s="21"/>
      <c r="H7" s="21">
        <v>5</v>
      </c>
      <c r="I7" s="21"/>
      <c r="J7" s="21"/>
      <c r="K7" s="21"/>
      <c r="L7" s="21"/>
      <c r="M7" s="21">
        <v>5</v>
      </c>
      <c r="N7" s="21">
        <v>2</v>
      </c>
      <c r="O7" s="21">
        <f>'MLB Weekly Win Totals'!$Q$15</f>
        <v>5</v>
      </c>
      <c r="P7" s="21">
        <v>2</v>
      </c>
      <c r="Q7" s="21"/>
      <c r="R7" s="21">
        <v>2</v>
      </c>
      <c r="S7" s="21"/>
      <c r="T7" s="21">
        <v>6</v>
      </c>
      <c r="U7" s="21">
        <v>2</v>
      </c>
      <c r="V7" s="21">
        <v>4</v>
      </c>
      <c r="W7" s="21"/>
      <c r="X7" s="21"/>
      <c r="Y7" s="21">
        <f>'MLB Weekly Win Totals'!$S$34</f>
        <v>4</v>
      </c>
      <c r="Z7" s="21">
        <f>'MLB Weekly Win Totals'!R10</f>
        <v>5</v>
      </c>
      <c r="AA7" s="21">
        <v>5</v>
      </c>
      <c r="AB7" s="21">
        <v>3</v>
      </c>
      <c r="AC7" s="21">
        <v>3</v>
      </c>
      <c r="AD7" s="21"/>
      <c r="AE7" s="21"/>
      <c r="AF7" s="21"/>
      <c r="AG7" s="21"/>
      <c r="AH7" s="21"/>
    </row>
    <row r="8" spans="1:34" x14ac:dyDescent="0.2">
      <c r="D8" s="1" t="s">
        <v>14</v>
      </c>
      <c r="E8" s="21"/>
      <c r="F8" s="21"/>
      <c r="G8" s="21">
        <v>5</v>
      </c>
      <c r="H8" s="21"/>
      <c r="I8" s="21"/>
      <c r="J8" s="21"/>
      <c r="K8" s="21">
        <v>4</v>
      </c>
      <c r="L8" s="21">
        <v>4</v>
      </c>
      <c r="M8" s="21">
        <v>4</v>
      </c>
      <c r="N8" s="21"/>
      <c r="O8" s="21">
        <f>'MLB Weekly Win Totals'!$R$15</f>
        <v>4</v>
      </c>
      <c r="P8" s="21">
        <v>2</v>
      </c>
      <c r="Q8" s="21">
        <v>2</v>
      </c>
      <c r="R8" s="21"/>
      <c r="S8" s="21"/>
      <c r="T8" s="21">
        <v>6</v>
      </c>
      <c r="U8" s="21"/>
      <c r="V8" s="21">
        <v>5</v>
      </c>
      <c r="W8" s="21">
        <v>3</v>
      </c>
      <c r="X8" s="21"/>
      <c r="Y8" s="21"/>
      <c r="Z8" s="21">
        <f>'MLB Weekly Win Totals'!$S$10</f>
        <v>5</v>
      </c>
      <c r="AA8" s="21">
        <v>5</v>
      </c>
      <c r="AB8" s="21"/>
      <c r="AC8" s="21">
        <f>'MLB Weekly Win Totals'!$Q$29</f>
        <v>3</v>
      </c>
      <c r="AD8" s="21"/>
      <c r="AE8" s="21"/>
      <c r="AF8" s="21"/>
      <c r="AG8" s="21">
        <v>5</v>
      </c>
      <c r="AH8" s="21"/>
    </row>
    <row r="9" spans="1:34" x14ac:dyDescent="0.2">
      <c r="D9" s="1" t="s">
        <v>61</v>
      </c>
      <c r="E9" s="21"/>
      <c r="F9" s="21"/>
      <c r="G9" s="21">
        <v>2</v>
      </c>
      <c r="H9" s="21">
        <f>'MLB Weekly Win Totals'!$R$12</f>
        <v>4</v>
      </c>
      <c r="I9" s="21"/>
      <c r="J9" s="21"/>
      <c r="K9" s="21">
        <v>5</v>
      </c>
      <c r="L9" s="21">
        <v>4</v>
      </c>
      <c r="M9" s="21"/>
      <c r="N9" s="21"/>
      <c r="O9" s="21">
        <f>'MLB Weekly Win Totals'!$Q$15</f>
        <v>5</v>
      </c>
      <c r="P9" s="21"/>
      <c r="Q9" s="21">
        <v>2</v>
      </c>
      <c r="R9" s="21">
        <v>1</v>
      </c>
      <c r="S9" s="21">
        <v>2</v>
      </c>
      <c r="T9" s="21">
        <v>4</v>
      </c>
      <c r="U9" s="21"/>
      <c r="V9" s="21">
        <v>5</v>
      </c>
      <c r="W9" s="21"/>
      <c r="X9" s="21"/>
      <c r="Y9" s="21">
        <v>5</v>
      </c>
      <c r="Z9" s="21"/>
      <c r="AA9" s="21">
        <v>5</v>
      </c>
      <c r="AB9" s="21"/>
      <c r="AC9" s="21"/>
      <c r="AD9" s="21"/>
      <c r="AE9" s="21"/>
      <c r="AF9" s="21">
        <f>'MLB Weekly Win Totals'!$S$21</f>
        <v>2</v>
      </c>
      <c r="AG9" s="21">
        <v>5</v>
      </c>
      <c r="AH9" s="21"/>
    </row>
    <row r="10" spans="1:34" x14ac:dyDescent="0.2">
      <c r="D10" s="1" t="s">
        <v>49</v>
      </c>
      <c r="E10" s="21"/>
      <c r="F10" s="21"/>
      <c r="G10" s="21"/>
      <c r="H10" s="21"/>
      <c r="I10" s="21"/>
      <c r="J10" s="21"/>
      <c r="K10" s="21">
        <v>4</v>
      </c>
      <c r="L10" s="21">
        <v>4</v>
      </c>
      <c r="M10" s="21">
        <v>3</v>
      </c>
      <c r="N10" s="21"/>
      <c r="O10" s="21">
        <f>'MLB Weekly Win Totals'!$R$15</f>
        <v>4</v>
      </c>
      <c r="P10" s="21">
        <v>1</v>
      </c>
      <c r="Q10" s="21"/>
      <c r="R10" s="21">
        <v>5</v>
      </c>
      <c r="S10" s="21">
        <f>'MLB Weekly Win Totals'!$Q$18</f>
        <v>3</v>
      </c>
      <c r="T10" s="21">
        <v>6</v>
      </c>
      <c r="U10" s="21"/>
      <c r="V10" s="21">
        <v>5</v>
      </c>
      <c r="W10" s="21">
        <v>3</v>
      </c>
      <c r="X10" s="21"/>
      <c r="Y10" s="21"/>
      <c r="Z10" s="21"/>
      <c r="AA10" s="21">
        <v>5</v>
      </c>
      <c r="AB10" s="21">
        <v>4</v>
      </c>
      <c r="AC10" s="21">
        <v>1</v>
      </c>
      <c r="AD10" s="21"/>
      <c r="AE10" s="21"/>
      <c r="AF10" s="21">
        <f>'MLB Weekly Win Totals'!$S$21</f>
        <v>2</v>
      </c>
      <c r="AG10" s="21"/>
      <c r="AH10" s="21"/>
    </row>
    <row r="11" spans="1:34" x14ac:dyDescent="0.2">
      <c r="D11" s="1" t="s">
        <v>55</v>
      </c>
      <c r="E11" s="21"/>
      <c r="F11" s="21"/>
      <c r="G11" s="21">
        <v>2</v>
      </c>
      <c r="H11" s="21"/>
      <c r="I11" s="21"/>
      <c r="J11" s="21"/>
      <c r="K11" s="21">
        <v>5</v>
      </c>
      <c r="L11" s="21"/>
      <c r="M11" s="21">
        <v>4</v>
      </c>
      <c r="N11" s="21">
        <v>2</v>
      </c>
      <c r="O11" s="21">
        <f>'MLB Weekly Win Totals'!$R$15</f>
        <v>4</v>
      </c>
      <c r="P11" s="21"/>
      <c r="Q11" s="21">
        <v>2</v>
      </c>
      <c r="R11" s="21">
        <v>2</v>
      </c>
      <c r="S11" s="21"/>
      <c r="T11" s="21">
        <v>6</v>
      </c>
      <c r="U11" s="21">
        <v>5</v>
      </c>
      <c r="V11" s="21">
        <v>5</v>
      </c>
      <c r="W11" s="21">
        <v>3</v>
      </c>
      <c r="X11" s="21"/>
      <c r="Y11" s="21">
        <f>'MLB Weekly Win Totals'!$Q$34</f>
        <v>4</v>
      </c>
      <c r="Z11" s="21"/>
      <c r="AA11" s="21">
        <f>'MLB Weekly Win Totals'!$S$20</f>
        <v>3</v>
      </c>
      <c r="AB11" s="21"/>
      <c r="AC11" s="21">
        <v>1</v>
      </c>
      <c r="AD11" s="21"/>
      <c r="AE11" s="21"/>
      <c r="AF11" s="21"/>
      <c r="AG11" s="21"/>
      <c r="AH11" s="21"/>
    </row>
    <row r="12" spans="1:34" x14ac:dyDescent="0.2">
      <c r="D12" s="1" t="s">
        <v>22</v>
      </c>
      <c r="E12" s="21">
        <f>'MLB Weekly Win Totals'!$Q$6</f>
        <v>3</v>
      </c>
      <c r="F12" s="21">
        <v>0</v>
      </c>
      <c r="G12" s="21">
        <v>4</v>
      </c>
      <c r="H12" s="21"/>
      <c r="I12" s="21"/>
      <c r="J12" s="21"/>
      <c r="K12" s="21">
        <v>5</v>
      </c>
      <c r="L12" s="21">
        <v>4</v>
      </c>
      <c r="M12" s="21"/>
      <c r="N12" s="21"/>
      <c r="O12" s="21">
        <f>'MLB Weekly Win Totals'!$R$15</f>
        <v>4</v>
      </c>
      <c r="P12" s="21">
        <v>1</v>
      </c>
      <c r="Q12" s="21">
        <v>2</v>
      </c>
      <c r="R12" s="21"/>
      <c r="S12" s="21"/>
      <c r="T12" s="21">
        <v>2</v>
      </c>
      <c r="U12" s="21"/>
      <c r="V12" s="21">
        <v>3</v>
      </c>
      <c r="W12" s="21"/>
      <c r="X12" s="21"/>
      <c r="Y12" s="21">
        <v>4</v>
      </c>
      <c r="Z12" s="21">
        <v>3</v>
      </c>
      <c r="AA12" s="21"/>
      <c r="AB12" s="21"/>
      <c r="AC12" s="21"/>
      <c r="AD12" s="21">
        <f>'MLB Weekly Win Totals'!$S$7</f>
        <v>5</v>
      </c>
      <c r="AE12" s="21">
        <v>5</v>
      </c>
      <c r="AF12" s="21"/>
      <c r="AG12" s="21"/>
      <c r="AH12" s="21"/>
    </row>
    <row r="13" spans="1:34" x14ac:dyDescent="0.2">
      <c r="D13" s="1" t="s">
        <v>1</v>
      </c>
      <c r="E13" s="21">
        <v>3</v>
      </c>
      <c r="F13" s="21">
        <v>2</v>
      </c>
      <c r="G13" s="21"/>
      <c r="H13" s="21">
        <f>'MLB Weekly Win Totals'!$R$12</f>
        <v>4</v>
      </c>
      <c r="I13" s="21"/>
      <c r="J13" s="21">
        <v>3</v>
      </c>
      <c r="K13" s="21">
        <v>5</v>
      </c>
      <c r="L13" s="21">
        <v>4</v>
      </c>
      <c r="M13" s="21"/>
      <c r="N13" s="21"/>
      <c r="O13" s="21"/>
      <c r="P13" s="21">
        <v>2</v>
      </c>
      <c r="Q13" s="21"/>
      <c r="R13" s="21"/>
      <c r="S13" s="21">
        <f>'MLB Weekly Win Totals'!$Q$18</f>
        <v>3</v>
      </c>
      <c r="T13" s="21">
        <v>6</v>
      </c>
      <c r="U13" s="21"/>
      <c r="V13" s="21">
        <v>5</v>
      </c>
      <c r="W13" s="21"/>
      <c r="X13" s="21">
        <v>1</v>
      </c>
      <c r="Y13" s="21">
        <f>'MLB Weekly Win Totals'!$S$34</f>
        <v>4</v>
      </c>
      <c r="Z13" s="21">
        <v>3</v>
      </c>
      <c r="AA13" s="21">
        <v>5</v>
      </c>
      <c r="AB13" s="21"/>
      <c r="AC13" s="21"/>
      <c r="AD13" s="21"/>
      <c r="AE13" s="21"/>
      <c r="AF13" s="21"/>
      <c r="AG13" s="21"/>
      <c r="AH13" s="21"/>
    </row>
    <row r="14" spans="1:34" x14ac:dyDescent="0.2">
      <c r="D14" s="1" t="s">
        <v>15</v>
      </c>
      <c r="E14" s="21"/>
      <c r="F14" s="21"/>
      <c r="G14" s="21">
        <v>2</v>
      </c>
      <c r="H14" s="21"/>
      <c r="I14" s="21">
        <v>6</v>
      </c>
      <c r="J14" s="21">
        <v>5</v>
      </c>
      <c r="K14" s="21">
        <v>5</v>
      </c>
      <c r="L14" s="21">
        <v>4</v>
      </c>
      <c r="M14" s="21"/>
      <c r="N14" s="21"/>
      <c r="O14" s="21"/>
      <c r="P14" s="21">
        <f>'MLB Weekly Win Totals'!$S$16</f>
        <v>4</v>
      </c>
      <c r="Q14" s="21"/>
      <c r="R14" s="21"/>
      <c r="S14" s="21">
        <f>'MLB Weekly Win Totals'!$Q$18</f>
        <v>3</v>
      </c>
      <c r="T14" s="21">
        <v>6</v>
      </c>
      <c r="U14" s="21"/>
      <c r="V14" s="21">
        <v>5</v>
      </c>
      <c r="W14" s="21">
        <f>'MLB Weekly Win Totals'!$R$27</f>
        <v>2</v>
      </c>
      <c r="X14" s="21"/>
      <c r="Y14" s="21">
        <v>5</v>
      </c>
      <c r="Z14" s="21"/>
      <c r="AA14" s="21">
        <v>5</v>
      </c>
      <c r="AB14" s="21"/>
      <c r="AC14" s="21"/>
      <c r="AD14" s="21"/>
      <c r="AE14" s="21"/>
      <c r="AF14" s="21">
        <v>2</v>
      </c>
      <c r="AG14" s="21">
        <v>5</v>
      </c>
      <c r="AH14" s="21"/>
    </row>
    <row r="15" spans="1:34" x14ac:dyDescent="0.2">
      <c r="D15" s="1" t="s">
        <v>73</v>
      </c>
      <c r="E15" s="21"/>
      <c r="F15" s="21"/>
      <c r="G15" s="21"/>
      <c r="H15" s="21">
        <f>'MLB Weekly Win Totals'!S12</f>
        <v>4</v>
      </c>
      <c r="I15" s="21">
        <f>'MLB Weekly Win Totals'!$R$13</f>
        <v>3</v>
      </c>
      <c r="J15" s="21">
        <v>2</v>
      </c>
      <c r="K15" s="21"/>
      <c r="L15" s="21">
        <v>4</v>
      </c>
      <c r="M15" s="21"/>
      <c r="N15" s="21"/>
      <c r="O15" s="21">
        <v>4</v>
      </c>
      <c r="P15" s="21">
        <v>3</v>
      </c>
      <c r="Q15" s="21">
        <v>5</v>
      </c>
      <c r="R15" s="21"/>
      <c r="S15" s="21"/>
      <c r="T15" s="21">
        <v>2</v>
      </c>
      <c r="U15" s="21"/>
      <c r="V15" s="21">
        <v>5</v>
      </c>
      <c r="W15" s="21"/>
      <c r="X15" s="21"/>
      <c r="Y15" s="21"/>
      <c r="Z15" s="21">
        <v>3</v>
      </c>
      <c r="AA15" s="21">
        <v>4</v>
      </c>
      <c r="AB15" s="21"/>
      <c r="AC15" s="21"/>
      <c r="AD15" s="21"/>
      <c r="AE15" s="21">
        <v>5</v>
      </c>
      <c r="AF15" s="21">
        <v>2</v>
      </c>
      <c r="AG15" s="21">
        <f>'MLB Weekly Win Totals'!$Q$22</f>
        <v>3</v>
      </c>
      <c r="AH15" s="21"/>
    </row>
    <row r="16" spans="1:34" x14ac:dyDescent="0.2">
      <c r="D16" s="1" t="s">
        <v>20</v>
      </c>
      <c r="E16" s="21"/>
      <c r="F16" s="21"/>
      <c r="G16" s="21">
        <v>2</v>
      </c>
      <c r="H16" s="21"/>
      <c r="I16" s="21">
        <v>6</v>
      </c>
      <c r="J16" s="21"/>
      <c r="K16" s="21"/>
      <c r="L16" s="21"/>
      <c r="M16" s="21">
        <v>4</v>
      </c>
      <c r="N16" s="21">
        <v>2</v>
      </c>
      <c r="O16" s="21">
        <f>'MLB Weekly Win Totals'!$R$15</f>
        <v>4</v>
      </c>
      <c r="P16" s="21"/>
      <c r="Q16" s="21">
        <v>5</v>
      </c>
      <c r="R16" s="21"/>
      <c r="S16" s="21">
        <v>5</v>
      </c>
      <c r="T16" s="21"/>
      <c r="U16" s="21"/>
      <c r="V16" s="21">
        <f>'MLB Weekly Win Totals'!$S$26</f>
        <v>2</v>
      </c>
      <c r="W16" s="21">
        <v>3</v>
      </c>
      <c r="X16" s="21">
        <f>'MLB Weekly Win Totals'!$Q$9</f>
        <v>4</v>
      </c>
      <c r="Y16" s="21">
        <v>5</v>
      </c>
      <c r="Z16" s="21"/>
      <c r="AA16" s="21"/>
      <c r="AB16" s="21">
        <v>3</v>
      </c>
      <c r="AC16" s="21">
        <v>1</v>
      </c>
      <c r="AD16" s="21"/>
      <c r="AE16" s="21"/>
      <c r="AF16" s="21"/>
      <c r="AG16" s="21">
        <v>5</v>
      </c>
      <c r="AH16" s="21"/>
    </row>
    <row r="17" spans="4:34" x14ac:dyDescent="0.2">
      <c r="D17" s="1" t="s">
        <v>10</v>
      </c>
      <c r="E17" s="21"/>
      <c r="F17" s="21"/>
      <c r="G17" s="21"/>
      <c r="H17" s="21"/>
      <c r="I17" s="21"/>
      <c r="J17" s="21"/>
      <c r="K17" s="21">
        <v>4</v>
      </c>
      <c r="L17" s="21">
        <v>4</v>
      </c>
      <c r="M17" s="21"/>
      <c r="N17" s="21"/>
      <c r="O17" s="21"/>
      <c r="P17" s="21"/>
      <c r="Q17" s="21">
        <v>2</v>
      </c>
      <c r="R17" s="21">
        <v>4</v>
      </c>
      <c r="S17" s="21">
        <v>5</v>
      </c>
      <c r="T17" s="21"/>
      <c r="U17" s="21"/>
      <c r="V17" s="21">
        <v>5</v>
      </c>
      <c r="W17" s="21">
        <v>2</v>
      </c>
      <c r="X17" s="21">
        <v>1</v>
      </c>
      <c r="Y17" s="21">
        <f>'MLB Weekly Win Totals'!$Q$34</f>
        <v>4</v>
      </c>
      <c r="Z17" s="21">
        <v>6</v>
      </c>
      <c r="AA17" s="21">
        <v>5</v>
      </c>
      <c r="AB17" s="21"/>
      <c r="AC17" s="21">
        <v>1</v>
      </c>
      <c r="AD17" s="21"/>
      <c r="AE17" s="21"/>
      <c r="AF17" s="21">
        <f>'MLB Weekly Win Totals'!$S$21</f>
        <v>2</v>
      </c>
      <c r="AG17" s="21"/>
      <c r="AH17" s="21">
        <f>'MLB Weekly Win Totals'!$R$30</f>
        <v>4</v>
      </c>
    </row>
    <row r="18" spans="4:34" x14ac:dyDescent="0.2">
      <c r="D18" s="1" t="s">
        <v>27</v>
      </c>
      <c r="E18" s="21"/>
      <c r="F18" s="21"/>
      <c r="G18" s="21">
        <v>2</v>
      </c>
      <c r="H18" s="21"/>
      <c r="I18" s="21"/>
      <c r="J18" s="21"/>
      <c r="K18" s="21"/>
      <c r="L18" s="21">
        <v>4</v>
      </c>
      <c r="M18" s="21"/>
      <c r="N18" s="21"/>
      <c r="O18" s="21">
        <f>'MLB Weekly Win Totals'!$R$15</f>
        <v>4</v>
      </c>
      <c r="P18" s="21"/>
      <c r="Q18" s="21">
        <v>5</v>
      </c>
      <c r="R18" s="21"/>
      <c r="S18" s="21"/>
      <c r="T18" s="21">
        <v>6</v>
      </c>
      <c r="U18" s="21">
        <v>4</v>
      </c>
      <c r="V18" s="21"/>
      <c r="W18" s="21">
        <v>3</v>
      </c>
      <c r="X18" s="21">
        <f>'MLB Weekly Win Totals'!$Q$9</f>
        <v>4</v>
      </c>
      <c r="Y18" s="21">
        <v>5</v>
      </c>
      <c r="Z18" s="21"/>
      <c r="AA18" s="21">
        <v>5</v>
      </c>
      <c r="AB18" s="21">
        <v>3</v>
      </c>
      <c r="AC18" s="21">
        <v>1</v>
      </c>
      <c r="AD18" s="21"/>
      <c r="AE18" s="21"/>
      <c r="AF18" s="21">
        <f>'MLB Weekly Win Totals'!$S$21</f>
        <v>2</v>
      </c>
      <c r="AG18" s="21">
        <v>5</v>
      </c>
      <c r="AH18" s="21"/>
    </row>
    <row r="19" spans="4:34" x14ac:dyDescent="0.2">
      <c r="D19" s="1" t="s">
        <v>17</v>
      </c>
      <c r="E19" s="21"/>
      <c r="F19" s="21"/>
      <c r="G19" s="21"/>
      <c r="H19" s="21">
        <v>2</v>
      </c>
      <c r="I19" s="21">
        <v>6</v>
      </c>
      <c r="J19" s="21"/>
      <c r="K19" s="21"/>
      <c r="L19" s="21"/>
      <c r="M19" s="21">
        <v>4</v>
      </c>
      <c r="N19" s="21"/>
      <c r="O19" s="21">
        <f>'MLB Weekly Win Totals'!$R$15</f>
        <v>4</v>
      </c>
      <c r="P19" s="21"/>
      <c r="Q19" s="21"/>
      <c r="R19" s="21"/>
      <c r="S19" s="21">
        <v>4</v>
      </c>
      <c r="T19" s="21">
        <v>6</v>
      </c>
      <c r="U19" s="21">
        <v>4</v>
      </c>
      <c r="V19" s="21">
        <f>'MLB Weekly Win Totals'!$S$26</f>
        <v>2</v>
      </c>
      <c r="W19" s="21">
        <v>3</v>
      </c>
      <c r="X19" s="21"/>
      <c r="Y19" s="21">
        <f>'MLB Weekly Win Totals'!$Q$34</f>
        <v>4</v>
      </c>
      <c r="Z19" s="21"/>
      <c r="AA19" s="21">
        <v>5</v>
      </c>
      <c r="AB19" s="21">
        <v>4</v>
      </c>
      <c r="AC19" s="21"/>
      <c r="AD19" s="21"/>
      <c r="AE19" s="21">
        <v>5</v>
      </c>
      <c r="AF19" s="21"/>
      <c r="AG19" s="21">
        <v>3</v>
      </c>
      <c r="AH19" s="21"/>
    </row>
    <row r="20" spans="4:34" x14ac:dyDescent="0.2">
      <c r="D20" s="1" t="s">
        <v>71</v>
      </c>
      <c r="E20" s="21"/>
      <c r="F20" s="21"/>
      <c r="G20" s="21">
        <v>2</v>
      </c>
      <c r="H20" s="21"/>
      <c r="I20" s="21"/>
      <c r="J20" s="21"/>
      <c r="K20" s="21">
        <v>5</v>
      </c>
      <c r="L20" s="21">
        <v>4</v>
      </c>
      <c r="M20" s="21">
        <v>4</v>
      </c>
      <c r="N20" s="21"/>
      <c r="O20" s="21">
        <f>'MLB Weekly Win Totals'!$R$15</f>
        <v>4</v>
      </c>
      <c r="P20" s="21">
        <v>2</v>
      </c>
      <c r="Q20" s="21"/>
      <c r="R20" s="21"/>
      <c r="S20" s="21"/>
      <c r="T20" s="21">
        <v>6</v>
      </c>
      <c r="U20" s="21"/>
      <c r="V20" s="21">
        <v>5</v>
      </c>
      <c r="W20" s="21">
        <v>3</v>
      </c>
      <c r="X20" s="21"/>
      <c r="Y20" s="21">
        <v>5</v>
      </c>
      <c r="Z20" s="21"/>
      <c r="AA20" s="21">
        <v>5</v>
      </c>
      <c r="AB20" s="21">
        <v>4</v>
      </c>
      <c r="AC20" s="21"/>
      <c r="AD20" s="21"/>
      <c r="AE20" s="21"/>
      <c r="AF20" s="21">
        <f>'MLB Weekly Win Totals'!Q21</f>
        <v>5</v>
      </c>
      <c r="AG20" s="21">
        <f>'MLB Weekly Win Totals'!$S$22</f>
        <v>1</v>
      </c>
      <c r="AH20" s="21"/>
    </row>
    <row r="21" spans="4:34" x14ac:dyDescent="0.2">
      <c r="D21" s="1" t="s">
        <v>19</v>
      </c>
      <c r="E21" s="21"/>
      <c r="F21" s="21"/>
      <c r="G21" s="21">
        <v>2</v>
      </c>
      <c r="H21" s="21"/>
      <c r="I21" s="21">
        <v>6</v>
      </c>
      <c r="J21" s="21"/>
      <c r="K21" s="21"/>
      <c r="L21" s="21">
        <v>4</v>
      </c>
      <c r="M21" s="21">
        <v>4</v>
      </c>
      <c r="N21" s="21">
        <v>2</v>
      </c>
      <c r="O21" s="21">
        <f>'MLB Weekly Win Totals'!$R$15</f>
        <v>4</v>
      </c>
      <c r="P21" s="21"/>
      <c r="Q21" s="21">
        <v>5</v>
      </c>
      <c r="R21" s="21"/>
      <c r="S21" s="21"/>
      <c r="T21" s="21">
        <v>6</v>
      </c>
      <c r="U21" s="21">
        <v>4</v>
      </c>
      <c r="V21" s="21">
        <v>5</v>
      </c>
      <c r="W21" s="21"/>
      <c r="X21" s="21">
        <f>'MLB Weekly Win Totals'!$Q$9</f>
        <v>4</v>
      </c>
      <c r="Y21" s="21">
        <v>5</v>
      </c>
      <c r="Z21" s="21"/>
      <c r="AA21" s="21"/>
      <c r="AB21" s="21"/>
      <c r="AC21" s="21">
        <v>1</v>
      </c>
      <c r="AD21" s="21"/>
      <c r="AE21" s="21"/>
      <c r="AF21" s="21">
        <f>'MLB Weekly Win Totals'!$S$21</f>
        <v>2</v>
      </c>
      <c r="AG21" s="21"/>
      <c r="AH21" s="21"/>
    </row>
    <row r="22" spans="4:34" x14ac:dyDescent="0.2">
      <c r="D22" s="1" t="s">
        <v>39</v>
      </c>
      <c r="E22" s="21"/>
      <c r="F22" s="21"/>
      <c r="G22" s="21"/>
      <c r="H22" s="21"/>
      <c r="I22" s="21"/>
      <c r="J22" s="21">
        <f>'MLB Weekly Win Totals'!S14</f>
        <v>1</v>
      </c>
      <c r="K22" s="21">
        <v>5</v>
      </c>
      <c r="L22" s="21"/>
      <c r="M22" s="21">
        <v>2</v>
      </c>
      <c r="N22" s="21">
        <v>1</v>
      </c>
      <c r="O22" s="21">
        <f>'MLB Weekly Win Totals'!$Q$15</f>
        <v>5</v>
      </c>
      <c r="P22" s="21">
        <f>'MLB Weekly Win Totals'!R16</f>
        <v>3</v>
      </c>
      <c r="Q22" s="21">
        <v>2</v>
      </c>
      <c r="R22" s="21">
        <v>4</v>
      </c>
      <c r="S22" s="21"/>
      <c r="T22" s="21">
        <v>6</v>
      </c>
      <c r="U22" s="21"/>
      <c r="V22" s="21">
        <v>5</v>
      </c>
      <c r="W22" s="21">
        <v>3</v>
      </c>
      <c r="X22" s="21">
        <v>1</v>
      </c>
      <c r="Y22" s="21">
        <v>5</v>
      </c>
      <c r="Z22" s="21"/>
      <c r="AA22" s="21">
        <v>5</v>
      </c>
      <c r="AB22" s="21"/>
      <c r="AC22" s="21"/>
      <c r="AD22" s="21"/>
      <c r="AE22" s="21"/>
      <c r="AF22" s="21"/>
      <c r="AG22" s="21"/>
      <c r="AH22" s="21"/>
    </row>
    <row r="23" spans="4:34" x14ac:dyDescent="0.2">
      <c r="D23" s="1" t="s">
        <v>25</v>
      </c>
      <c r="E23" s="21"/>
      <c r="F23" s="21"/>
      <c r="G23" s="21">
        <v>2</v>
      </c>
      <c r="H23" s="21">
        <v>2</v>
      </c>
      <c r="I23" s="21"/>
      <c r="J23" s="21"/>
      <c r="K23" s="21">
        <v>5</v>
      </c>
      <c r="L23" s="21">
        <v>4</v>
      </c>
      <c r="M23" s="21"/>
      <c r="N23" s="21"/>
      <c r="O23" s="21"/>
      <c r="P23" s="21"/>
      <c r="Q23" s="21">
        <v>5</v>
      </c>
      <c r="R23" s="21">
        <v>2</v>
      </c>
      <c r="S23" s="21">
        <f>'MLB Weekly Win Totals'!R18</f>
        <v>4</v>
      </c>
      <c r="T23" s="21">
        <v>6</v>
      </c>
      <c r="U23" s="21"/>
      <c r="V23" s="21">
        <v>5</v>
      </c>
      <c r="W23" s="21"/>
      <c r="X23" s="21">
        <v>1</v>
      </c>
      <c r="Y23" s="21">
        <f>'MLB Weekly Win Totals'!$S$34</f>
        <v>4</v>
      </c>
      <c r="Z23" s="21"/>
      <c r="AA23" s="21">
        <f>'MLB Weekly Win Totals'!$Q$20</f>
        <v>4</v>
      </c>
      <c r="AB23" s="21"/>
      <c r="AC23" s="21">
        <v>1</v>
      </c>
      <c r="AD23" s="21">
        <v>4</v>
      </c>
      <c r="AE23" s="21"/>
      <c r="AF23" s="21"/>
      <c r="AG23" s="21"/>
      <c r="AH23" s="21"/>
    </row>
    <row r="24" spans="4:34" x14ac:dyDescent="0.2">
      <c r="D24" s="1" t="s">
        <v>47</v>
      </c>
      <c r="E24" s="21"/>
      <c r="F24" s="21"/>
      <c r="G24" s="21"/>
      <c r="H24" s="21"/>
      <c r="I24" s="21"/>
      <c r="J24" s="21"/>
      <c r="K24" s="21">
        <v>5</v>
      </c>
      <c r="L24" s="21">
        <v>4</v>
      </c>
      <c r="M24" s="21"/>
      <c r="N24" s="21"/>
      <c r="O24" s="21">
        <f>'MLB Weekly Win Totals'!$R$15</f>
        <v>4</v>
      </c>
      <c r="P24" s="21">
        <f>'MLB Weekly Win Totals'!$S$16</f>
        <v>4</v>
      </c>
      <c r="Q24" s="21"/>
      <c r="R24" s="21"/>
      <c r="S24" s="21"/>
      <c r="T24" s="21">
        <v>6</v>
      </c>
      <c r="U24" s="21">
        <v>5</v>
      </c>
      <c r="V24" s="21">
        <v>5</v>
      </c>
      <c r="W24" s="21"/>
      <c r="X24" s="21"/>
      <c r="Y24" s="21"/>
      <c r="Z24" s="21"/>
      <c r="AA24" s="21">
        <f>'MLB Weekly Win Totals'!$Q$20</f>
        <v>4</v>
      </c>
      <c r="AB24" s="21">
        <v>3</v>
      </c>
      <c r="AC24" s="21">
        <v>3</v>
      </c>
      <c r="AD24" s="21">
        <v>2</v>
      </c>
      <c r="AE24" s="21">
        <v>4</v>
      </c>
      <c r="AF24" s="21">
        <v>2</v>
      </c>
      <c r="AG24" s="21">
        <v>5</v>
      </c>
      <c r="AH24" s="21"/>
    </row>
    <row r="25" spans="4:34" x14ac:dyDescent="0.2">
      <c r="D25" s="1" t="s">
        <v>70</v>
      </c>
      <c r="E25" s="21">
        <f>'MLB Weekly Win Totals'!$R$6</f>
        <v>3</v>
      </c>
      <c r="F25" s="21"/>
      <c r="G25" s="21"/>
      <c r="H25" s="21"/>
      <c r="I25" s="21">
        <v>6</v>
      </c>
      <c r="J25" s="21"/>
      <c r="K25" s="21">
        <v>4</v>
      </c>
      <c r="L25" s="21"/>
      <c r="M25" s="21">
        <v>4</v>
      </c>
      <c r="N25" s="21"/>
      <c r="O25" s="21">
        <v>4</v>
      </c>
      <c r="P25" s="21"/>
      <c r="Q25" s="21"/>
      <c r="R25" s="21"/>
      <c r="S25" s="21">
        <f>'MLB Weekly Win Totals'!$Q$18</f>
        <v>3</v>
      </c>
      <c r="T25" s="21">
        <v>6</v>
      </c>
      <c r="U25" s="21">
        <v>4</v>
      </c>
      <c r="V25" s="21">
        <v>5</v>
      </c>
      <c r="W25" s="21"/>
      <c r="X25" s="21"/>
      <c r="Y25" s="21">
        <v>5</v>
      </c>
      <c r="Z25" s="21"/>
      <c r="AA25" s="21">
        <v>5</v>
      </c>
      <c r="AB25" s="21">
        <v>3</v>
      </c>
      <c r="AC25" s="21"/>
      <c r="AD25" s="21"/>
      <c r="AE25" s="21"/>
      <c r="AF25" s="21">
        <v>2</v>
      </c>
      <c r="AG25" s="21">
        <f>'MLB Weekly Win Totals'!$S$22</f>
        <v>1</v>
      </c>
      <c r="AH25" s="21"/>
    </row>
    <row r="26" spans="4:34" x14ac:dyDescent="0.2">
      <c r="D26" s="1" t="s">
        <v>51</v>
      </c>
      <c r="E26" s="21">
        <f>'MLB Weekly Win Totals'!$R$6</f>
        <v>3</v>
      </c>
      <c r="F26" s="21"/>
      <c r="G26" s="21">
        <v>2</v>
      </c>
      <c r="H26" s="21"/>
      <c r="I26" s="21"/>
      <c r="J26" s="21">
        <v>3</v>
      </c>
      <c r="K26" s="21">
        <v>3</v>
      </c>
      <c r="L26" s="21">
        <v>5</v>
      </c>
      <c r="M26" s="21"/>
      <c r="N26" s="21">
        <v>1</v>
      </c>
      <c r="O26" s="21">
        <f>'MLB Weekly Win Totals'!$Q$15</f>
        <v>5</v>
      </c>
      <c r="P26" s="21"/>
      <c r="Q26" s="21"/>
      <c r="R26" s="21"/>
      <c r="S26" s="21"/>
      <c r="T26" s="21">
        <v>6</v>
      </c>
      <c r="U26" s="21">
        <v>4</v>
      </c>
      <c r="V26" s="21">
        <v>5</v>
      </c>
      <c r="W26" s="21"/>
      <c r="X26" s="21"/>
      <c r="Y26" s="21">
        <f>'MLB Weekly Win Totals'!$S$34</f>
        <v>4</v>
      </c>
      <c r="Z26" s="21"/>
      <c r="AA26" s="21">
        <v>5</v>
      </c>
      <c r="AB26" s="21">
        <v>3</v>
      </c>
      <c r="AC26" s="21"/>
      <c r="AD26" s="21"/>
      <c r="AE26" s="21"/>
      <c r="AF26" s="21">
        <v>2</v>
      </c>
      <c r="AG26" s="21"/>
      <c r="AH26" s="21"/>
    </row>
    <row r="27" spans="4:34" x14ac:dyDescent="0.2">
      <c r="D27" s="1" t="s">
        <v>66</v>
      </c>
      <c r="E27" s="21"/>
      <c r="F27" s="21"/>
      <c r="G27" s="21"/>
      <c r="H27" s="21"/>
      <c r="I27" s="21"/>
      <c r="J27" s="21"/>
      <c r="K27" s="21">
        <v>5</v>
      </c>
      <c r="L27" s="21"/>
      <c r="M27" s="21"/>
      <c r="N27" s="21">
        <v>1</v>
      </c>
      <c r="O27" s="21">
        <f>'MLB Weekly Win Totals'!$R$15</f>
        <v>4</v>
      </c>
      <c r="P27" s="21"/>
      <c r="Q27" s="21">
        <v>5</v>
      </c>
      <c r="R27" s="21">
        <v>5</v>
      </c>
      <c r="S27" s="21"/>
      <c r="T27" s="21">
        <v>6</v>
      </c>
      <c r="U27" s="21"/>
      <c r="V27" s="21">
        <v>5</v>
      </c>
      <c r="W27" s="21"/>
      <c r="X27" s="21">
        <v>1</v>
      </c>
      <c r="Y27" s="21"/>
      <c r="Z27" s="21"/>
      <c r="AA27" s="21">
        <v>5</v>
      </c>
      <c r="AB27" s="21">
        <v>4</v>
      </c>
      <c r="AC27" s="21">
        <v>1</v>
      </c>
      <c r="AD27" s="21"/>
      <c r="AE27" s="21">
        <v>5</v>
      </c>
      <c r="AF27" s="21">
        <f>'MLB Weekly Win Totals'!$S$21</f>
        <v>2</v>
      </c>
      <c r="AG27" s="21">
        <f>'MLB Weekly Win Totals'!$Q$22</f>
        <v>3</v>
      </c>
      <c r="AH27" s="21"/>
    </row>
    <row r="28" spans="4:34" x14ac:dyDescent="0.2">
      <c r="D28" s="1" t="s">
        <v>42</v>
      </c>
      <c r="E28" s="21"/>
      <c r="F28" s="21"/>
      <c r="G28" s="21">
        <v>2</v>
      </c>
      <c r="H28" s="21">
        <f>'MLB Weekly Win Totals'!$R$12</f>
        <v>4</v>
      </c>
      <c r="I28" s="21"/>
      <c r="J28" s="21"/>
      <c r="K28" s="21">
        <v>5</v>
      </c>
      <c r="L28" s="21">
        <v>4</v>
      </c>
      <c r="M28" s="21">
        <f>'MLB Weekly Win Totals'!S32</f>
        <v>3</v>
      </c>
      <c r="N28" s="21"/>
      <c r="O28" s="21">
        <v>4</v>
      </c>
      <c r="P28" s="21"/>
      <c r="Q28" s="21">
        <v>2</v>
      </c>
      <c r="R28" s="21"/>
      <c r="S28" s="21"/>
      <c r="T28" s="21">
        <v>6</v>
      </c>
      <c r="U28" s="21"/>
      <c r="V28" s="21">
        <v>5</v>
      </c>
      <c r="W28" s="21">
        <v>3</v>
      </c>
      <c r="X28" s="21">
        <v>3</v>
      </c>
      <c r="Y28" s="21">
        <v>5</v>
      </c>
      <c r="Z28" s="21"/>
      <c r="AA28" s="21">
        <f>'MLB Weekly Win Totals'!$Q$20</f>
        <v>4</v>
      </c>
      <c r="AB28" s="21"/>
      <c r="AC28" s="21"/>
      <c r="AD28" s="21"/>
      <c r="AE28" s="21"/>
      <c r="AF28" s="21"/>
      <c r="AG28" s="21">
        <v>5</v>
      </c>
      <c r="AH28" s="21"/>
    </row>
    <row r="29" spans="4:34" x14ac:dyDescent="0.2">
      <c r="D29" s="1" t="s">
        <v>45</v>
      </c>
      <c r="E29" s="21">
        <v>6</v>
      </c>
      <c r="F29" s="21"/>
      <c r="G29" s="21">
        <v>2</v>
      </c>
      <c r="H29" s="21"/>
      <c r="I29" s="21"/>
      <c r="J29" s="21"/>
      <c r="K29" s="21">
        <v>5</v>
      </c>
      <c r="L29" s="21"/>
      <c r="M29" s="21">
        <v>4</v>
      </c>
      <c r="N29" s="21"/>
      <c r="O29" s="21">
        <f>'MLB Weekly Win Totals'!$Q$15</f>
        <v>5</v>
      </c>
      <c r="P29" s="21"/>
      <c r="Q29" s="21">
        <v>2</v>
      </c>
      <c r="R29" s="21">
        <v>2</v>
      </c>
      <c r="S29" s="21">
        <v>5</v>
      </c>
      <c r="T29" s="21"/>
      <c r="U29" s="21"/>
      <c r="V29" s="21">
        <v>5</v>
      </c>
      <c r="W29" s="21"/>
      <c r="X29" s="21"/>
      <c r="Y29" s="21">
        <f>'MLB Weekly Win Totals'!$S$34</f>
        <v>4</v>
      </c>
      <c r="Z29" s="21"/>
      <c r="AA29" s="21">
        <v>5</v>
      </c>
      <c r="AB29" s="21">
        <v>4</v>
      </c>
      <c r="AC29" s="21">
        <v>1</v>
      </c>
      <c r="AD29" s="21"/>
      <c r="AE29" s="21"/>
      <c r="AF29" s="21"/>
      <c r="AG29" s="21"/>
      <c r="AH29" s="21">
        <f>'MLB Weekly Win Totals'!$R$30</f>
        <v>4</v>
      </c>
    </row>
    <row r="30" spans="4:34" x14ac:dyDescent="0.2">
      <c r="D30" s="1" t="s">
        <v>60</v>
      </c>
      <c r="E30" s="21">
        <f>'MLB Weekly Win Totals'!$R$6</f>
        <v>3</v>
      </c>
      <c r="F30" s="21"/>
      <c r="G30" s="21">
        <v>2</v>
      </c>
      <c r="H30" s="21"/>
      <c r="I30" s="21"/>
      <c r="J30" s="21"/>
      <c r="K30" s="21"/>
      <c r="L30" s="21">
        <f>'MLB Weekly Win Totals'!$Q$31</f>
        <v>3</v>
      </c>
      <c r="M30" s="21"/>
      <c r="N30" s="21"/>
      <c r="O30" s="21"/>
      <c r="P30" s="21"/>
      <c r="Q30" s="21">
        <v>5</v>
      </c>
      <c r="R30" s="21">
        <v>2</v>
      </c>
      <c r="S30" s="21">
        <v>1</v>
      </c>
      <c r="T30" s="21">
        <v>6</v>
      </c>
      <c r="U30" s="21">
        <v>4</v>
      </c>
      <c r="V30" s="21">
        <v>5</v>
      </c>
      <c r="W30" s="21">
        <v>3</v>
      </c>
      <c r="X30" s="21">
        <v>1</v>
      </c>
      <c r="Y30" s="21"/>
      <c r="Z30" s="21"/>
      <c r="AA30" s="21"/>
      <c r="AB30" s="21">
        <v>3</v>
      </c>
      <c r="AC30" s="21">
        <v>1</v>
      </c>
      <c r="AD30" s="21"/>
      <c r="AE30" s="21"/>
      <c r="AF30" s="21">
        <f>'MLB Weekly Win Totals'!$S$21</f>
        <v>2</v>
      </c>
      <c r="AG30" s="21"/>
      <c r="AH30" s="21"/>
    </row>
    <row r="31" spans="4:34" x14ac:dyDescent="0.2">
      <c r="D31" s="1" t="s">
        <v>79</v>
      </c>
      <c r="E31" s="21"/>
      <c r="F31" s="21"/>
      <c r="G31" s="21">
        <v>2</v>
      </c>
      <c r="H31" s="21"/>
      <c r="I31" s="21">
        <v>6</v>
      </c>
      <c r="J31" s="21"/>
      <c r="K31" s="21"/>
      <c r="L31" s="21">
        <v>4</v>
      </c>
      <c r="M31" s="21"/>
      <c r="N31" s="21"/>
      <c r="O31" s="21">
        <v>3</v>
      </c>
      <c r="P31" s="21"/>
      <c r="Q31" s="21">
        <v>3</v>
      </c>
      <c r="R31" s="21"/>
      <c r="S31" s="21">
        <v>5</v>
      </c>
      <c r="T31" s="21">
        <f>'MLB Weekly Win Totals'!R19</f>
        <v>5</v>
      </c>
      <c r="U31" s="21">
        <v>5</v>
      </c>
      <c r="V31" s="21">
        <f>'MLB Weekly Win Totals'!$S$26</f>
        <v>2</v>
      </c>
      <c r="W31" s="21">
        <v>3</v>
      </c>
      <c r="X31" s="21"/>
      <c r="Y31" s="21">
        <v>5</v>
      </c>
      <c r="Z31" s="21">
        <f>'MLB Weekly Win Totals'!$Q$10</f>
        <v>1</v>
      </c>
      <c r="AA31" s="21"/>
      <c r="AB31" s="21">
        <v>4</v>
      </c>
      <c r="AC31" s="21"/>
      <c r="AD31" s="21">
        <v>4</v>
      </c>
      <c r="AE31" s="21"/>
      <c r="AF31" s="21"/>
      <c r="AG31" s="21"/>
      <c r="AH31" s="21"/>
    </row>
    <row r="32" spans="4:34" x14ac:dyDescent="0.2">
      <c r="D32" s="1" t="s">
        <v>54</v>
      </c>
      <c r="E32" s="21">
        <f>'MLB Weekly Win Totals'!$R$6</f>
        <v>3</v>
      </c>
      <c r="F32" s="21"/>
      <c r="G32" s="21"/>
      <c r="H32" s="21"/>
      <c r="I32" s="21">
        <v>6</v>
      </c>
      <c r="J32" s="21">
        <v>5</v>
      </c>
      <c r="K32" s="21"/>
      <c r="L32" s="21"/>
      <c r="M32" s="21">
        <v>4</v>
      </c>
      <c r="N32" s="21"/>
      <c r="O32" s="21">
        <v>4</v>
      </c>
      <c r="P32" s="21"/>
      <c r="Q32" s="21"/>
      <c r="R32" s="21"/>
      <c r="S32" s="21"/>
      <c r="T32" s="21">
        <v>6</v>
      </c>
      <c r="U32" s="21"/>
      <c r="V32" s="21">
        <v>5</v>
      </c>
      <c r="W32" s="21"/>
      <c r="X32" s="21"/>
      <c r="Y32" s="21">
        <v>5</v>
      </c>
      <c r="Z32" s="21">
        <f>'MLB Weekly Win Totals'!$Q$10</f>
        <v>1</v>
      </c>
      <c r="AA32" s="21"/>
      <c r="AB32" s="21"/>
      <c r="AC32" s="21">
        <v>1</v>
      </c>
      <c r="AD32" s="21">
        <v>4</v>
      </c>
      <c r="AE32" s="21">
        <v>5</v>
      </c>
      <c r="AF32" s="21">
        <f>'MLB Weekly Win Totals'!$S$21</f>
        <v>2</v>
      </c>
      <c r="AG32" s="21">
        <v>5</v>
      </c>
      <c r="AH32" s="21"/>
    </row>
    <row r="33" spans="4:34" x14ac:dyDescent="0.2">
      <c r="D33" s="1" t="s">
        <v>34</v>
      </c>
      <c r="E33" s="21"/>
      <c r="F33" s="21">
        <v>4</v>
      </c>
      <c r="G33" s="21">
        <v>2</v>
      </c>
      <c r="H33" s="21"/>
      <c r="I33" s="21"/>
      <c r="J33" s="21"/>
      <c r="K33" s="21">
        <v>5</v>
      </c>
      <c r="L33" s="21"/>
      <c r="M33" s="21">
        <v>4</v>
      </c>
      <c r="N33" s="21">
        <v>2</v>
      </c>
      <c r="O33" s="21"/>
      <c r="P33" s="21"/>
      <c r="Q33" s="21">
        <v>5</v>
      </c>
      <c r="R33" s="21">
        <v>2</v>
      </c>
      <c r="S33" s="21"/>
      <c r="T33" s="21"/>
      <c r="U33" s="21"/>
      <c r="V33" s="21"/>
      <c r="W33" s="21">
        <v>3</v>
      </c>
      <c r="X33" s="21"/>
      <c r="Y33" s="21">
        <v>4</v>
      </c>
      <c r="Z33" s="21"/>
      <c r="AA33" s="21">
        <f>'MLB Weekly Win Totals'!$Q$20</f>
        <v>4</v>
      </c>
      <c r="AB33" s="21">
        <v>3</v>
      </c>
      <c r="AC33" s="21">
        <v>1</v>
      </c>
      <c r="AD33" s="21"/>
      <c r="AE33" s="21"/>
      <c r="AF33" s="21">
        <f>'MLB Weekly Win Totals'!$S$21</f>
        <v>2</v>
      </c>
      <c r="AG33" s="21"/>
      <c r="AH33" s="21">
        <f>'MLB Weekly Win Totals'!$R$30</f>
        <v>4</v>
      </c>
    </row>
    <row r="34" spans="4:34" x14ac:dyDescent="0.2">
      <c r="D34" s="1" t="s">
        <v>46</v>
      </c>
      <c r="E34" s="21"/>
      <c r="F34" s="21"/>
      <c r="G34" s="21">
        <v>2</v>
      </c>
      <c r="H34" s="21"/>
      <c r="I34" s="21">
        <v>6</v>
      </c>
      <c r="J34" s="21"/>
      <c r="K34" s="21"/>
      <c r="L34" s="21">
        <v>4</v>
      </c>
      <c r="M34" s="21">
        <v>4</v>
      </c>
      <c r="N34" s="21"/>
      <c r="O34" s="21">
        <f>'MLB Weekly Win Totals'!$R$15</f>
        <v>4</v>
      </c>
      <c r="P34" s="21"/>
      <c r="Q34" s="21">
        <v>5</v>
      </c>
      <c r="R34" s="21">
        <v>1</v>
      </c>
      <c r="S34" s="21"/>
      <c r="T34" s="21">
        <v>4</v>
      </c>
      <c r="U34" s="21">
        <v>4</v>
      </c>
      <c r="V34" s="21">
        <f>'MLB Weekly Win Totals'!$S$26</f>
        <v>2</v>
      </c>
      <c r="W34" s="21"/>
      <c r="X34" s="21"/>
      <c r="Y34" s="21">
        <v>5</v>
      </c>
      <c r="Z34" s="21"/>
      <c r="AA34" s="21">
        <f>'MLB Weekly Win Totals'!$Q$20</f>
        <v>4</v>
      </c>
      <c r="AB34" s="21">
        <v>4</v>
      </c>
      <c r="AC34" s="21">
        <v>1</v>
      </c>
      <c r="AD34" s="21"/>
      <c r="AE34" s="21"/>
      <c r="AF34" s="21"/>
      <c r="AG34" s="21"/>
      <c r="AH34" s="21"/>
    </row>
    <row r="35" spans="4:34" x14ac:dyDescent="0.2">
      <c r="D35" s="1" t="s">
        <v>67</v>
      </c>
      <c r="E35" s="21"/>
      <c r="F35" s="21"/>
      <c r="G35" s="21">
        <v>2</v>
      </c>
      <c r="H35" s="21"/>
      <c r="I35" s="21">
        <v>6</v>
      </c>
      <c r="J35" s="21"/>
      <c r="K35" s="21">
        <v>5</v>
      </c>
      <c r="L35" s="21"/>
      <c r="M35" s="21">
        <v>4</v>
      </c>
      <c r="N35" s="21">
        <v>2</v>
      </c>
      <c r="O35" s="21">
        <f>'MLB Weekly Win Totals'!$R$15</f>
        <v>4</v>
      </c>
      <c r="P35" s="21"/>
      <c r="Q35" s="21">
        <v>2</v>
      </c>
      <c r="R35" s="21"/>
      <c r="S35" s="21">
        <v>5</v>
      </c>
      <c r="T35" s="21"/>
      <c r="U35" s="21">
        <v>5</v>
      </c>
      <c r="V35" s="21">
        <f>'MLB Weekly Win Totals'!$S$26</f>
        <v>2</v>
      </c>
      <c r="W35" s="21">
        <v>3</v>
      </c>
      <c r="X35" s="21"/>
      <c r="Y35" s="21">
        <v>5</v>
      </c>
      <c r="Z35" s="21">
        <f>'MLB Weekly Win Totals'!$Q$10</f>
        <v>1</v>
      </c>
      <c r="AA35" s="21"/>
      <c r="AB35" s="21"/>
      <c r="AC35" s="21">
        <v>1</v>
      </c>
      <c r="AD35" s="21"/>
      <c r="AE35" s="21"/>
      <c r="AF35" s="21"/>
      <c r="AG35" s="21"/>
      <c r="AH35" s="21"/>
    </row>
    <row r="36" spans="4:34" x14ac:dyDescent="0.2">
      <c r="D36" s="1" t="s">
        <v>12</v>
      </c>
      <c r="E36" s="21">
        <f>'MLB Weekly Win Totals'!$Q$6</f>
        <v>3</v>
      </c>
      <c r="F36" s="21"/>
      <c r="G36" s="21">
        <v>2</v>
      </c>
      <c r="H36" s="21"/>
      <c r="I36" s="21">
        <v>6</v>
      </c>
      <c r="J36" s="21"/>
      <c r="K36" s="21">
        <v>5</v>
      </c>
      <c r="L36" s="21"/>
      <c r="M36" s="21">
        <v>5</v>
      </c>
      <c r="N36" s="21"/>
      <c r="O36" s="21">
        <v>4</v>
      </c>
      <c r="P36" s="21"/>
      <c r="Q36" s="21">
        <v>2</v>
      </c>
      <c r="R36" s="21"/>
      <c r="S36" s="21"/>
      <c r="T36" s="21">
        <v>6</v>
      </c>
      <c r="U36" s="21"/>
      <c r="V36" s="21">
        <v>5</v>
      </c>
      <c r="W36" s="21">
        <f>'MLB Weekly Win Totals'!$R$27</f>
        <v>2</v>
      </c>
      <c r="X36" s="21"/>
      <c r="Y36" s="21">
        <v>5</v>
      </c>
      <c r="Z36" s="21"/>
      <c r="AA36" s="21">
        <v>2</v>
      </c>
      <c r="AB36" s="21"/>
      <c r="AC36" s="21">
        <v>3</v>
      </c>
      <c r="AD36" s="21"/>
      <c r="AE36" s="21"/>
      <c r="AF36" s="21">
        <f>'MLB Weekly Win Totals'!$S$21</f>
        <v>2</v>
      </c>
      <c r="AG36" s="21"/>
      <c r="AH36" s="21"/>
    </row>
    <row r="37" spans="4:34" x14ac:dyDescent="0.2">
      <c r="D37" s="1" t="s">
        <v>62</v>
      </c>
      <c r="E37" s="21">
        <v>3</v>
      </c>
      <c r="F37" s="21"/>
      <c r="G37" s="21">
        <f>'MLB Weekly Win Totals'!R23</f>
        <v>3</v>
      </c>
      <c r="H37" s="21"/>
      <c r="I37" s="21"/>
      <c r="J37" s="21">
        <v>4</v>
      </c>
      <c r="K37" s="21">
        <f>'MLB Weekly Win Totals'!S24</f>
        <v>1</v>
      </c>
      <c r="L37" s="21">
        <v>0</v>
      </c>
      <c r="M37" s="21">
        <v>5</v>
      </c>
      <c r="N37" s="21">
        <v>3</v>
      </c>
      <c r="O37" s="21"/>
      <c r="P37" s="21">
        <v>2</v>
      </c>
      <c r="Q37" s="21">
        <v>1</v>
      </c>
      <c r="R37" s="21"/>
      <c r="S37" s="21">
        <v>4</v>
      </c>
      <c r="T37" s="21">
        <v>6</v>
      </c>
      <c r="U37" s="21">
        <v>2</v>
      </c>
      <c r="V37" s="21"/>
      <c r="W37" s="21"/>
      <c r="X37" s="21"/>
      <c r="Y37" s="21"/>
      <c r="Z37" s="21">
        <v>3</v>
      </c>
      <c r="AA37" s="21"/>
      <c r="AB37" s="21"/>
      <c r="AC37" s="21"/>
      <c r="AD37" s="21"/>
      <c r="AE37" s="21"/>
      <c r="AF37" s="21"/>
      <c r="AG37" s="21">
        <f>'MLB Weekly Win Totals'!$Q$22</f>
        <v>3</v>
      </c>
      <c r="AH37" s="21"/>
    </row>
    <row r="38" spans="4:34" x14ac:dyDescent="0.2">
      <c r="D38" s="1" t="s">
        <v>53</v>
      </c>
      <c r="E38" s="21"/>
      <c r="F38" s="21"/>
      <c r="G38" s="21">
        <v>4</v>
      </c>
      <c r="H38" s="21"/>
      <c r="I38" s="21"/>
      <c r="J38" s="21"/>
      <c r="K38" s="21">
        <v>5</v>
      </c>
      <c r="L38" s="21">
        <v>4</v>
      </c>
      <c r="M38" s="21"/>
      <c r="N38" s="21"/>
      <c r="O38" s="21">
        <f>'MLB Weekly Win Totals'!$R$15</f>
        <v>4</v>
      </c>
      <c r="P38" s="21"/>
      <c r="Q38" s="21"/>
      <c r="R38" s="21"/>
      <c r="S38" s="21"/>
      <c r="T38" s="21">
        <v>6</v>
      </c>
      <c r="U38" s="21"/>
      <c r="V38" s="21">
        <v>5</v>
      </c>
      <c r="W38" s="21">
        <v>3</v>
      </c>
      <c r="X38" s="21"/>
      <c r="Y38" s="21">
        <v>5</v>
      </c>
      <c r="Z38" s="21">
        <f>'MLB Weekly Win Totals'!$Q$10</f>
        <v>1</v>
      </c>
      <c r="AA38" s="21">
        <v>5</v>
      </c>
      <c r="AB38" s="21">
        <v>3</v>
      </c>
      <c r="AC38" s="21">
        <v>1</v>
      </c>
      <c r="AD38" s="21"/>
      <c r="AE38" s="21">
        <v>5</v>
      </c>
      <c r="AF38" s="21">
        <f>'MLB Weekly Win Totals'!$S$21</f>
        <v>2</v>
      </c>
      <c r="AG38" s="21"/>
      <c r="AH38" s="21"/>
    </row>
    <row r="39" spans="4:34" x14ac:dyDescent="0.2">
      <c r="D39" s="1" t="s">
        <v>57</v>
      </c>
      <c r="E39" s="21"/>
      <c r="F39" s="21"/>
      <c r="G39" s="21"/>
      <c r="H39" s="21">
        <v>2</v>
      </c>
      <c r="I39" s="21">
        <f>'MLB Weekly Win Totals'!$R$13</f>
        <v>3</v>
      </c>
      <c r="J39" s="21"/>
      <c r="K39" s="21">
        <v>4</v>
      </c>
      <c r="L39" s="21"/>
      <c r="M39" s="21">
        <v>5</v>
      </c>
      <c r="N39" s="21">
        <f>'MLB Weekly Win Totals'!$S$25</f>
        <v>3</v>
      </c>
      <c r="O39" s="21"/>
      <c r="P39" s="21"/>
      <c r="Q39" s="21">
        <v>2</v>
      </c>
      <c r="R39" s="21"/>
      <c r="S39" s="21">
        <f>'MLB Weekly Win Totals'!$Q$18</f>
        <v>3</v>
      </c>
      <c r="T39" s="21">
        <v>6</v>
      </c>
      <c r="U39" s="21">
        <v>4</v>
      </c>
      <c r="V39" s="21">
        <v>5</v>
      </c>
      <c r="W39" s="21"/>
      <c r="X39" s="21">
        <v>1</v>
      </c>
      <c r="Y39" s="21"/>
      <c r="Z39" s="21"/>
      <c r="AA39" s="21">
        <v>5</v>
      </c>
      <c r="AB39" s="21">
        <v>2</v>
      </c>
      <c r="AC39" s="21">
        <v>1</v>
      </c>
      <c r="AD39" s="21"/>
      <c r="AE39" s="21"/>
      <c r="AF39" s="21"/>
      <c r="AG39" s="21"/>
      <c r="AH39" s="21"/>
    </row>
    <row r="40" spans="4:34" x14ac:dyDescent="0.2">
      <c r="D40" s="1" t="s">
        <v>58</v>
      </c>
      <c r="E40" s="21">
        <f>'MLB Weekly Win Totals'!$R$6</f>
        <v>3</v>
      </c>
      <c r="F40" s="21"/>
      <c r="G40" s="21">
        <v>2</v>
      </c>
      <c r="H40" s="21">
        <v>4</v>
      </c>
      <c r="I40" s="21"/>
      <c r="J40" s="21"/>
      <c r="K40" s="21">
        <v>5</v>
      </c>
      <c r="L40" s="21"/>
      <c r="M40" s="21"/>
      <c r="N40" s="21">
        <v>2</v>
      </c>
      <c r="O40" s="21"/>
      <c r="P40" s="21">
        <f>'MLB Weekly Win Totals'!$S$16</f>
        <v>4</v>
      </c>
      <c r="Q40" s="21"/>
      <c r="R40" s="21">
        <v>5</v>
      </c>
      <c r="S40" s="21"/>
      <c r="T40" s="21">
        <v>6</v>
      </c>
      <c r="U40" s="21"/>
      <c r="V40" s="21"/>
      <c r="W40" s="21">
        <v>4</v>
      </c>
      <c r="X40" s="21"/>
      <c r="Y40" s="21">
        <v>5</v>
      </c>
      <c r="Z40" s="21"/>
      <c r="AA40" s="21">
        <f>'MLB Weekly Win Totals'!$Q$20</f>
        <v>4</v>
      </c>
      <c r="AB40" s="21"/>
      <c r="AC40" s="21">
        <v>3</v>
      </c>
      <c r="AD40" s="21"/>
      <c r="AE40" s="21">
        <v>4</v>
      </c>
      <c r="AF40" s="21"/>
      <c r="AG40" s="21"/>
      <c r="AH40" s="21">
        <v>3</v>
      </c>
    </row>
    <row r="41" spans="4:34" x14ac:dyDescent="0.2">
      <c r="D41" s="1" t="s">
        <v>68</v>
      </c>
      <c r="E41" s="21">
        <f>'MLB Weekly Win Totals'!$R$6</f>
        <v>3</v>
      </c>
      <c r="F41" s="21"/>
      <c r="G41" s="21">
        <v>2</v>
      </c>
      <c r="H41" s="21"/>
      <c r="I41" s="21">
        <v>6</v>
      </c>
      <c r="J41" s="21">
        <v>5</v>
      </c>
      <c r="K41" s="21">
        <v>5</v>
      </c>
      <c r="L41" s="21"/>
      <c r="M41" s="21"/>
      <c r="N41" s="21">
        <v>2</v>
      </c>
      <c r="O41" s="21"/>
      <c r="P41" s="21">
        <v>2</v>
      </c>
      <c r="Q41" s="21">
        <v>5</v>
      </c>
      <c r="R41" s="21">
        <v>3</v>
      </c>
      <c r="S41" s="21"/>
      <c r="T41" s="21">
        <v>6</v>
      </c>
      <c r="U41" s="21"/>
      <c r="V41" s="21">
        <v>5</v>
      </c>
      <c r="W41" s="21"/>
      <c r="X41" s="21"/>
      <c r="Y41" s="21">
        <v>5</v>
      </c>
      <c r="Z41" s="21"/>
      <c r="AA41" s="21"/>
      <c r="AB41" s="21"/>
      <c r="AC41" s="21">
        <f>'MLB Weekly Win Totals'!$Q$29</f>
        <v>3</v>
      </c>
      <c r="AD41" s="21"/>
      <c r="AE41" s="21"/>
      <c r="AF41" s="21">
        <f>'MLB Weekly Win Totals'!$S$21</f>
        <v>2</v>
      </c>
      <c r="AG41" s="21"/>
      <c r="AH41" s="21"/>
    </row>
    <row r="42" spans="4:34" x14ac:dyDescent="0.2">
      <c r="D42" s="1" t="s">
        <v>69</v>
      </c>
      <c r="E42" s="21"/>
      <c r="F42" s="21">
        <f>'MLB Weekly Win Totals'!Q11</f>
        <v>4</v>
      </c>
      <c r="G42" s="21">
        <v>5</v>
      </c>
      <c r="H42" s="21"/>
      <c r="I42" s="21">
        <v>1</v>
      </c>
      <c r="J42" s="21">
        <f>'MLB Weekly Win Totals'!R14</f>
        <v>4</v>
      </c>
      <c r="K42" s="21"/>
      <c r="L42" s="21">
        <v>4</v>
      </c>
      <c r="M42" s="21"/>
      <c r="N42" s="21"/>
      <c r="O42" s="21">
        <v>3</v>
      </c>
      <c r="P42" s="21">
        <f>'MLB Weekly Win Totals'!$S$16</f>
        <v>4</v>
      </c>
      <c r="Q42" s="21"/>
      <c r="R42" s="21">
        <v>1</v>
      </c>
      <c r="S42" s="21"/>
      <c r="T42" s="21"/>
      <c r="U42" s="21"/>
      <c r="V42" s="21">
        <v>3</v>
      </c>
      <c r="W42" s="21">
        <v>4</v>
      </c>
      <c r="X42" s="21"/>
      <c r="Y42" s="21"/>
      <c r="Z42" s="21">
        <v>3</v>
      </c>
      <c r="AA42" s="21">
        <v>2</v>
      </c>
      <c r="AB42" s="21">
        <v>4</v>
      </c>
      <c r="AC42" s="21">
        <v>1</v>
      </c>
      <c r="AD42" s="21"/>
      <c r="AE42" s="21"/>
      <c r="AF42" s="21"/>
      <c r="AG42" s="21"/>
      <c r="AH42" s="21"/>
    </row>
    <row r="43" spans="4:34" x14ac:dyDescent="0.2">
      <c r="D43" s="1" t="s">
        <v>5</v>
      </c>
      <c r="E43" s="21"/>
      <c r="F43" s="21">
        <v>0</v>
      </c>
      <c r="G43" s="21">
        <v>2</v>
      </c>
      <c r="H43" s="21"/>
      <c r="I43" s="21"/>
      <c r="J43" s="21"/>
      <c r="K43" s="21">
        <v>5</v>
      </c>
      <c r="L43" s="21"/>
      <c r="M43" s="21">
        <v>3</v>
      </c>
      <c r="N43" s="21">
        <v>2</v>
      </c>
      <c r="O43" s="21">
        <f>'MLB Weekly Win Totals'!$Q$15</f>
        <v>5</v>
      </c>
      <c r="P43" s="21"/>
      <c r="Q43" s="21"/>
      <c r="R43" s="21"/>
      <c r="S43" s="21">
        <v>5</v>
      </c>
      <c r="T43" s="21"/>
      <c r="U43" s="21"/>
      <c r="V43" s="21">
        <v>5</v>
      </c>
      <c r="W43" s="21">
        <v>3</v>
      </c>
      <c r="X43" s="21">
        <v>1</v>
      </c>
      <c r="Y43" s="21"/>
      <c r="Z43" s="21"/>
      <c r="AA43" s="21"/>
      <c r="AB43" s="21">
        <v>3</v>
      </c>
      <c r="AC43" s="21">
        <v>1</v>
      </c>
      <c r="AD43" s="21"/>
      <c r="AE43" s="21"/>
      <c r="AF43" s="21"/>
      <c r="AG43" s="21">
        <f>'MLB Weekly Win Totals'!$S$22</f>
        <v>1</v>
      </c>
      <c r="AH43" s="21">
        <f>'MLB Weekly Win Totals'!$R$30</f>
        <v>4</v>
      </c>
    </row>
    <row r="44" spans="4:34" x14ac:dyDescent="0.2">
      <c r="D44" s="1" t="s">
        <v>30</v>
      </c>
      <c r="E44" s="21">
        <f>'MLB Weekly Win Totals'!$R$6</f>
        <v>3</v>
      </c>
      <c r="F44" s="21"/>
      <c r="G44" s="21">
        <v>2</v>
      </c>
      <c r="H44" s="21"/>
      <c r="I44" s="21"/>
      <c r="J44" s="21"/>
      <c r="K44" s="21">
        <v>5</v>
      </c>
      <c r="L44" s="21">
        <v>4</v>
      </c>
      <c r="M44" s="21"/>
      <c r="N44" s="21"/>
      <c r="O44" s="21"/>
      <c r="P44" s="21">
        <v>2</v>
      </c>
      <c r="Q44" s="21">
        <v>5</v>
      </c>
      <c r="R44" s="21"/>
      <c r="S44" s="21">
        <v>5</v>
      </c>
      <c r="T44" s="21">
        <v>4</v>
      </c>
      <c r="U44" s="21"/>
      <c r="V44" s="21">
        <v>5</v>
      </c>
      <c r="W44" s="21"/>
      <c r="X44" s="21"/>
      <c r="Y44" s="21">
        <v>5</v>
      </c>
      <c r="Z44" s="21"/>
      <c r="AA44" s="21">
        <f>'MLB Weekly Win Totals'!$Q$20</f>
        <v>4</v>
      </c>
      <c r="AB44" s="21">
        <v>3</v>
      </c>
      <c r="AC44" s="21"/>
      <c r="AD44" s="21"/>
      <c r="AE44" s="21"/>
      <c r="AF44" s="21">
        <f>'MLB Weekly Win Totals'!$S$21</f>
        <v>2</v>
      </c>
      <c r="AG44" s="21">
        <v>5</v>
      </c>
      <c r="AH44" s="21"/>
    </row>
    <row r="45" spans="4:34" x14ac:dyDescent="0.2">
      <c r="D45" s="1" t="s">
        <v>28</v>
      </c>
      <c r="E45" s="21">
        <f>'MLB Weekly Win Totals'!$R$6</f>
        <v>3</v>
      </c>
      <c r="F45" s="21"/>
      <c r="G45" s="21">
        <v>2</v>
      </c>
      <c r="H45" s="21"/>
      <c r="I45" s="21">
        <v>6</v>
      </c>
      <c r="J45" s="21"/>
      <c r="K45" s="21">
        <v>5</v>
      </c>
      <c r="L45" s="21"/>
      <c r="M45" s="21">
        <v>4</v>
      </c>
      <c r="N45" s="21"/>
      <c r="O45" s="21"/>
      <c r="P45" s="21"/>
      <c r="Q45" s="21">
        <v>5</v>
      </c>
      <c r="R45" s="21"/>
      <c r="S45" s="21"/>
      <c r="T45" s="21"/>
      <c r="U45" s="21"/>
      <c r="V45" s="21">
        <v>5</v>
      </c>
      <c r="W45" s="21"/>
      <c r="X45" s="21"/>
      <c r="Y45" s="21">
        <v>5</v>
      </c>
      <c r="Z45" s="21">
        <f>'MLB Weekly Win Totals'!$Q$10</f>
        <v>1</v>
      </c>
      <c r="AA45" s="21">
        <f>'MLB Weekly Win Totals'!$S$20</f>
        <v>3</v>
      </c>
      <c r="AB45" s="21">
        <v>3</v>
      </c>
      <c r="AC45" s="21">
        <v>4</v>
      </c>
      <c r="AD45" s="21"/>
      <c r="AE45" s="21"/>
      <c r="AF45" s="21">
        <v>2</v>
      </c>
      <c r="AG45" s="21">
        <v>5</v>
      </c>
      <c r="AH45" s="21"/>
    </row>
    <row r="46" spans="4:34" x14ac:dyDescent="0.2">
      <c r="D46" s="1" t="s">
        <v>56</v>
      </c>
      <c r="E46" s="21"/>
      <c r="F46" s="21"/>
      <c r="G46" s="21">
        <v>2</v>
      </c>
      <c r="H46" s="21"/>
      <c r="I46" s="21"/>
      <c r="J46" s="21"/>
      <c r="K46" s="21">
        <v>5</v>
      </c>
      <c r="L46" s="21">
        <v>4</v>
      </c>
      <c r="M46" s="21"/>
      <c r="N46" s="21">
        <v>2</v>
      </c>
      <c r="O46" s="21">
        <f>'MLB Weekly Win Totals'!$R$15</f>
        <v>4</v>
      </c>
      <c r="P46" s="21"/>
      <c r="Q46" s="21">
        <v>5</v>
      </c>
      <c r="R46" s="21"/>
      <c r="S46" s="21">
        <v>5</v>
      </c>
      <c r="T46" s="21">
        <v>5</v>
      </c>
      <c r="U46" s="21"/>
      <c r="V46" s="21">
        <v>5</v>
      </c>
      <c r="W46" s="21">
        <v>3</v>
      </c>
      <c r="X46" s="21"/>
      <c r="Y46" s="21">
        <f>'MLB Weekly Win Totals'!$S$34</f>
        <v>4</v>
      </c>
      <c r="Z46" s="21"/>
      <c r="AA46" s="21">
        <f>'MLB Weekly Win Totals'!$Q$20</f>
        <v>4</v>
      </c>
      <c r="AB46" s="21">
        <v>3</v>
      </c>
      <c r="AC46" s="21">
        <v>1</v>
      </c>
      <c r="AD46" s="21"/>
      <c r="AE46" s="21"/>
      <c r="AF46" s="21"/>
      <c r="AG46" s="21"/>
      <c r="AH46" s="21"/>
    </row>
    <row r="47" spans="4:34" x14ac:dyDescent="0.2">
      <c r="D47" s="1" t="s">
        <v>8</v>
      </c>
      <c r="E47" s="21">
        <f>'MLB Weekly Win Totals'!$R$6</f>
        <v>3</v>
      </c>
      <c r="F47" s="21"/>
      <c r="G47" s="21">
        <v>2</v>
      </c>
      <c r="H47" s="21"/>
      <c r="I47" s="21"/>
      <c r="J47" s="21"/>
      <c r="K47" s="21">
        <v>5</v>
      </c>
      <c r="L47" s="21">
        <v>4</v>
      </c>
      <c r="M47" s="21"/>
      <c r="N47" s="21"/>
      <c r="O47" s="21"/>
      <c r="P47" s="21"/>
      <c r="Q47" s="21">
        <v>2</v>
      </c>
      <c r="R47" s="21">
        <v>4</v>
      </c>
      <c r="S47" s="21">
        <v>5</v>
      </c>
      <c r="T47" s="21"/>
      <c r="U47" s="21"/>
      <c r="V47" s="21">
        <v>5</v>
      </c>
      <c r="W47" s="21">
        <v>3</v>
      </c>
      <c r="X47" s="21">
        <f>'MLB Weekly Win Totals'!$Q$9</f>
        <v>4</v>
      </c>
      <c r="Y47" s="21">
        <f>'MLB Weekly Win Totals'!$S$34</f>
        <v>4</v>
      </c>
      <c r="Z47" s="21">
        <v>1</v>
      </c>
      <c r="AA47" s="21">
        <v>5</v>
      </c>
      <c r="AB47" s="21"/>
      <c r="AC47" s="21">
        <v>1</v>
      </c>
      <c r="AD47" s="21"/>
      <c r="AE47" s="21"/>
      <c r="AF47" s="21"/>
      <c r="AG47" s="21"/>
      <c r="AH47" s="21"/>
    </row>
    <row r="48" spans="4:34" x14ac:dyDescent="0.2">
      <c r="D48" s="1" t="s">
        <v>24</v>
      </c>
      <c r="E48" s="21">
        <v>3</v>
      </c>
      <c r="F48" s="21"/>
      <c r="G48" s="21"/>
      <c r="H48" s="21"/>
      <c r="I48" s="21">
        <v>6</v>
      </c>
      <c r="J48" s="21"/>
      <c r="K48" s="21">
        <v>5</v>
      </c>
      <c r="L48" s="21"/>
      <c r="M48" s="21">
        <v>4</v>
      </c>
      <c r="N48" s="21"/>
      <c r="O48" s="21">
        <f>'MLB Weekly Win Totals'!$R$15</f>
        <v>4</v>
      </c>
      <c r="P48" s="21"/>
      <c r="Q48" s="21">
        <v>5</v>
      </c>
      <c r="R48" s="21">
        <v>4</v>
      </c>
      <c r="S48" s="21"/>
      <c r="T48" s="21">
        <v>6</v>
      </c>
      <c r="U48" s="21"/>
      <c r="V48" s="21"/>
      <c r="W48" s="21">
        <v>3</v>
      </c>
      <c r="X48" s="21"/>
      <c r="Y48" s="21">
        <f>'MLB Weekly Win Totals'!$S$34</f>
        <v>4</v>
      </c>
      <c r="Z48" s="21"/>
      <c r="AA48" s="21">
        <f>'MLB Weekly Win Totals'!$Q$20</f>
        <v>4</v>
      </c>
      <c r="AB48" s="21">
        <v>3</v>
      </c>
      <c r="AC48" s="21">
        <v>1</v>
      </c>
      <c r="AD48" s="21"/>
      <c r="AE48" s="21">
        <v>5</v>
      </c>
      <c r="AF48" s="21"/>
      <c r="AG48" s="21"/>
      <c r="AH48" s="21"/>
    </row>
    <row r="49" spans="4:34" x14ac:dyDescent="0.2">
      <c r="D49" s="1" t="s">
        <v>50</v>
      </c>
      <c r="E49" s="21"/>
      <c r="F49" s="21"/>
      <c r="G49" s="21">
        <v>2</v>
      </c>
      <c r="H49" s="21"/>
      <c r="I49" s="21"/>
      <c r="J49" s="21"/>
      <c r="K49" s="21">
        <v>5</v>
      </c>
      <c r="L49" s="21">
        <v>4</v>
      </c>
      <c r="M49" s="21">
        <v>5</v>
      </c>
      <c r="N49" s="21"/>
      <c r="O49" s="21"/>
      <c r="P49" s="21"/>
      <c r="Q49" s="21"/>
      <c r="R49" s="21"/>
      <c r="S49" s="21"/>
      <c r="T49" s="21">
        <v>6</v>
      </c>
      <c r="U49" s="21">
        <v>5</v>
      </c>
      <c r="V49" s="21">
        <v>5</v>
      </c>
      <c r="W49" s="21">
        <v>3</v>
      </c>
      <c r="X49" s="21"/>
      <c r="Y49" s="21">
        <v>5</v>
      </c>
      <c r="Z49" s="21"/>
      <c r="AA49" s="21">
        <f>'MLB Weekly Win Totals'!$Q$20</f>
        <v>4</v>
      </c>
      <c r="AB49" s="21">
        <v>3</v>
      </c>
      <c r="AC49" s="21">
        <v>1</v>
      </c>
      <c r="AD49" s="21"/>
      <c r="AE49" s="21"/>
      <c r="AF49" s="21">
        <f>'MLB Weekly Win Totals'!$S$21</f>
        <v>2</v>
      </c>
      <c r="AG49" s="21"/>
      <c r="AH49" s="21">
        <f>'MLB Weekly Win Totals'!$R$30</f>
        <v>4</v>
      </c>
    </row>
    <row r="50" spans="4:34" x14ac:dyDescent="0.2">
      <c r="D50" s="1" t="s">
        <v>64</v>
      </c>
      <c r="E50" s="21">
        <f>'MLB Weekly Win Totals'!$R$6</f>
        <v>3</v>
      </c>
      <c r="F50" s="21"/>
      <c r="G50" s="21">
        <v>2</v>
      </c>
      <c r="H50" s="21"/>
      <c r="I50" s="21"/>
      <c r="J50" s="21"/>
      <c r="K50" s="21">
        <v>5</v>
      </c>
      <c r="L50" s="21">
        <v>4</v>
      </c>
      <c r="M50" s="21">
        <v>4</v>
      </c>
      <c r="N50" s="21"/>
      <c r="O50" s="21">
        <f>'MLB Weekly Win Totals'!S15</f>
        <v>5</v>
      </c>
      <c r="P50" s="21"/>
      <c r="Q50" s="21">
        <f>'MLB Weekly Win Totals'!Q8</f>
        <v>5</v>
      </c>
      <c r="R50" s="21"/>
      <c r="S50" s="21"/>
      <c r="T50" s="21">
        <v>6</v>
      </c>
      <c r="U50" s="21"/>
      <c r="V50" s="21">
        <v>5</v>
      </c>
      <c r="W50" s="21"/>
      <c r="X50" s="21"/>
      <c r="Y50" s="21">
        <v>5</v>
      </c>
      <c r="Z50" s="21"/>
      <c r="AA50" s="21">
        <v>5</v>
      </c>
      <c r="AB50" s="21">
        <v>3</v>
      </c>
      <c r="AC50" s="21">
        <v>1</v>
      </c>
      <c r="AD50" s="21"/>
      <c r="AE50" s="21"/>
      <c r="AF50" s="21"/>
      <c r="AG50" s="21">
        <v>5</v>
      </c>
      <c r="AH50" s="21"/>
    </row>
    <row r="51" spans="4:34" x14ac:dyDescent="0.2">
      <c r="D51" s="1" t="s">
        <v>35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>
        <f>'MLB Weekly Win Totals'!$Q$15</f>
        <v>5</v>
      </c>
      <c r="P51" s="21">
        <v>2</v>
      </c>
      <c r="Q51" s="21">
        <v>5</v>
      </c>
      <c r="R51" s="21"/>
      <c r="S51" s="21"/>
      <c r="T51" s="21"/>
      <c r="U51" s="21"/>
      <c r="V51" s="21">
        <v>3</v>
      </c>
      <c r="W51" s="21">
        <v>3</v>
      </c>
      <c r="X51" s="21">
        <v>1</v>
      </c>
      <c r="Y51" s="21">
        <v>5</v>
      </c>
      <c r="Z51" s="21">
        <v>6</v>
      </c>
      <c r="AA51" s="21">
        <v>5</v>
      </c>
      <c r="AB51" s="21">
        <v>4</v>
      </c>
      <c r="AC51" s="21">
        <v>4</v>
      </c>
      <c r="AD51" s="21"/>
      <c r="AE51" s="21">
        <v>5</v>
      </c>
      <c r="AF51" s="21"/>
      <c r="AG51" s="21">
        <f>'MLB Weekly Win Totals'!$S$22</f>
        <v>1</v>
      </c>
      <c r="AH51" s="21">
        <f>'MLB Weekly Win Totals'!$R$30</f>
        <v>4</v>
      </c>
    </row>
    <row r="52" spans="4:34" x14ac:dyDescent="0.2">
      <c r="D52" s="1" t="s">
        <v>48</v>
      </c>
      <c r="E52" s="21">
        <v>6</v>
      </c>
      <c r="F52" s="21"/>
      <c r="G52" s="21">
        <v>4</v>
      </c>
      <c r="H52" s="21"/>
      <c r="I52" s="21"/>
      <c r="J52" s="21"/>
      <c r="K52" s="21">
        <v>4</v>
      </c>
      <c r="L52" s="21">
        <v>4</v>
      </c>
      <c r="M52" s="21"/>
      <c r="N52" s="21"/>
      <c r="O52" s="21"/>
      <c r="P52" s="21"/>
      <c r="Q52" s="21">
        <v>5</v>
      </c>
      <c r="R52" s="21"/>
      <c r="S52" s="21">
        <v>5</v>
      </c>
      <c r="T52" s="21"/>
      <c r="U52" s="21">
        <f>'MLB Weekly Win Totals'!$Q$33</f>
        <v>4</v>
      </c>
      <c r="V52" s="21">
        <v>3</v>
      </c>
      <c r="W52" s="21"/>
      <c r="X52" s="21">
        <v>2</v>
      </c>
      <c r="Y52" s="21"/>
      <c r="Z52" s="21"/>
      <c r="AA52" s="21">
        <f>'MLB Weekly Win Totals'!$S$20</f>
        <v>3</v>
      </c>
      <c r="AB52" s="21">
        <v>2</v>
      </c>
      <c r="AC52" s="21">
        <v>1</v>
      </c>
      <c r="AD52" s="21">
        <v>4</v>
      </c>
      <c r="AE52" s="21"/>
      <c r="AF52" s="21"/>
      <c r="AG52" s="21"/>
      <c r="AH52" s="21">
        <f>'MLB Weekly Win Totals'!$R$30</f>
        <v>4</v>
      </c>
    </row>
    <row r="53" spans="4:34" x14ac:dyDescent="0.2">
      <c r="D53" s="1" t="s">
        <v>33</v>
      </c>
      <c r="E53" s="21"/>
      <c r="F53" s="21"/>
      <c r="G53" s="21">
        <v>2</v>
      </c>
      <c r="H53" s="21"/>
      <c r="I53" s="21"/>
      <c r="J53" s="21"/>
      <c r="K53" s="21">
        <v>5</v>
      </c>
      <c r="L53" s="21">
        <v>4</v>
      </c>
      <c r="M53" s="21"/>
      <c r="N53" s="21"/>
      <c r="O53" s="21">
        <f>'MLB Weekly Win Totals'!$R$15</f>
        <v>4</v>
      </c>
      <c r="P53" s="21"/>
      <c r="Q53" s="21">
        <v>5</v>
      </c>
      <c r="R53" s="21"/>
      <c r="S53" s="21"/>
      <c r="T53" s="21">
        <v>6</v>
      </c>
      <c r="U53" s="21"/>
      <c r="V53" s="21">
        <v>5</v>
      </c>
      <c r="W53" s="21">
        <v>3</v>
      </c>
      <c r="X53" s="21"/>
      <c r="Y53" s="21">
        <v>5</v>
      </c>
      <c r="Z53" s="21"/>
      <c r="AA53" s="21">
        <f>'MLB Weekly Win Totals'!$Q$20</f>
        <v>4</v>
      </c>
      <c r="AB53" s="21">
        <v>3</v>
      </c>
      <c r="AC53" s="21">
        <v>1</v>
      </c>
      <c r="AD53" s="21"/>
      <c r="AE53" s="21"/>
      <c r="AF53" s="21">
        <f>'MLB Weekly Win Totals'!$S$21</f>
        <v>2</v>
      </c>
      <c r="AG53" s="21">
        <v>5</v>
      </c>
      <c r="AH53" s="21"/>
    </row>
    <row r="54" spans="4:34" x14ac:dyDescent="0.2">
      <c r="D54" s="1" t="s">
        <v>9</v>
      </c>
      <c r="E54" s="21">
        <f>'MLB Weekly Win Totals'!$Q$6</f>
        <v>3</v>
      </c>
      <c r="F54" s="21"/>
      <c r="G54" s="21">
        <v>2</v>
      </c>
      <c r="H54" s="21"/>
      <c r="I54" s="21"/>
      <c r="J54" s="21"/>
      <c r="K54" s="21">
        <v>5</v>
      </c>
      <c r="L54" s="21">
        <v>4</v>
      </c>
      <c r="M54" s="21"/>
      <c r="N54" s="21"/>
      <c r="O54" s="21"/>
      <c r="P54" s="21"/>
      <c r="Q54" s="21">
        <v>5</v>
      </c>
      <c r="R54" s="21">
        <f>'MLB Weekly Win Totals'!S17</f>
        <v>2</v>
      </c>
      <c r="S54" s="21"/>
      <c r="T54" s="21">
        <v>6</v>
      </c>
      <c r="U54" s="21"/>
      <c r="V54" s="21">
        <v>5</v>
      </c>
      <c r="W54" s="21">
        <f>'MLB Weekly Win Totals'!$R$27</f>
        <v>2</v>
      </c>
      <c r="X54" s="21">
        <v>1</v>
      </c>
      <c r="Y54" s="21"/>
      <c r="Z54" s="21"/>
      <c r="AA54" s="21"/>
      <c r="AB54" s="21">
        <v>4</v>
      </c>
      <c r="AC54" s="21">
        <v>1</v>
      </c>
      <c r="AD54" s="21"/>
      <c r="AE54" s="21">
        <v>4</v>
      </c>
      <c r="AF54" s="21"/>
      <c r="AG54" s="21"/>
      <c r="AH54" s="21">
        <v>2</v>
      </c>
    </row>
    <row r="55" spans="4:34" x14ac:dyDescent="0.2">
      <c r="D55" s="1" t="s">
        <v>26</v>
      </c>
      <c r="E55" s="21"/>
      <c r="F55" s="21"/>
      <c r="G55" s="21">
        <v>2</v>
      </c>
      <c r="H55" s="21"/>
      <c r="I55" s="21"/>
      <c r="J55" s="21">
        <v>5</v>
      </c>
      <c r="K55" s="21">
        <v>5</v>
      </c>
      <c r="L55" s="21">
        <f>'MLB Weekly Win Totals'!$Q$31</f>
        <v>3</v>
      </c>
      <c r="M55" s="21">
        <v>4</v>
      </c>
      <c r="N55" s="21"/>
      <c r="O55" s="21">
        <f>'MLB Weekly Win Totals'!$R$15</f>
        <v>4</v>
      </c>
      <c r="P55" s="21"/>
      <c r="Q55" s="21"/>
      <c r="R55" s="21"/>
      <c r="S55" s="21"/>
      <c r="T55" s="21">
        <v>6</v>
      </c>
      <c r="U55" s="21"/>
      <c r="V55" s="21">
        <v>5</v>
      </c>
      <c r="W55" s="21"/>
      <c r="X55" s="21"/>
      <c r="Y55" s="21">
        <v>5</v>
      </c>
      <c r="Z55" s="21"/>
      <c r="AA55" s="21">
        <v>5</v>
      </c>
      <c r="AB55" s="21">
        <v>4</v>
      </c>
      <c r="AC55" s="21">
        <v>3</v>
      </c>
      <c r="AD55" s="21"/>
      <c r="AE55" s="21"/>
      <c r="AF55" s="21">
        <v>2</v>
      </c>
      <c r="AG55" s="21">
        <f>'MLB Weekly Win Totals'!$S$22</f>
        <v>1</v>
      </c>
      <c r="AH55" s="21"/>
    </row>
    <row r="56" spans="4:34" x14ac:dyDescent="0.2">
      <c r="D56" s="1" t="s">
        <v>32</v>
      </c>
      <c r="E56" s="21"/>
      <c r="F56" s="21"/>
      <c r="G56" s="21"/>
      <c r="H56" s="21"/>
      <c r="I56" s="21">
        <v>6</v>
      </c>
      <c r="J56" s="21"/>
      <c r="K56" s="21">
        <v>5</v>
      </c>
      <c r="L56" s="21"/>
      <c r="M56" s="21">
        <v>4</v>
      </c>
      <c r="N56" s="21">
        <v>2</v>
      </c>
      <c r="O56" s="21"/>
      <c r="P56" s="21"/>
      <c r="Q56" s="21"/>
      <c r="R56" s="21"/>
      <c r="S56" s="21"/>
      <c r="T56" s="21">
        <v>6</v>
      </c>
      <c r="U56" s="21"/>
      <c r="V56" s="21">
        <v>4</v>
      </c>
      <c r="W56" s="21">
        <v>3</v>
      </c>
      <c r="X56" s="21">
        <f>'MLB Weekly Win Totals'!$Q$9</f>
        <v>4</v>
      </c>
      <c r="Y56" s="21">
        <v>5</v>
      </c>
      <c r="Z56" s="21"/>
      <c r="AA56" s="21">
        <v>5</v>
      </c>
      <c r="AB56" s="21">
        <v>3</v>
      </c>
      <c r="AC56" s="21">
        <v>1</v>
      </c>
      <c r="AD56" s="21"/>
      <c r="AE56" s="21"/>
      <c r="AF56" s="21">
        <f>'MLB Weekly Win Totals'!$S$21</f>
        <v>2</v>
      </c>
      <c r="AG56" s="21"/>
      <c r="AH56" s="21">
        <f>'MLB Weekly Win Totals'!$R$30</f>
        <v>4</v>
      </c>
    </row>
    <row r="57" spans="4:34" x14ac:dyDescent="0.2">
      <c r="D57" s="1" t="s">
        <v>37</v>
      </c>
      <c r="E57" s="21"/>
      <c r="F57" s="21"/>
      <c r="G57" s="21">
        <v>4</v>
      </c>
      <c r="H57" s="21"/>
      <c r="I57" s="21"/>
      <c r="J57" s="21">
        <v>5</v>
      </c>
      <c r="K57" s="21">
        <v>5</v>
      </c>
      <c r="L57" s="21"/>
      <c r="M57" s="21"/>
      <c r="N57" s="21">
        <v>1</v>
      </c>
      <c r="O57" s="21">
        <v>4</v>
      </c>
      <c r="P57" s="21"/>
      <c r="Q57" s="21"/>
      <c r="R57" s="21">
        <v>3</v>
      </c>
      <c r="S57" s="21">
        <v>2</v>
      </c>
      <c r="T57" s="21">
        <v>6</v>
      </c>
      <c r="U57" s="21"/>
      <c r="V57" s="21">
        <v>5</v>
      </c>
      <c r="W57" s="21"/>
      <c r="X57" s="21"/>
      <c r="Y57" s="21"/>
      <c r="Z57" s="21">
        <f>'MLB Weekly Win Totals'!$Q$10</f>
        <v>1</v>
      </c>
      <c r="AA57" s="21"/>
      <c r="AB57" s="21">
        <v>3</v>
      </c>
      <c r="AC57" s="21">
        <v>3</v>
      </c>
      <c r="AD57" s="21"/>
      <c r="AE57" s="21"/>
      <c r="AF57" s="21"/>
      <c r="AG57" s="21">
        <f>'MLB Weekly Win Totals'!$S$22</f>
        <v>1</v>
      </c>
      <c r="AH57" s="21">
        <f>'MLB Weekly Win Totals'!$R$30</f>
        <v>4</v>
      </c>
    </row>
    <row r="58" spans="4:34" x14ac:dyDescent="0.2">
      <c r="D58" s="1" t="s">
        <v>65</v>
      </c>
      <c r="E58" s="21"/>
      <c r="F58" s="21"/>
      <c r="G58" s="21">
        <v>2</v>
      </c>
      <c r="H58" s="21"/>
      <c r="I58" s="21">
        <v>6</v>
      </c>
      <c r="J58" s="21">
        <v>4</v>
      </c>
      <c r="K58" s="21">
        <v>1</v>
      </c>
      <c r="L58" s="21">
        <f>'MLB Weekly Win Totals'!R31</f>
        <v>3</v>
      </c>
      <c r="M58" s="21">
        <v>4</v>
      </c>
      <c r="N58" s="21"/>
      <c r="O58" s="21"/>
      <c r="P58" s="21"/>
      <c r="Q58" s="21">
        <v>5</v>
      </c>
      <c r="R58" s="21">
        <v>5</v>
      </c>
      <c r="S58" s="21"/>
      <c r="T58" s="21">
        <v>5</v>
      </c>
      <c r="U58" s="21">
        <v>4</v>
      </c>
      <c r="V58" s="21">
        <f>'MLB Weekly Win Totals'!$S$26</f>
        <v>2</v>
      </c>
      <c r="W58" s="21"/>
      <c r="X58" s="21"/>
      <c r="Y58" s="21">
        <v>2</v>
      </c>
      <c r="Z58" s="21"/>
      <c r="AA58" s="21">
        <f>'MLB Weekly Win Totals'!$Q$20</f>
        <v>4</v>
      </c>
      <c r="AB58" s="21"/>
      <c r="AC58" s="21">
        <v>1</v>
      </c>
      <c r="AD58" s="21"/>
      <c r="AE58" s="21"/>
      <c r="AF58" s="21"/>
      <c r="AG58" s="21"/>
      <c r="AH58" s="21"/>
    </row>
    <row r="59" spans="4:34" x14ac:dyDescent="0.2">
      <c r="D59" s="1" t="s">
        <v>41</v>
      </c>
      <c r="E59" s="21">
        <f>'MLB Weekly Win Totals'!$R$6</f>
        <v>3</v>
      </c>
      <c r="F59" s="21"/>
      <c r="G59" s="21">
        <v>4</v>
      </c>
      <c r="H59" s="21"/>
      <c r="I59" s="21"/>
      <c r="J59" s="21"/>
      <c r="K59" s="21">
        <v>4</v>
      </c>
      <c r="L59" s="21"/>
      <c r="M59" s="21">
        <v>3</v>
      </c>
      <c r="N59" s="21">
        <f>'MLB Weekly Win Totals'!$S$25</f>
        <v>3</v>
      </c>
      <c r="O59" s="21"/>
      <c r="P59" s="21">
        <v>2</v>
      </c>
      <c r="Q59" s="21">
        <v>5</v>
      </c>
      <c r="R59" s="21">
        <v>3</v>
      </c>
      <c r="S59" s="21"/>
      <c r="T59" s="21">
        <f>'MLB Weekly Win Totals'!Q19</f>
        <v>5</v>
      </c>
      <c r="U59" s="21">
        <v>4</v>
      </c>
      <c r="V59" s="21">
        <v>5</v>
      </c>
      <c r="W59" s="21"/>
      <c r="X59" s="21"/>
      <c r="Y59" s="21">
        <v>4</v>
      </c>
      <c r="Z59" s="21"/>
      <c r="AA59" s="21"/>
      <c r="AB59" s="21">
        <v>3</v>
      </c>
      <c r="AC59" s="21">
        <v>3</v>
      </c>
      <c r="AD59" s="21"/>
      <c r="AE59" s="21"/>
      <c r="AF59" s="21"/>
      <c r="AG59" s="21"/>
      <c r="AH59" s="21"/>
    </row>
    <row r="60" spans="4:34" x14ac:dyDescent="0.2">
      <c r="D60" s="1" t="s">
        <v>140</v>
      </c>
      <c r="E60" s="21"/>
      <c r="F60" s="21"/>
      <c r="G60" s="21">
        <v>2</v>
      </c>
      <c r="H60" s="21"/>
      <c r="I60" s="21"/>
      <c r="J60" s="21"/>
      <c r="K60" s="21">
        <v>5</v>
      </c>
      <c r="L60" s="21">
        <v>4</v>
      </c>
      <c r="M60" s="21"/>
      <c r="N60" s="21">
        <v>2</v>
      </c>
      <c r="O60" s="21">
        <f>'MLB Weekly Win Totals'!$R$15</f>
        <v>4</v>
      </c>
      <c r="P60" s="21"/>
      <c r="Q60" s="21">
        <v>5</v>
      </c>
      <c r="R60" s="21"/>
      <c r="S60" s="21">
        <v>5</v>
      </c>
      <c r="T60" s="21"/>
      <c r="U60" s="21"/>
      <c r="V60" s="21">
        <v>5</v>
      </c>
      <c r="W60" s="21">
        <v>3</v>
      </c>
      <c r="X60" s="21"/>
      <c r="Y60" s="21">
        <v>5</v>
      </c>
      <c r="Z60" s="21">
        <f>'MLB Weekly Win Totals'!$Q$10</f>
        <v>1</v>
      </c>
      <c r="AA60" s="21"/>
      <c r="AB60" s="21"/>
      <c r="AC60" s="21">
        <v>1</v>
      </c>
      <c r="AD60" s="21"/>
      <c r="AE60" s="21"/>
      <c r="AF60" s="21">
        <f>'MLB Weekly Win Totals'!$S$21</f>
        <v>2</v>
      </c>
      <c r="AG60" s="21">
        <v>3</v>
      </c>
      <c r="AH60" s="21"/>
    </row>
    <row r="61" spans="4:34" x14ac:dyDescent="0.2">
      <c r="D61" s="1" t="s">
        <v>75</v>
      </c>
      <c r="E61" s="21">
        <f>'MLB Weekly Win Totals'!$R$6</f>
        <v>3</v>
      </c>
      <c r="F61" s="21"/>
      <c r="G61" s="21"/>
      <c r="H61" s="21"/>
      <c r="I61" s="21"/>
      <c r="J61" s="21"/>
      <c r="K61" s="21">
        <v>5</v>
      </c>
      <c r="L61" s="21">
        <f>'MLB Weekly Win Totals'!S31</f>
        <v>4</v>
      </c>
      <c r="M61" s="21">
        <v>4</v>
      </c>
      <c r="N61" s="21"/>
      <c r="O61" s="21">
        <f>'MLB Weekly Win Totals'!$Q$15</f>
        <v>5</v>
      </c>
      <c r="P61" s="21"/>
      <c r="Q61" s="21"/>
      <c r="R61" s="21"/>
      <c r="S61" s="21">
        <v>5</v>
      </c>
      <c r="T61" s="21"/>
      <c r="U61" s="21"/>
      <c r="V61" s="21">
        <v>5</v>
      </c>
      <c r="W61" s="21">
        <v>3</v>
      </c>
      <c r="X61" s="21"/>
      <c r="Y61" s="21">
        <v>5</v>
      </c>
      <c r="Z61" s="21"/>
      <c r="AA61" s="21">
        <v>5</v>
      </c>
      <c r="AB61" s="21">
        <v>4</v>
      </c>
      <c r="AC61" s="21"/>
      <c r="AD61" s="21"/>
      <c r="AE61" s="21">
        <v>5</v>
      </c>
      <c r="AF61" s="21">
        <v>2</v>
      </c>
      <c r="AG61" s="21">
        <v>3</v>
      </c>
      <c r="AH61" s="21"/>
    </row>
    <row r="62" spans="4:34" x14ac:dyDescent="0.2">
      <c r="D62" s="1" t="s">
        <v>11</v>
      </c>
      <c r="E62" s="21"/>
      <c r="F62" s="21"/>
      <c r="G62" s="21"/>
      <c r="H62" s="21"/>
      <c r="I62" s="21"/>
      <c r="J62" s="21"/>
      <c r="K62" s="21"/>
      <c r="L62" s="21">
        <v>4</v>
      </c>
      <c r="M62" s="21"/>
      <c r="N62" s="21">
        <v>2</v>
      </c>
      <c r="O62" s="21"/>
      <c r="P62" s="21"/>
      <c r="Q62" s="21">
        <v>2</v>
      </c>
      <c r="R62" s="21"/>
      <c r="S62" s="21">
        <v>5</v>
      </c>
      <c r="T62" s="21">
        <v>4</v>
      </c>
      <c r="U62" s="21"/>
      <c r="V62" s="21">
        <v>5</v>
      </c>
      <c r="W62" s="21"/>
      <c r="X62" s="21">
        <f>'MLB Weekly Win Totals'!$Q$9</f>
        <v>4</v>
      </c>
      <c r="Y62" s="21">
        <v>5</v>
      </c>
      <c r="Z62" s="21">
        <f>'MLB Weekly Win Totals'!$S$10</f>
        <v>5</v>
      </c>
      <c r="AA62" s="21">
        <v>5</v>
      </c>
      <c r="AB62" s="21"/>
      <c r="AC62" s="21">
        <v>1</v>
      </c>
      <c r="AD62" s="21">
        <f>'MLB Weekly Win Totals'!$R$7</f>
        <v>5</v>
      </c>
      <c r="AE62" s="21">
        <v>5</v>
      </c>
      <c r="AF62" s="21"/>
      <c r="AG62" s="21">
        <v>5</v>
      </c>
      <c r="AH62" s="21"/>
    </row>
    <row r="63" spans="4:34" x14ac:dyDescent="0.2">
      <c r="D63" s="1" t="s">
        <v>31</v>
      </c>
      <c r="E63" s="21"/>
      <c r="F63" s="21"/>
      <c r="G63" s="21">
        <v>2</v>
      </c>
      <c r="H63" s="21"/>
      <c r="I63" s="21"/>
      <c r="J63" s="21"/>
      <c r="K63" s="21"/>
      <c r="L63" s="21"/>
      <c r="M63" s="21">
        <v>5</v>
      </c>
      <c r="N63" s="21"/>
      <c r="O63" s="21">
        <f>'MLB Weekly Win Totals'!$R$15</f>
        <v>4</v>
      </c>
      <c r="P63" s="21"/>
      <c r="Q63" s="21">
        <v>2</v>
      </c>
      <c r="R63" s="21">
        <v>3</v>
      </c>
      <c r="S63" s="21">
        <v>5</v>
      </c>
      <c r="T63" s="21"/>
      <c r="U63" s="21">
        <f>'MLB Weekly Win Totals'!$Q$33</f>
        <v>4</v>
      </c>
      <c r="V63" s="21">
        <v>5</v>
      </c>
      <c r="W63" s="21">
        <v>3</v>
      </c>
      <c r="X63" s="21"/>
      <c r="Y63" s="21">
        <v>5</v>
      </c>
      <c r="Z63" s="21">
        <v>6</v>
      </c>
      <c r="AA63" s="21">
        <v>5</v>
      </c>
      <c r="AB63" s="21"/>
      <c r="AC63" s="21">
        <v>1</v>
      </c>
      <c r="AD63" s="21">
        <f>'MLB Weekly Win Totals'!$S$7</f>
        <v>5</v>
      </c>
      <c r="AE63" s="21"/>
      <c r="AF63" s="21"/>
      <c r="AG63" s="21"/>
      <c r="AH63" s="21"/>
    </row>
    <row r="64" spans="4:34" x14ac:dyDescent="0.2">
      <c r="D64" s="1" t="s">
        <v>6</v>
      </c>
      <c r="E64" s="21"/>
      <c r="F64" s="21"/>
      <c r="G64" s="21">
        <v>2</v>
      </c>
      <c r="H64" s="21"/>
      <c r="I64" s="21">
        <v>6</v>
      </c>
      <c r="J64" s="21"/>
      <c r="K64" s="21">
        <v>5</v>
      </c>
      <c r="L64" s="21">
        <v>4</v>
      </c>
      <c r="M64" s="21"/>
      <c r="N64" s="21">
        <v>2</v>
      </c>
      <c r="O64" s="21"/>
      <c r="P64" s="21"/>
      <c r="Q64" s="21">
        <v>5</v>
      </c>
      <c r="R64" s="21">
        <v>5</v>
      </c>
      <c r="S64" s="21">
        <v>5</v>
      </c>
      <c r="T64" s="21"/>
      <c r="U64" s="21"/>
      <c r="V64" s="21">
        <v>5</v>
      </c>
      <c r="W64" s="21">
        <v>3</v>
      </c>
      <c r="X64" s="21">
        <f>'MLB Weekly Win Totals'!$Q$9</f>
        <v>4</v>
      </c>
      <c r="Y64" s="21"/>
      <c r="Z64" s="21"/>
      <c r="AA64" s="21"/>
      <c r="AB64" s="21"/>
      <c r="AC64" s="21">
        <v>1</v>
      </c>
      <c r="AD64" s="21"/>
      <c r="AE64" s="21"/>
      <c r="AF64" s="21"/>
      <c r="AG64" s="21">
        <f>'MLB Weekly Win Totals'!$S$22</f>
        <v>1</v>
      </c>
      <c r="AH64" s="21">
        <f>'MLB Weekly Win Totals'!$R$30</f>
        <v>4</v>
      </c>
    </row>
    <row r="65" spans="4:34" x14ac:dyDescent="0.2">
      <c r="D65" s="1" t="s">
        <v>7</v>
      </c>
      <c r="E65" s="21">
        <f>'MLB Weekly Win Totals'!$R$6</f>
        <v>3</v>
      </c>
      <c r="F65" s="21"/>
      <c r="G65" s="21"/>
      <c r="H65" s="21">
        <v>2</v>
      </c>
      <c r="I65" s="21"/>
      <c r="J65" s="21"/>
      <c r="K65" s="21">
        <v>4</v>
      </c>
      <c r="L65" s="21"/>
      <c r="M65" s="21">
        <v>5</v>
      </c>
      <c r="N65" s="21"/>
      <c r="O65" s="21"/>
      <c r="P65" s="21"/>
      <c r="Q65" s="21">
        <v>2</v>
      </c>
      <c r="R65" s="21"/>
      <c r="S65" s="21">
        <f>'MLB Weekly Win Totals'!$Q$18</f>
        <v>3</v>
      </c>
      <c r="T65" s="21">
        <v>6</v>
      </c>
      <c r="U65" s="21">
        <v>4</v>
      </c>
      <c r="V65" s="21">
        <v>5</v>
      </c>
      <c r="W65" s="21"/>
      <c r="X65" s="21">
        <v>1</v>
      </c>
      <c r="Y65" s="21">
        <f>'MLB Weekly Win Totals'!$S$34</f>
        <v>4</v>
      </c>
      <c r="Z65" s="21"/>
      <c r="AA65" s="21">
        <v>5</v>
      </c>
      <c r="AB65" s="21">
        <v>2</v>
      </c>
      <c r="AC65" s="21">
        <v>1</v>
      </c>
      <c r="AD65" s="21"/>
      <c r="AE65" s="21"/>
      <c r="AF65" s="21"/>
      <c r="AG65" s="21"/>
      <c r="AH65" s="21"/>
    </row>
    <row r="66" spans="4:34" x14ac:dyDescent="0.2">
      <c r="D66" s="1" t="s">
        <v>3</v>
      </c>
      <c r="E66" s="21"/>
      <c r="F66" s="21"/>
      <c r="G66" s="21">
        <v>2</v>
      </c>
      <c r="H66" s="21"/>
      <c r="I66" s="21">
        <v>6</v>
      </c>
      <c r="J66" s="21"/>
      <c r="K66" s="21">
        <v>5</v>
      </c>
      <c r="L66" s="21">
        <v>4</v>
      </c>
      <c r="M66" s="21"/>
      <c r="N66" s="21">
        <v>2</v>
      </c>
      <c r="O66" s="21"/>
      <c r="P66" s="21"/>
      <c r="Q66" s="21">
        <v>5</v>
      </c>
      <c r="R66" s="21">
        <v>5</v>
      </c>
      <c r="S66" s="21">
        <v>5</v>
      </c>
      <c r="T66" s="21"/>
      <c r="U66" s="21"/>
      <c r="V66" s="21"/>
      <c r="W66" s="21">
        <v>3</v>
      </c>
      <c r="X66" s="21"/>
      <c r="Y66" s="21">
        <v>5</v>
      </c>
      <c r="Z66" s="21"/>
      <c r="AA66" s="21">
        <f>'MLB Weekly Win Totals'!$Q$20</f>
        <v>4</v>
      </c>
      <c r="AB66" s="21"/>
      <c r="AC66" s="21">
        <v>1</v>
      </c>
      <c r="AD66" s="21"/>
      <c r="AE66" s="21"/>
      <c r="AF66" s="21">
        <f>'MLB Weekly Win Totals'!$S$21</f>
        <v>2</v>
      </c>
      <c r="AG66" s="21"/>
      <c r="AH66" s="21">
        <f>'MLB Weekly Win Totals'!$R$30</f>
        <v>4</v>
      </c>
    </row>
    <row r="67" spans="4:34" x14ac:dyDescent="0.2">
      <c r="D67" s="1" t="s">
        <v>72</v>
      </c>
      <c r="E67" s="21"/>
      <c r="F67" s="21"/>
      <c r="G67" s="21">
        <v>2</v>
      </c>
      <c r="H67" s="21"/>
      <c r="I67" s="21"/>
      <c r="J67" s="21"/>
      <c r="K67" s="21">
        <v>5</v>
      </c>
      <c r="L67" s="21"/>
      <c r="M67" s="21">
        <v>4</v>
      </c>
      <c r="N67" s="21"/>
      <c r="O67" s="21">
        <f>'MLB Weekly Win Totals'!$R$15</f>
        <v>4</v>
      </c>
      <c r="P67" s="21">
        <v>2</v>
      </c>
      <c r="Q67" s="21">
        <v>5</v>
      </c>
      <c r="R67" s="21">
        <f>'MLB Weekly Win Totals'!Q17</f>
        <v>3</v>
      </c>
      <c r="S67" s="21">
        <v>5</v>
      </c>
      <c r="T67" s="21"/>
      <c r="U67" s="21"/>
      <c r="V67" s="21"/>
      <c r="W67" s="21">
        <v>4</v>
      </c>
      <c r="X67" s="21"/>
      <c r="Y67" s="21"/>
      <c r="Z67" s="21">
        <v>3</v>
      </c>
      <c r="AA67" s="21"/>
      <c r="AB67" s="21">
        <v>3</v>
      </c>
      <c r="AC67" s="21">
        <v>3</v>
      </c>
      <c r="AD67" s="21">
        <f>'MLB Weekly Win Totals'!$S$7</f>
        <v>5</v>
      </c>
      <c r="AE67" s="21"/>
      <c r="AF67" s="21"/>
      <c r="AG67" s="21">
        <v>5</v>
      </c>
      <c r="AH67" s="21"/>
    </row>
    <row r="68" spans="4:34" x14ac:dyDescent="0.2">
      <c r="D68" s="1" t="s">
        <v>76</v>
      </c>
      <c r="E68" s="21">
        <f>'MLB Weekly Win Totals'!$R$6</f>
        <v>3</v>
      </c>
      <c r="F68" s="21"/>
      <c r="G68" s="21">
        <v>2</v>
      </c>
      <c r="H68" s="21"/>
      <c r="I68" s="21"/>
      <c r="J68" s="21"/>
      <c r="K68" s="21">
        <v>5</v>
      </c>
      <c r="L68" s="21">
        <v>4</v>
      </c>
      <c r="M68" s="21">
        <v>4</v>
      </c>
      <c r="N68" s="21"/>
      <c r="O68" s="21">
        <v>2</v>
      </c>
      <c r="P68" s="21"/>
      <c r="Q68" s="21"/>
      <c r="R68" s="21"/>
      <c r="S68" s="21">
        <v>1</v>
      </c>
      <c r="T68" s="21">
        <v>6</v>
      </c>
      <c r="U68" s="21">
        <v>5</v>
      </c>
      <c r="V68" s="21">
        <v>5</v>
      </c>
      <c r="W68" s="21"/>
      <c r="X68" s="21">
        <f>'MLB Weekly Win Totals'!$Q$9</f>
        <v>4</v>
      </c>
      <c r="Y68" s="21">
        <f>'MLB Weekly Win Totals'!$S$34</f>
        <v>4</v>
      </c>
      <c r="Z68" s="21"/>
      <c r="AA68" s="21"/>
      <c r="AB68" s="21">
        <v>3</v>
      </c>
      <c r="AC68" s="21">
        <v>1</v>
      </c>
      <c r="AD68" s="21"/>
      <c r="AE68" s="21"/>
      <c r="AF68" s="21"/>
      <c r="AG68" s="21"/>
      <c r="AH68" s="21"/>
    </row>
    <row r="69" spans="4:34" x14ac:dyDescent="0.2">
      <c r="D69" s="1" t="s">
        <v>52</v>
      </c>
      <c r="E69" s="21"/>
      <c r="F69" s="21"/>
      <c r="G69" s="21">
        <v>2</v>
      </c>
      <c r="H69" s="21"/>
      <c r="I69" s="21"/>
      <c r="J69" s="21"/>
      <c r="K69" s="21">
        <v>5</v>
      </c>
      <c r="L69" s="21">
        <f>'MLB Weekly Win Totals'!$Q$31</f>
        <v>3</v>
      </c>
      <c r="M69" s="21">
        <v>4</v>
      </c>
      <c r="N69" s="21">
        <v>2</v>
      </c>
      <c r="O69" s="21"/>
      <c r="P69" s="21"/>
      <c r="Q69" s="21">
        <v>2</v>
      </c>
      <c r="R69" s="21"/>
      <c r="S69" s="21"/>
      <c r="T69" s="21">
        <v>6</v>
      </c>
      <c r="U69" s="21">
        <v>5</v>
      </c>
      <c r="V69" s="21">
        <v>5</v>
      </c>
      <c r="W69" s="21">
        <f>'MLB Weekly Win Totals'!$R$27</f>
        <v>2</v>
      </c>
      <c r="X69" s="21"/>
      <c r="Y69" s="21">
        <v>6</v>
      </c>
      <c r="Z69" s="21"/>
      <c r="AA69" s="21"/>
      <c r="AB69" s="21">
        <v>2</v>
      </c>
      <c r="AC69" s="21">
        <v>1</v>
      </c>
      <c r="AD69" s="21"/>
      <c r="AE69" s="21">
        <f>'MLB Weekly Win Totals'!S5</f>
        <v>3</v>
      </c>
      <c r="AF69" s="21"/>
      <c r="AG69" s="21"/>
      <c r="AH69" s="21"/>
    </row>
    <row r="70" spans="4:34" x14ac:dyDescent="0.2">
      <c r="D70" s="1" t="s">
        <v>74</v>
      </c>
      <c r="E70" s="21"/>
      <c r="F70" s="21"/>
      <c r="G70" s="21"/>
      <c r="H70" s="21"/>
      <c r="I70" s="21"/>
      <c r="J70" s="21">
        <v>5</v>
      </c>
      <c r="K70" s="21">
        <v>5</v>
      </c>
      <c r="L70" s="21"/>
      <c r="M70" s="21">
        <v>3</v>
      </c>
      <c r="N70" s="21">
        <v>2</v>
      </c>
      <c r="O70" s="21"/>
      <c r="P70" s="21">
        <v>3</v>
      </c>
      <c r="Q70" s="21"/>
      <c r="R70" s="21"/>
      <c r="S70" s="21">
        <v>2</v>
      </c>
      <c r="T70" s="21"/>
      <c r="U70" s="21">
        <f>'MLB Weekly Win Totals'!S33</f>
        <v>3</v>
      </c>
      <c r="V70" s="21"/>
      <c r="W70" s="21">
        <v>3</v>
      </c>
      <c r="X70" s="21"/>
      <c r="Y70" s="21">
        <v>5</v>
      </c>
      <c r="Z70" s="21"/>
      <c r="AA70" s="21">
        <v>5</v>
      </c>
      <c r="AB70" s="21">
        <f>'MLB Weekly Win Totals'!Q28</f>
        <v>4</v>
      </c>
      <c r="AC70" s="21">
        <v>4</v>
      </c>
      <c r="AD70" s="21"/>
      <c r="AE70" s="21">
        <v>4</v>
      </c>
      <c r="AF70" s="21"/>
      <c r="AG70" s="21"/>
      <c r="AH70" s="21">
        <f>'MLB Weekly Win Totals'!$R$30</f>
        <v>4</v>
      </c>
    </row>
    <row r="71" spans="4:34" x14ac:dyDescent="0.2">
      <c r="D71" s="1" t="s">
        <v>77</v>
      </c>
      <c r="E71" s="21">
        <v>6</v>
      </c>
      <c r="F71" s="21"/>
      <c r="G71" s="21">
        <v>2</v>
      </c>
      <c r="H71" s="21">
        <f>'MLB Weekly Win Totals'!$R$12</f>
        <v>4</v>
      </c>
      <c r="I71" s="21"/>
      <c r="J71" s="21"/>
      <c r="K71" s="21">
        <v>1</v>
      </c>
      <c r="L71" s="21">
        <v>4</v>
      </c>
      <c r="M71" s="21">
        <v>5</v>
      </c>
      <c r="N71" s="21"/>
      <c r="O71" s="21"/>
      <c r="P71" s="21">
        <v>4</v>
      </c>
      <c r="Q71" s="21"/>
      <c r="R71" s="21"/>
      <c r="S71" s="21"/>
      <c r="T71" s="21">
        <v>6</v>
      </c>
      <c r="U71" s="21">
        <f>'MLB Weekly Win Totals'!$Q$33</f>
        <v>4</v>
      </c>
      <c r="V71" s="21">
        <v>5</v>
      </c>
      <c r="W71" s="21">
        <v>1</v>
      </c>
      <c r="X71" s="21"/>
      <c r="Y71" s="21">
        <v>5</v>
      </c>
      <c r="Z71" s="21"/>
      <c r="AA71" s="21">
        <v>5</v>
      </c>
      <c r="AB71" s="21"/>
      <c r="AC71" s="21"/>
      <c r="AD71" s="21"/>
      <c r="AE71" s="21"/>
      <c r="AF71" s="21">
        <f>'MLB Weekly Win Totals'!$S$21</f>
        <v>2</v>
      </c>
      <c r="AG71" s="21"/>
      <c r="AH71" s="21"/>
    </row>
    <row r="72" spans="4:34" x14ac:dyDescent="0.2">
      <c r="D72" s="1" t="s">
        <v>21</v>
      </c>
      <c r="E72" s="21">
        <f>'MLB Weekly Win Totals'!$R$6</f>
        <v>3</v>
      </c>
      <c r="F72" s="21"/>
      <c r="G72" s="21">
        <v>2</v>
      </c>
      <c r="H72" s="21"/>
      <c r="I72" s="21"/>
      <c r="J72" s="21"/>
      <c r="K72" s="21">
        <v>5</v>
      </c>
      <c r="L72" s="21">
        <v>4</v>
      </c>
      <c r="M72" s="21">
        <v>4</v>
      </c>
      <c r="N72" s="21">
        <v>2</v>
      </c>
      <c r="O72" s="21">
        <f>'MLB Weekly Win Totals'!$Q$15</f>
        <v>5</v>
      </c>
      <c r="P72" s="21"/>
      <c r="Q72" s="21">
        <v>2</v>
      </c>
      <c r="R72" s="21">
        <v>2</v>
      </c>
      <c r="S72" s="21"/>
      <c r="T72" s="21">
        <v>6</v>
      </c>
      <c r="U72" s="21"/>
      <c r="V72" s="21">
        <v>5</v>
      </c>
      <c r="W72" s="21">
        <v>4</v>
      </c>
      <c r="X72" s="21"/>
      <c r="Y72" s="21"/>
      <c r="Z72" s="21"/>
      <c r="AA72" s="21"/>
      <c r="AB72" s="21"/>
      <c r="AC72" s="21">
        <v>1</v>
      </c>
      <c r="AD72" s="21"/>
      <c r="AE72" s="21"/>
      <c r="AF72" s="21">
        <f>'MLB Weekly Win Totals'!$S$21</f>
        <v>2</v>
      </c>
      <c r="AG72" s="21"/>
      <c r="AH72" s="21"/>
    </row>
  </sheetData>
  <autoFilter ref="A4:AH72" xr:uid="{404378C3-A2E9-904B-994A-1CAE44DF3B68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3BD33-B197-654B-9928-241250682C01}">
  <dimension ref="A1:AF34"/>
  <sheetViews>
    <sheetView showGridLines="0" zoomScaleNormal="100" workbookViewId="0">
      <selection activeCell="S9" sqref="S9"/>
    </sheetView>
  </sheetViews>
  <sheetFormatPr baseColWidth="10" defaultRowHeight="16" x14ac:dyDescent="0.2"/>
  <cols>
    <col min="1" max="1" width="21.1640625" bestFit="1" customWidth="1"/>
    <col min="2" max="2" width="13.1640625" bestFit="1" customWidth="1"/>
    <col min="3" max="3" width="8" customWidth="1"/>
    <col min="4" max="4" width="9" customWidth="1"/>
    <col min="5" max="5" width="9.6640625" customWidth="1"/>
    <col min="6" max="6" width="9.83203125" bestFit="1" customWidth="1"/>
  </cols>
  <sheetData>
    <row r="1" spans="1:32" x14ac:dyDescent="0.2">
      <c r="A1" s="9" t="s">
        <v>158</v>
      </c>
    </row>
    <row r="2" spans="1:32" x14ac:dyDescent="0.2">
      <c r="A2" s="9">
        <v>2025</v>
      </c>
    </row>
    <row r="3" spans="1:32" x14ac:dyDescent="0.2">
      <c r="F3" t="s">
        <v>109</v>
      </c>
      <c r="G3" t="s">
        <v>110</v>
      </c>
      <c r="H3" t="s">
        <v>111</v>
      </c>
      <c r="I3" t="s">
        <v>112</v>
      </c>
      <c r="J3" t="s">
        <v>113</v>
      </c>
      <c r="K3" t="s">
        <v>114</v>
      </c>
      <c r="L3" t="s">
        <v>115</v>
      </c>
      <c r="M3" t="s">
        <v>116</v>
      </c>
      <c r="N3" t="s">
        <v>117</v>
      </c>
      <c r="O3" t="s">
        <v>118</v>
      </c>
      <c r="P3" t="s">
        <v>119</v>
      </c>
      <c r="Q3" t="s">
        <v>120</v>
      </c>
      <c r="R3" t="s">
        <v>121</v>
      </c>
      <c r="S3" s="2" t="s">
        <v>122</v>
      </c>
      <c r="T3" t="s">
        <v>123</v>
      </c>
      <c r="U3" t="s">
        <v>124</v>
      </c>
      <c r="V3" t="s">
        <v>125</v>
      </c>
      <c r="W3" t="s">
        <v>126</v>
      </c>
      <c r="X3" t="s">
        <v>127</v>
      </c>
      <c r="Y3" t="s">
        <v>128</v>
      </c>
      <c r="Z3" t="s">
        <v>129</v>
      </c>
      <c r="AA3" t="s">
        <v>130</v>
      </c>
      <c r="AB3" t="s">
        <v>131</v>
      </c>
      <c r="AC3" t="s">
        <v>132</v>
      </c>
      <c r="AD3" t="s">
        <v>133</v>
      </c>
      <c r="AE3" t="s">
        <v>134</v>
      </c>
      <c r="AF3" t="s">
        <v>135</v>
      </c>
    </row>
    <row r="4" spans="1:32" x14ac:dyDescent="0.2">
      <c r="A4" t="s">
        <v>170</v>
      </c>
      <c r="B4" t="s">
        <v>169</v>
      </c>
      <c r="C4" t="s">
        <v>160</v>
      </c>
      <c r="D4" t="s">
        <v>161</v>
      </c>
      <c r="E4" t="s">
        <v>162</v>
      </c>
      <c r="F4" s="4" t="s">
        <v>81</v>
      </c>
      <c r="G4" s="4" t="s">
        <v>82</v>
      </c>
      <c r="H4" s="4" t="s">
        <v>83</v>
      </c>
      <c r="I4" s="4" t="s">
        <v>84</v>
      </c>
      <c r="J4" s="4" t="s">
        <v>85</v>
      </c>
      <c r="K4" s="4" t="s">
        <v>86</v>
      </c>
      <c r="L4" s="4" t="s">
        <v>87</v>
      </c>
      <c r="M4" s="4" t="s">
        <v>88</v>
      </c>
      <c r="N4" s="4" t="s">
        <v>89</v>
      </c>
      <c r="O4" s="4" t="s">
        <v>90</v>
      </c>
      <c r="P4" s="4" t="s">
        <v>91</v>
      </c>
      <c r="Q4" s="4" t="s">
        <v>92</v>
      </c>
      <c r="R4" s="4" t="s">
        <v>93</v>
      </c>
      <c r="S4" s="4" t="s">
        <v>94</v>
      </c>
      <c r="T4" s="4" t="s">
        <v>95</v>
      </c>
      <c r="U4" s="4" t="s">
        <v>96</v>
      </c>
      <c r="V4" s="4" t="s">
        <v>97</v>
      </c>
      <c r="W4" s="4" t="s">
        <v>98</v>
      </c>
      <c r="X4" s="4" t="s">
        <v>99</v>
      </c>
      <c r="Y4" s="4" t="s">
        <v>100</v>
      </c>
      <c r="Z4" s="4" t="s">
        <v>101</v>
      </c>
      <c r="AA4" s="4" t="s">
        <v>102</v>
      </c>
      <c r="AB4" s="4" t="s">
        <v>103</v>
      </c>
      <c r="AC4" s="4" t="s">
        <v>104</v>
      </c>
      <c r="AD4" s="4" t="s">
        <v>105</v>
      </c>
      <c r="AE4" s="4" t="s">
        <v>106</v>
      </c>
      <c r="AF4" s="4" t="s">
        <v>107</v>
      </c>
    </row>
    <row r="5" spans="1:32" x14ac:dyDescent="0.2">
      <c r="A5" t="s">
        <v>168</v>
      </c>
      <c r="B5" t="s">
        <v>59</v>
      </c>
      <c r="C5">
        <v>45</v>
      </c>
      <c r="D5">
        <v>38</v>
      </c>
      <c r="E5" s="7">
        <f t="shared" ref="E5:E34" si="0">C5/(C5+D5)</f>
        <v>0.54216867469879515</v>
      </c>
      <c r="F5">
        <v>4</v>
      </c>
      <c r="G5">
        <v>4</v>
      </c>
      <c r="H5" s="22">
        <v>5</v>
      </c>
      <c r="I5">
        <v>3</v>
      </c>
      <c r="J5">
        <v>1</v>
      </c>
      <c r="K5" s="22">
        <v>5</v>
      </c>
      <c r="L5">
        <v>3</v>
      </c>
      <c r="M5">
        <v>2</v>
      </c>
      <c r="N5">
        <v>2</v>
      </c>
      <c r="O5">
        <v>4</v>
      </c>
      <c r="P5">
        <v>4</v>
      </c>
      <c r="Q5">
        <v>2</v>
      </c>
      <c r="R5">
        <v>3</v>
      </c>
      <c r="S5">
        <f>C5-(SUM(F5:R5))</f>
        <v>3</v>
      </c>
    </row>
    <row r="6" spans="1:32" x14ac:dyDescent="0.2">
      <c r="A6" t="s">
        <v>163</v>
      </c>
      <c r="B6" t="s">
        <v>141</v>
      </c>
      <c r="C6">
        <v>48</v>
      </c>
      <c r="D6">
        <v>35</v>
      </c>
      <c r="E6" s="7">
        <f t="shared" si="0"/>
        <v>0.57831325301204817</v>
      </c>
      <c r="F6">
        <v>3</v>
      </c>
      <c r="G6">
        <v>3</v>
      </c>
      <c r="H6">
        <v>2</v>
      </c>
      <c r="I6" s="22">
        <v>6</v>
      </c>
      <c r="J6">
        <v>3</v>
      </c>
      <c r="K6">
        <v>2</v>
      </c>
      <c r="L6">
        <v>4</v>
      </c>
      <c r="M6">
        <v>4</v>
      </c>
      <c r="N6">
        <v>5</v>
      </c>
      <c r="O6">
        <v>4</v>
      </c>
      <c r="P6">
        <v>3</v>
      </c>
      <c r="Q6">
        <v>3</v>
      </c>
      <c r="R6">
        <v>3</v>
      </c>
      <c r="S6">
        <f t="shared" ref="S6:S34" si="1">C6-(SUM(F6:R6))</f>
        <v>3</v>
      </c>
    </row>
    <row r="7" spans="1:32" x14ac:dyDescent="0.2">
      <c r="A7" t="s">
        <v>168</v>
      </c>
      <c r="B7" t="s">
        <v>155</v>
      </c>
      <c r="C7">
        <v>53</v>
      </c>
      <c r="D7">
        <v>32</v>
      </c>
      <c r="E7" s="7">
        <f t="shared" si="0"/>
        <v>0.62352941176470589</v>
      </c>
      <c r="F7">
        <v>3</v>
      </c>
      <c r="G7">
        <v>4</v>
      </c>
      <c r="H7">
        <v>2</v>
      </c>
      <c r="I7">
        <v>5</v>
      </c>
      <c r="J7">
        <v>2</v>
      </c>
      <c r="K7" s="22">
        <v>5</v>
      </c>
      <c r="L7">
        <v>4</v>
      </c>
      <c r="M7">
        <v>2</v>
      </c>
      <c r="N7">
        <v>3</v>
      </c>
      <c r="O7">
        <v>4</v>
      </c>
      <c r="P7">
        <v>3</v>
      </c>
      <c r="Q7">
        <v>4</v>
      </c>
      <c r="R7" s="22">
        <v>5</v>
      </c>
      <c r="S7">
        <v>5</v>
      </c>
    </row>
    <row r="8" spans="1:32" x14ac:dyDescent="0.2">
      <c r="A8" t="s">
        <v>165</v>
      </c>
      <c r="B8" t="s">
        <v>80</v>
      </c>
      <c r="C8">
        <v>41</v>
      </c>
      <c r="D8">
        <v>43</v>
      </c>
      <c r="E8" s="7">
        <f t="shared" si="0"/>
        <v>0.48809523809523808</v>
      </c>
      <c r="F8">
        <v>3</v>
      </c>
      <c r="G8">
        <v>5</v>
      </c>
      <c r="H8">
        <v>1</v>
      </c>
      <c r="I8">
        <v>4</v>
      </c>
      <c r="J8">
        <v>2</v>
      </c>
      <c r="K8">
        <v>2</v>
      </c>
      <c r="L8">
        <v>3</v>
      </c>
      <c r="M8" s="22">
        <v>5</v>
      </c>
      <c r="N8">
        <v>1</v>
      </c>
      <c r="O8">
        <v>3</v>
      </c>
      <c r="P8">
        <v>2</v>
      </c>
      <c r="Q8" s="22">
        <v>5</v>
      </c>
      <c r="R8">
        <v>2</v>
      </c>
      <c r="S8">
        <f t="shared" si="1"/>
        <v>3</v>
      </c>
    </row>
    <row r="9" spans="1:32" x14ac:dyDescent="0.2">
      <c r="A9" t="s">
        <v>166</v>
      </c>
      <c r="B9" t="s">
        <v>43</v>
      </c>
      <c r="C9">
        <v>37</v>
      </c>
      <c r="D9">
        <v>45</v>
      </c>
      <c r="E9" s="7">
        <f t="shared" si="0"/>
        <v>0.45121951219512196</v>
      </c>
      <c r="F9">
        <v>3</v>
      </c>
      <c r="G9">
        <v>2</v>
      </c>
      <c r="H9">
        <v>3</v>
      </c>
      <c r="I9">
        <v>1</v>
      </c>
      <c r="J9">
        <v>3</v>
      </c>
      <c r="K9">
        <v>1</v>
      </c>
      <c r="L9">
        <v>2</v>
      </c>
      <c r="M9">
        <v>3</v>
      </c>
      <c r="N9">
        <v>3</v>
      </c>
      <c r="O9">
        <v>2</v>
      </c>
      <c r="P9">
        <v>1</v>
      </c>
      <c r="Q9">
        <v>4</v>
      </c>
      <c r="R9">
        <v>3</v>
      </c>
      <c r="S9" s="22">
        <f t="shared" si="1"/>
        <v>6</v>
      </c>
    </row>
    <row r="10" spans="1:32" x14ac:dyDescent="0.2">
      <c r="A10" t="s">
        <v>167</v>
      </c>
      <c r="B10" t="s">
        <v>153</v>
      </c>
      <c r="C10">
        <v>47</v>
      </c>
      <c r="D10">
        <v>38</v>
      </c>
      <c r="E10" s="7">
        <f t="shared" si="0"/>
        <v>0.55294117647058827</v>
      </c>
      <c r="F10">
        <v>3</v>
      </c>
      <c r="G10">
        <v>1</v>
      </c>
      <c r="H10">
        <v>3</v>
      </c>
      <c r="I10">
        <v>2</v>
      </c>
      <c r="J10">
        <v>3</v>
      </c>
      <c r="K10">
        <v>4</v>
      </c>
      <c r="L10" s="22">
        <v>6</v>
      </c>
      <c r="M10">
        <v>4</v>
      </c>
      <c r="N10">
        <v>4</v>
      </c>
      <c r="O10">
        <v>3</v>
      </c>
      <c r="P10">
        <v>3</v>
      </c>
      <c r="Q10">
        <v>1</v>
      </c>
      <c r="R10" s="22">
        <v>5</v>
      </c>
      <c r="S10">
        <f t="shared" si="1"/>
        <v>5</v>
      </c>
    </row>
    <row r="11" spans="1:32" x14ac:dyDescent="0.2">
      <c r="A11" t="s">
        <v>163</v>
      </c>
      <c r="B11" t="s">
        <v>142</v>
      </c>
      <c r="C11">
        <v>36</v>
      </c>
      <c r="D11">
        <v>47</v>
      </c>
      <c r="E11" s="7">
        <f t="shared" si="0"/>
        <v>0.43373493975903615</v>
      </c>
      <c r="F11">
        <v>2</v>
      </c>
      <c r="G11">
        <v>2</v>
      </c>
      <c r="H11">
        <v>2</v>
      </c>
      <c r="I11">
        <v>3</v>
      </c>
      <c r="J11">
        <v>1</v>
      </c>
      <c r="K11">
        <v>3</v>
      </c>
      <c r="L11">
        <v>2</v>
      </c>
      <c r="M11">
        <v>0</v>
      </c>
      <c r="N11">
        <v>3</v>
      </c>
      <c r="O11">
        <v>4</v>
      </c>
      <c r="P11">
        <v>4</v>
      </c>
      <c r="Q11">
        <v>4</v>
      </c>
      <c r="R11">
        <v>3</v>
      </c>
      <c r="S11">
        <f t="shared" si="1"/>
        <v>3</v>
      </c>
    </row>
    <row r="12" spans="1:32" x14ac:dyDescent="0.2">
      <c r="A12" t="s">
        <v>163</v>
      </c>
      <c r="B12" t="s">
        <v>18</v>
      </c>
      <c r="C12">
        <v>47</v>
      </c>
      <c r="D12">
        <v>37</v>
      </c>
      <c r="E12" s="7">
        <f t="shared" si="0"/>
        <v>0.55952380952380953</v>
      </c>
      <c r="F12">
        <v>2</v>
      </c>
      <c r="G12">
        <v>2</v>
      </c>
      <c r="H12">
        <v>3</v>
      </c>
      <c r="I12">
        <v>2</v>
      </c>
      <c r="J12" s="22">
        <v>5</v>
      </c>
      <c r="K12">
        <v>2</v>
      </c>
      <c r="L12">
        <v>2</v>
      </c>
      <c r="M12">
        <v>3</v>
      </c>
      <c r="N12">
        <v>5</v>
      </c>
      <c r="O12">
        <v>4</v>
      </c>
      <c r="P12" s="22">
        <v>5</v>
      </c>
      <c r="Q12">
        <v>4</v>
      </c>
      <c r="R12">
        <v>4</v>
      </c>
      <c r="S12">
        <f t="shared" si="1"/>
        <v>4</v>
      </c>
    </row>
    <row r="13" spans="1:32" x14ac:dyDescent="0.2">
      <c r="A13" t="s">
        <v>163</v>
      </c>
      <c r="B13" t="s">
        <v>144</v>
      </c>
      <c r="C13">
        <v>45</v>
      </c>
      <c r="D13">
        <v>38</v>
      </c>
      <c r="E13" s="7">
        <f t="shared" si="0"/>
        <v>0.54216867469879515</v>
      </c>
      <c r="F13">
        <v>2</v>
      </c>
      <c r="G13">
        <v>3</v>
      </c>
      <c r="H13">
        <v>4</v>
      </c>
      <c r="I13">
        <v>3</v>
      </c>
      <c r="J13">
        <v>1</v>
      </c>
      <c r="K13">
        <v>3</v>
      </c>
      <c r="L13">
        <v>4</v>
      </c>
      <c r="M13">
        <v>2</v>
      </c>
      <c r="N13">
        <v>3</v>
      </c>
      <c r="O13" s="22">
        <v>6</v>
      </c>
      <c r="P13">
        <v>4</v>
      </c>
      <c r="Q13">
        <v>3</v>
      </c>
      <c r="R13">
        <v>3</v>
      </c>
      <c r="S13">
        <f t="shared" si="1"/>
        <v>4</v>
      </c>
    </row>
    <row r="14" spans="1:32" x14ac:dyDescent="0.2">
      <c r="A14" t="s">
        <v>164</v>
      </c>
      <c r="B14" t="s">
        <v>145</v>
      </c>
      <c r="C14">
        <v>40</v>
      </c>
      <c r="D14">
        <v>42</v>
      </c>
      <c r="E14" s="7">
        <f t="shared" si="0"/>
        <v>0.48780487804878048</v>
      </c>
      <c r="F14">
        <v>2</v>
      </c>
      <c r="G14">
        <v>1</v>
      </c>
      <c r="H14">
        <v>5</v>
      </c>
      <c r="I14">
        <v>4</v>
      </c>
      <c r="J14">
        <v>3</v>
      </c>
      <c r="K14" s="22">
        <v>5</v>
      </c>
      <c r="L14">
        <v>3</v>
      </c>
      <c r="M14">
        <v>2</v>
      </c>
      <c r="N14">
        <v>4</v>
      </c>
      <c r="O14">
        <v>3</v>
      </c>
      <c r="P14">
        <v>2</v>
      </c>
      <c r="Q14">
        <v>1</v>
      </c>
      <c r="R14">
        <v>4</v>
      </c>
      <c r="S14">
        <f t="shared" si="1"/>
        <v>1</v>
      </c>
    </row>
    <row r="15" spans="1:32" x14ac:dyDescent="0.2">
      <c r="A15" t="s">
        <v>165</v>
      </c>
      <c r="B15" t="s">
        <v>147</v>
      </c>
      <c r="C15">
        <v>50</v>
      </c>
      <c r="D15">
        <v>34</v>
      </c>
      <c r="E15" s="7">
        <f t="shared" si="0"/>
        <v>0.59523809523809523</v>
      </c>
      <c r="F15">
        <v>2</v>
      </c>
      <c r="G15">
        <v>2</v>
      </c>
      <c r="H15">
        <v>3</v>
      </c>
      <c r="I15">
        <v>3</v>
      </c>
      <c r="J15">
        <v>4</v>
      </c>
      <c r="K15">
        <v>3</v>
      </c>
      <c r="L15">
        <v>3</v>
      </c>
      <c r="M15">
        <v>4</v>
      </c>
      <c r="N15">
        <v>4</v>
      </c>
      <c r="O15">
        <v>4</v>
      </c>
      <c r="P15">
        <v>4</v>
      </c>
      <c r="Q15" s="22">
        <v>5</v>
      </c>
      <c r="R15">
        <v>4</v>
      </c>
      <c r="S15">
        <f t="shared" si="1"/>
        <v>5</v>
      </c>
    </row>
    <row r="16" spans="1:32" x14ac:dyDescent="0.2">
      <c r="A16" t="s">
        <v>165</v>
      </c>
      <c r="B16" t="s">
        <v>2</v>
      </c>
      <c r="C16">
        <v>43</v>
      </c>
      <c r="D16">
        <v>40</v>
      </c>
      <c r="E16" s="7">
        <f t="shared" si="0"/>
        <v>0.51807228915662651</v>
      </c>
      <c r="F16">
        <v>2</v>
      </c>
      <c r="G16">
        <v>1</v>
      </c>
      <c r="H16" s="22">
        <v>5</v>
      </c>
      <c r="I16">
        <v>4</v>
      </c>
      <c r="J16">
        <v>4</v>
      </c>
      <c r="K16">
        <v>4</v>
      </c>
      <c r="L16">
        <v>2</v>
      </c>
      <c r="M16">
        <v>4</v>
      </c>
      <c r="N16">
        <v>3</v>
      </c>
      <c r="O16">
        <v>3</v>
      </c>
      <c r="P16">
        <v>1</v>
      </c>
      <c r="Q16">
        <v>3</v>
      </c>
      <c r="R16">
        <v>3</v>
      </c>
      <c r="S16">
        <f t="shared" si="1"/>
        <v>4</v>
      </c>
    </row>
    <row r="17" spans="1:19" x14ac:dyDescent="0.2">
      <c r="A17" t="s">
        <v>165</v>
      </c>
      <c r="B17" t="s">
        <v>148</v>
      </c>
      <c r="C17">
        <v>34</v>
      </c>
      <c r="D17">
        <v>52</v>
      </c>
      <c r="E17" s="7">
        <f t="shared" si="0"/>
        <v>0.39534883720930231</v>
      </c>
      <c r="F17">
        <v>2</v>
      </c>
      <c r="G17">
        <v>2</v>
      </c>
      <c r="H17">
        <v>2</v>
      </c>
      <c r="I17">
        <v>4</v>
      </c>
      <c r="J17">
        <v>4</v>
      </c>
      <c r="K17" s="22">
        <v>5</v>
      </c>
      <c r="L17">
        <v>2</v>
      </c>
      <c r="M17">
        <v>1</v>
      </c>
      <c r="N17">
        <v>1</v>
      </c>
      <c r="O17">
        <v>0</v>
      </c>
      <c r="P17">
        <v>3</v>
      </c>
      <c r="Q17">
        <v>3</v>
      </c>
      <c r="R17">
        <v>3</v>
      </c>
      <c r="S17">
        <f t="shared" si="1"/>
        <v>2</v>
      </c>
    </row>
    <row r="18" spans="1:19" x14ac:dyDescent="0.2">
      <c r="A18" t="s">
        <v>165</v>
      </c>
      <c r="B18" t="s">
        <v>38</v>
      </c>
      <c r="C18">
        <v>41</v>
      </c>
      <c r="D18">
        <v>42</v>
      </c>
      <c r="E18" s="7">
        <f t="shared" si="0"/>
        <v>0.49397590361445781</v>
      </c>
      <c r="F18">
        <v>2</v>
      </c>
      <c r="G18">
        <v>4</v>
      </c>
      <c r="H18">
        <v>3</v>
      </c>
      <c r="I18">
        <v>2</v>
      </c>
      <c r="J18">
        <v>1</v>
      </c>
      <c r="K18">
        <v>1</v>
      </c>
      <c r="L18">
        <v>3</v>
      </c>
      <c r="M18">
        <v>4</v>
      </c>
      <c r="N18">
        <v>5</v>
      </c>
      <c r="O18">
        <v>1</v>
      </c>
      <c r="P18">
        <v>4</v>
      </c>
      <c r="Q18">
        <v>3</v>
      </c>
      <c r="R18">
        <v>4</v>
      </c>
      <c r="S18">
        <f t="shared" si="1"/>
        <v>4</v>
      </c>
    </row>
    <row r="19" spans="1:19" x14ac:dyDescent="0.2">
      <c r="A19" t="s">
        <v>166</v>
      </c>
      <c r="B19" t="s">
        <v>23</v>
      </c>
      <c r="C19">
        <v>49</v>
      </c>
      <c r="D19">
        <v>35</v>
      </c>
      <c r="E19" s="7">
        <f t="shared" si="0"/>
        <v>0.58333333333333337</v>
      </c>
      <c r="F19">
        <v>2</v>
      </c>
      <c r="G19">
        <v>5</v>
      </c>
      <c r="H19">
        <v>2</v>
      </c>
      <c r="I19">
        <v>4</v>
      </c>
      <c r="J19">
        <v>2</v>
      </c>
      <c r="K19">
        <v>4</v>
      </c>
      <c r="L19">
        <v>5</v>
      </c>
      <c r="M19">
        <v>4</v>
      </c>
      <c r="N19" s="22">
        <v>6</v>
      </c>
      <c r="O19">
        <v>2</v>
      </c>
      <c r="P19">
        <v>1</v>
      </c>
      <c r="Q19" s="22">
        <v>5</v>
      </c>
      <c r="R19" s="22">
        <v>5</v>
      </c>
      <c r="S19">
        <f t="shared" si="1"/>
        <v>2</v>
      </c>
    </row>
    <row r="20" spans="1:19" x14ac:dyDescent="0.2">
      <c r="A20" t="s">
        <v>167</v>
      </c>
      <c r="B20" t="s">
        <v>13</v>
      </c>
      <c r="C20">
        <v>49</v>
      </c>
      <c r="D20">
        <v>35</v>
      </c>
      <c r="E20" s="7">
        <f t="shared" si="0"/>
        <v>0.58333333333333337</v>
      </c>
      <c r="F20">
        <v>2</v>
      </c>
      <c r="G20">
        <v>5</v>
      </c>
      <c r="H20">
        <v>4</v>
      </c>
      <c r="I20">
        <v>3</v>
      </c>
      <c r="J20">
        <v>3</v>
      </c>
      <c r="K20">
        <v>4</v>
      </c>
      <c r="L20">
        <v>2</v>
      </c>
      <c r="M20" s="22">
        <v>5</v>
      </c>
      <c r="N20">
        <v>4</v>
      </c>
      <c r="O20">
        <v>5</v>
      </c>
      <c r="P20">
        <v>3</v>
      </c>
      <c r="Q20">
        <v>4</v>
      </c>
      <c r="R20">
        <v>2</v>
      </c>
      <c r="S20">
        <f t="shared" si="1"/>
        <v>3</v>
      </c>
    </row>
    <row r="21" spans="1:19" x14ac:dyDescent="0.2">
      <c r="A21" t="s">
        <v>168</v>
      </c>
      <c r="B21" t="s">
        <v>16</v>
      </c>
      <c r="C21">
        <v>41</v>
      </c>
      <c r="D21">
        <v>42</v>
      </c>
      <c r="E21" s="7">
        <f t="shared" si="0"/>
        <v>0.49397590361445781</v>
      </c>
      <c r="F21">
        <v>2</v>
      </c>
      <c r="G21">
        <v>3</v>
      </c>
      <c r="H21">
        <v>4</v>
      </c>
      <c r="I21">
        <v>4</v>
      </c>
      <c r="J21">
        <v>2</v>
      </c>
      <c r="K21">
        <v>3</v>
      </c>
      <c r="L21">
        <v>3</v>
      </c>
      <c r="M21">
        <v>4</v>
      </c>
      <c r="N21">
        <v>1</v>
      </c>
      <c r="O21">
        <v>2</v>
      </c>
      <c r="P21">
        <v>3</v>
      </c>
      <c r="Q21" s="22">
        <v>5</v>
      </c>
      <c r="R21">
        <v>3</v>
      </c>
      <c r="S21">
        <f t="shared" si="1"/>
        <v>2</v>
      </c>
    </row>
    <row r="22" spans="1:19" x14ac:dyDescent="0.2">
      <c r="A22" t="s">
        <v>168</v>
      </c>
      <c r="B22" t="s">
        <v>156</v>
      </c>
      <c r="C22">
        <v>45</v>
      </c>
      <c r="D22">
        <v>39</v>
      </c>
      <c r="E22" s="7">
        <f t="shared" si="0"/>
        <v>0.5357142857142857</v>
      </c>
      <c r="F22">
        <v>2</v>
      </c>
      <c r="G22" s="18">
        <v>6</v>
      </c>
      <c r="H22">
        <v>3</v>
      </c>
      <c r="I22">
        <v>3</v>
      </c>
      <c r="J22" s="22">
        <v>5</v>
      </c>
      <c r="K22">
        <v>3</v>
      </c>
      <c r="L22">
        <v>2</v>
      </c>
      <c r="M22">
        <v>4</v>
      </c>
      <c r="N22">
        <v>3</v>
      </c>
      <c r="O22">
        <v>2</v>
      </c>
      <c r="P22" s="22">
        <v>5</v>
      </c>
      <c r="Q22">
        <v>3</v>
      </c>
      <c r="R22">
        <v>3</v>
      </c>
      <c r="S22">
        <f t="shared" si="1"/>
        <v>1</v>
      </c>
    </row>
    <row r="23" spans="1:19" x14ac:dyDescent="0.2">
      <c r="A23" t="s">
        <v>163</v>
      </c>
      <c r="B23" t="s">
        <v>143</v>
      </c>
      <c r="C23">
        <v>41</v>
      </c>
      <c r="D23">
        <v>44</v>
      </c>
      <c r="E23" s="7">
        <f t="shared" si="0"/>
        <v>0.4823529411764706</v>
      </c>
      <c r="F23">
        <v>1</v>
      </c>
      <c r="G23">
        <v>5</v>
      </c>
      <c r="H23">
        <v>2</v>
      </c>
      <c r="I23">
        <v>4</v>
      </c>
      <c r="J23">
        <v>4</v>
      </c>
      <c r="K23">
        <v>2</v>
      </c>
      <c r="L23">
        <v>4</v>
      </c>
      <c r="M23">
        <v>1</v>
      </c>
      <c r="N23">
        <v>4</v>
      </c>
      <c r="O23">
        <v>2</v>
      </c>
      <c r="P23">
        <v>3</v>
      </c>
      <c r="Q23">
        <v>5</v>
      </c>
      <c r="R23">
        <v>3</v>
      </c>
      <c r="S23">
        <f t="shared" si="1"/>
        <v>1</v>
      </c>
    </row>
    <row r="24" spans="1:19" x14ac:dyDescent="0.2">
      <c r="A24" t="s">
        <v>164</v>
      </c>
      <c r="B24" t="s">
        <v>78</v>
      </c>
      <c r="C24">
        <v>39</v>
      </c>
      <c r="D24">
        <v>45</v>
      </c>
      <c r="E24" s="7">
        <f t="shared" si="0"/>
        <v>0.4642857142857143</v>
      </c>
      <c r="F24">
        <v>1</v>
      </c>
      <c r="G24">
        <v>3</v>
      </c>
      <c r="H24">
        <v>4</v>
      </c>
      <c r="I24">
        <v>1</v>
      </c>
      <c r="J24" s="22">
        <v>5</v>
      </c>
      <c r="K24" s="22">
        <v>5</v>
      </c>
      <c r="L24">
        <v>5</v>
      </c>
      <c r="M24">
        <v>2</v>
      </c>
      <c r="N24">
        <v>3</v>
      </c>
      <c r="O24">
        <v>2</v>
      </c>
      <c r="P24">
        <v>3</v>
      </c>
      <c r="Q24">
        <v>0</v>
      </c>
      <c r="R24">
        <v>4</v>
      </c>
      <c r="S24">
        <f t="shared" si="1"/>
        <v>1</v>
      </c>
    </row>
    <row r="25" spans="1:19" x14ac:dyDescent="0.2">
      <c r="A25" t="s">
        <v>164</v>
      </c>
      <c r="B25" t="s">
        <v>40</v>
      </c>
      <c r="C25">
        <v>28</v>
      </c>
      <c r="D25">
        <v>56</v>
      </c>
      <c r="E25" s="7">
        <f t="shared" si="0"/>
        <v>0.33333333333333331</v>
      </c>
      <c r="F25">
        <v>1</v>
      </c>
      <c r="G25">
        <v>1</v>
      </c>
      <c r="H25">
        <v>2</v>
      </c>
      <c r="I25">
        <v>1</v>
      </c>
      <c r="J25">
        <v>2</v>
      </c>
      <c r="K25">
        <v>3</v>
      </c>
      <c r="L25">
        <v>2</v>
      </c>
      <c r="M25">
        <v>2</v>
      </c>
      <c r="N25">
        <v>3</v>
      </c>
      <c r="O25">
        <v>1</v>
      </c>
      <c r="P25">
        <v>4</v>
      </c>
      <c r="Q25">
        <v>1</v>
      </c>
      <c r="R25">
        <v>2</v>
      </c>
      <c r="S25">
        <f t="shared" si="1"/>
        <v>3</v>
      </c>
    </row>
    <row r="26" spans="1:19" x14ac:dyDescent="0.2">
      <c r="A26" t="s">
        <v>166</v>
      </c>
      <c r="B26" t="s">
        <v>150</v>
      </c>
      <c r="C26">
        <v>48</v>
      </c>
      <c r="D26">
        <v>37</v>
      </c>
      <c r="E26" s="7">
        <f t="shared" si="0"/>
        <v>0.56470588235294117</v>
      </c>
      <c r="F26">
        <v>1</v>
      </c>
      <c r="G26">
        <v>5</v>
      </c>
      <c r="H26">
        <v>4</v>
      </c>
      <c r="I26">
        <v>5</v>
      </c>
      <c r="J26">
        <v>4</v>
      </c>
      <c r="K26">
        <v>3</v>
      </c>
      <c r="L26">
        <v>4</v>
      </c>
      <c r="M26">
        <v>3</v>
      </c>
      <c r="N26">
        <v>3</v>
      </c>
      <c r="O26">
        <v>5</v>
      </c>
      <c r="P26" s="22">
        <v>5</v>
      </c>
      <c r="Q26">
        <v>3</v>
      </c>
      <c r="R26">
        <v>1</v>
      </c>
      <c r="S26">
        <f t="shared" si="1"/>
        <v>2</v>
      </c>
    </row>
    <row r="27" spans="1:19" x14ac:dyDescent="0.2">
      <c r="A27" t="s">
        <v>166</v>
      </c>
      <c r="B27" t="s">
        <v>151</v>
      </c>
      <c r="C27">
        <v>35</v>
      </c>
      <c r="D27">
        <v>49</v>
      </c>
      <c r="E27" s="7">
        <f t="shared" si="0"/>
        <v>0.41666666666666669</v>
      </c>
      <c r="F27">
        <v>1</v>
      </c>
      <c r="G27">
        <v>2</v>
      </c>
      <c r="H27">
        <v>3</v>
      </c>
      <c r="I27">
        <v>3</v>
      </c>
      <c r="J27">
        <v>4</v>
      </c>
      <c r="K27">
        <v>3</v>
      </c>
      <c r="L27">
        <v>1</v>
      </c>
      <c r="M27">
        <v>4</v>
      </c>
      <c r="N27">
        <v>3</v>
      </c>
      <c r="O27">
        <v>4</v>
      </c>
      <c r="P27">
        <v>2</v>
      </c>
      <c r="Q27">
        <v>0</v>
      </c>
      <c r="R27">
        <v>2</v>
      </c>
      <c r="S27">
        <f t="shared" si="1"/>
        <v>3</v>
      </c>
    </row>
    <row r="28" spans="1:19" x14ac:dyDescent="0.2">
      <c r="A28" t="s">
        <v>167</v>
      </c>
      <c r="B28" t="s">
        <v>154</v>
      </c>
      <c r="C28">
        <v>44</v>
      </c>
      <c r="D28">
        <v>40</v>
      </c>
      <c r="E28" s="7">
        <f t="shared" si="0"/>
        <v>0.52380952380952384</v>
      </c>
      <c r="F28">
        <v>1</v>
      </c>
      <c r="G28">
        <v>2</v>
      </c>
      <c r="H28" s="22">
        <v>5</v>
      </c>
      <c r="I28">
        <v>3</v>
      </c>
      <c r="J28">
        <v>4</v>
      </c>
      <c r="K28">
        <v>3</v>
      </c>
      <c r="L28">
        <v>2</v>
      </c>
      <c r="M28">
        <v>4</v>
      </c>
      <c r="N28">
        <v>2</v>
      </c>
      <c r="O28">
        <v>3</v>
      </c>
      <c r="P28">
        <v>4</v>
      </c>
      <c r="Q28">
        <v>4</v>
      </c>
      <c r="R28">
        <v>3</v>
      </c>
      <c r="S28">
        <f t="shared" si="1"/>
        <v>4</v>
      </c>
    </row>
    <row r="29" spans="1:19" x14ac:dyDescent="0.2">
      <c r="A29" t="s">
        <v>167</v>
      </c>
      <c r="B29" t="s">
        <v>4</v>
      </c>
      <c r="C29">
        <v>35</v>
      </c>
      <c r="D29">
        <v>50</v>
      </c>
      <c r="E29" s="7">
        <f t="shared" si="0"/>
        <v>0.41176470588235292</v>
      </c>
      <c r="F29">
        <v>1</v>
      </c>
      <c r="G29">
        <v>2</v>
      </c>
      <c r="H29">
        <v>2</v>
      </c>
      <c r="I29">
        <v>3</v>
      </c>
      <c r="J29">
        <v>3</v>
      </c>
      <c r="K29">
        <v>1</v>
      </c>
      <c r="L29">
        <v>2</v>
      </c>
      <c r="M29">
        <v>1</v>
      </c>
      <c r="N29">
        <v>4</v>
      </c>
      <c r="O29">
        <v>3</v>
      </c>
      <c r="P29">
        <v>4</v>
      </c>
      <c r="Q29">
        <v>3</v>
      </c>
      <c r="R29">
        <v>2</v>
      </c>
      <c r="S29">
        <f t="shared" si="1"/>
        <v>4</v>
      </c>
    </row>
    <row r="30" spans="1:19" x14ac:dyDescent="0.2">
      <c r="A30" t="s">
        <v>168</v>
      </c>
      <c r="B30" t="s">
        <v>157</v>
      </c>
      <c r="C30">
        <v>19</v>
      </c>
      <c r="D30">
        <v>65</v>
      </c>
      <c r="E30" s="7">
        <f t="shared" si="0"/>
        <v>0.22619047619047619</v>
      </c>
      <c r="F30">
        <v>1</v>
      </c>
      <c r="G30">
        <v>1</v>
      </c>
      <c r="H30">
        <v>1</v>
      </c>
      <c r="I30">
        <v>1</v>
      </c>
      <c r="J30">
        <v>0</v>
      </c>
      <c r="K30">
        <v>2</v>
      </c>
      <c r="L30">
        <v>1</v>
      </c>
      <c r="M30">
        <v>1</v>
      </c>
      <c r="N30">
        <v>1</v>
      </c>
      <c r="O30">
        <v>0</v>
      </c>
      <c r="P30">
        <v>3</v>
      </c>
      <c r="Q30">
        <v>2</v>
      </c>
      <c r="R30">
        <v>4</v>
      </c>
      <c r="S30">
        <f t="shared" si="1"/>
        <v>1</v>
      </c>
    </row>
    <row r="31" spans="1:19" x14ac:dyDescent="0.2">
      <c r="A31" t="s">
        <v>164</v>
      </c>
      <c r="B31" t="s">
        <v>63</v>
      </c>
      <c r="C31">
        <v>53</v>
      </c>
      <c r="D31">
        <v>32</v>
      </c>
      <c r="E31" s="7">
        <f t="shared" si="0"/>
        <v>0.62352941176470589</v>
      </c>
      <c r="F31">
        <v>0</v>
      </c>
      <c r="G31">
        <v>5</v>
      </c>
      <c r="H31">
        <v>4</v>
      </c>
      <c r="I31">
        <v>4</v>
      </c>
      <c r="J31" s="22">
        <v>5</v>
      </c>
      <c r="K31">
        <v>4</v>
      </c>
      <c r="L31">
        <v>4</v>
      </c>
      <c r="M31" s="22">
        <v>5</v>
      </c>
      <c r="N31">
        <v>3</v>
      </c>
      <c r="O31">
        <v>5</v>
      </c>
      <c r="P31">
        <v>4</v>
      </c>
      <c r="Q31">
        <v>3</v>
      </c>
      <c r="R31">
        <v>3</v>
      </c>
      <c r="S31">
        <f t="shared" si="1"/>
        <v>4</v>
      </c>
    </row>
    <row r="32" spans="1:19" x14ac:dyDescent="0.2">
      <c r="A32" t="s">
        <v>164</v>
      </c>
      <c r="B32" t="s">
        <v>146</v>
      </c>
      <c r="C32">
        <v>40</v>
      </c>
      <c r="D32">
        <v>44</v>
      </c>
      <c r="E32" s="7">
        <f t="shared" si="0"/>
        <v>0.47619047619047616</v>
      </c>
      <c r="F32">
        <v>0</v>
      </c>
      <c r="G32">
        <v>3</v>
      </c>
      <c r="H32">
        <v>2</v>
      </c>
      <c r="I32">
        <v>2</v>
      </c>
      <c r="J32" s="22">
        <v>5</v>
      </c>
      <c r="K32">
        <v>3</v>
      </c>
      <c r="L32" s="22">
        <v>6</v>
      </c>
      <c r="M32" s="22">
        <v>5</v>
      </c>
      <c r="N32">
        <v>3</v>
      </c>
      <c r="O32">
        <v>2</v>
      </c>
      <c r="P32">
        <v>4</v>
      </c>
      <c r="Q32">
        <v>1</v>
      </c>
      <c r="R32">
        <v>1</v>
      </c>
      <c r="S32">
        <f t="shared" si="1"/>
        <v>3</v>
      </c>
    </row>
    <row r="33" spans="1:19" x14ac:dyDescent="0.2">
      <c r="A33" t="s">
        <v>166</v>
      </c>
      <c r="B33" t="s">
        <v>149</v>
      </c>
      <c r="C33">
        <v>38</v>
      </c>
      <c r="D33">
        <v>45</v>
      </c>
      <c r="E33" s="7">
        <f t="shared" si="0"/>
        <v>0.45783132530120479</v>
      </c>
      <c r="F33">
        <v>0</v>
      </c>
      <c r="G33">
        <v>1</v>
      </c>
      <c r="H33">
        <v>3</v>
      </c>
      <c r="I33">
        <v>4</v>
      </c>
      <c r="J33">
        <v>4</v>
      </c>
      <c r="K33">
        <v>3</v>
      </c>
      <c r="L33">
        <v>4</v>
      </c>
      <c r="M33" s="22">
        <v>5</v>
      </c>
      <c r="N33">
        <v>1</v>
      </c>
      <c r="O33">
        <v>2</v>
      </c>
      <c r="P33">
        <v>0</v>
      </c>
      <c r="Q33">
        <v>4</v>
      </c>
      <c r="R33">
        <v>4</v>
      </c>
      <c r="S33">
        <f t="shared" si="1"/>
        <v>3</v>
      </c>
    </row>
    <row r="34" spans="1:19" x14ac:dyDescent="0.2">
      <c r="A34" t="s">
        <v>167</v>
      </c>
      <c r="B34" t="s">
        <v>152</v>
      </c>
      <c r="C34">
        <v>47</v>
      </c>
      <c r="D34">
        <v>37</v>
      </c>
      <c r="E34" s="7">
        <f t="shared" si="0"/>
        <v>0.55952380952380953</v>
      </c>
      <c r="F34">
        <v>0</v>
      </c>
      <c r="G34">
        <v>5</v>
      </c>
      <c r="H34">
        <v>3</v>
      </c>
      <c r="I34">
        <v>4</v>
      </c>
      <c r="J34">
        <v>2</v>
      </c>
      <c r="K34">
        <v>3</v>
      </c>
      <c r="L34">
        <v>3</v>
      </c>
      <c r="M34">
        <v>2</v>
      </c>
      <c r="N34">
        <v>4</v>
      </c>
      <c r="O34" s="22">
        <v>6</v>
      </c>
      <c r="P34">
        <v>3</v>
      </c>
      <c r="Q34">
        <v>4</v>
      </c>
      <c r="R34">
        <v>4</v>
      </c>
      <c r="S34">
        <f t="shared" si="1"/>
        <v>4</v>
      </c>
    </row>
  </sheetData>
  <autoFilter ref="A4:AF34" xr:uid="{EF53BD33-B197-654B-9928-241250682C01}">
    <sortState xmlns:xlrd2="http://schemas.microsoft.com/office/spreadsheetml/2017/richdata2" ref="A5:AF34">
      <sortCondition descending="1" ref="C4:C34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77C8-C900-104D-9694-21959BAB9EC9}">
  <dimension ref="A1:AS72"/>
  <sheetViews>
    <sheetView showGridLines="0" topLeftCell="D1" workbookViewId="0">
      <selection activeCell="O2" sqref="O2"/>
    </sheetView>
  </sheetViews>
  <sheetFormatPr baseColWidth="10" defaultRowHeight="16" x14ac:dyDescent="0.2"/>
  <cols>
    <col min="1" max="1" width="16.83203125" bestFit="1" customWidth="1"/>
    <col min="2" max="12" width="16.83203125" customWidth="1"/>
    <col min="13" max="13" width="23.83203125" bestFit="1" customWidth="1"/>
    <col min="15" max="15" width="12.6640625" customWidth="1"/>
    <col min="16" max="16" width="22.1640625" customWidth="1"/>
    <col min="17" max="17" width="12.1640625" bestFit="1" customWidth="1"/>
    <col min="18" max="18" width="15.1640625" bestFit="1" customWidth="1"/>
  </cols>
  <sheetData>
    <row r="1" spans="1:45" x14ac:dyDescent="0.2">
      <c r="A1" t="s">
        <v>175</v>
      </c>
    </row>
    <row r="2" spans="1:45" x14ac:dyDescent="0.2">
      <c r="A2" t="s">
        <v>159</v>
      </c>
    </row>
    <row r="3" spans="1:45" x14ac:dyDescent="0.2">
      <c r="S3" t="s">
        <v>109</v>
      </c>
      <c r="T3" t="s">
        <v>110</v>
      </c>
      <c r="U3" t="s">
        <v>111</v>
      </c>
      <c r="V3" t="s">
        <v>112</v>
      </c>
      <c r="W3" t="s">
        <v>113</v>
      </c>
      <c r="X3" t="s">
        <v>114</v>
      </c>
      <c r="Y3" t="s">
        <v>115</v>
      </c>
      <c r="Z3" t="s">
        <v>116</v>
      </c>
      <c r="AA3" t="s">
        <v>117</v>
      </c>
      <c r="AB3" t="s">
        <v>118</v>
      </c>
      <c r="AC3" t="s">
        <v>119</v>
      </c>
      <c r="AD3" t="s">
        <v>120</v>
      </c>
      <c r="AE3" t="s">
        <v>121</v>
      </c>
      <c r="AF3" s="2" t="s">
        <v>122</v>
      </c>
      <c r="AG3" t="s">
        <v>123</v>
      </c>
      <c r="AH3" t="s">
        <v>124</v>
      </c>
      <c r="AI3" t="s">
        <v>125</v>
      </c>
      <c r="AJ3" t="s">
        <v>126</v>
      </c>
      <c r="AK3" t="s">
        <v>127</v>
      </c>
      <c r="AL3" t="s">
        <v>128</v>
      </c>
      <c r="AM3" t="s">
        <v>129</v>
      </c>
      <c r="AN3" t="s">
        <v>130</v>
      </c>
      <c r="AO3" t="s">
        <v>131</v>
      </c>
      <c r="AP3" t="s">
        <v>132</v>
      </c>
      <c r="AQ3" t="s">
        <v>133</v>
      </c>
      <c r="AR3" t="s">
        <v>134</v>
      </c>
      <c r="AS3" t="s">
        <v>135</v>
      </c>
    </row>
    <row r="4" spans="1:45" x14ac:dyDescent="0.2">
      <c r="M4" s="3" t="s">
        <v>0</v>
      </c>
      <c r="N4" s="3" t="s">
        <v>160</v>
      </c>
      <c r="O4" s="3" t="s">
        <v>176</v>
      </c>
      <c r="P4" s="3" t="s">
        <v>173</v>
      </c>
      <c r="Q4" s="3" t="s">
        <v>174</v>
      </c>
      <c r="R4" s="3" t="s">
        <v>177</v>
      </c>
      <c r="S4" s="12" t="s">
        <v>81</v>
      </c>
      <c r="T4" s="12" t="s">
        <v>82</v>
      </c>
      <c r="U4" s="4" t="s">
        <v>83</v>
      </c>
      <c r="V4" s="4" t="s">
        <v>84</v>
      </c>
      <c r="W4" s="4" t="s">
        <v>85</v>
      </c>
      <c r="X4" s="4" t="s">
        <v>86</v>
      </c>
      <c r="Y4" s="4" t="s">
        <v>87</v>
      </c>
      <c r="Z4" s="4" t="s">
        <v>88</v>
      </c>
      <c r="AA4" s="4" t="s">
        <v>89</v>
      </c>
      <c r="AB4" s="4" t="s">
        <v>90</v>
      </c>
      <c r="AC4" s="4" t="s">
        <v>91</v>
      </c>
      <c r="AD4" s="4" t="s">
        <v>92</v>
      </c>
      <c r="AE4" s="4" t="s">
        <v>93</v>
      </c>
      <c r="AF4" s="4" t="s">
        <v>94</v>
      </c>
      <c r="AG4" s="4" t="s">
        <v>95</v>
      </c>
      <c r="AH4" s="4" t="s">
        <v>96</v>
      </c>
      <c r="AI4" s="4" t="s">
        <v>97</v>
      </c>
      <c r="AJ4" s="4" t="s">
        <v>98</v>
      </c>
      <c r="AK4" s="4" t="s">
        <v>99</v>
      </c>
      <c r="AL4" s="4" t="s">
        <v>100</v>
      </c>
      <c r="AM4" s="4" t="s">
        <v>101</v>
      </c>
      <c r="AN4" s="4" t="s">
        <v>102</v>
      </c>
      <c r="AO4" s="4" t="s">
        <v>103</v>
      </c>
      <c r="AP4" s="4" t="s">
        <v>104</v>
      </c>
      <c r="AQ4" s="4" t="s">
        <v>105</v>
      </c>
      <c r="AR4" s="4" t="s">
        <v>106</v>
      </c>
      <c r="AS4" s="4" t="s">
        <v>107</v>
      </c>
    </row>
    <row r="5" spans="1:45" x14ac:dyDescent="0.2">
      <c r="A5" s="1" t="str">
        <f>VLOOKUP(M5,'Teams Used By Individual'!$B$4:$F$71,5,FALSE)</f>
        <v>Mets</v>
      </c>
      <c r="B5" s="1" t="str">
        <f>VLOOKUP(M5,'Teams Used By Individual'!$B$4:$F$71,2,FALSE)</f>
        <v>Phillies</v>
      </c>
      <c r="C5" s="1" t="str">
        <f>VLOOKUP(M5,'Teams Used By Individual'!$B$4:$FF$71,6,FALSE)</f>
        <v>Diamondbacks</v>
      </c>
      <c r="D5" s="1" t="str">
        <f>VLOOKUP(M5,'Teams Used By Individual'!$B$4:$FF$71,7,FALSE)</f>
        <v>Cubs</v>
      </c>
      <c r="E5" s="1" t="str">
        <f>VLOOKUP(M5,'Teams Used By Individual'!$B$4:$FF$71,8,FALSE)</f>
        <v>Tigers</v>
      </c>
      <c r="F5" s="1" t="str">
        <f>VLOOKUP(M5,'Teams Used By Individual'!$B$4:$FF$71,9,FALSE)</f>
        <v>Guardians</v>
      </c>
      <c r="G5" s="1" t="str">
        <f>VLOOKUP(M5,'Teams Used By Individual'!$B$4:$FF$71,10,FALSE)</f>
        <v>Mariners</v>
      </c>
      <c r="H5" s="1" t="str">
        <f>VLOOKUP(M5,'Teams Used By Individual'!$B$4:$FF$71,11,FALSE)</f>
        <v>Cardinals</v>
      </c>
      <c r="I5" s="1" t="str">
        <f>VLOOKUP(M5,'Teams Used By Individual'!$B$4:$FF$71,12,FALSE)</f>
        <v>Astros</v>
      </c>
      <c r="J5" s="1" t="str">
        <f>VLOOKUP(M5,'Teams Used By Individual'!$B$4:$FF$71,13,FALSE)</f>
        <v>Giants</v>
      </c>
      <c r="K5" s="1" t="str">
        <f>VLOOKUP(M5,'Teams Used By Individual'!$B$4:$FF$71,14,FALSE)</f>
        <v>Blue Jays</v>
      </c>
      <c r="L5" s="1" t="str">
        <f>VLOOKUP(M5,'Teams Used By Individual'!$B$4:$FF$71,15,FALSE)</f>
        <v>Rays</v>
      </c>
      <c r="M5" s="14" t="s">
        <v>73</v>
      </c>
      <c r="N5" s="15">
        <f t="shared" ref="N5:N36" si="0">SUM(S5:V5)</f>
        <v>17</v>
      </c>
      <c r="O5" s="20">
        <f>(WAA!T15-WAA!T2)+(WAA!Q15-WAA!Q2)+(WAA!AE15-WAA!AE2)+(WAA!V15-WAA!V2)</f>
        <v>-1.3222426922132153</v>
      </c>
      <c r="P5" s="13">
        <f>(VLOOKUP(A5,'MLB Weekly Win Totals'!$B$5:$E$34,4,FALSE)+VLOOKUP(R5,'MLB Weekly Win Totals'!$B$5:$E$34,4,FALSE)+VLOOKUP(Q5,'MLB Weekly Win Totals'!$B$5:$E$34,4,FALSE)+VLOOKUP(B5,'MLB Weekly Win Totals'!$B$5:$E$34,4,FALSE)+VLOOKUP(C5,'MLB Weekly Win Totals'!$B$5:$E$34,4,FALSE)+VLOOKUP(D5,'MLB Weekly Win Totals'!$B$5:$E$34,4,FALSE)+VLOOKUP(E5,'MLB Weekly Win Totals'!$B$5:$E$34,4,FALSE)+VLOOKUP(F5,'MLB Weekly Win Totals'!$B$5:$E$34,4,FALSE)+VLOOKUP(G5,'MLB Weekly Win Totals'!$B$5:$E$34,4,FALSE)+VLOOKUP(H5,'MLB Weekly Win Totals'!$B$5:$E$34,4,FALSE)+VLOOKUP(I5,'MLB Weekly Win Totals'!$B$5:$E$34,4,FALSE)+VLOOKUP(J5,'MLB Weekly Win Totals'!$B$5:$E$34,4,FALSE)+VLOOKUP(K5,'MLB Weekly Win Totals'!$B$5:$E$34,4,FALSE)+VLOOKUP(L5,'MLB Weekly Win Totals'!$B$5:$E$34,4,FALSE))/14</f>
        <v>0.54790035614598465</v>
      </c>
      <c r="Q5" s="1" t="str">
        <f>VLOOKUP(M5,'Teams Used By Individual'!$B$4:$DD$71,4,FALSE)</f>
        <v>Padres</v>
      </c>
      <c r="R5" s="1" t="str">
        <f>VLOOKUP(M5,'Teams Used By Individual'!$B$4:$DD$71,3,FALSE)</f>
        <v>Rangers</v>
      </c>
      <c r="S5" s="1">
        <v>2</v>
      </c>
      <c r="T5" s="1">
        <v>5</v>
      </c>
      <c r="U5">
        <v>5</v>
      </c>
      <c r="V5">
        <f>VLOOKUP(A5,'MLB Weekly Win Totals'!$B$5:$HH$34,8,FALSE)</f>
        <v>5</v>
      </c>
    </row>
    <row r="6" spans="1:45" x14ac:dyDescent="0.2">
      <c r="A6" s="1" t="str">
        <f>VLOOKUP(M6,'Teams Used By Individual'!$B$4:$F$71,5,FALSE)</f>
        <v>Mets</v>
      </c>
      <c r="B6" s="1" t="str">
        <f>VLOOKUP(M6,'Teams Used By Individual'!$B$4:$F$71,2,FALSE)</f>
        <v>Diamondbacks</v>
      </c>
      <c r="C6" s="1" t="str">
        <f>VLOOKUP(M6,'Teams Used By Individual'!$B$4:$FF$71,6,FALSE)</f>
        <v>Astros</v>
      </c>
      <c r="D6" s="1" t="str">
        <f>VLOOKUP(M6,'Teams Used By Individual'!$B$4:$FF$71,7,FALSE)</f>
        <v>Reds</v>
      </c>
      <c r="E6" s="1" t="str">
        <f>VLOOKUP(M6,'Teams Used By Individual'!$B$4:$FF$71,8,FALSE)</f>
        <v>Braves</v>
      </c>
      <c r="F6" s="1" t="str">
        <f>VLOOKUP(M6,'Teams Used By Individual'!$B$4:$FF$71,9,FALSE)</f>
        <v>Cubs</v>
      </c>
      <c r="G6" s="1" t="str">
        <f>VLOOKUP(M6,'Teams Used By Individual'!$B$4:$FF$71,10,FALSE)</f>
        <v>Phillies</v>
      </c>
      <c r="H6" s="1" t="str">
        <f>VLOOKUP(M6,'Teams Used By Individual'!$B$4:$FF$71,11,FALSE)</f>
        <v>Blue Jays</v>
      </c>
      <c r="I6" s="1" t="str">
        <f>VLOOKUP(M6,'Teams Used By Individual'!$B$4:$FF$71,12,FALSE)</f>
        <v>Twins</v>
      </c>
      <c r="J6" s="1" t="str">
        <f>VLOOKUP(M6,'Teams Used By Individual'!$B$4:$FF$71,13,FALSE)</f>
        <v>Angels</v>
      </c>
      <c r="K6" s="1" t="str">
        <f>VLOOKUP(M6,'Teams Used By Individual'!$B$4:$FF$71,14,FALSE)</f>
        <v>Yankees</v>
      </c>
      <c r="L6" s="1" t="str">
        <f>VLOOKUP(M6,'Teams Used By Individual'!$B$4:$FF$71,15,FALSE)</f>
        <v>Giants</v>
      </c>
      <c r="M6" s="14" t="s">
        <v>70</v>
      </c>
      <c r="N6" s="15">
        <f t="shared" si="0"/>
        <v>16</v>
      </c>
      <c r="O6" s="20">
        <f>(WAA!Y25-WAA!Y2)+(WAA!AF25-WAA!AF2)+(WAA!K25-WAA!K2)+(WAA!V25-WAA!V2)</f>
        <v>0.14932533364323186</v>
      </c>
      <c r="P6" s="13">
        <f>(VLOOKUP(A6,'MLB Weekly Win Totals'!$B$5:$E$34,4,FALSE)+VLOOKUP(R6,'MLB Weekly Win Totals'!$B$5:$E$34,4,FALSE)+VLOOKUP(Q6,'MLB Weekly Win Totals'!$B$5:$E$34,4,FALSE)+VLOOKUP(B6,'MLB Weekly Win Totals'!$B$5:$E$34,4,FALSE)+VLOOKUP(C6,'MLB Weekly Win Totals'!$B$5:$E$34,4,FALSE)+VLOOKUP(D6,'MLB Weekly Win Totals'!$B$5:$E$34,4,FALSE)+VLOOKUP(E6,'MLB Weekly Win Totals'!$B$5:$E$34,4,FALSE)+VLOOKUP(F6,'MLB Weekly Win Totals'!$B$5:$E$34,4,FALSE)+VLOOKUP(G6,'MLB Weekly Win Totals'!$B$5:$E$34,4,FALSE)+VLOOKUP(H6,'MLB Weekly Win Totals'!$B$5:$E$34,4,FALSE)+VLOOKUP(I6,'MLB Weekly Win Totals'!$B$5:$E$34,4,FALSE)+VLOOKUP(J6,'MLB Weekly Win Totals'!$B$5:$E$34,4,FALSE)+VLOOKUP(K6,'MLB Weekly Win Totals'!$B$5:$E$34,4,FALSE)+VLOOKUP(L6,'MLB Weekly Win Totals'!$B$5:$E$34,4,FALSE))/14</f>
        <v>0.53231425100160545</v>
      </c>
      <c r="Q6" s="1" t="str">
        <f>VLOOKUP(M6,'Teams Used By Individual'!$B$4:$DD$71,4,FALSE)</f>
        <v>Royals</v>
      </c>
      <c r="R6" s="1" t="str">
        <f>VLOOKUP(M6,'Teams Used By Individual'!$B$4:$DD$71,3,FALSE)</f>
        <v>Brewers</v>
      </c>
      <c r="S6" s="1">
        <v>2</v>
      </c>
      <c r="T6" s="1">
        <v>5</v>
      </c>
      <c r="U6">
        <v>4</v>
      </c>
      <c r="V6">
        <f>VLOOKUP(A6,'MLB Weekly Win Totals'!$B$5:$HH$34,8,FALSE)</f>
        <v>5</v>
      </c>
    </row>
    <row r="7" spans="1:45" x14ac:dyDescent="0.2">
      <c r="A7" s="1" t="str">
        <f>VLOOKUP(M7,'Teams Used By Individual'!$B$4:$F$71,5,FALSE)</f>
        <v>Mets</v>
      </c>
      <c r="B7" s="1" t="str">
        <f>VLOOKUP(M7,'Teams Used By Individual'!$B$4:$F$71,2,FALSE)</f>
        <v>Pirates</v>
      </c>
      <c r="C7" s="1" t="str">
        <f>VLOOKUP(M7,'Teams Used By Individual'!$B$4:$FF$71,6,FALSE)</f>
        <v>Giants</v>
      </c>
      <c r="D7" s="1" t="str">
        <f>VLOOKUP(M7,'Teams Used By Individual'!$B$4:$FF$71,7,FALSE)</f>
        <v>Guardians</v>
      </c>
      <c r="E7" s="1" t="str">
        <f>VLOOKUP(M7,'Teams Used By Individual'!$B$4:$FF$71,8,FALSE)</f>
        <v>Dodgers</v>
      </c>
      <c r="F7" s="1" t="str">
        <f>VLOOKUP(M7,'Teams Used By Individual'!$B$4:$FF$71,9,FALSE)</f>
        <v>Astros</v>
      </c>
      <c r="G7" s="1" t="str">
        <f>VLOOKUP(M7,'Teams Used By Individual'!$B$4:$FF$71,10,FALSE)</f>
        <v>Phillies</v>
      </c>
      <c r="H7" s="1" t="str">
        <f>VLOOKUP(M7,'Teams Used By Individual'!$B$4:$FF$71,11,FALSE)</f>
        <v>Blue Jays</v>
      </c>
      <c r="I7" s="1" t="str">
        <f>VLOOKUP(M7,'Teams Used By Individual'!$B$4:$FF$71,12,FALSE)</f>
        <v>Twins</v>
      </c>
      <c r="J7" s="1" t="str">
        <f>VLOOKUP(M7,'Teams Used By Individual'!$B$4:$FF$71,13,FALSE)</f>
        <v>Cardinals</v>
      </c>
      <c r="K7" s="1" t="str">
        <f>VLOOKUP(M7,'Teams Used By Individual'!$B$4:$FF$71,14,FALSE)</f>
        <v>Yankees</v>
      </c>
      <c r="L7" s="1" t="str">
        <f>VLOOKUP(M7,'Teams Used By Individual'!$B$4:$FF$71,15,FALSE)</f>
        <v>Diamondbacks</v>
      </c>
      <c r="M7" s="14" t="s">
        <v>54</v>
      </c>
      <c r="N7" s="15">
        <f t="shared" si="0"/>
        <v>16</v>
      </c>
      <c r="O7" s="20">
        <f>(WAA!Y32-WAA!Y2)+(WAA!AC32-WAA!AC2)+(WAA!AE15-WAA!AE2)+(WAA!V32-WAA!V2)</f>
        <v>0.64152542372881305</v>
      </c>
      <c r="P7" s="13">
        <f>(VLOOKUP(A7,'MLB Weekly Win Totals'!$B$5:$E$34,4,FALSE)+VLOOKUP(R7,'MLB Weekly Win Totals'!$B$5:$E$34,4,FALSE)+VLOOKUP(Q7,'MLB Weekly Win Totals'!$B$5:$E$34,4,FALSE)+VLOOKUP(B7,'MLB Weekly Win Totals'!$B$5:$E$34,4,FALSE)+VLOOKUP(C7,'MLB Weekly Win Totals'!$B$5:$E$34,4,FALSE)+VLOOKUP(D7,'MLB Weekly Win Totals'!$B$5:$E$34,4,FALSE)+VLOOKUP(E7,'MLB Weekly Win Totals'!$B$5:$E$34,4,FALSE)+VLOOKUP(F7,'MLB Weekly Win Totals'!$B$5:$E$34,4,FALSE)+VLOOKUP(G7,'MLB Weekly Win Totals'!$B$5:$E$34,4,FALSE)+VLOOKUP(H7,'MLB Weekly Win Totals'!$B$5:$E$34,4,FALSE)+VLOOKUP(I7,'MLB Weekly Win Totals'!$B$5:$E$34,4,FALSE)+VLOOKUP(J7,'MLB Weekly Win Totals'!$B$5:$E$34,4,FALSE)+VLOOKUP(K7,'MLB Weekly Win Totals'!$B$5:$E$34,4,FALSE)+VLOOKUP(L7,'MLB Weekly Win Totals'!$B$5:$E$34,4,FALSE))/14</f>
        <v>0.53909804003881889</v>
      </c>
      <c r="Q7" s="1" t="str">
        <f>VLOOKUP(M7,'Teams Used By Individual'!$B$4:$DD$71,4,FALSE)</f>
        <v>Padres</v>
      </c>
      <c r="R7" s="1" t="str">
        <f>VLOOKUP(M7,'Teams Used By Individual'!$B$4:$DD$71,3,FALSE)</f>
        <v>Brewers</v>
      </c>
      <c r="S7" s="1">
        <v>1</v>
      </c>
      <c r="T7" s="1">
        <v>5</v>
      </c>
      <c r="U7">
        <v>5</v>
      </c>
      <c r="V7">
        <f>VLOOKUP(A7,'MLB Weekly Win Totals'!$B$5:$HH$34,8,FALSE)</f>
        <v>5</v>
      </c>
    </row>
    <row r="8" spans="1:45" x14ac:dyDescent="0.2">
      <c r="A8" s="1" t="str">
        <f>VLOOKUP(M8,'Teams Used By Individual'!$B$4:$F$71,5,FALSE)</f>
        <v>Nationals</v>
      </c>
      <c r="B8" s="1" t="str">
        <f>VLOOKUP(M8,'Teams Used By Individual'!$B$4:$F$71,2,FALSE)</f>
        <v>Mariners</v>
      </c>
      <c r="C8" s="1" t="str">
        <f>VLOOKUP(M8,'Teams Used By Individual'!$B$4:$FF$71,6,FALSE)</f>
        <v>Reds</v>
      </c>
      <c r="D8" s="1" t="str">
        <f>VLOOKUP(M8,'Teams Used By Individual'!$B$4:$FF$71,7,FALSE)</f>
        <v>Mets</v>
      </c>
      <c r="E8" s="1" t="str">
        <f>VLOOKUP(M8,'Teams Used By Individual'!$B$4:$FF$71,8,FALSE)</f>
        <v>Cardinals</v>
      </c>
      <c r="F8" s="1" t="str">
        <f>VLOOKUP(M8,'Teams Used By Individual'!$B$4:$FF$71,9,FALSE)</f>
        <v>Rangers</v>
      </c>
      <c r="G8" s="1" t="str">
        <f>VLOOKUP(M8,'Teams Used By Individual'!$B$4:$FF$71,10,FALSE)</f>
        <v>Pirates</v>
      </c>
      <c r="H8" s="1" t="str">
        <f>VLOOKUP(M8,'Teams Used By Individual'!$B$4:$FF$71,11,FALSE)</f>
        <v>Cubs</v>
      </c>
      <c r="I8" s="1" t="str">
        <f>VLOOKUP(M8,'Teams Used By Individual'!$B$4:$FF$71,12,FALSE)</f>
        <v>Marlins</v>
      </c>
      <c r="J8" s="1" t="str">
        <f>VLOOKUP(M8,'Teams Used By Individual'!$B$4:$FF$71,13,FALSE)</f>
        <v>Astros</v>
      </c>
      <c r="K8" s="1" t="str">
        <f>VLOOKUP(M8,'Teams Used By Individual'!$B$4:$FF$71,14,FALSE)</f>
        <v>Rockies</v>
      </c>
      <c r="L8" s="1" t="str">
        <f>VLOOKUP(M8,'Teams Used By Individual'!$B$4:$FF$71,15,FALSE)</f>
        <v>Giants</v>
      </c>
      <c r="M8" s="14" t="s">
        <v>35</v>
      </c>
      <c r="N8" s="15">
        <f t="shared" si="0"/>
        <v>15</v>
      </c>
      <c r="O8" s="20">
        <f>(WAA!Y51-WAA!Y2)+(WAA!P51-WAA!P2)+(WAA!AE15-WAA!AE2)+(WAA!W51-WAA!W2)</f>
        <v>0.34688644688644699</v>
      </c>
      <c r="P8" s="13">
        <f>(VLOOKUP(A8,'MLB Weekly Win Totals'!$B$5:$E$34,4,FALSE)+VLOOKUP(R8,'MLB Weekly Win Totals'!$B$5:$E$34,4,FALSE)+VLOOKUP(Q8,'MLB Weekly Win Totals'!$B$5:$E$34,4,FALSE)+VLOOKUP(B8,'MLB Weekly Win Totals'!$B$5:$E$34,4,FALSE)+VLOOKUP(C8,'MLB Weekly Win Totals'!$B$5:$E$34,4,FALSE)+VLOOKUP(D8,'MLB Weekly Win Totals'!$B$5:$E$34,4,FALSE)+VLOOKUP(E8,'MLB Weekly Win Totals'!$B$5:$E$34,4,FALSE)+VLOOKUP(F8,'MLB Weekly Win Totals'!$B$5:$E$34,4,FALSE)+VLOOKUP(G8,'MLB Weekly Win Totals'!$B$5:$E$34,4,FALSE)+VLOOKUP(H8,'MLB Weekly Win Totals'!$B$5:$E$34,4,FALSE)+VLOOKUP(I8,'MLB Weekly Win Totals'!$B$5:$E$34,4,FALSE)+VLOOKUP(J8,'MLB Weekly Win Totals'!$B$5:$E$34,4,FALSE)+VLOOKUP(K8,'MLB Weekly Win Totals'!$B$5:$E$34,4,FALSE)+VLOOKUP(L8,'MLB Weekly Win Totals'!$B$5:$E$34,4,FALSE))/14</f>
        <v>0.49781740495198956</v>
      </c>
      <c r="Q8" s="1" t="str">
        <f>VLOOKUP(M8,'Teams Used By Individual'!$B$4:$DD$71,4,FALSE)</f>
        <v>Padres</v>
      </c>
      <c r="R8" s="1" t="str">
        <f>VLOOKUP(M8,'Teams Used By Individual'!$B$4:$DD$71,3,FALSE)</f>
        <v>Brewers</v>
      </c>
      <c r="S8" s="1">
        <v>2</v>
      </c>
      <c r="T8" s="1">
        <v>5</v>
      </c>
      <c r="U8">
        <v>5</v>
      </c>
      <c r="V8">
        <f>VLOOKUP(A8,'MLB Weekly Win Totals'!$B$5:$HH$34,8,FALSE)</f>
        <v>3</v>
      </c>
    </row>
    <row r="9" spans="1:45" x14ac:dyDescent="0.2">
      <c r="A9" s="1" t="str">
        <f>VLOOKUP(M9,'Teams Used By Individual'!$B$4:$F$71,5,FALSE)</f>
        <v>Nationals</v>
      </c>
      <c r="B9" s="1" t="str">
        <f>VLOOKUP(M9,'Teams Used By Individual'!$B$4:$F$71,2,FALSE)</f>
        <v>Diamondbacks</v>
      </c>
      <c r="C9" s="1" t="str">
        <f>VLOOKUP(M9,'Teams Used By Individual'!$B$4:$FF$71,6,FALSE)</f>
        <v>Reds</v>
      </c>
      <c r="D9" s="1" t="str">
        <f>VLOOKUP(M9,'Teams Used By Individual'!$B$4:$FF$71,7,FALSE)</f>
        <v>Giants</v>
      </c>
      <c r="E9" s="1" t="str">
        <f>VLOOKUP(M9,'Teams Used By Individual'!$B$4:$FF$71,8,FALSE)</f>
        <v>Royals</v>
      </c>
      <c r="F9" s="1" t="str">
        <f>VLOOKUP(M9,'Teams Used By Individual'!$B$4:$FF$71,9,FALSE)</f>
        <v>Cubs</v>
      </c>
      <c r="G9" s="1" t="str">
        <f>VLOOKUP(M9,'Teams Used By Individual'!$B$4:$FF$71,10,FALSE)</f>
        <v>Angels</v>
      </c>
      <c r="H9" s="1" t="str">
        <f>VLOOKUP(M9,'Teams Used By Individual'!$B$4:$FF$71,11,FALSE)</f>
        <v>Mets</v>
      </c>
      <c r="I9" s="1" t="str">
        <f>VLOOKUP(M9,'Teams Used By Individual'!$B$4:$FF$71,12,FALSE)</f>
        <v>Twins</v>
      </c>
      <c r="J9" s="1" t="str">
        <f>VLOOKUP(M9,'Teams Used By Individual'!$B$4:$FF$71,13,FALSE)</f>
        <v>Astros</v>
      </c>
      <c r="K9" s="1" t="str">
        <f>VLOOKUP(M9,'Teams Used By Individual'!$B$4:$FF$71,14,FALSE)</f>
        <v>Yankees</v>
      </c>
      <c r="L9" s="1" t="str">
        <f>VLOOKUP(M9,'Teams Used By Individual'!$B$4:$FF$71,15,FALSE)</f>
        <v>Tigers</v>
      </c>
      <c r="M9" s="14" t="s">
        <v>75</v>
      </c>
      <c r="N9" s="15">
        <f t="shared" si="0"/>
        <v>15</v>
      </c>
      <c r="O9" s="20">
        <f>(WAA!AF61-WAA!AF2)+(WAA!Y61-WAA!Y2)+(WAA!AE15-WAA!AE2)+(WAA!W61-WAA!W2)</f>
        <v>0.71962864721485431</v>
      </c>
      <c r="P9" s="13">
        <f>(VLOOKUP(A9,'MLB Weekly Win Totals'!$B$5:$E$34,4,FALSE)+VLOOKUP(R9,'MLB Weekly Win Totals'!$B$5:$E$34,4,FALSE)+VLOOKUP(Q9,'MLB Weekly Win Totals'!$B$5:$E$34,4,FALSE)+VLOOKUP(B9,'MLB Weekly Win Totals'!$B$5:$E$34,4,FALSE)+VLOOKUP(C9,'MLB Weekly Win Totals'!$B$5:$E$34,4,FALSE)+VLOOKUP(D9,'MLB Weekly Win Totals'!$B$5:$E$34,4,FALSE)+VLOOKUP(E9,'MLB Weekly Win Totals'!$B$5:$E$34,4,FALSE)+VLOOKUP(F9,'MLB Weekly Win Totals'!$B$5:$E$34,4,FALSE)+VLOOKUP(G9,'MLB Weekly Win Totals'!$B$5:$E$34,4,FALSE)+VLOOKUP(H9,'MLB Weekly Win Totals'!$B$5:$E$34,4,FALSE)+VLOOKUP(I9,'MLB Weekly Win Totals'!$B$5:$E$34,4,FALSE)+VLOOKUP(J9,'MLB Weekly Win Totals'!$B$5:$E$34,4,FALSE)+VLOOKUP(K9,'MLB Weekly Win Totals'!$B$5:$E$34,4,FALSE)+VLOOKUP(L9,'MLB Weekly Win Totals'!$B$5:$E$34,4,FALSE))/14</f>
        <v>0.53224506670137928</v>
      </c>
      <c r="Q9" s="1" t="str">
        <f>VLOOKUP(M9,'Teams Used By Individual'!$B$4:$DD$71,4,FALSE)</f>
        <v>Padres</v>
      </c>
      <c r="R9" s="1" t="str">
        <f>VLOOKUP(M9,'Teams Used By Individual'!$B$4:$DD$71,3,FALSE)</f>
        <v>Brewers</v>
      </c>
      <c r="S9" s="1">
        <v>2</v>
      </c>
      <c r="T9" s="1">
        <v>5</v>
      </c>
      <c r="U9">
        <v>5</v>
      </c>
      <c r="V9">
        <f>VLOOKUP(A9,'MLB Weekly Win Totals'!$B$5:$HH$34,8,FALSE)</f>
        <v>3</v>
      </c>
    </row>
    <row r="10" spans="1:45" x14ac:dyDescent="0.2">
      <c r="A10" s="1" t="str">
        <f>VLOOKUP(M10,'Teams Used By Individual'!$B$4:$F$71,5,FALSE)</f>
        <v>Nationals</v>
      </c>
      <c r="B10" s="1" t="str">
        <f>VLOOKUP(M10,'Teams Used By Individual'!$B$4:$F$71,2,FALSE)</f>
        <v>Angels</v>
      </c>
      <c r="C10" s="1" t="str">
        <f>VLOOKUP(M10,'Teams Used By Individual'!$B$4:$FF$71,6,FALSE)</f>
        <v>Royals</v>
      </c>
      <c r="D10" s="1" t="str">
        <f>VLOOKUP(M10,'Teams Used By Individual'!$B$4:$FF$71,7,FALSE)</f>
        <v>Twins</v>
      </c>
      <c r="E10" s="1" t="str">
        <f>VLOOKUP(M10,'Teams Used By Individual'!$B$4:$FF$71,8,FALSE)</f>
        <v>White Sox</v>
      </c>
      <c r="F10" s="1" t="str">
        <f>VLOOKUP(M10,'Teams Used By Individual'!$B$4:$FF$71,9,FALSE)</f>
        <v>Cubs</v>
      </c>
      <c r="G10" s="1" t="str">
        <f>VLOOKUP(M10,'Teams Used By Individual'!$B$4:$FF$71,10,FALSE)</f>
        <v>Mariners</v>
      </c>
      <c r="H10" s="1" t="str">
        <f>VLOOKUP(M10,'Teams Used By Individual'!$B$4:$FF$71,11,FALSE)</f>
        <v>Padres</v>
      </c>
      <c r="I10" s="1" t="str">
        <f>VLOOKUP(M10,'Teams Used By Individual'!$B$4:$FF$71,12,FALSE)</f>
        <v>Pirates</v>
      </c>
      <c r="J10" s="1" t="str">
        <f>VLOOKUP(M10,'Teams Used By Individual'!$B$4:$FF$71,13,FALSE)</f>
        <v>Reds</v>
      </c>
      <c r="K10" s="1" t="str">
        <f>VLOOKUP(M10,'Teams Used By Individual'!$B$4:$FF$71,14,FALSE)</f>
        <v>Rockies</v>
      </c>
      <c r="L10" s="1" t="str">
        <f>VLOOKUP(M10,'Teams Used By Individual'!$B$4:$FF$71,15,FALSE)</f>
        <v>Braves</v>
      </c>
      <c r="M10" s="14" t="s">
        <v>74</v>
      </c>
      <c r="N10" s="15">
        <f t="shared" si="0"/>
        <v>15</v>
      </c>
      <c r="O10" s="20">
        <f>(WAA!S70-WAA!S2)+(WAA!Y70-WAA!Y2)+(WAA!J70-WAA!J2)+(WAA!W70-WAA!W2)</f>
        <v>-0.46969696969696972</v>
      </c>
      <c r="P10" s="13">
        <f>(VLOOKUP(A10,'MLB Weekly Win Totals'!$B$5:$E$34,4,FALSE)+VLOOKUP(R10,'MLB Weekly Win Totals'!$B$5:$E$34,4,FALSE)+VLOOKUP(Q10,'MLB Weekly Win Totals'!$B$5:$E$34,4,FALSE)+VLOOKUP(B10,'MLB Weekly Win Totals'!$B$5:$E$34,4,FALSE)+VLOOKUP(C10,'MLB Weekly Win Totals'!$B$5:$E$34,4,FALSE)+VLOOKUP(D10,'MLB Weekly Win Totals'!$B$5:$E$34,4,FALSE)+VLOOKUP(E10,'MLB Weekly Win Totals'!$B$5:$E$34,4,FALSE)+VLOOKUP(F10,'MLB Weekly Win Totals'!$B$5:$E$34,4,FALSE)+VLOOKUP(G10,'MLB Weekly Win Totals'!$B$5:$E$34,4,FALSE)+VLOOKUP(H10,'MLB Weekly Win Totals'!$B$5:$E$34,4,FALSE)+VLOOKUP(I10,'MLB Weekly Win Totals'!$B$5:$E$34,4,FALSE)+VLOOKUP(J10,'MLB Weekly Win Totals'!$B$5:$E$34,4,FALSE)+VLOOKUP(K10,'MLB Weekly Win Totals'!$B$5:$E$34,4,FALSE)+VLOOKUP(L10,'MLB Weekly Win Totals'!$B$5:$E$34,4,FALSE))/14</f>
        <v>0.46392507928825372</v>
      </c>
      <c r="Q10" s="1" t="str">
        <f>VLOOKUP(M10,'Teams Used By Individual'!$B$4:$DD$71,4,FALSE)</f>
        <v>Guardians</v>
      </c>
      <c r="R10" s="1" t="str">
        <f>VLOOKUP(M10,'Teams Used By Individual'!$B$4:$DD$71,3,FALSE)</f>
        <v>Brewers</v>
      </c>
      <c r="S10" s="1">
        <v>2</v>
      </c>
      <c r="T10" s="1">
        <v>5</v>
      </c>
      <c r="U10">
        <v>5</v>
      </c>
      <c r="V10">
        <f>VLOOKUP(A10,'MLB Weekly Win Totals'!$B$5:$HH$34,8,FALSE)</f>
        <v>3</v>
      </c>
    </row>
    <row r="11" spans="1:45" x14ac:dyDescent="0.2">
      <c r="A11" s="1" t="str">
        <f>VLOOKUP(M11,'Teams Used By Individual'!$B$4:$F$71,5,FALSE)</f>
        <v>Phillies</v>
      </c>
      <c r="B11" s="1" t="str">
        <f>VLOOKUP(M11,'Teams Used By Individual'!$B$4:$F$71,2,FALSE)</f>
        <v>Pirates</v>
      </c>
      <c r="C11" s="1" t="str">
        <f>VLOOKUP(M11,'Teams Used By Individual'!$B$4:$FF$71,6,FALSE)</f>
        <v>Giants</v>
      </c>
      <c r="D11" s="1" t="str">
        <f>VLOOKUP(M11,'Teams Used By Individual'!$B$4:$FF$71,7,FALSE)</f>
        <v>Rangers</v>
      </c>
      <c r="E11" s="1" t="str">
        <f>VLOOKUP(M11,'Teams Used By Individual'!$B$4:$FF$71,8,FALSE)</f>
        <v>White Sox</v>
      </c>
      <c r="F11" s="1" t="str">
        <f>VLOOKUP(M11,'Teams Used By Individual'!$B$4:$FF$71,9,FALSE)</f>
        <v>Cubs</v>
      </c>
      <c r="G11" s="1" t="str">
        <f>VLOOKUP(M11,'Teams Used By Individual'!$B$4:$FF$71,10,FALSE)</f>
        <v>Angels</v>
      </c>
      <c r="H11" s="1" t="str">
        <f>VLOOKUP(M11,'Teams Used By Individual'!$B$4:$FF$71,11,FALSE)</f>
        <v>Mets</v>
      </c>
      <c r="I11" s="1" t="str">
        <f>VLOOKUP(M11,'Teams Used By Individual'!$B$4:$FF$71,12,FALSE)</f>
        <v>Tigers</v>
      </c>
      <c r="J11" s="1" t="str">
        <f>VLOOKUP(M11,'Teams Used By Individual'!$B$4:$FF$71,13,FALSE)</f>
        <v>Marlins</v>
      </c>
      <c r="K11" s="1" t="str">
        <f>VLOOKUP(M11,'Teams Used By Individual'!$B$4:$FF$71,14,FALSE)</f>
        <v>Dodgers</v>
      </c>
      <c r="L11" s="1" t="str">
        <f>VLOOKUP(M11,'Teams Used By Individual'!$B$4:$FF$71,15,FALSE)</f>
        <v>Cardinals</v>
      </c>
      <c r="M11" s="14" t="s">
        <v>11</v>
      </c>
      <c r="N11" s="15">
        <f t="shared" si="0"/>
        <v>15</v>
      </c>
      <c r="O11" s="20">
        <f>(WAA!Y62-WAA!Y2)+(WAA!AC62-WAA!AC2)+(WAA!AE15-WAA!AE2)+(WAA!T62-WAA!T2)</f>
        <v>-1.4333333333333331</v>
      </c>
      <c r="P11" s="13">
        <f>(VLOOKUP(A11,'MLB Weekly Win Totals'!$B$5:$E$34,4,FALSE)+VLOOKUP(R11,'MLB Weekly Win Totals'!$B$5:$E$34,4,FALSE)+VLOOKUP(Q11,'MLB Weekly Win Totals'!$B$5:$E$34,4,FALSE)+VLOOKUP(B11,'MLB Weekly Win Totals'!$B$5:$E$34,4,FALSE)+VLOOKUP(C11,'MLB Weekly Win Totals'!$B$5:$E$34,4,FALSE)+VLOOKUP(D11,'MLB Weekly Win Totals'!$B$5:$E$34,4,FALSE)+VLOOKUP(E11,'MLB Weekly Win Totals'!$B$5:$E$34,4,FALSE)+VLOOKUP(F11,'MLB Weekly Win Totals'!$B$5:$E$34,4,FALSE)+VLOOKUP(G11,'MLB Weekly Win Totals'!$B$5:$E$34,4,FALSE)+VLOOKUP(H11,'MLB Weekly Win Totals'!$B$5:$E$34,4,FALSE)+VLOOKUP(I11,'MLB Weekly Win Totals'!$B$5:$E$34,4,FALSE)+VLOOKUP(J11,'MLB Weekly Win Totals'!$B$5:$E$34,4,FALSE)+VLOOKUP(K11,'MLB Weekly Win Totals'!$B$5:$E$34,4,FALSE)+VLOOKUP(L11,'MLB Weekly Win Totals'!$B$5:$E$34,4,FALSE))/14</f>
        <v>0.52479771514835716</v>
      </c>
      <c r="Q11" s="1" t="str">
        <f>VLOOKUP(M11,'Teams Used By Individual'!$B$4:$DD$71,4,FALSE)</f>
        <v>Padres</v>
      </c>
      <c r="R11" s="1" t="str">
        <f>VLOOKUP(M11,'Teams Used By Individual'!$B$4:$DD$71,3,FALSE)</f>
        <v>Brewers</v>
      </c>
      <c r="S11" s="1">
        <v>1</v>
      </c>
      <c r="T11" s="1">
        <v>5</v>
      </c>
      <c r="U11">
        <v>5</v>
      </c>
      <c r="V11">
        <f>VLOOKUP(A11,'MLB Weekly Win Totals'!$B$5:$HH$34,8,FALSE)</f>
        <v>4</v>
      </c>
    </row>
    <row r="12" spans="1:45" x14ac:dyDescent="0.2">
      <c r="A12" s="1" t="str">
        <f>VLOOKUP(M12,'Teams Used By Individual'!$B$4:$F$71,5,FALSE)</f>
        <v>Pirates</v>
      </c>
      <c r="B12" s="1" t="str">
        <f>VLOOKUP(M12,'Teams Used By Individual'!$B$4:$F$71,2,FALSE)</f>
        <v>Padres</v>
      </c>
      <c r="C12" s="1" t="str">
        <f>VLOOKUP(M12,'Teams Used By Individual'!$B$4:$FF$71,6,FALSE)</f>
        <v>White Sox</v>
      </c>
      <c r="D12" s="1" t="str">
        <f>VLOOKUP(M12,'Teams Used By Individual'!$B$4:$FF$71,7,FALSE)</f>
        <v>Athletics</v>
      </c>
      <c r="E12" s="1" t="str">
        <f>VLOOKUP(M12,'Teams Used By Individual'!$B$4:$FF$71,8,FALSE)</f>
        <v>Royals</v>
      </c>
      <c r="F12" s="1" t="str">
        <f>VLOOKUP(M12,'Teams Used By Individual'!$B$4:$FF$71,9,FALSE)</f>
        <v>Nationals</v>
      </c>
      <c r="G12" s="1" t="str">
        <f>VLOOKUP(M12,'Teams Used By Individual'!$B$4:$FF$71,10,FALSE)</f>
        <v>Phillies</v>
      </c>
      <c r="H12" s="1" t="str">
        <f>VLOOKUP(M12,'Teams Used By Individual'!$B$4:$FF$71,11,FALSE)</f>
        <v>Rays</v>
      </c>
      <c r="I12" s="1" t="str">
        <f>VLOOKUP(M12,'Teams Used By Individual'!$B$4:$FF$71,12,FALSE)</f>
        <v>Rockies</v>
      </c>
      <c r="J12" s="1" t="str">
        <f>VLOOKUP(M12,'Teams Used By Individual'!$B$4:$FF$71,13,FALSE)</f>
        <v>Cubs</v>
      </c>
      <c r="K12" s="1" t="str">
        <f>VLOOKUP(M12,'Teams Used By Individual'!$B$4:$FF$71,14,FALSE)</f>
        <v>Yankees</v>
      </c>
      <c r="L12" s="1" t="str">
        <f>VLOOKUP(M12,'Teams Used By Individual'!$B$4:$FF$71,15,FALSE)</f>
        <v>Mariners</v>
      </c>
      <c r="M12" s="14" t="s">
        <v>58</v>
      </c>
      <c r="N12" s="15">
        <f t="shared" si="0"/>
        <v>14</v>
      </c>
      <c r="O12" s="20">
        <f>(WAA!Y40-WAA!Y2)+(WAA!AE40-WAA!AE2)+(WAA!G40-WAA!G2)+(WAA!AC40-WAA!AC2)</f>
        <v>0.79583333333333339</v>
      </c>
      <c r="P12" s="13">
        <f>(VLOOKUP(A12,'MLB Weekly Win Totals'!$B$5:$E$34,4,FALSE)+VLOOKUP(R12,'MLB Weekly Win Totals'!$B$5:$E$34,4,FALSE)+VLOOKUP(Q12,'MLB Weekly Win Totals'!$B$5:$E$34,4,FALSE)+VLOOKUP(B12,'MLB Weekly Win Totals'!$B$5:$E$34,4,FALSE)+VLOOKUP(C12,'MLB Weekly Win Totals'!$B$5:$E$34,4,FALSE)+VLOOKUP(D12,'MLB Weekly Win Totals'!$B$5:$E$34,4,FALSE)+VLOOKUP(E12,'MLB Weekly Win Totals'!$B$5:$E$34,4,FALSE)+VLOOKUP(F12,'MLB Weekly Win Totals'!$B$5:$E$34,4,FALSE)+VLOOKUP(G12,'MLB Weekly Win Totals'!$B$5:$E$34,4,FALSE)+VLOOKUP(H12,'MLB Weekly Win Totals'!$B$5:$E$34,4,FALSE)+VLOOKUP(I12,'MLB Weekly Win Totals'!$B$5:$E$34,4,FALSE)+VLOOKUP(J12,'MLB Weekly Win Totals'!$B$5:$E$34,4,FALSE)+VLOOKUP(K12,'MLB Weekly Win Totals'!$B$5:$E$34,4,FALSE)+VLOOKUP(L12,'MLB Weekly Win Totals'!$B$5:$E$34,4,FALSE))/14</f>
        <v>0.47530079838043365</v>
      </c>
      <c r="Q12" s="1" t="str">
        <f>VLOOKUP(M12,'Teams Used By Individual'!$B$4:$DD$71,4,FALSE)</f>
        <v>Red Sox</v>
      </c>
      <c r="R12" s="1" t="str">
        <f>VLOOKUP(M12,'Teams Used By Individual'!$B$4:$DD$71,3,FALSE)</f>
        <v>Brewers</v>
      </c>
      <c r="S12" s="1">
        <v>4</v>
      </c>
      <c r="T12" s="1">
        <v>5</v>
      </c>
      <c r="U12">
        <v>2</v>
      </c>
      <c r="V12">
        <f>VLOOKUP(A12,'MLB Weekly Win Totals'!$B$5:$HH$34,8,FALSE)</f>
        <v>3</v>
      </c>
    </row>
    <row r="13" spans="1:45" x14ac:dyDescent="0.2">
      <c r="A13" s="1" t="str">
        <f>VLOOKUP(M13,'Teams Used By Individual'!$B$4:$F$71,5,FALSE)</f>
        <v>Nationals</v>
      </c>
      <c r="B13" s="1" t="str">
        <f>VLOOKUP(M13,'Teams Used By Individual'!$B$4:$F$71,2,FALSE)</f>
        <v>Mariners</v>
      </c>
      <c r="C13" s="1" t="str">
        <f>VLOOKUP(M13,'Teams Used By Individual'!$B$4:$FF$71,6,FALSE)</f>
        <v>Giants</v>
      </c>
      <c r="D13" s="1" t="str">
        <f>VLOOKUP(M13,'Teams Used By Individual'!$B$4:$FF$71,7,FALSE)</f>
        <v>Rangers</v>
      </c>
      <c r="E13" s="1" t="str">
        <f>VLOOKUP(M13,'Teams Used By Individual'!$B$4:$FF$71,8,FALSE)</f>
        <v>Tigers</v>
      </c>
      <c r="F13" s="1" t="str">
        <f>VLOOKUP(M13,'Teams Used By Individual'!$B$4:$FF$71,9,FALSE)</f>
        <v>Cubs</v>
      </c>
      <c r="G13" s="1" t="str">
        <f>VLOOKUP(M13,'Teams Used By Individual'!$B$4:$FF$71,10,FALSE)</f>
        <v>Phillies</v>
      </c>
      <c r="H13" s="1" t="str">
        <f>VLOOKUP(M13,'Teams Used By Individual'!$B$4:$FF$71,11,FALSE)</f>
        <v>Mets</v>
      </c>
      <c r="I13" s="1" t="str">
        <f>VLOOKUP(M13,'Teams Used By Individual'!$B$4:$FF$71,12,FALSE)</f>
        <v>Twins</v>
      </c>
      <c r="J13" s="1" t="str">
        <f>VLOOKUP(M13,'Teams Used By Individual'!$B$4:$FF$71,13,FALSE)</f>
        <v>Pirates</v>
      </c>
      <c r="K13" s="1" t="str">
        <f>VLOOKUP(M13,'Teams Used By Individual'!$B$4:$FF$71,14,FALSE)</f>
        <v>Astros</v>
      </c>
      <c r="L13" s="1" t="str">
        <f>VLOOKUP(M13,'Teams Used By Individual'!$B$4:$FF$71,15,FALSE)</f>
        <v>Cardinals</v>
      </c>
      <c r="M13" s="14" t="s">
        <v>14</v>
      </c>
      <c r="N13" s="15">
        <f t="shared" si="0"/>
        <v>14</v>
      </c>
      <c r="O13" s="20">
        <f>(WAA!P8-WAA!P2)+(WAA!G8-WAA!G2)+(WAA!K25-WAA!K2)+(WAA!W8-WAA!W2)</f>
        <v>1.6616602736885762</v>
      </c>
      <c r="P13" s="13">
        <f>(VLOOKUP(A13,'MLB Weekly Win Totals'!$B$5:$E$34,4,FALSE)+VLOOKUP(R13,'MLB Weekly Win Totals'!$B$5:$E$34,4,FALSE)+VLOOKUP(Q13,'MLB Weekly Win Totals'!$B$5:$E$34,4,FALSE)+VLOOKUP(B13,'MLB Weekly Win Totals'!$B$5:$E$34,4,FALSE)+VLOOKUP(C13,'MLB Weekly Win Totals'!$B$5:$E$34,4,FALSE)+VLOOKUP(D13,'MLB Weekly Win Totals'!$B$5:$E$34,4,FALSE)+VLOOKUP(E13,'MLB Weekly Win Totals'!$B$5:$E$34,4,FALSE)+VLOOKUP(F13,'MLB Weekly Win Totals'!$B$5:$E$34,4,FALSE)+VLOOKUP(G13,'MLB Weekly Win Totals'!$B$5:$E$34,4,FALSE)+VLOOKUP(H13,'MLB Weekly Win Totals'!$B$5:$E$34,4,FALSE)+VLOOKUP(I13,'MLB Weekly Win Totals'!$B$5:$E$34,4,FALSE)+VLOOKUP(J13,'MLB Weekly Win Totals'!$B$5:$E$34,4,FALSE)+VLOOKUP(K13,'MLB Weekly Win Totals'!$B$5:$E$34,4,FALSE)+VLOOKUP(L13,'MLB Weekly Win Totals'!$B$5:$E$34,4,FALSE))/14</f>
        <v>0.52115882497577337</v>
      </c>
      <c r="Q13" s="1" t="str">
        <f>VLOOKUP(M13,'Teams Used By Individual'!$B$4:$DD$71,4,FALSE)</f>
        <v>Royals</v>
      </c>
      <c r="R13" s="1" t="str">
        <f>VLOOKUP(M13,'Teams Used By Individual'!$B$4:$DD$71,3,FALSE)</f>
        <v>Red Sox</v>
      </c>
      <c r="S13" s="1">
        <v>2</v>
      </c>
      <c r="T13" s="1">
        <v>5</v>
      </c>
      <c r="U13">
        <v>4</v>
      </c>
      <c r="V13">
        <f>VLOOKUP(A13,'MLB Weekly Win Totals'!$B$5:$HH$34,8,FALSE)</f>
        <v>3</v>
      </c>
    </row>
    <row r="14" spans="1:45" x14ac:dyDescent="0.2">
      <c r="A14" s="1" t="str">
        <f>VLOOKUP(M14,'Teams Used By Individual'!$B$4:$F$71,5,FALSE)</f>
        <v>Nationals</v>
      </c>
      <c r="B14" s="1" t="str">
        <f>VLOOKUP(M14,'Teams Used By Individual'!$B$4:$F$71,2,FALSE)</f>
        <v>Rays</v>
      </c>
      <c r="C14" s="1" t="str">
        <f>VLOOKUP(M14,'Teams Used By Individual'!$B$4:$FF$71,6,FALSE)</f>
        <v>Reds</v>
      </c>
      <c r="D14" s="1" t="str">
        <f>VLOOKUP(M14,'Teams Used By Individual'!$B$4:$FF$71,7,FALSE)</f>
        <v>Giants</v>
      </c>
      <c r="E14" s="1" t="str">
        <f>VLOOKUP(M14,'Teams Used By Individual'!$B$4:$FF$71,8,FALSE)</f>
        <v>Braves</v>
      </c>
      <c r="F14" s="1" t="str">
        <f>VLOOKUP(M14,'Teams Used By Individual'!$B$4:$FF$71,9,FALSE)</f>
        <v>Cubs</v>
      </c>
      <c r="G14" s="1" t="str">
        <f>VLOOKUP(M14,'Teams Used By Individual'!$B$4:$FF$71,10,FALSE)</f>
        <v>Phillies</v>
      </c>
      <c r="H14" s="1" t="str">
        <f>VLOOKUP(M14,'Teams Used By Individual'!$B$4:$FF$71,11,FALSE)</f>
        <v>Blue Jays</v>
      </c>
      <c r="I14" s="1" t="str">
        <f>VLOOKUP(M14,'Teams Used By Individual'!$B$4:$FF$71,12,FALSE)</f>
        <v>Twins</v>
      </c>
      <c r="J14" s="1" t="str">
        <f>VLOOKUP(M14,'Teams Used By Individual'!$B$4:$FF$71,13,FALSE)</f>
        <v>Brewers</v>
      </c>
      <c r="K14" s="1" t="str">
        <f>VLOOKUP(M14,'Teams Used By Individual'!$B$4:$FF$71,14,FALSE)</f>
        <v>Astros</v>
      </c>
      <c r="L14" s="1" t="str">
        <f>VLOOKUP(M14,'Teams Used By Individual'!$B$4:$FF$71,15,FALSE)</f>
        <v>Mets</v>
      </c>
      <c r="M14" s="14" t="s">
        <v>17</v>
      </c>
      <c r="N14" s="15">
        <f t="shared" si="0"/>
        <v>14</v>
      </c>
      <c r="O14" s="20">
        <f>(WAA!H19-WAA!H2)+(WAA!S19-WAA!S2)+(WAA!AE15-WAA!AE2)+(WAA!W19-WAA!W2)</f>
        <v>-0.85641025641025603</v>
      </c>
      <c r="P14" s="13">
        <f>(VLOOKUP(A14,'MLB Weekly Win Totals'!$B$5:$E$34,4,FALSE)+VLOOKUP(R14,'MLB Weekly Win Totals'!$B$5:$E$34,4,FALSE)+VLOOKUP(Q14,'MLB Weekly Win Totals'!$B$5:$E$34,4,FALSE)+VLOOKUP(B14,'MLB Weekly Win Totals'!$B$5:$E$34,4,FALSE)+VLOOKUP(C14,'MLB Weekly Win Totals'!$B$5:$E$34,4,FALSE)+VLOOKUP(D14,'MLB Weekly Win Totals'!$B$5:$E$34,4,FALSE)+VLOOKUP(E14,'MLB Weekly Win Totals'!$B$5:$E$34,4,FALSE)+VLOOKUP(F14,'MLB Weekly Win Totals'!$B$5:$E$34,4,FALSE)+VLOOKUP(G14,'MLB Weekly Win Totals'!$B$5:$E$34,4,FALSE)+VLOOKUP(H14,'MLB Weekly Win Totals'!$B$5:$E$34,4,FALSE)+VLOOKUP(I14,'MLB Weekly Win Totals'!$B$5:$E$34,4,FALSE)+VLOOKUP(J14,'MLB Weekly Win Totals'!$B$5:$E$34,4,FALSE)+VLOOKUP(K14,'MLB Weekly Win Totals'!$B$5:$E$34,4,FALSE)+VLOOKUP(L14,'MLB Weekly Win Totals'!$B$5:$E$34,4,FALSE))/14</f>
        <v>0.53101312814282331</v>
      </c>
      <c r="Q14" s="1" t="str">
        <f>VLOOKUP(M14,'Teams Used By Individual'!$B$4:$DD$71,4,FALSE)</f>
        <v>Padres</v>
      </c>
      <c r="R14" s="1" t="str">
        <f>VLOOKUP(M14,'Teams Used By Individual'!$B$4:$DD$71,3,FALSE)</f>
        <v>Angels</v>
      </c>
      <c r="S14" s="1">
        <v>2</v>
      </c>
      <c r="T14" s="1">
        <v>4</v>
      </c>
      <c r="U14">
        <v>5</v>
      </c>
      <c r="V14">
        <f>VLOOKUP(A14,'MLB Weekly Win Totals'!$B$5:$HH$34,8,FALSE)</f>
        <v>3</v>
      </c>
    </row>
    <row r="15" spans="1:45" x14ac:dyDescent="0.2">
      <c r="A15" s="1" t="str">
        <f>VLOOKUP(M15,'Teams Used By Individual'!$B$4:$F$71,5,FALSE)</f>
        <v>Nationals</v>
      </c>
      <c r="B15" s="1" t="str">
        <f>VLOOKUP(M15,'Teams Used By Individual'!$B$4:$F$71,2,FALSE)</f>
        <v>Pirates</v>
      </c>
      <c r="C15" s="1" t="str">
        <f>VLOOKUP(M15,'Teams Used By Individual'!$B$4:$FF$71,6,FALSE)</f>
        <v>Red Sox</v>
      </c>
      <c r="D15" s="1" t="str">
        <f>VLOOKUP(M15,'Teams Used By Individual'!$B$4:$FF$71,7,FALSE)</f>
        <v>Reds</v>
      </c>
      <c r="E15" s="1" t="str">
        <f>VLOOKUP(M15,'Teams Used By Individual'!$B$4:$FF$71,8,FALSE)</f>
        <v>Royals</v>
      </c>
      <c r="F15" s="1" t="str">
        <f>VLOOKUP(M15,'Teams Used By Individual'!$B$4:$FF$71,9,FALSE)</f>
        <v>Cubs</v>
      </c>
      <c r="G15" s="1" t="str">
        <f>VLOOKUP(M15,'Teams Used By Individual'!$B$4:$FF$71,10,FALSE)</f>
        <v>Phillies</v>
      </c>
      <c r="H15" s="1" t="str">
        <f>VLOOKUP(M15,'Teams Used By Individual'!$B$4:$FF$71,11,FALSE)</f>
        <v>Mets</v>
      </c>
      <c r="I15" s="1" t="str">
        <f>VLOOKUP(M15,'Teams Used By Individual'!$B$4:$FF$71,12,FALSE)</f>
        <v>Tigers</v>
      </c>
      <c r="J15" s="1" t="str">
        <f>VLOOKUP(M15,'Teams Used By Individual'!$B$4:$FF$71,13,FALSE)</f>
        <v>Cardinals</v>
      </c>
      <c r="K15" s="1" t="str">
        <f>VLOOKUP(M15,'Teams Used By Individual'!$B$4:$FF$71,14,FALSE)</f>
        <v>Astros</v>
      </c>
      <c r="L15" s="1" t="str">
        <f>VLOOKUP(M15,'Teams Used By Individual'!$B$4:$FF$71,15,FALSE)</f>
        <v>Diamondbacks</v>
      </c>
      <c r="M15" s="14" t="s">
        <v>53</v>
      </c>
      <c r="N15" s="15">
        <f t="shared" si="0"/>
        <v>14</v>
      </c>
      <c r="O15" s="20">
        <f>(WAA!Y38-WAA!Y2)+(WAA!AC38-WAA!AC2)+(WAA!AE15-WAA!AE2)+(WAA!W38-WAA!W2)</f>
        <v>0.22692307692307701</v>
      </c>
      <c r="P15" s="13">
        <f>(VLOOKUP(A15,'MLB Weekly Win Totals'!$B$5:$E$34,4,FALSE)+VLOOKUP(R15,'MLB Weekly Win Totals'!$B$5:$E$34,4,FALSE)+VLOOKUP(Q15,'MLB Weekly Win Totals'!$B$5:$E$34,4,FALSE)+VLOOKUP(B15,'MLB Weekly Win Totals'!$B$5:$E$34,4,FALSE)+VLOOKUP(C15,'MLB Weekly Win Totals'!$B$5:$E$34,4,FALSE)+VLOOKUP(D15,'MLB Weekly Win Totals'!$B$5:$E$34,4,FALSE)+VLOOKUP(E15,'MLB Weekly Win Totals'!$B$5:$E$34,4,FALSE)+VLOOKUP(F15,'MLB Weekly Win Totals'!$B$5:$E$34,4,FALSE)+VLOOKUP(G15,'MLB Weekly Win Totals'!$B$5:$E$34,4,FALSE)+VLOOKUP(H15,'MLB Weekly Win Totals'!$B$5:$E$34,4,FALSE)+VLOOKUP(I15,'MLB Weekly Win Totals'!$B$5:$E$34,4,FALSE)+VLOOKUP(J15,'MLB Weekly Win Totals'!$B$5:$E$34,4,FALSE)+VLOOKUP(K15,'MLB Weekly Win Totals'!$B$5:$E$34,4,FALSE)+VLOOKUP(L15,'MLB Weekly Win Totals'!$B$5:$E$34,4,FALSE))/14</f>
        <v>0.52840208372505626</v>
      </c>
      <c r="Q15" s="1" t="str">
        <f>VLOOKUP(M15,'Teams Used By Individual'!$B$4:$DD$71,4,FALSE)</f>
        <v>Padres</v>
      </c>
      <c r="R15" s="1" t="str">
        <f>VLOOKUP(M15,'Teams Used By Individual'!$B$4:$DD$71,3,FALSE)</f>
        <v>Brewers</v>
      </c>
      <c r="S15" s="1">
        <v>1</v>
      </c>
      <c r="T15" s="1">
        <v>5</v>
      </c>
      <c r="U15">
        <v>5</v>
      </c>
      <c r="V15">
        <f>VLOOKUP(A15,'MLB Weekly Win Totals'!$B$5:$HH$34,8,FALSE)</f>
        <v>3</v>
      </c>
    </row>
    <row r="16" spans="1:45" x14ac:dyDescent="0.2">
      <c r="A16" s="1" t="str">
        <f>VLOOKUP(M16,'Teams Used By Individual'!$B$4:$F$71,5,FALSE)</f>
        <v>Mets</v>
      </c>
      <c r="B16" s="1" t="str">
        <f>VLOOKUP(M16,'Teams Used By Individual'!$B$4:$F$71,2,FALSE)</f>
        <v>Diamondbacks</v>
      </c>
      <c r="C16" s="1" t="str">
        <f>VLOOKUP(M16,'Teams Used By Individual'!$B$4:$FF$71,6,FALSE)</f>
        <v>Giants</v>
      </c>
      <c r="D16" s="1" t="str">
        <f>VLOOKUP(M16,'Teams Used By Individual'!$B$4:$FF$71,7,FALSE)</f>
        <v>Guardians</v>
      </c>
      <c r="E16" s="1" t="str">
        <f>VLOOKUP(M16,'Teams Used By Individual'!$B$4:$FF$71,8,FALSE)</f>
        <v>Royals</v>
      </c>
      <c r="F16" s="1" t="str">
        <f>VLOOKUP(M16,'Teams Used By Individual'!$B$4:$FF$71,9,FALSE)</f>
        <v>Cubs</v>
      </c>
      <c r="G16" s="1" t="str">
        <f>VLOOKUP(M16,'Teams Used By Individual'!$B$4:$FF$71,10,FALSE)</f>
        <v>Phillies</v>
      </c>
      <c r="H16" s="1" t="str">
        <f>VLOOKUP(M16,'Teams Used By Individual'!$B$4:$FF$71,11,FALSE)</f>
        <v>Blue Jays</v>
      </c>
      <c r="I16" s="1" t="str">
        <f>VLOOKUP(M16,'Teams Used By Individual'!$B$4:$FF$71,12,FALSE)</f>
        <v>Tigers</v>
      </c>
      <c r="J16" s="1" t="str">
        <f>VLOOKUP(M16,'Teams Used By Individual'!$B$4:$FF$71,13,FALSE)</f>
        <v>Angels</v>
      </c>
      <c r="K16" s="1" t="str">
        <f>VLOOKUP(M16,'Teams Used By Individual'!$B$4:$FF$71,14,FALSE)</f>
        <v>Nationals</v>
      </c>
      <c r="L16" s="1" t="str">
        <f>VLOOKUP(M16,'Teams Used By Individual'!$B$4:$FF$71,15,FALSE)</f>
        <v>Mariners</v>
      </c>
      <c r="M16" s="14" t="s">
        <v>15</v>
      </c>
      <c r="N16" s="15">
        <f t="shared" si="0"/>
        <v>14</v>
      </c>
      <c r="O16" s="20">
        <f>(WAA!Y14-WAA!Y2)+(WAA!AF14-WAA!AF2)+(WAA!G40-WAA!G2)+(WAA!V14-WAA!V2)</f>
        <v>0.38006432735392348</v>
      </c>
      <c r="P16" s="13">
        <f>(VLOOKUP(A16,'MLB Weekly Win Totals'!$B$5:$E$34,4,FALSE)+VLOOKUP(R16,'MLB Weekly Win Totals'!$B$5:$E$34,4,FALSE)+VLOOKUP(Q16,'MLB Weekly Win Totals'!$B$5:$E$34,4,FALSE)+VLOOKUP(B16,'MLB Weekly Win Totals'!$B$5:$E$34,4,FALSE)+VLOOKUP(C16,'MLB Weekly Win Totals'!$B$5:$E$34,4,FALSE)+VLOOKUP(D16,'MLB Weekly Win Totals'!$B$5:$E$34,4,FALSE)+VLOOKUP(E16,'MLB Weekly Win Totals'!$B$5:$E$34,4,FALSE)+VLOOKUP(F16,'MLB Weekly Win Totals'!$B$5:$E$34,4,FALSE)+VLOOKUP(G16,'MLB Weekly Win Totals'!$B$5:$E$34,4,FALSE)+VLOOKUP(H16,'MLB Weekly Win Totals'!$B$5:$E$34,4,FALSE)+VLOOKUP(I16,'MLB Weekly Win Totals'!$B$5:$E$34,4,FALSE)+VLOOKUP(J16,'MLB Weekly Win Totals'!$B$5:$E$34,4,FALSE)+VLOOKUP(K16,'MLB Weekly Win Totals'!$B$5:$E$34,4,FALSE)+VLOOKUP(L16,'MLB Weekly Win Totals'!$B$5:$E$34,4,FALSE))/14</f>
        <v>0.52496021623459843</v>
      </c>
      <c r="Q16" s="1" t="str">
        <f>VLOOKUP(M16,'Teams Used By Individual'!$B$4:$DD$71,4,FALSE)</f>
        <v>Red Sox</v>
      </c>
      <c r="R16" s="1" t="str">
        <f>VLOOKUP(M16,'Teams Used By Individual'!$B$4:$DD$71,3,FALSE)</f>
        <v>Brewers</v>
      </c>
      <c r="S16" s="1">
        <v>2</v>
      </c>
      <c r="T16" s="1">
        <v>5</v>
      </c>
      <c r="U16">
        <v>2</v>
      </c>
      <c r="V16">
        <f>VLOOKUP(A16,'MLB Weekly Win Totals'!$B$5:$HH$34,8,FALSE)</f>
        <v>5</v>
      </c>
    </row>
    <row r="17" spans="1:22" x14ac:dyDescent="0.2">
      <c r="A17" s="1" t="str">
        <f>VLOOKUP(M17,'Teams Used By Individual'!$B$4:$F$71,5,FALSE)</f>
        <v>Mets</v>
      </c>
      <c r="B17" s="1" t="str">
        <f>VLOOKUP(M17,'Teams Used By Individual'!$B$4:$F$71,2,FALSE)</f>
        <v>Mariners</v>
      </c>
      <c r="C17" s="1" t="str">
        <f>VLOOKUP(M17,'Teams Used By Individual'!$B$4:$FF$71,6,FALSE)</f>
        <v>White Sox</v>
      </c>
      <c r="D17" s="1" t="str">
        <f>VLOOKUP(M17,'Teams Used By Individual'!$B$4:$FF$71,7,FALSE)</f>
        <v>Guardians</v>
      </c>
      <c r="E17" s="1" t="str">
        <f>VLOOKUP(M17,'Teams Used By Individual'!$B$4:$FF$71,8,FALSE)</f>
        <v>Royals</v>
      </c>
      <c r="F17" s="1" t="str">
        <f>VLOOKUP(M17,'Teams Used By Individual'!$B$4:$FF$71,9,FALSE)</f>
        <v>Rangers</v>
      </c>
      <c r="G17" s="1" t="str">
        <f>VLOOKUP(M17,'Teams Used By Individual'!$B$4:$FF$71,10,FALSE)</f>
        <v>Phillies</v>
      </c>
      <c r="H17" s="1" t="str">
        <f>VLOOKUP(M17,'Teams Used By Individual'!$B$4:$FF$71,11,FALSE)</f>
        <v>Blue Jays</v>
      </c>
      <c r="I17" s="1" t="str">
        <f>VLOOKUP(M17,'Teams Used By Individual'!$B$4:$FF$71,12,FALSE)</f>
        <v>Athletics</v>
      </c>
      <c r="J17" s="1" t="str">
        <f>VLOOKUP(M17,'Teams Used By Individual'!$B$4:$FF$71,13,FALSE)</f>
        <v>Pirates</v>
      </c>
      <c r="K17" s="1" t="str">
        <f>VLOOKUP(M17,'Teams Used By Individual'!$B$4:$FF$71,14,FALSE)</f>
        <v>Yankees</v>
      </c>
      <c r="L17" s="1" t="str">
        <f>VLOOKUP(M17,'Teams Used By Individual'!$B$4:$FF$71,15,FALSE)</f>
        <v>Diamondbacks</v>
      </c>
      <c r="M17" s="14" t="s">
        <v>68</v>
      </c>
      <c r="N17" s="15">
        <f t="shared" si="0"/>
        <v>14</v>
      </c>
      <c r="O17" s="20">
        <f>(WAA!Y41-WAA!Y2)+(WAA!P41-WAA!P2)+(WAA!G40-WAA!G2)+(WAA!V41-WAA!V2)</f>
        <v>7.3221270255161564E-3</v>
      </c>
      <c r="P17" s="13">
        <f>(VLOOKUP(A17,'MLB Weekly Win Totals'!$B$5:$E$34,4,FALSE)+VLOOKUP(R17,'MLB Weekly Win Totals'!$B$5:$E$34,4,FALSE)+VLOOKUP(Q17,'MLB Weekly Win Totals'!$B$5:$E$34,4,FALSE)+VLOOKUP(B17,'MLB Weekly Win Totals'!$B$5:$E$34,4,FALSE)+VLOOKUP(C17,'MLB Weekly Win Totals'!$B$5:$E$34,4,FALSE)+VLOOKUP(D17,'MLB Weekly Win Totals'!$B$5:$E$34,4,FALSE)+VLOOKUP(E17,'MLB Weekly Win Totals'!$B$5:$E$34,4,FALSE)+VLOOKUP(F17,'MLB Weekly Win Totals'!$B$5:$E$34,4,FALSE)+VLOOKUP(G17,'MLB Weekly Win Totals'!$B$5:$E$34,4,FALSE)+VLOOKUP(H17,'MLB Weekly Win Totals'!$B$5:$E$34,4,FALSE)+VLOOKUP(I17,'MLB Weekly Win Totals'!$B$5:$E$34,4,FALSE)+VLOOKUP(J17,'MLB Weekly Win Totals'!$B$5:$E$34,4,FALSE)+VLOOKUP(K17,'MLB Weekly Win Totals'!$B$5:$E$34,4,FALSE)+VLOOKUP(L17,'MLB Weekly Win Totals'!$B$5:$E$34,4,FALSE))/14</f>
        <v>0.49307705669451452</v>
      </c>
      <c r="Q17" s="1" t="str">
        <f>VLOOKUP(M17,'Teams Used By Individual'!$B$4:$DD$71,4,FALSE)</f>
        <v>Red Sox</v>
      </c>
      <c r="R17" s="1" t="str">
        <f>VLOOKUP(M17,'Teams Used By Individual'!$B$4:$DD$71,3,FALSE)</f>
        <v>Brewers</v>
      </c>
      <c r="S17" s="1">
        <v>2</v>
      </c>
      <c r="T17" s="1">
        <v>5</v>
      </c>
      <c r="U17">
        <v>2</v>
      </c>
      <c r="V17">
        <f>VLOOKUP(A17,'MLB Weekly Win Totals'!$B$5:$HH$34,8,FALSE)</f>
        <v>5</v>
      </c>
    </row>
    <row r="18" spans="1:22" x14ac:dyDescent="0.2">
      <c r="A18" s="1" t="str">
        <f>VLOOKUP(M18,'Teams Used By Individual'!$B$4:$F$71,5,FALSE)</f>
        <v>Mets</v>
      </c>
      <c r="B18" s="1" t="str">
        <f>VLOOKUP(M18,'Teams Used By Individual'!$B$4:$F$71,2,FALSE)</f>
        <v>Diamondbacks</v>
      </c>
      <c r="C18" s="1" t="str">
        <f>VLOOKUP(M18,'Teams Used By Individual'!$B$4:$FF$71,6,FALSE)</f>
        <v>Giants</v>
      </c>
      <c r="D18" s="1" t="str">
        <f>VLOOKUP(M18,'Teams Used By Individual'!$B$4:$FF$71,7,FALSE)</f>
        <v>Reds</v>
      </c>
      <c r="E18" s="1" t="str">
        <f>VLOOKUP(M18,'Teams Used By Individual'!$B$4:$FF$71,8,FALSE)</f>
        <v>Royals</v>
      </c>
      <c r="F18" s="1" t="str">
        <f>VLOOKUP(M18,'Teams Used By Individual'!$B$4:$FF$71,9,FALSE)</f>
        <v>Rangers</v>
      </c>
      <c r="G18" s="1" t="str">
        <f>VLOOKUP(M18,'Teams Used By Individual'!$B$4:$FF$71,10,FALSE)</f>
        <v>Pirates</v>
      </c>
      <c r="H18" s="1" t="str">
        <f>VLOOKUP(M18,'Teams Used By Individual'!$B$4:$FF$71,11,FALSE)</f>
        <v>Blue Jays</v>
      </c>
      <c r="I18" s="1" t="str">
        <f>VLOOKUP(M18,'Teams Used By Individual'!$B$4:$FF$71,12,FALSE)</f>
        <v>Twins</v>
      </c>
      <c r="J18" s="1" t="str">
        <f>VLOOKUP(M18,'Teams Used By Individual'!$B$4:$FF$71,13,FALSE)</f>
        <v>Cardinals</v>
      </c>
      <c r="K18" s="1" t="str">
        <f>VLOOKUP(M18,'Teams Used By Individual'!$B$4:$FF$71,14,FALSE)</f>
        <v>Yankees</v>
      </c>
      <c r="L18" s="1" t="str">
        <f>VLOOKUP(M18,'Teams Used By Individual'!$B$4:$FF$71,15,FALSE)</f>
        <v>Cubs</v>
      </c>
      <c r="M18" s="14" t="s">
        <v>28</v>
      </c>
      <c r="N18" s="15">
        <f t="shared" si="0"/>
        <v>14</v>
      </c>
      <c r="O18" s="20">
        <f>(WAA!Y45-WAA!Y2)+(WAA!AF45-WAA!AF2)+(WAA!G40-WAA!G2)+(WAA!V45-WAA!V2)</f>
        <v>0.38006432735392348</v>
      </c>
      <c r="P18" s="13">
        <f>(VLOOKUP(A18,'MLB Weekly Win Totals'!$B$5:$E$34,4,FALSE)+VLOOKUP(R18,'MLB Weekly Win Totals'!$B$5:$E$34,4,FALSE)+VLOOKUP(Q18,'MLB Weekly Win Totals'!$B$5:$E$34,4,FALSE)+VLOOKUP(B18,'MLB Weekly Win Totals'!$B$5:$E$34,4,FALSE)+VLOOKUP(C18,'MLB Weekly Win Totals'!$B$5:$E$34,4,FALSE)+VLOOKUP(D18,'MLB Weekly Win Totals'!$B$5:$E$34,4,FALSE)+VLOOKUP(E18,'MLB Weekly Win Totals'!$B$5:$E$34,4,FALSE)+VLOOKUP(F18,'MLB Weekly Win Totals'!$B$5:$E$34,4,FALSE)+VLOOKUP(G18,'MLB Weekly Win Totals'!$B$5:$E$34,4,FALSE)+VLOOKUP(H18,'MLB Weekly Win Totals'!$B$5:$E$34,4,FALSE)+VLOOKUP(I18,'MLB Weekly Win Totals'!$B$5:$E$34,4,FALSE)+VLOOKUP(J18,'MLB Weekly Win Totals'!$B$5:$E$34,4,FALSE)+VLOOKUP(K18,'MLB Weekly Win Totals'!$B$5:$E$34,4,FALSE)+VLOOKUP(L18,'MLB Weekly Win Totals'!$B$5:$E$34,4,FALSE))/14</f>
        <v>0.51836963701143102</v>
      </c>
      <c r="Q18" s="1" t="str">
        <f>VLOOKUP(M18,'Teams Used By Individual'!$B$4:$DD$71,4,FALSE)</f>
        <v>Red Sox</v>
      </c>
      <c r="R18" s="1" t="str">
        <f>VLOOKUP(M18,'Teams Used By Individual'!$B$4:$DD$71,3,FALSE)</f>
        <v>Brewers</v>
      </c>
      <c r="S18" s="1">
        <v>2</v>
      </c>
      <c r="T18" s="1">
        <v>5</v>
      </c>
      <c r="U18">
        <v>2</v>
      </c>
      <c r="V18">
        <f>VLOOKUP(A18,'MLB Weekly Win Totals'!$B$5:$HH$34,8,FALSE)</f>
        <v>5</v>
      </c>
    </row>
    <row r="19" spans="1:22" x14ac:dyDescent="0.2">
      <c r="A19" s="1" t="str">
        <f>VLOOKUP(M19,'Teams Used By Individual'!$B$4:$F$71,5,FALSE)</f>
        <v>Yankees</v>
      </c>
      <c r="B19" s="1" t="str">
        <f>VLOOKUP(M19,'Teams Used By Individual'!$B$4:$F$71,2,FALSE)</f>
        <v>Royals</v>
      </c>
      <c r="C19" s="1" t="str">
        <f>VLOOKUP(M19,'Teams Used By Individual'!$B$4:$FF$71,6,FALSE)</f>
        <v>Twins</v>
      </c>
      <c r="D19" s="1" t="str">
        <f>VLOOKUP(M19,'Teams Used By Individual'!$B$4:$FF$71,7,FALSE)</f>
        <v>Mariners</v>
      </c>
      <c r="E19" s="1" t="str">
        <f>VLOOKUP(M19,'Teams Used By Individual'!$B$4:$FF$71,8,FALSE)</f>
        <v>Nationals</v>
      </c>
      <c r="F19" s="1" t="str">
        <f>VLOOKUP(M19,'Teams Used By Individual'!$B$4:$FF$71,9,FALSE)</f>
        <v>Cubs</v>
      </c>
      <c r="G19" s="1" t="str">
        <f>VLOOKUP(M19,'Teams Used By Individual'!$B$4:$FF$71,10,FALSE)</f>
        <v>Phillies</v>
      </c>
      <c r="H19" s="1" t="str">
        <f>VLOOKUP(M19,'Teams Used By Individual'!$B$4:$FF$71,11,FALSE)</f>
        <v>Mets</v>
      </c>
      <c r="I19" s="1" t="str">
        <f>VLOOKUP(M19,'Teams Used By Individual'!$B$4:$FF$71,12,FALSE)</f>
        <v>Tigers</v>
      </c>
      <c r="J19" s="1" t="str">
        <f>VLOOKUP(M19,'Teams Used By Individual'!$B$4:$FF$71,13,FALSE)</f>
        <v>Braves</v>
      </c>
      <c r="K19" s="1" t="str">
        <f>VLOOKUP(M19,'Teams Used By Individual'!$B$4:$FF$71,14,FALSE)</f>
        <v>Rays</v>
      </c>
      <c r="L19" s="1" t="str">
        <f>VLOOKUP(M19,'Teams Used By Individual'!$B$4:$FF$71,15,FALSE)</f>
        <v>Diamondbacks</v>
      </c>
      <c r="M19" s="14" t="s">
        <v>77</v>
      </c>
      <c r="N19" s="15">
        <f t="shared" si="0"/>
        <v>14</v>
      </c>
      <c r="O19" s="20">
        <f>(WAA!Y71-WAA!Y2)+(WAA!K71-WAA!K2)+(WAA!G40-WAA!G2)+(WAA!E71-WAA!E2)</f>
        <v>-0.95291848089017872</v>
      </c>
      <c r="P19" s="13">
        <f>(VLOOKUP(A19,'MLB Weekly Win Totals'!$B$5:$E$34,4,FALSE)+VLOOKUP(R19,'MLB Weekly Win Totals'!$B$5:$E$34,4,FALSE)+VLOOKUP(Q19,'MLB Weekly Win Totals'!$B$5:$E$34,4,FALSE)+VLOOKUP(B19,'MLB Weekly Win Totals'!$B$5:$E$34,4,FALSE)+VLOOKUP(C19,'MLB Weekly Win Totals'!$B$5:$E$34,4,FALSE)+VLOOKUP(D19,'MLB Weekly Win Totals'!$B$5:$E$34,4,FALSE)+VLOOKUP(E19,'MLB Weekly Win Totals'!$B$5:$E$34,4,FALSE)+VLOOKUP(F19,'MLB Weekly Win Totals'!$B$5:$E$34,4,FALSE)+VLOOKUP(G19,'MLB Weekly Win Totals'!$B$5:$E$34,4,FALSE)+VLOOKUP(H19,'MLB Weekly Win Totals'!$B$5:$E$34,4,FALSE)+VLOOKUP(I19,'MLB Weekly Win Totals'!$B$5:$E$34,4,FALSE)+VLOOKUP(J19,'MLB Weekly Win Totals'!$B$5:$E$34,4,FALSE)+VLOOKUP(K19,'MLB Weekly Win Totals'!$B$5:$E$34,4,FALSE)+VLOOKUP(L19,'MLB Weekly Win Totals'!$B$5:$E$34,4,FALSE))/14</f>
        <v>0.52583129637397119</v>
      </c>
      <c r="Q19" s="1" t="str">
        <f>VLOOKUP(M19,'Teams Used By Individual'!$B$4:$DD$71,4,FALSE)</f>
        <v>Red Sox</v>
      </c>
      <c r="R19" s="1" t="str">
        <f>VLOOKUP(M19,'Teams Used By Individual'!$B$4:$DD$71,3,FALSE)</f>
        <v>Brewers</v>
      </c>
      <c r="S19" s="1">
        <v>1</v>
      </c>
      <c r="T19" s="1">
        <v>5</v>
      </c>
      <c r="U19">
        <v>2</v>
      </c>
      <c r="V19">
        <f>VLOOKUP(A19,'MLB Weekly Win Totals'!$B$5:$HH$34,8,FALSE)</f>
        <v>6</v>
      </c>
    </row>
    <row r="20" spans="1:22" x14ac:dyDescent="0.2">
      <c r="A20" s="1" t="str">
        <f>VLOOKUP(M20,'Teams Used By Individual'!$B$4:$F$71,5,FALSE)</f>
        <v>Pirates</v>
      </c>
      <c r="B20" s="1" t="str">
        <f>VLOOKUP(M20,'Teams Used By Individual'!$B$4:$F$71,2,FALSE)</f>
        <v>Marlins</v>
      </c>
      <c r="C20" s="1" t="str">
        <f>VLOOKUP(M20,'Teams Used By Individual'!$B$4:$FF$71,6,FALSE)</f>
        <v>Twins</v>
      </c>
      <c r="D20" s="1" t="str">
        <f>VLOOKUP(M20,'Teams Used By Individual'!$B$4:$FF$71,7,FALSE)</f>
        <v>Rangers</v>
      </c>
      <c r="E20" s="1" t="str">
        <f>VLOOKUP(M20,'Teams Used By Individual'!$B$4:$FF$71,8,FALSE)</f>
        <v>Royals</v>
      </c>
      <c r="F20" s="1" t="str">
        <f>VLOOKUP(M20,'Teams Used By Individual'!$B$4:$FF$71,9,FALSE)</f>
        <v>Cubs</v>
      </c>
      <c r="G20" s="1" t="str">
        <f>VLOOKUP(M20,'Teams Used By Individual'!$B$4:$FF$71,10,FALSE)</f>
        <v>Athletics</v>
      </c>
      <c r="H20" s="1" t="str">
        <f>VLOOKUP(M20,'Teams Used By Individual'!$B$4:$FF$71,11,FALSE)</f>
        <v>Orioles</v>
      </c>
      <c r="I20" s="1" t="str">
        <f>VLOOKUP(M20,'Teams Used By Individual'!$B$4:$FF$71,12,FALSE)</f>
        <v>White Sox</v>
      </c>
      <c r="J20" s="1" t="str">
        <f>VLOOKUP(M20,'Teams Used By Individual'!$B$4:$FF$71,13,FALSE)</f>
        <v>Angels</v>
      </c>
      <c r="K20" s="1" t="str">
        <f>VLOOKUP(M20,'Teams Used By Individual'!$B$4:$FF$71,14,FALSE)</f>
        <v>Dodgers</v>
      </c>
      <c r="L20" s="1" t="str">
        <f>VLOOKUP(M20,'Teams Used By Individual'!$B$4:$FF$71,15,FALSE)</f>
        <v>Giants</v>
      </c>
      <c r="M20" s="14" t="s">
        <v>44</v>
      </c>
      <c r="N20" s="15">
        <f t="shared" si="0"/>
        <v>13</v>
      </c>
      <c r="O20" s="20">
        <f>(WAA!X6-WAA!X2)+(WAA!Y6-WAA!Y2)+(WAA!G6-WAA!G2)+(WAA!AC6-WAA!AC2)</f>
        <v>2.0776515151515147</v>
      </c>
      <c r="P20" s="13">
        <f>(VLOOKUP(A20,'MLB Weekly Win Totals'!$B$5:$E$34,4,FALSE)+VLOOKUP(R20,'MLB Weekly Win Totals'!$B$5:$E$34,4,FALSE)+VLOOKUP(Q20,'MLB Weekly Win Totals'!$B$5:$E$34,4,FALSE)+VLOOKUP(B20,'MLB Weekly Win Totals'!$B$5:$E$34,4,FALSE)+VLOOKUP(C20,'MLB Weekly Win Totals'!$B$5:$E$34,4,FALSE)+VLOOKUP(D20,'MLB Weekly Win Totals'!$B$5:$E$34,4,FALSE)+VLOOKUP(E20,'MLB Weekly Win Totals'!$B$5:$E$34,4,FALSE)+VLOOKUP(F20,'MLB Weekly Win Totals'!$B$5:$E$34,4,FALSE)+VLOOKUP(G20,'MLB Weekly Win Totals'!$B$5:$E$34,4,FALSE)+VLOOKUP(H20,'MLB Weekly Win Totals'!$B$5:$E$34,4,FALSE)+VLOOKUP(I20,'MLB Weekly Win Totals'!$B$5:$E$34,4,FALSE)+VLOOKUP(J20,'MLB Weekly Win Totals'!$B$5:$E$34,4,FALSE)+VLOOKUP(K20,'MLB Weekly Win Totals'!$B$5:$E$34,4,FALSE)+VLOOKUP(L20,'MLB Weekly Win Totals'!$B$5:$E$34,4,FALSE))/14</f>
        <v>0.48088588871983129</v>
      </c>
      <c r="Q20" s="1" t="str">
        <f>VLOOKUP(M20,'Teams Used By Individual'!$B$4:$DD$71,4,FALSE)</f>
        <v>Red Sox</v>
      </c>
      <c r="R20" s="1" t="str">
        <f>VLOOKUP(M20,'Teams Used By Individual'!$B$4:$DD$71,3,FALSE)</f>
        <v>Brewers</v>
      </c>
      <c r="S20" s="1">
        <v>3</v>
      </c>
      <c r="T20" s="1">
        <v>5</v>
      </c>
      <c r="U20">
        <v>2</v>
      </c>
      <c r="V20">
        <f>VLOOKUP(A20,'MLB Weekly Win Totals'!$B$5:$HH$34,8,FALSE)</f>
        <v>3</v>
      </c>
    </row>
    <row r="21" spans="1:22" x14ac:dyDescent="0.2">
      <c r="A21" s="1" t="str">
        <f>VLOOKUP(M21,'Teams Used By Individual'!$B$4:$F$71,5,FALSE)</f>
        <v>Nationals</v>
      </c>
      <c r="B21" s="1" t="str">
        <f>VLOOKUP(M21,'Teams Used By Individual'!$B$4:$F$71,2,FALSE)</f>
        <v>Marlins</v>
      </c>
      <c r="C21" s="1" t="str">
        <f>VLOOKUP(M21,'Teams Used By Individual'!$B$4:$FF$71,6,FALSE)</f>
        <v>Giants</v>
      </c>
      <c r="D21" s="1" t="str">
        <f>VLOOKUP(M21,'Teams Used By Individual'!$B$4:$FF$71,7,FALSE)</f>
        <v>Rangers</v>
      </c>
      <c r="E21" s="1" t="str">
        <f>VLOOKUP(M21,'Teams Used By Individual'!$B$4:$FF$71,8,FALSE)</f>
        <v>Royals</v>
      </c>
      <c r="F21" s="1" t="str">
        <f>VLOOKUP(M21,'Teams Used By Individual'!$B$4:$FF$71,9,FALSE)</f>
        <v>Astros</v>
      </c>
      <c r="G21" s="1" t="str">
        <f>VLOOKUP(M21,'Teams Used By Individual'!$B$4:$FF$71,10,FALSE)</f>
        <v>Phillies</v>
      </c>
      <c r="H21" s="1" t="str">
        <f>VLOOKUP(M21,'Teams Used By Individual'!$B$4:$FF$71,11,FALSE)</f>
        <v>Mets</v>
      </c>
      <c r="I21" s="1" t="str">
        <f>VLOOKUP(M21,'Teams Used By Individual'!$B$4:$FF$71,12,FALSE)</f>
        <v>Tigers</v>
      </c>
      <c r="J21" s="1" t="str">
        <f>VLOOKUP(M21,'Teams Used By Individual'!$B$4:$FF$71,13,FALSE)</f>
        <v>Cubs</v>
      </c>
      <c r="K21" s="1" t="str">
        <f>VLOOKUP(M21,'Teams Used By Individual'!$B$4:$FF$71,14,FALSE)</f>
        <v>Rays</v>
      </c>
      <c r="L21" s="1" t="str">
        <f>VLOOKUP(M21,'Teams Used By Individual'!$B$4:$FF$71,15,FALSE)</f>
        <v>Twins</v>
      </c>
      <c r="M21" s="14" t="s">
        <v>42</v>
      </c>
      <c r="N21" s="15">
        <f t="shared" si="0"/>
        <v>13</v>
      </c>
      <c r="O21" s="20">
        <f>(WAA!Y28-WAA!Y2)+(WAA!X28-WAA!X2)+(WAA!G28-WAA!G2)+(WAA!W28-WAA!W2)</f>
        <v>0.75072843822843804</v>
      </c>
      <c r="P21" s="13">
        <f>(VLOOKUP(A21,'MLB Weekly Win Totals'!$B$5:$E$34,4,FALSE)+VLOOKUP(R21,'MLB Weekly Win Totals'!$B$5:$E$34,4,FALSE)+VLOOKUP(Q21,'MLB Weekly Win Totals'!$B$5:$E$34,4,FALSE)+VLOOKUP(B21,'MLB Weekly Win Totals'!$B$5:$E$34,4,FALSE)+VLOOKUP(C21,'MLB Weekly Win Totals'!$B$5:$E$34,4,FALSE)+VLOOKUP(D21,'MLB Weekly Win Totals'!$B$5:$E$34,4,FALSE)+VLOOKUP(E21,'MLB Weekly Win Totals'!$B$5:$E$34,4,FALSE)+VLOOKUP(F21,'MLB Weekly Win Totals'!$B$5:$E$34,4,FALSE)+VLOOKUP(G21,'MLB Weekly Win Totals'!$B$5:$E$34,4,FALSE)+VLOOKUP(H21,'MLB Weekly Win Totals'!$B$5:$E$34,4,FALSE)+VLOOKUP(I21,'MLB Weekly Win Totals'!$B$5:$E$34,4,FALSE)+VLOOKUP(J21,'MLB Weekly Win Totals'!$B$5:$E$34,4,FALSE)+VLOOKUP(K21,'MLB Weekly Win Totals'!$B$5:$E$34,4,FALSE)+VLOOKUP(L21,'MLB Weekly Win Totals'!$B$5:$E$34,4,FALSE))/14</f>
        <v>0.52740803638528588</v>
      </c>
      <c r="Q21" s="1" t="str">
        <f>VLOOKUP(M21,'Teams Used By Individual'!$B$4:$DD$71,4,FALSE)</f>
        <v>Red Sox</v>
      </c>
      <c r="R21" s="1" t="str">
        <f>VLOOKUP(M21,'Teams Used By Individual'!$B$4:$DD$71,3,FALSE)</f>
        <v>Brewers</v>
      </c>
      <c r="S21" s="1">
        <v>3</v>
      </c>
      <c r="T21" s="1">
        <v>5</v>
      </c>
      <c r="U21">
        <v>2</v>
      </c>
      <c r="V21">
        <f>VLOOKUP(A21,'MLB Weekly Win Totals'!$B$5:$HH$34,8,FALSE)</f>
        <v>3</v>
      </c>
    </row>
    <row r="22" spans="1:22" x14ac:dyDescent="0.2">
      <c r="A22" s="1" t="str">
        <f>VLOOKUP(M22,'Teams Used By Individual'!$B$4:$F$71,5,FALSE)</f>
        <v>Nationals</v>
      </c>
      <c r="B22" s="1" t="str">
        <f>VLOOKUP(M22,'Teams Used By Individual'!$B$4:$F$71,2,FALSE)</f>
        <v>Rangers</v>
      </c>
      <c r="C22" s="1" t="str">
        <f>VLOOKUP(M22,'Teams Used By Individual'!$B$4:$FF$71,6,FALSE)</f>
        <v>Reds</v>
      </c>
      <c r="D22" s="1" t="str">
        <f>VLOOKUP(M22,'Teams Used By Individual'!$B$4:$FF$71,7,FALSE)</f>
        <v>Astros</v>
      </c>
      <c r="E22" s="1" t="str">
        <f>VLOOKUP(M22,'Teams Used By Individual'!$B$4:$FF$71,8,FALSE)</f>
        <v>Dodgers</v>
      </c>
      <c r="F22" s="1" t="str">
        <f>VLOOKUP(M22,'Teams Used By Individual'!$B$4:$FF$71,9,FALSE)</f>
        <v>Braves</v>
      </c>
      <c r="G22" s="1" t="str">
        <f>VLOOKUP(M22,'Teams Used By Individual'!$B$4:$FF$71,10,FALSE)</f>
        <v>Angels</v>
      </c>
      <c r="H22" s="1" t="str">
        <f>VLOOKUP(M22,'Teams Used By Individual'!$B$4:$FF$71,11,FALSE)</f>
        <v>Blue Jays</v>
      </c>
      <c r="I22" s="1" t="str">
        <f>VLOOKUP(M22,'Teams Used By Individual'!$B$4:$FF$71,12,FALSE)</f>
        <v>Tigers</v>
      </c>
      <c r="J22" s="1" t="str">
        <f>VLOOKUP(M22,'Teams Used By Individual'!$B$4:$FF$71,13,FALSE)</f>
        <v>Cardinals</v>
      </c>
      <c r="K22" s="1" t="str">
        <f>VLOOKUP(M22,'Teams Used By Individual'!$B$4:$FF$71,14,FALSE)</f>
        <v>Phillies</v>
      </c>
      <c r="L22" s="1" t="str">
        <f>VLOOKUP(M22,'Teams Used By Individual'!$B$4:$FF$71,15,FALSE)</f>
        <v>Mets</v>
      </c>
      <c r="M22" s="14" t="s">
        <v>79</v>
      </c>
      <c r="N22" s="15">
        <f t="shared" si="0"/>
        <v>13</v>
      </c>
      <c r="O22" s="20">
        <f>(WAA!Y31-WAA!Y2)+(WAA!Q31-WAA!Q2)+(WAA!G31-WAA!G2)+(WAA!W31-WAA!W2)</f>
        <v>-0.5615245261984394</v>
      </c>
      <c r="P22" s="13">
        <f>(VLOOKUP(A22,'MLB Weekly Win Totals'!$B$5:$E$34,4,FALSE)+VLOOKUP(R22,'MLB Weekly Win Totals'!$B$5:$E$34,4,FALSE)+VLOOKUP(Q22,'MLB Weekly Win Totals'!$B$5:$E$34,4,FALSE)+VLOOKUP(B22,'MLB Weekly Win Totals'!$B$5:$E$34,4,FALSE)+VLOOKUP(C22,'MLB Weekly Win Totals'!$B$5:$E$34,4,FALSE)+VLOOKUP(D22,'MLB Weekly Win Totals'!$B$5:$E$34,4,FALSE)+VLOOKUP(E22,'MLB Weekly Win Totals'!$B$5:$E$34,4,FALSE)+VLOOKUP(F22,'MLB Weekly Win Totals'!$B$5:$E$34,4,FALSE)+VLOOKUP(G22,'MLB Weekly Win Totals'!$B$5:$E$34,4,FALSE)+VLOOKUP(H22,'MLB Weekly Win Totals'!$B$5:$E$34,4,FALSE)+VLOOKUP(I22,'MLB Weekly Win Totals'!$B$5:$E$34,4,FALSE)+VLOOKUP(J22,'MLB Weekly Win Totals'!$B$5:$E$34,4,FALSE)+VLOOKUP(K22,'MLB Weekly Win Totals'!$B$5:$E$34,4,FALSE)+VLOOKUP(L22,'MLB Weekly Win Totals'!$B$5:$E$34,4,FALSE))/14</f>
        <v>0.53626438527218112</v>
      </c>
      <c r="Q22" s="1" t="str">
        <f>VLOOKUP(M22,'Teams Used By Individual'!$B$4:$DD$71,4,FALSE)</f>
        <v>Red Sox</v>
      </c>
      <c r="R22" s="1" t="str">
        <f>VLOOKUP(M22,'Teams Used By Individual'!$B$4:$DD$71,3,FALSE)</f>
        <v>Brewers</v>
      </c>
      <c r="S22" s="1">
        <v>3</v>
      </c>
      <c r="T22" s="1">
        <v>5</v>
      </c>
      <c r="U22">
        <v>2</v>
      </c>
      <c r="V22">
        <f>VLOOKUP(A22,'MLB Weekly Win Totals'!$B$5:$HH$34,8,FALSE)</f>
        <v>3</v>
      </c>
    </row>
    <row r="23" spans="1:22" x14ac:dyDescent="0.2">
      <c r="A23" s="1" t="str">
        <f>VLOOKUP(M23,'Teams Used By Individual'!$B$4:$F$71,5,FALSE)</f>
        <v>Nationals</v>
      </c>
      <c r="B23" s="1" t="str">
        <f>VLOOKUP(M23,'Teams Used By Individual'!$B$4:$F$71,2,FALSE)</f>
        <v>Pirates</v>
      </c>
      <c r="C23" s="1" t="str">
        <f>VLOOKUP(M23,'Teams Used By Individual'!$B$4:$FF$71,6,FALSE)</f>
        <v>Twins</v>
      </c>
      <c r="D23" s="1" t="str">
        <f>VLOOKUP(M23,'Teams Used By Individual'!$B$4:$FF$71,7,FALSE)</f>
        <v>Rangers</v>
      </c>
      <c r="E23" s="1" t="str">
        <f>VLOOKUP(M23,'Teams Used By Individual'!$B$4:$FF$71,8,FALSE)</f>
        <v>White Sox</v>
      </c>
      <c r="F23" s="1" t="str">
        <f>VLOOKUP(M23,'Teams Used By Individual'!$B$4:$FF$71,9,FALSE)</f>
        <v>Braves</v>
      </c>
      <c r="G23" s="1" t="str">
        <f>VLOOKUP(M23,'Teams Used By Individual'!$B$4:$FF$71,10,FALSE)</f>
        <v>Angels</v>
      </c>
      <c r="H23" s="1" t="str">
        <f>VLOOKUP(M23,'Teams Used By Individual'!$B$4:$FF$71,11,FALSE)</f>
        <v>Blue Jays</v>
      </c>
      <c r="I23" s="1" t="str">
        <f>VLOOKUP(M23,'Teams Used By Individual'!$B$4:$FF$71,12,FALSE)</f>
        <v>Mariners</v>
      </c>
      <c r="J23" s="1" t="str">
        <f>VLOOKUP(M23,'Teams Used By Individual'!$B$4:$FF$71,13,FALSE)</f>
        <v>Cardinals</v>
      </c>
      <c r="K23" s="1" t="str">
        <f>VLOOKUP(M23,'Teams Used By Individual'!$B$4:$FF$71,14,FALSE)</f>
        <v>Yankees</v>
      </c>
      <c r="L23" s="1" t="str">
        <f>VLOOKUP(M23,'Teams Used By Individual'!$B$4:$FF$71,15,FALSE)</f>
        <v>Giants</v>
      </c>
      <c r="M23" s="14" t="s">
        <v>29</v>
      </c>
      <c r="N23" s="15">
        <f t="shared" si="0"/>
        <v>13</v>
      </c>
      <c r="O23" s="20">
        <f>(WAA!AC5-WAA!AC2)+(WAA!Y5-WAA!Y2)+(WAA!V5-WAA!V2)+(WAA!W5-WAA!W2)</f>
        <v>-0.68155149934811021</v>
      </c>
      <c r="P23" s="13">
        <f>(VLOOKUP(A23,'MLB Weekly Win Totals'!$B$5:$E$34,4,FALSE)+VLOOKUP(R23,'MLB Weekly Win Totals'!$B$5:$E$34,4,FALSE)+VLOOKUP(Q23,'MLB Weekly Win Totals'!$B$5:$E$34,4,FALSE)+VLOOKUP(B23,'MLB Weekly Win Totals'!$B$5:$E$34,4,FALSE)+VLOOKUP(C23,'MLB Weekly Win Totals'!$B$5:$E$34,4,FALSE)+VLOOKUP(D23,'MLB Weekly Win Totals'!$B$5:$E$34,4,FALSE)+VLOOKUP(E23,'MLB Weekly Win Totals'!$B$5:$E$34,4,FALSE)+VLOOKUP(F23,'MLB Weekly Win Totals'!$B$5:$E$34,4,FALSE)+VLOOKUP(G23,'MLB Weekly Win Totals'!$B$5:$E$34,4,FALSE)+VLOOKUP(H23,'MLB Weekly Win Totals'!$B$5:$E$34,4,FALSE)+VLOOKUP(I23,'MLB Weekly Win Totals'!$B$5:$E$34,4,FALSE)+VLOOKUP(J23,'MLB Weekly Win Totals'!$B$5:$E$34,4,FALSE)+VLOOKUP(K23,'MLB Weekly Win Totals'!$B$5:$E$34,4,FALSE)+VLOOKUP(L23,'MLB Weekly Win Totals'!$B$5:$E$34,4,FALSE))/14</f>
        <v>0.49494978714377319</v>
      </c>
      <c r="Q23" s="1" t="str">
        <f>VLOOKUP(M23,'Teams Used By Individual'!$B$4:$DD$71,4,FALSE)</f>
        <v>Mets</v>
      </c>
      <c r="R23" s="1" t="str">
        <f>VLOOKUP(M23,'Teams Used By Individual'!$B$4:$DD$71,3,FALSE)</f>
        <v>Brewers</v>
      </c>
      <c r="S23" s="1">
        <v>1</v>
      </c>
      <c r="T23" s="1">
        <v>5</v>
      </c>
      <c r="U23">
        <v>4</v>
      </c>
      <c r="V23">
        <f>VLOOKUP(A23,'MLB Weekly Win Totals'!$B$5:$HH$34,8,FALSE)</f>
        <v>3</v>
      </c>
    </row>
    <row r="24" spans="1:22" x14ac:dyDescent="0.2">
      <c r="A24" s="1" t="str">
        <f>VLOOKUP(M24,'Teams Used By Individual'!$B$4:$F$71,5,FALSE)</f>
        <v>Nationals</v>
      </c>
      <c r="B24" s="1" t="str">
        <f>VLOOKUP(M24,'Teams Used By Individual'!$B$4:$F$71,2,FALSE)</f>
        <v>Pirates</v>
      </c>
      <c r="C24" s="1" t="str">
        <f>VLOOKUP(M24,'Teams Used By Individual'!$B$4:$FF$71,6,FALSE)</f>
        <v>White Sox</v>
      </c>
      <c r="D24" s="1" t="str">
        <f>VLOOKUP(M24,'Teams Used By Individual'!$B$4:$FF$71,7,FALSE)</f>
        <v>Reds</v>
      </c>
      <c r="E24" s="1" t="str">
        <f>VLOOKUP(M24,'Teams Used By Individual'!$B$4:$FF$71,8,FALSE)</f>
        <v>Royals</v>
      </c>
      <c r="F24" s="1" t="str">
        <f>VLOOKUP(M24,'Teams Used By Individual'!$B$4:$FF$71,9,FALSE)</f>
        <v>Cubs</v>
      </c>
      <c r="G24" s="1" t="str">
        <f>VLOOKUP(M24,'Teams Used By Individual'!$B$4:$FF$71,10,FALSE)</f>
        <v>Phillies</v>
      </c>
      <c r="H24" s="1" t="str">
        <f>VLOOKUP(M24,'Teams Used By Individual'!$B$4:$FF$71,11,FALSE)</f>
        <v>Blue Jays</v>
      </c>
      <c r="I24" s="1" t="str">
        <f>VLOOKUP(M24,'Teams Used By Individual'!$B$4:$FF$71,12,FALSE)</f>
        <v>Twins</v>
      </c>
      <c r="J24" s="1" t="str">
        <f>VLOOKUP(M24,'Teams Used By Individual'!$B$4:$FF$71,13,FALSE)</f>
        <v>Marlins</v>
      </c>
      <c r="K24" s="1" t="str">
        <f>VLOOKUP(M24,'Teams Used By Individual'!$B$4:$FF$71,14,FALSE)</f>
        <v>Rockies</v>
      </c>
      <c r="L24" s="1" t="str">
        <f>VLOOKUP(M24,'Teams Used By Individual'!$B$4:$FF$71,15,FALSE)</f>
        <v>Diamondbacks</v>
      </c>
      <c r="M24" s="14" t="s">
        <v>32</v>
      </c>
      <c r="N24" s="15">
        <f t="shared" si="0"/>
        <v>13</v>
      </c>
      <c r="O24" s="20">
        <f>(WAA!Y56-WAA!Y2)+(WAA!AC56-WAA!AC2)+(WAA!V5-WAA!V2)+(WAA!W56-WAA!W2)</f>
        <v>-0.68155149934811021</v>
      </c>
      <c r="P24" s="13">
        <f>(VLOOKUP(A24,'MLB Weekly Win Totals'!$B$5:$E$34,4,FALSE)+VLOOKUP(R24,'MLB Weekly Win Totals'!$B$5:$E$34,4,FALSE)+VLOOKUP(Q24,'MLB Weekly Win Totals'!$B$5:$E$34,4,FALSE)+VLOOKUP(B24,'MLB Weekly Win Totals'!$B$5:$E$34,4,FALSE)+VLOOKUP(C24,'MLB Weekly Win Totals'!$B$5:$E$34,4,FALSE)+VLOOKUP(D24,'MLB Weekly Win Totals'!$B$5:$E$34,4,FALSE)+VLOOKUP(E24,'MLB Weekly Win Totals'!$B$5:$E$34,4,FALSE)+VLOOKUP(F24,'MLB Weekly Win Totals'!$B$5:$E$34,4,FALSE)+VLOOKUP(G24,'MLB Weekly Win Totals'!$B$5:$E$34,4,FALSE)+VLOOKUP(H24,'MLB Weekly Win Totals'!$B$5:$E$34,4,FALSE)+VLOOKUP(I24,'MLB Weekly Win Totals'!$B$5:$E$34,4,FALSE)+VLOOKUP(J24,'MLB Weekly Win Totals'!$B$5:$E$34,4,FALSE)+VLOOKUP(K24,'MLB Weekly Win Totals'!$B$5:$E$34,4,FALSE)+VLOOKUP(L24,'MLB Weekly Win Totals'!$B$5:$E$34,4,FALSE))/14</f>
        <v>0.47360723895788109</v>
      </c>
      <c r="Q24" s="1" t="str">
        <f>VLOOKUP(M24,'Teams Used By Individual'!$B$4:$DD$71,4,FALSE)</f>
        <v>Mets</v>
      </c>
      <c r="R24" s="1" t="str">
        <f>VLOOKUP(M24,'Teams Used By Individual'!$B$4:$DD$71,3,FALSE)</f>
        <v>Brewers</v>
      </c>
      <c r="S24" s="1">
        <v>1</v>
      </c>
      <c r="T24" s="1">
        <v>5</v>
      </c>
      <c r="U24">
        <v>4</v>
      </c>
      <c r="V24">
        <f>VLOOKUP(A24,'MLB Weekly Win Totals'!$B$5:$HH$34,8,FALSE)</f>
        <v>3</v>
      </c>
    </row>
    <row r="25" spans="1:22" x14ac:dyDescent="0.2">
      <c r="A25" s="1" t="str">
        <f>VLOOKUP(M25,'Teams Used By Individual'!$B$4:$F$71,5,FALSE)</f>
        <v>Phillies</v>
      </c>
      <c r="B25" s="1" t="str">
        <f>VLOOKUP(M25,'Teams Used By Individual'!$B$4:$F$71,2,FALSE)</f>
        <v>Angels</v>
      </c>
      <c r="C25" s="1" t="str">
        <f>VLOOKUP(M25,'Teams Used By Individual'!$B$4:$FF$71,6,FALSE)</f>
        <v>Giants</v>
      </c>
      <c r="D25" s="1" t="str">
        <f>VLOOKUP(M25,'Teams Used By Individual'!$B$4:$FF$71,7,FALSE)</f>
        <v>Rangers</v>
      </c>
      <c r="E25" s="1" t="str">
        <f>VLOOKUP(M25,'Teams Used By Individual'!$B$4:$FF$71,8,FALSE)</f>
        <v>Royals</v>
      </c>
      <c r="F25" s="1" t="str">
        <f>VLOOKUP(M25,'Teams Used By Individual'!$B$4:$FF$71,9,FALSE)</f>
        <v>Cubs</v>
      </c>
      <c r="G25" s="1" t="str">
        <f>VLOOKUP(M25,'Teams Used By Individual'!$B$4:$FF$71,10,FALSE)</f>
        <v>Athletics</v>
      </c>
      <c r="H25" s="1" t="str">
        <f>VLOOKUP(M25,'Teams Used By Individual'!$B$4:$FF$71,11,FALSE)</f>
        <v>Mets</v>
      </c>
      <c r="I25" s="1" t="str">
        <f>VLOOKUP(M25,'Teams Used By Individual'!$B$4:$FF$71,12,FALSE)</f>
        <v>Tigers</v>
      </c>
      <c r="J25" s="1" t="str">
        <f>VLOOKUP(M25,'Teams Used By Individual'!$B$4:$FF$71,13,FALSE)</f>
        <v>Astros</v>
      </c>
      <c r="K25" s="1" t="str">
        <f>VLOOKUP(M25,'Teams Used By Individual'!$B$4:$FF$71,14,FALSE)</f>
        <v>Rays</v>
      </c>
      <c r="L25" s="1" t="str">
        <f>VLOOKUP(M25,'Teams Used By Individual'!$B$4:$FF$71,15,FALSE)</f>
        <v>Diamondbacks</v>
      </c>
      <c r="M25" s="14" t="s">
        <v>61</v>
      </c>
      <c r="N25" s="15">
        <f t="shared" si="0"/>
        <v>13</v>
      </c>
      <c r="O25" s="20">
        <f>(WAA!Y9-WAA!Y2)+(WAA!S9-WAA!S2)+(WAA!G9-WAA!G2)+(WAA!T9-WAA!T2)</f>
        <v>-3.5610431235431235</v>
      </c>
      <c r="P25" s="13">
        <f>(VLOOKUP(A25,'MLB Weekly Win Totals'!$B$5:$E$34,4,FALSE)+VLOOKUP(R25,'MLB Weekly Win Totals'!$B$5:$E$34,4,FALSE)+VLOOKUP(Q25,'MLB Weekly Win Totals'!$B$5:$E$34,4,FALSE)+VLOOKUP(B25,'MLB Weekly Win Totals'!$B$5:$E$34,4,FALSE)+VLOOKUP(C25,'MLB Weekly Win Totals'!$B$5:$E$34,4,FALSE)+VLOOKUP(D25,'MLB Weekly Win Totals'!$B$5:$E$34,4,FALSE)+VLOOKUP(E25,'MLB Weekly Win Totals'!$B$5:$E$34,4,FALSE)+VLOOKUP(F25,'MLB Weekly Win Totals'!$B$5:$E$34,4,FALSE)+VLOOKUP(G25,'MLB Weekly Win Totals'!$B$5:$E$34,4,FALSE)+VLOOKUP(H25,'MLB Weekly Win Totals'!$B$5:$E$34,4,FALSE)+VLOOKUP(I25,'MLB Weekly Win Totals'!$B$5:$E$34,4,FALSE)+VLOOKUP(J25,'MLB Weekly Win Totals'!$B$5:$E$34,4,FALSE)+VLOOKUP(K25,'MLB Weekly Win Totals'!$B$5:$E$34,4,FALSE)+VLOOKUP(L25,'MLB Weekly Win Totals'!$B$5:$E$34,4,FALSE))/14</f>
        <v>0.53020974991285386</v>
      </c>
      <c r="Q25" s="1" t="str">
        <f>VLOOKUP(M25,'Teams Used By Individual'!$B$4:$DD$71,4,FALSE)</f>
        <v>Red Sox</v>
      </c>
      <c r="R25" s="1" t="str">
        <f>VLOOKUP(M25,'Teams Used By Individual'!$B$4:$DD$71,3,FALSE)</f>
        <v>Brewers</v>
      </c>
      <c r="S25" s="1">
        <v>2</v>
      </c>
      <c r="T25" s="1">
        <v>5</v>
      </c>
      <c r="U25">
        <v>2</v>
      </c>
      <c r="V25">
        <f>VLOOKUP(A25,'MLB Weekly Win Totals'!$B$5:$HH$34,8,FALSE)</f>
        <v>4</v>
      </c>
    </row>
    <row r="26" spans="1:22" x14ac:dyDescent="0.2">
      <c r="A26" s="1" t="str">
        <f>VLOOKUP(M26,'Teams Used By Individual'!$B$4:$F$71,5,FALSE)</f>
        <v>Phillies</v>
      </c>
      <c r="B26" s="1" t="str">
        <f>VLOOKUP(M26,'Teams Used By Individual'!$B$4:$F$71,2,FALSE)</f>
        <v>Mariners</v>
      </c>
      <c r="C26" s="1" t="str">
        <f>VLOOKUP(M26,'Teams Used By Individual'!$B$4:$FF$71,6,FALSE)</f>
        <v>Giants</v>
      </c>
      <c r="D26" s="1" t="str">
        <f>VLOOKUP(M26,'Teams Used By Individual'!$B$4:$FF$71,7,FALSE)</f>
        <v>Reds</v>
      </c>
      <c r="E26" s="1" t="str">
        <f>VLOOKUP(M26,'Teams Used By Individual'!$B$4:$FF$71,8,FALSE)</f>
        <v>Royals</v>
      </c>
      <c r="F26" s="1" t="str">
        <f>VLOOKUP(M26,'Teams Used By Individual'!$B$4:$FF$71,9,FALSE)</f>
        <v>Rangers</v>
      </c>
      <c r="G26" s="1" t="str">
        <f>VLOOKUP(M26,'Teams Used By Individual'!$B$4:$FF$71,10,FALSE)</f>
        <v>Angels</v>
      </c>
      <c r="H26" s="1" t="str">
        <f>VLOOKUP(M26,'Teams Used By Individual'!$B$4:$FF$71,11,FALSE)</f>
        <v>Mets</v>
      </c>
      <c r="I26" s="1" t="str">
        <f>VLOOKUP(M26,'Teams Used By Individual'!$B$4:$FF$71,12,FALSE)</f>
        <v>Tigers</v>
      </c>
      <c r="J26" s="1" t="str">
        <f>VLOOKUP(M26,'Teams Used By Individual'!$B$4:$FF$71,13,FALSE)</f>
        <v>Cubs</v>
      </c>
      <c r="K26" s="1" t="str">
        <f>VLOOKUP(M26,'Teams Used By Individual'!$B$4:$FF$71,14,FALSE)</f>
        <v>Yankees</v>
      </c>
      <c r="L26" s="1" t="str">
        <f>VLOOKUP(M26,'Teams Used By Individual'!$B$4:$FF$71,15,FALSE)</f>
        <v>Diamondbacks</v>
      </c>
      <c r="M26" s="14" t="s">
        <v>30</v>
      </c>
      <c r="N26" s="15">
        <f t="shared" si="0"/>
        <v>13</v>
      </c>
      <c r="O26" s="20">
        <f>(WAA!P44-WAA!P2)+(WAA!Y44-WAA!Y2)+(WAA!G40-WAA!G2)+(WAA!T44-WAA!T2)</f>
        <v>-2.06753663003663</v>
      </c>
      <c r="P26" s="13">
        <f>(VLOOKUP(A26,'MLB Weekly Win Totals'!$B$5:$E$34,4,FALSE)+VLOOKUP(R26,'MLB Weekly Win Totals'!$B$5:$E$34,4,FALSE)+VLOOKUP(Q26,'MLB Weekly Win Totals'!$B$5:$E$34,4,FALSE)+VLOOKUP(B26,'MLB Weekly Win Totals'!$B$5:$E$34,4,FALSE)+VLOOKUP(C26,'MLB Weekly Win Totals'!$B$5:$E$34,4,FALSE)+VLOOKUP(D26,'MLB Weekly Win Totals'!$B$5:$E$34,4,FALSE)+VLOOKUP(E26,'MLB Weekly Win Totals'!$B$5:$E$34,4,FALSE)+VLOOKUP(F26,'MLB Weekly Win Totals'!$B$5:$E$34,4,FALSE)+VLOOKUP(G26,'MLB Weekly Win Totals'!$B$5:$E$34,4,FALSE)+VLOOKUP(H26,'MLB Weekly Win Totals'!$B$5:$E$34,4,FALSE)+VLOOKUP(I26,'MLB Weekly Win Totals'!$B$5:$E$34,4,FALSE)+VLOOKUP(J26,'MLB Weekly Win Totals'!$B$5:$E$34,4,FALSE)+VLOOKUP(K26,'MLB Weekly Win Totals'!$B$5:$E$34,4,FALSE)+VLOOKUP(L26,'MLB Weekly Win Totals'!$B$5:$E$34,4,FALSE))/14</f>
        <v>0.53521577305621038</v>
      </c>
      <c r="Q26" s="1" t="str">
        <f>VLOOKUP(M26,'Teams Used By Individual'!$B$4:$DD$71,4,FALSE)</f>
        <v>Red Sox</v>
      </c>
      <c r="R26" s="1" t="str">
        <f>VLOOKUP(M26,'Teams Used By Individual'!$B$4:$DD$71,3,FALSE)</f>
        <v>Brewers</v>
      </c>
      <c r="S26" s="1">
        <v>2</v>
      </c>
      <c r="T26" s="1">
        <v>5</v>
      </c>
      <c r="U26">
        <v>2</v>
      </c>
      <c r="V26">
        <f>VLOOKUP(A26,'MLB Weekly Win Totals'!$B$5:$HH$34,8,FALSE)</f>
        <v>4</v>
      </c>
    </row>
    <row r="27" spans="1:22" x14ac:dyDescent="0.2">
      <c r="A27" s="1" t="str">
        <f>VLOOKUP(M27,'Teams Used By Individual'!$B$4:$F$71,5,FALSE)</f>
        <v>Tigers</v>
      </c>
      <c r="B27" s="1" t="str">
        <f>VLOOKUP(M27,'Teams Used By Individual'!$B$4:$F$71,2,FALSE)</f>
        <v>Pirates</v>
      </c>
      <c r="C27" s="1" t="str">
        <f>VLOOKUP(M27,'Teams Used By Individual'!$B$4:$FF$71,6,FALSE)</f>
        <v>Blue Jays</v>
      </c>
      <c r="D27" s="1" t="str">
        <f>VLOOKUP(M27,'Teams Used By Individual'!$B$4:$FF$71,7,FALSE)</f>
        <v>Astros</v>
      </c>
      <c r="E27" s="1" t="str">
        <f>VLOOKUP(M27,'Teams Used By Individual'!$B$4:$FF$71,8,FALSE)</f>
        <v>Cubs</v>
      </c>
      <c r="F27" s="1" t="str">
        <f>VLOOKUP(M27,'Teams Used By Individual'!$B$4:$FF$71,9,FALSE)</f>
        <v>Athletics</v>
      </c>
      <c r="G27" s="1" t="str">
        <f>VLOOKUP(M27,'Teams Used By Individual'!$B$4:$FF$71,10,FALSE)</f>
        <v>Mets</v>
      </c>
      <c r="H27" s="1" t="str">
        <f>VLOOKUP(M27,'Teams Used By Individual'!$B$4:$FF$71,11,FALSE)</f>
        <v>Nationals</v>
      </c>
      <c r="I27" s="1" t="str">
        <f>VLOOKUP(M27,'Teams Used By Individual'!$B$4:$FF$71,12,FALSE)</f>
        <v>Reds</v>
      </c>
      <c r="J27" s="1" t="str">
        <f>VLOOKUP(M27,'Teams Used By Individual'!$B$4:$FF$71,13,FALSE)</f>
        <v>Orioles</v>
      </c>
      <c r="K27" s="1" t="str">
        <f>VLOOKUP(M27,'Teams Used By Individual'!$B$4:$FF$71,14,FALSE)</f>
        <v>Guardians</v>
      </c>
      <c r="L27" s="1" t="str">
        <f>VLOOKUP(M27,'Teams Used By Individual'!$B$4:$FF$71,15,FALSE)</f>
        <v>Mariners</v>
      </c>
      <c r="M27" s="14" t="s">
        <v>69</v>
      </c>
      <c r="N27" s="15">
        <f t="shared" si="0"/>
        <v>13</v>
      </c>
      <c r="O27" s="20">
        <f>(WAA!G42-WAA!G2)+(WAA!AC42-WAA!AC2)+(WAA!Z42-WAA!Z2)+(WAA!L42-WAA!L2)</f>
        <v>2.3675366300366298</v>
      </c>
      <c r="P27" s="13">
        <f>(VLOOKUP(A27,'MLB Weekly Win Totals'!$B$5:$E$34,4,FALSE)+VLOOKUP(R27,'MLB Weekly Win Totals'!$B$5:$E$34,4,FALSE)+VLOOKUP(Q27,'MLB Weekly Win Totals'!$B$5:$E$34,4,FALSE)+VLOOKUP(B27,'MLB Weekly Win Totals'!$B$5:$E$34,4,FALSE)+VLOOKUP(C27,'MLB Weekly Win Totals'!$B$5:$E$34,4,FALSE)+VLOOKUP(D27,'MLB Weekly Win Totals'!$B$5:$E$34,4,FALSE)+VLOOKUP(E27,'MLB Weekly Win Totals'!$B$5:$E$34,4,FALSE)+VLOOKUP(F27,'MLB Weekly Win Totals'!$B$5:$E$34,4,FALSE)+VLOOKUP(G27,'MLB Weekly Win Totals'!$B$5:$E$34,4,FALSE)+VLOOKUP(H27,'MLB Weekly Win Totals'!$B$5:$E$34,4,FALSE)+VLOOKUP(I27,'MLB Weekly Win Totals'!$B$5:$E$34,4,FALSE)+VLOOKUP(J27,'MLB Weekly Win Totals'!$B$5:$E$34,4,FALSE)+VLOOKUP(K27,'MLB Weekly Win Totals'!$B$5:$E$34,4,FALSE)+VLOOKUP(L27,'MLB Weekly Win Totals'!$B$5:$E$34,4,FALSE))/14</f>
        <v>0.50939081111194418</v>
      </c>
      <c r="Q27" s="1" t="str">
        <f>VLOOKUP(M27,'Teams Used By Individual'!$B$4:$DD$71,4,FALSE)</f>
        <v>Cardinals</v>
      </c>
      <c r="R27" s="1" t="str">
        <f>VLOOKUP(M27,'Teams Used By Individual'!$B$4:$DD$71,3,FALSE)</f>
        <v>Red Sox</v>
      </c>
      <c r="S27" s="1">
        <v>1</v>
      </c>
      <c r="T27" s="1">
        <v>5</v>
      </c>
      <c r="U27">
        <v>3</v>
      </c>
      <c r="V27">
        <f>VLOOKUP(A27,'MLB Weekly Win Totals'!$B$5:$HH$34,8,FALSE)</f>
        <v>4</v>
      </c>
    </row>
    <row r="28" spans="1:22" x14ac:dyDescent="0.2">
      <c r="A28" s="1" t="str">
        <f>VLOOKUP(M28,'Teams Used By Individual'!$B$4:$F$71,5,FALSE)</f>
        <v>Mets</v>
      </c>
      <c r="B28" s="1" t="str">
        <f>VLOOKUP(M28,'Teams Used By Individual'!$B$4:$F$71,2,FALSE)</f>
        <v>Pirates</v>
      </c>
      <c r="C28" s="1" t="str">
        <f>VLOOKUP(M28,'Teams Used By Individual'!$B$4:$FF$71,6,FALSE)</f>
        <v>White Sox</v>
      </c>
      <c r="D28" s="1" t="str">
        <f>VLOOKUP(M28,'Teams Used By Individual'!$B$4:$FF$71,7,FALSE)</f>
        <v>Tigers</v>
      </c>
      <c r="E28" s="1" t="str">
        <f>VLOOKUP(M28,'Teams Used By Individual'!$B$4:$FF$71,8,FALSE)</f>
        <v>Braves</v>
      </c>
      <c r="F28" s="1" t="str">
        <f>VLOOKUP(M28,'Teams Used By Individual'!$B$4:$FF$71,9,FALSE)</f>
        <v>Rangers</v>
      </c>
      <c r="G28" s="1" t="str">
        <f>VLOOKUP(M28,'Teams Used By Individual'!$B$4:$FF$71,10,FALSE)</f>
        <v>Phillies</v>
      </c>
      <c r="H28" s="1" t="str">
        <f>VLOOKUP(M28,'Teams Used By Individual'!$B$4:$FF$71,11,FALSE)</f>
        <v>Blue Jays</v>
      </c>
      <c r="I28" s="1" t="str">
        <f>VLOOKUP(M28,'Teams Used By Individual'!$B$4:$FF$71,12,FALSE)</f>
        <v>Twins</v>
      </c>
      <c r="J28" s="1" t="str">
        <f>VLOOKUP(M28,'Teams Used By Individual'!$B$4:$FF$71,13,FALSE)</f>
        <v>Marlins</v>
      </c>
      <c r="K28" s="1" t="str">
        <f>VLOOKUP(M28,'Teams Used By Individual'!$B$4:$FF$71,14,FALSE)</f>
        <v>Astros</v>
      </c>
      <c r="L28" s="1" t="str">
        <f>VLOOKUP(M28,'Teams Used By Individual'!$B$4:$FF$71,15,FALSE)</f>
        <v>Diamondbacks</v>
      </c>
      <c r="M28" s="14" t="s">
        <v>19</v>
      </c>
      <c r="N28" s="15">
        <f t="shared" si="0"/>
        <v>13</v>
      </c>
      <c r="O28" s="20">
        <f>(WAA!Y21-WAA!Y2)+(WAA!AC21-WAA!AC2)+(WAA!G40-WAA!G2)+(WAA!V21-WAA!V2)</f>
        <v>-0.11264124293785382</v>
      </c>
      <c r="P28" s="13">
        <f>(VLOOKUP(A28,'MLB Weekly Win Totals'!$B$5:$E$34,4,FALSE)+VLOOKUP(R28,'MLB Weekly Win Totals'!$B$5:$E$34,4,FALSE)+VLOOKUP(Q28,'MLB Weekly Win Totals'!$B$5:$E$34,4,FALSE)+VLOOKUP(B28,'MLB Weekly Win Totals'!$B$5:$E$34,4,FALSE)+VLOOKUP(C28,'MLB Weekly Win Totals'!$B$5:$E$34,4,FALSE)+VLOOKUP(D28,'MLB Weekly Win Totals'!$B$5:$E$34,4,FALSE)+VLOOKUP(E28,'MLB Weekly Win Totals'!$B$5:$E$34,4,FALSE)+VLOOKUP(F28,'MLB Weekly Win Totals'!$B$5:$E$34,4,FALSE)+VLOOKUP(G28,'MLB Weekly Win Totals'!$B$5:$E$34,4,FALSE)+VLOOKUP(H28,'MLB Weekly Win Totals'!$B$5:$E$34,4,FALSE)+VLOOKUP(I28,'MLB Weekly Win Totals'!$B$5:$E$34,4,FALSE)+VLOOKUP(J28,'MLB Weekly Win Totals'!$B$5:$E$34,4,FALSE)+VLOOKUP(K28,'MLB Weekly Win Totals'!$B$5:$E$34,4,FALSE)+VLOOKUP(L28,'MLB Weekly Win Totals'!$B$5:$E$34,4,FALSE))/14</f>
        <v>0.50451876019288111</v>
      </c>
      <c r="Q28" s="1" t="str">
        <f>VLOOKUP(M28,'Teams Used By Individual'!$B$4:$DD$71,4,FALSE)</f>
        <v>Red Sox</v>
      </c>
      <c r="R28" s="1" t="str">
        <f>VLOOKUP(M28,'Teams Used By Individual'!$B$4:$DD$71,3,FALSE)</f>
        <v>Brewers</v>
      </c>
      <c r="S28" s="1">
        <v>1</v>
      </c>
      <c r="T28" s="1">
        <v>5</v>
      </c>
      <c r="U28">
        <v>2</v>
      </c>
      <c r="V28">
        <f>VLOOKUP(A28,'MLB Weekly Win Totals'!$B$5:$HH$34,8,FALSE)</f>
        <v>5</v>
      </c>
    </row>
    <row r="29" spans="1:22" x14ac:dyDescent="0.2">
      <c r="A29" s="1" t="str">
        <f>VLOOKUP(M29,'Teams Used By Individual'!$B$4:$F$71,5,FALSE)</f>
        <v>Yankees</v>
      </c>
      <c r="B29" s="1" t="str">
        <f>VLOOKUP(M29,'Teams Used By Individual'!$B$4:$F$71,2,FALSE)</f>
        <v>Pirates</v>
      </c>
      <c r="C29" s="1" t="str">
        <f>VLOOKUP(M29,'Teams Used By Individual'!$B$4:$FF$71,6,FALSE)</f>
        <v>Red Sox</v>
      </c>
      <c r="D29" s="1" t="str">
        <f>VLOOKUP(M29,'Teams Used By Individual'!$B$4:$FF$71,7,FALSE)</f>
        <v>Mets</v>
      </c>
      <c r="E29" s="1" t="str">
        <f>VLOOKUP(M29,'Teams Used By Individual'!$B$4:$FF$71,8,FALSE)</f>
        <v>Dodgers</v>
      </c>
      <c r="F29" s="1" t="str">
        <f>VLOOKUP(M29,'Teams Used By Individual'!$B$4:$FF$71,9,FALSE)</f>
        <v>Rangers</v>
      </c>
      <c r="G29" s="1" t="str">
        <f>VLOOKUP(M29,'Teams Used By Individual'!$B$4:$FF$71,10,FALSE)</f>
        <v>Angels</v>
      </c>
      <c r="H29" s="1" t="str">
        <f>VLOOKUP(M29,'Teams Used By Individual'!$B$4:$FF$71,11,FALSE)</f>
        <v>Marlins</v>
      </c>
      <c r="I29" s="1" t="str">
        <f>VLOOKUP(M29,'Teams Used By Individual'!$B$4:$FF$71,12,FALSE)</f>
        <v>Tigers</v>
      </c>
      <c r="J29" s="1" t="str">
        <f>VLOOKUP(M29,'Teams Used By Individual'!$B$4:$FF$71,13,FALSE)</f>
        <v>Braves</v>
      </c>
      <c r="K29" s="1" t="str">
        <f>VLOOKUP(M29,'Teams Used By Individual'!$B$4:$FF$71,14,FALSE)</f>
        <v>Rockies</v>
      </c>
      <c r="L29" s="1" t="str">
        <f>VLOOKUP(M29,'Teams Used By Individual'!$B$4:$FF$71,15,FALSE)</f>
        <v>Cubs</v>
      </c>
      <c r="M29" s="14" t="s">
        <v>48</v>
      </c>
      <c r="N29" s="15">
        <f t="shared" si="0"/>
        <v>13</v>
      </c>
      <c r="O29" s="20">
        <f>(WAA!AB52-WAA!AB2)+(WAA!AC52-WAA!AC2)+(WAA!K25-WAA!K2)+(WAA!E52-WAA!E2)</f>
        <v>0.22817126269956489</v>
      </c>
      <c r="P29" s="13">
        <f>(VLOOKUP(A29,'MLB Weekly Win Totals'!$B$5:$E$34,4,FALSE)+VLOOKUP(R29,'MLB Weekly Win Totals'!$B$5:$E$34,4,FALSE)+VLOOKUP(Q29,'MLB Weekly Win Totals'!$B$5:$E$34,4,FALSE)+VLOOKUP(B29,'MLB Weekly Win Totals'!$B$5:$E$34,4,FALSE)+VLOOKUP(C29,'MLB Weekly Win Totals'!$B$5:$E$34,4,FALSE)+VLOOKUP(D29,'MLB Weekly Win Totals'!$B$5:$E$34,4,FALSE)+VLOOKUP(E29,'MLB Weekly Win Totals'!$B$5:$E$34,4,FALSE)+VLOOKUP(F29,'MLB Weekly Win Totals'!$B$5:$E$34,4,FALSE)+VLOOKUP(G29,'MLB Weekly Win Totals'!$B$5:$E$34,4,FALSE)+VLOOKUP(H29,'MLB Weekly Win Totals'!$B$5:$E$34,4,FALSE)+VLOOKUP(I29,'MLB Weekly Win Totals'!$B$5:$E$34,4,FALSE)+VLOOKUP(J29,'MLB Weekly Win Totals'!$B$5:$E$34,4,FALSE)+VLOOKUP(K29,'MLB Weekly Win Totals'!$B$5:$E$34,4,FALSE)+VLOOKUP(L29,'MLB Weekly Win Totals'!$B$5:$E$34,4,FALSE))/14</f>
        <v>0.49806690234130679</v>
      </c>
      <c r="Q29" s="1" t="str">
        <f>VLOOKUP(M29,'Teams Used By Individual'!$B$4:$DD$71,4,FALSE)</f>
        <v>Royals</v>
      </c>
      <c r="R29" s="1" t="str">
        <f>VLOOKUP(M29,'Teams Used By Individual'!$B$4:$DD$71,3,FALSE)</f>
        <v>Reds</v>
      </c>
      <c r="S29" s="1">
        <v>1</v>
      </c>
      <c r="T29" s="1">
        <v>2</v>
      </c>
      <c r="U29">
        <v>4</v>
      </c>
      <c r="V29">
        <f>VLOOKUP(A29,'MLB Weekly Win Totals'!$B$5:$HH$34,8,FALSE)</f>
        <v>6</v>
      </c>
    </row>
    <row r="30" spans="1:22" x14ac:dyDescent="0.2">
      <c r="A30" s="1" t="str">
        <f>VLOOKUP(M30,'Teams Used By Individual'!$B$4:$F$71,5,FALSE)</f>
        <v>Nationals</v>
      </c>
      <c r="B30" s="1" t="str">
        <f>VLOOKUP(M30,'Teams Used By Individual'!$B$4:$F$71,2,FALSE)</f>
        <v>Mariners</v>
      </c>
      <c r="C30" s="1" t="str">
        <f>VLOOKUP(M30,'Teams Used By Individual'!$B$4:$FF$71,6,FALSE)</f>
        <v>Reds</v>
      </c>
      <c r="D30" s="1" t="str">
        <f>VLOOKUP(M30,'Teams Used By Individual'!$B$4:$FF$71,7,FALSE)</f>
        <v>Tigers</v>
      </c>
      <c r="E30" s="1" t="str">
        <f>VLOOKUP(M30,'Teams Used By Individual'!$B$4:$FF$71,8,FALSE)</f>
        <v>Royals</v>
      </c>
      <c r="F30" s="1" t="str">
        <f>VLOOKUP(M30,'Teams Used By Individual'!$B$4:$FF$71,9,FALSE)</f>
        <v>Cubs</v>
      </c>
      <c r="G30" s="1" t="str">
        <f>VLOOKUP(M30,'Teams Used By Individual'!$B$4:$FF$71,10,FALSE)</f>
        <v>Phillies</v>
      </c>
      <c r="H30" s="1" t="str">
        <f>VLOOKUP(M30,'Teams Used By Individual'!$B$4:$FF$71,11,FALSE)</f>
        <v>Mets</v>
      </c>
      <c r="I30" s="1" t="str">
        <f>VLOOKUP(M30,'Teams Used By Individual'!$B$4:$FF$71,12,FALSE)</f>
        <v>Twins</v>
      </c>
      <c r="J30" s="1" t="str">
        <f>VLOOKUP(M30,'Teams Used By Individual'!$B$4:$FF$71,13,FALSE)</f>
        <v>Diamondbacks</v>
      </c>
      <c r="K30" s="1" t="str">
        <f>VLOOKUP(M30,'Teams Used By Individual'!$B$4:$FF$71,14,FALSE)</f>
        <v>Astros</v>
      </c>
      <c r="L30" s="1" t="str">
        <f>VLOOKUP(M30,'Teams Used By Individual'!$B$4:$FF$71,15,FALSE)</f>
        <v>Giants</v>
      </c>
      <c r="M30" s="14" t="s">
        <v>71</v>
      </c>
      <c r="N30" s="15">
        <f t="shared" si="0"/>
        <v>12</v>
      </c>
      <c r="O30" s="20">
        <f>(WAA!P20-WAA!P2)+(WAA!Y20-WAA!Y2)+(WAA!G40-WAA!G2)+(WAA!W20-WAA!W2)</f>
        <v>-0.40728021978021989</v>
      </c>
      <c r="P30" s="13">
        <f>(VLOOKUP(A30,'MLB Weekly Win Totals'!$B$5:$E$34,4,FALSE)+VLOOKUP(R30,'MLB Weekly Win Totals'!$B$5:$E$34,4,FALSE)+VLOOKUP(Q30,'MLB Weekly Win Totals'!$B$5:$E$34,4,FALSE)+VLOOKUP(B30,'MLB Weekly Win Totals'!$B$5:$E$34,4,FALSE)+VLOOKUP(C30,'MLB Weekly Win Totals'!$B$5:$E$34,4,FALSE)+VLOOKUP(D30,'MLB Weekly Win Totals'!$B$5:$E$34,4,FALSE)+VLOOKUP(E30,'MLB Weekly Win Totals'!$B$5:$E$34,4,FALSE)+VLOOKUP(F30,'MLB Weekly Win Totals'!$B$5:$E$34,4,FALSE)+VLOOKUP(G30,'MLB Weekly Win Totals'!$B$5:$E$34,4,FALSE)+VLOOKUP(H30,'MLB Weekly Win Totals'!$B$5:$E$34,4,FALSE)+VLOOKUP(I30,'MLB Weekly Win Totals'!$B$5:$E$34,4,FALSE)+VLOOKUP(J30,'MLB Weekly Win Totals'!$B$5:$E$34,4,FALSE)+VLOOKUP(K30,'MLB Weekly Win Totals'!$B$5:$E$34,4,FALSE)+VLOOKUP(L30,'MLB Weekly Win Totals'!$B$5:$E$34,4,FALSE))/14</f>
        <v>0.53005226186860288</v>
      </c>
      <c r="Q30" s="1" t="str">
        <f>VLOOKUP(M30,'Teams Used By Individual'!$B$4:$DD$71,4,FALSE)</f>
        <v>Red Sox</v>
      </c>
      <c r="R30" s="1" t="str">
        <f>VLOOKUP(M30,'Teams Used By Individual'!$B$4:$DD$71,3,FALSE)</f>
        <v>Brewers</v>
      </c>
      <c r="S30" s="1">
        <v>2</v>
      </c>
      <c r="T30" s="1">
        <v>5</v>
      </c>
      <c r="U30">
        <v>2</v>
      </c>
      <c r="V30">
        <f>VLOOKUP(A30,'MLB Weekly Win Totals'!$B$5:$HH$34,8,FALSE)</f>
        <v>3</v>
      </c>
    </row>
    <row r="31" spans="1:22" x14ac:dyDescent="0.2">
      <c r="A31" s="1" t="str">
        <f>VLOOKUP(M31,'Teams Used By Individual'!$B$4:$F$71,5,FALSE)</f>
        <v>Pirates</v>
      </c>
      <c r="B31" s="1" t="str">
        <f>VLOOKUP(M31,'Teams Used By Individual'!$B$4:$F$71,2,FALSE)</f>
        <v>Cubs</v>
      </c>
      <c r="C31" s="1" t="str">
        <f>VLOOKUP(M31,'Teams Used By Individual'!$B$4:$FF$71,6,FALSE)</f>
        <v>Twins</v>
      </c>
      <c r="D31" s="1" t="str">
        <f>VLOOKUP(M31,'Teams Used By Individual'!$B$4:$FF$71,7,FALSE)</f>
        <v>Rangers</v>
      </c>
      <c r="E31" s="1" t="str">
        <f>VLOOKUP(M31,'Teams Used By Individual'!$B$4:$FF$71,8,FALSE)</f>
        <v>Royals</v>
      </c>
      <c r="F31" s="1" t="str">
        <f>VLOOKUP(M31,'Teams Used By Individual'!$B$4:$FF$71,9,FALSE)</f>
        <v>Astros</v>
      </c>
      <c r="G31" s="1" t="str">
        <f>VLOOKUP(M31,'Teams Used By Individual'!$B$4:$FF$71,10,FALSE)</f>
        <v>Phillies</v>
      </c>
      <c r="H31" s="1" t="str">
        <f>VLOOKUP(M31,'Teams Used By Individual'!$B$4:$FF$71,11,FALSE)</f>
        <v>Blue Jays</v>
      </c>
      <c r="I31" s="1" t="str">
        <f>VLOOKUP(M31,'Teams Used By Individual'!$B$4:$FF$71,12,FALSE)</f>
        <v>Mets</v>
      </c>
      <c r="J31" s="1" t="str">
        <f>VLOOKUP(M31,'Teams Used By Individual'!$B$4:$FF$71,13,FALSE)</f>
        <v>Yankees</v>
      </c>
      <c r="K31" s="1" t="str">
        <f>VLOOKUP(M31,'Teams Used By Individual'!$B$4:$FF$71,14,FALSE)</f>
        <v>Nationals</v>
      </c>
      <c r="L31" s="1" t="str">
        <f>VLOOKUP(M31,'Teams Used By Individual'!$B$4:$FF$71,15,FALSE)</f>
        <v>Diamondbacks</v>
      </c>
      <c r="M31" s="14" t="s">
        <v>12</v>
      </c>
      <c r="N31" s="15">
        <f t="shared" si="0"/>
        <v>12</v>
      </c>
      <c r="O31" s="20">
        <f>(WAA!AA36-WAA!AA2)+(WAA!Y36-WAA!Y2)+(WAA!G40-WAA!G2)+(WAA!AC36-WAA!AC2)</f>
        <v>-1.0625</v>
      </c>
      <c r="P31" s="13">
        <f>(VLOOKUP(A31,'MLB Weekly Win Totals'!$B$5:$E$34,4,FALSE)+VLOOKUP(R31,'MLB Weekly Win Totals'!$B$5:$E$34,4,FALSE)+VLOOKUP(Q31,'MLB Weekly Win Totals'!$B$5:$E$34,4,FALSE)+VLOOKUP(B31,'MLB Weekly Win Totals'!$B$5:$E$34,4,FALSE)+VLOOKUP(C31,'MLB Weekly Win Totals'!$B$5:$E$34,4,FALSE)+VLOOKUP(D31,'MLB Weekly Win Totals'!$B$5:$E$34,4,FALSE)+VLOOKUP(E31,'MLB Weekly Win Totals'!$B$5:$E$34,4,FALSE)+VLOOKUP(F31,'MLB Weekly Win Totals'!$B$5:$E$34,4,FALSE)+VLOOKUP(G31,'MLB Weekly Win Totals'!$B$5:$E$34,4,FALSE)+VLOOKUP(H31,'MLB Weekly Win Totals'!$B$5:$E$34,4,FALSE)+VLOOKUP(I31,'MLB Weekly Win Totals'!$B$5:$E$34,4,FALSE)+VLOOKUP(J31,'MLB Weekly Win Totals'!$B$5:$E$34,4,FALSE)+VLOOKUP(K31,'MLB Weekly Win Totals'!$B$5:$E$34,4,FALSE)+VLOOKUP(L31,'MLB Weekly Win Totals'!$B$5:$E$34,4,FALSE))/14</f>
        <v>0.51713914481455225</v>
      </c>
      <c r="Q31" s="1" t="str">
        <f>VLOOKUP(M31,'Teams Used By Individual'!$B$4:$DD$71,4,FALSE)</f>
        <v>Red Sox</v>
      </c>
      <c r="R31" s="1" t="str">
        <f>VLOOKUP(M31,'Teams Used By Individual'!$B$4:$DD$71,3,FALSE)</f>
        <v>Brewers</v>
      </c>
      <c r="S31" s="1">
        <v>2</v>
      </c>
      <c r="T31" s="1">
        <v>5</v>
      </c>
      <c r="U31">
        <v>2</v>
      </c>
      <c r="V31">
        <f>VLOOKUP(A31,'MLB Weekly Win Totals'!$B$5:$HH$34,8,FALSE)</f>
        <v>3</v>
      </c>
    </row>
    <row r="32" spans="1:22" x14ac:dyDescent="0.2">
      <c r="A32" s="1" t="str">
        <f>VLOOKUP(M32,'Teams Used By Individual'!$B$4:$F$71,5,FALSE)</f>
        <v>Pirates</v>
      </c>
      <c r="B32" s="1" t="str">
        <f>VLOOKUP(M32,'Teams Used By Individual'!$B$4:$F$71,2,FALSE)</f>
        <v>Diamondbacks</v>
      </c>
      <c r="C32" s="1" t="str">
        <f>VLOOKUP(M32,'Teams Used By Individual'!$B$4:$FF$71,6,FALSE)</f>
        <v>Reds</v>
      </c>
      <c r="D32" s="1" t="str">
        <f>VLOOKUP(M32,'Teams Used By Individual'!$B$4:$FF$71,7,FALSE)</f>
        <v>Guardians</v>
      </c>
      <c r="E32" s="1" t="str">
        <f>VLOOKUP(M32,'Teams Used By Individual'!$B$4:$FF$71,8,FALSE)</f>
        <v>Royals</v>
      </c>
      <c r="F32" s="1" t="str">
        <f>VLOOKUP(M32,'Teams Used By Individual'!$B$4:$FF$71,9,FALSE)</f>
        <v>Cubs</v>
      </c>
      <c r="G32" s="1" t="str">
        <f>VLOOKUP(M32,'Teams Used By Individual'!$B$4:$FF$71,10,FALSE)</f>
        <v>Phillies</v>
      </c>
      <c r="H32" s="1" t="str">
        <f>VLOOKUP(M32,'Teams Used By Individual'!$B$4:$FF$71,11,FALSE)</f>
        <v>Mets</v>
      </c>
      <c r="I32" s="1" t="str">
        <f>VLOOKUP(M32,'Teams Used By Individual'!$B$4:$FF$71,12,FALSE)</f>
        <v>Twins</v>
      </c>
      <c r="J32" s="1" t="str">
        <f>VLOOKUP(M32,'Teams Used By Individual'!$B$4:$FF$71,13,FALSE)</f>
        <v>Tigers</v>
      </c>
      <c r="K32" s="1" t="str">
        <f>VLOOKUP(M32,'Teams Used By Individual'!$B$4:$FF$71,14,FALSE)</f>
        <v>Astros</v>
      </c>
      <c r="L32" s="1" t="str">
        <f>VLOOKUP(M32,'Teams Used By Individual'!$B$4:$FF$71,15,FALSE)</f>
        <v>Giants</v>
      </c>
      <c r="M32" s="14" t="s">
        <v>26</v>
      </c>
      <c r="N32" s="15">
        <f t="shared" si="0"/>
        <v>12</v>
      </c>
      <c r="O32" s="20">
        <f>(WAA!Y55-WAA!Y2)+(WAA!AF55-WAA!AF2)+(WAA!G40-WAA!G2)+(WAA!AC55-WAA!AC2)</f>
        <v>1.2923850574712641</v>
      </c>
      <c r="P32" s="13">
        <f>(VLOOKUP(A32,'MLB Weekly Win Totals'!$B$5:$E$34,4,FALSE)+VLOOKUP(R32,'MLB Weekly Win Totals'!$B$5:$E$34,4,FALSE)+VLOOKUP(Q32,'MLB Weekly Win Totals'!$B$5:$E$34,4,FALSE)+VLOOKUP(B32,'MLB Weekly Win Totals'!$B$5:$E$34,4,FALSE)+VLOOKUP(C32,'MLB Weekly Win Totals'!$B$5:$E$34,4,FALSE)+VLOOKUP(D32,'MLB Weekly Win Totals'!$B$5:$E$34,4,FALSE)+VLOOKUP(E32,'MLB Weekly Win Totals'!$B$5:$E$34,4,FALSE)+VLOOKUP(F32,'MLB Weekly Win Totals'!$B$5:$E$34,4,FALSE)+VLOOKUP(G32,'MLB Weekly Win Totals'!$B$5:$E$34,4,FALSE)+VLOOKUP(H32,'MLB Weekly Win Totals'!$B$5:$E$34,4,FALSE)+VLOOKUP(I32,'MLB Weekly Win Totals'!$B$5:$E$34,4,FALSE)+VLOOKUP(J32,'MLB Weekly Win Totals'!$B$5:$E$34,4,FALSE)+VLOOKUP(K32,'MLB Weekly Win Totals'!$B$5:$E$34,4,FALSE)+VLOOKUP(L32,'MLB Weekly Win Totals'!$B$5:$E$34,4,FALSE))/14</f>
        <v>0.52754016387630576</v>
      </c>
      <c r="Q32" s="1" t="str">
        <f>VLOOKUP(M32,'Teams Used By Individual'!$B$4:$DD$71,4,FALSE)</f>
        <v>Red Sox</v>
      </c>
      <c r="R32" s="1" t="str">
        <f>VLOOKUP(M32,'Teams Used By Individual'!$B$4:$DD$71,3,FALSE)</f>
        <v>Brewers</v>
      </c>
      <c r="S32" s="1">
        <v>2</v>
      </c>
      <c r="T32" s="1">
        <v>5</v>
      </c>
      <c r="U32">
        <v>2</v>
      </c>
      <c r="V32">
        <f>VLOOKUP(A32,'MLB Weekly Win Totals'!$B$5:$HH$34,8,FALSE)</f>
        <v>3</v>
      </c>
    </row>
    <row r="33" spans="1:22" x14ac:dyDescent="0.2">
      <c r="A33" s="1" t="str">
        <f>VLOOKUP(M33,'Teams Used By Individual'!$B$4:$F$71,5,FALSE)</f>
        <v>Pirates</v>
      </c>
      <c r="B33" s="1" t="str">
        <f>VLOOKUP(M33,'Teams Used By Individual'!$B$4:$F$71,2,FALSE)</f>
        <v>Mariners</v>
      </c>
      <c r="C33" s="1" t="str">
        <f>VLOOKUP(M33,'Teams Used By Individual'!$B$4:$FF$71,6,FALSE)</f>
        <v>Giants</v>
      </c>
      <c r="D33" s="1" t="str">
        <f>VLOOKUP(M33,'Teams Used By Individual'!$B$4:$FF$71,7,FALSE)</f>
        <v>Reds</v>
      </c>
      <c r="E33" s="1" t="str">
        <f>VLOOKUP(M33,'Teams Used By Individual'!$B$4:$FF$71,8,FALSE)</f>
        <v>Royals</v>
      </c>
      <c r="F33" s="1" t="str">
        <f>VLOOKUP(M33,'Teams Used By Individual'!$B$4:$FF$71,9,FALSE)</f>
        <v>Nationals</v>
      </c>
      <c r="G33" s="1" t="str">
        <f>VLOOKUP(M33,'Teams Used By Individual'!$B$4:$FF$71,10,FALSE)</f>
        <v>Angels</v>
      </c>
      <c r="H33" s="1" t="str">
        <f>VLOOKUP(M33,'Teams Used By Individual'!$B$4:$FF$71,11,FALSE)</f>
        <v>Cardinals</v>
      </c>
      <c r="I33" s="1" t="str">
        <f>VLOOKUP(M33,'Teams Used By Individual'!$B$4:$FF$71,12,FALSE)</f>
        <v>Twins</v>
      </c>
      <c r="J33" s="1" t="str">
        <f>VLOOKUP(M33,'Teams Used By Individual'!$B$4:$FF$71,13,FALSE)</f>
        <v>Athletics</v>
      </c>
      <c r="K33" s="1" t="str">
        <f>VLOOKUP(M33,'Teams Used By Individual'!$B$4:$FF$71,14,FALSE)</f>
        <v>Astros</v>
      </c>
      <c r="L33" s="1" t="str">
        <f>VLOOKUP(M33,'Teams Used By Individual'!$B$4:$FF$71,15,FALSE)</f>
        <v>Dodgers</v>
      </c>
      <c r="M33" s="14" t="s">
        <v>72</v>
      </c>
      <c r="N33" s="15">
        <f t="shared" si="0"/>
        <v>12</v>
      </c>
      <c r="O33" s="20">
        <f>(WAA!Q67-WAA!Q2)+(WAA!P67-WAA!P2)+(WAA!G40-WAA!G2)+(WAA!AC67-WAA!AC2)</f>
        <v>1.9430542283803152</v>
      </c>
      <c r="P33" s="13">
        <f>(VLOOKUP(A33,'MLB Weekly Win Totals'!$B$5:$E$34,4,FALSE)+VLOOKUP(R33,'MLB Weekly Win Totals'!$B$5:$E$34,4,FALSE)+VLOOKUP(Q33,'MLB Weekly Win Totals'!$B$5:$E$34,4,FALSE)+VLOOKUP(B33,'MLB Weekly Win Totals'!$B$5:$E$34,4,FALSE)+VLOOKUP(C33,'MLB Weekly Win Totals'!$B$5:$E$34,4,FALSE)+VLOOKUP(D33,'MLB Weekly Win Totals'!$B$5:$E$34,4,FALSE)+VLOOKUP(E33,'MLB Weekly Win Totals'!$B$5:$E$34,4,FALSE)+VLOOKUP(F33,'MLB Weekly Win Totals'!$B$5:$E$34,4,FALSE)+VLOOKUP(G33,'MLB Weekly Win Totals'!$B$5:$E$34,4,FALSE)+VLOOKUP(H33,'MLB Weekly Win Totals'!$B$5:$E$34,4,FALSE)+VLOOKUP(I33,'MLB Weekly Win Totals'!$B$5:$E$34,4,FALSE)+VLOOKUP(J33,'MLB Weekly Win Totals'!$B$5:$E$34,4,FALSE)+VLOOKUP(K33,'MLB Weekly Win Totals'!$B$5:$E$34,4,FALSE)+VLOOKUP(L33,'MLB Weekly Win Totals'!$B$5:$E$34,4,FALSE))/14</f>
        <v>0.49842751894817877</v>
      </c>
      <c r="Q33" s="1" t="str">
        <f>VLOOKUP(M33,'Teams Used By Individual'!$B$4:$DD$71,4,FALSE)</f>
        <v>Red Sox</v>
      </c>
      <c r="R33" s="1" t="str">
        <f>VLOOKUP(M33,'Teams Used By Individual'!$B$4:$DD$71,3,FALSE)</f>
        <v>Rangers</v>
      </c>
      <c r="S33" s="1">
        <v>2</v>
      </c>
      <c r="T33" s="1">
        <v>5</v>
      </c>
      <c r="U33">
        <v>2</v>
      </c>
      <c r="V33">
        <f>VLOOKUP(A33,'MLB Weekly Win Totals'!$B$5:$HH$34,8,FALSE)</f>
        <v>3</v>
      </c>
    </row>
    <row r="34" spans="1:22" x14ac:dyDescent="0.2">
      <c r="A34" s="1" t="str">
        <f>VLOOKUP(M34,'Teams Used By Individual'!$B$4:$F$71,5,FALSE)</f>
        <v>Pirates</v>
      </c>
      <c r="B34" s="1" t="str">
        <f>VLOOKUP(M34,'Teams Used By Individual'!$B$4:$F$71,2,FALSE)</f>
        <v>Mariners</v>
      </c>
      <c r="C34" s="1" t="str">
        <f>VLOOKUP(M34,'Teams Used By Individual'!$B$4:$FF$71,6,FALSE)</f>
        <v>Red Sox</v>
      </c>
      <c r="D34" s="1" t="str">
        <f>VLOOKUP(M34,'Teams Used By Individual'!$B$4:$FF$71,7,FALSE)</f>
        <v>Reds</v>
      </c>
      <c r="E34" s="1" t="str">
        <f>VLOOKUP(M34,'Teams Used By Individual'!$B$4:$FF$71,8,FALSE)</f>
        <v>Braves</v>
      </c>
      <c r="F34" s="1" t="str">
        <f>VLOOKUP(M34,'Teams Used By Individual'!$B$4:$FF$71,9,FALSE)</f>
        <v>Rangers</v>
      </c>
      <c r="G34" s="1" t="str">
        <f>VLOOKUP(M34,'Teams Used By Individual'!$B$4:$FF$71,10,FALSE)</f>
        <v>Brewers</v>
      </c>
      <c r="H34" s="1" t="str">
        <f>VLOOKUP(M34,'Teams Used By Individual'!$B$4:$FF$71,11,FALSE)</f>
        <v>Mets</v>
      </c>
      <c r="I34" s="1" t="str">
        <f>VLOOKUP(M34,'Teams Used By Individual'!$B$4:$FF$71,12,FALSE)</f>
        <v>Athletics</v>
      </c>
      <c r="J34" s="1" t="str">
        <f>VLOOKUP(M34,'Teams Used By Individual'!$B$4:$FF$71,13,FALSE)</f>
        <v>Phillies</v>
      </c>
      <c r="K34" s="1" t="str">
        <f>VLOOKUP(M34,'Teams Used By Individual'!$B$4:$FF$71,14,FALSE)</f>
        <v>Yankees</v>
      </c>
      <c r="L34" s="1" t="str">
        <f>VLOOKUP(M34,'Teams Used By Individual'!$B$4:$FF$71,15,FALSE)</f>
        <v>White Sox</v>
      </c>
      <c r="M34" s="14" t="s">
        <v>41</v>
      </c>
      <c r="N34" s="15">
        <f t="shared" si="0"/>
        <v>12</v>
      </c>
      <c r="O34" s="20">
        <f>(WAA!P59-WAA!P2)+(WAA!M59-WAA!M2)+(WAA!K25-WAA!K2)+(WAA!AC59-WAA!AC2)</f>
        <v>-0.73417305964475732</v>
      </c>
      <c r="P34" s="13">
        <f>(VLOOKUP(A34,'MLB Weekly Win Totals'!$B$5:$E$34,4,FALSE)+VLOOKUP(R34,'MLB Weekly Win Totals'!$B$5:$E$34,4,FALSE)+VLOOKUP(Q34,'MLB Weekly Win Totals'!$B$5:$E$34,4,FALSE)+VLOOKUP(B34,'MLB Weekly Win Totals'!$B$5:$E$34,4,FALSE)+VLOOKUP(C34,'MLB Weekly Win Totals'!$B$5:$E$34,4,FALSE)+VLOOKUP(D34,'MLB Weekly Win Totals'!$B$5:$E$34,4,FALSE)+VLOOKUP(E34,'MLB Weekly Win Totals'!$B$5:$E$34,4,FALSE)+VLOOKUP(F34,'MLB Weekly Win Totals'!$B$5:$E$34,4,FALSE)+VLOOKUP(G34,'MLB Weekly Win Totals'!$B$5:$E$34,4,FALSE)+VLOOKUP(H34,'MLB Weekly Win Totals'!$B$5:$E$34,4,FALSE)+VLOOKUP(I34,'MLB Weekly Win Totals'!$B$5:$E$34,4,FALSE)+VLOOKUP(J34,'MLB Weekly Win Totals'!$B$5:$E$34,4,FALSE)+VLOOKUP(K34,'MLB Weekly Win Totals'!$B$5:$E$34,4,FALSE)+VLOOKUP(L34,'MLB Weekly Win Totals'!$B$5:$E$34,4,FALSE))/14</f>
        <v>0.48835433304731246</v>
      </c>
      <c r="Q34" s="1" t="str">
        <f>VLOOKUP(M34,'Teams Used By Individual'!$B$4:$DD$71,4,FALSE)</f>
        <v>Royals</v>
      </c>
      <c r="R34" s="1" t="str">
        <f>VLOOKUP(M34,'Teams Used By Individual'!$B$4:$DD$71,3,FALSE)</f>
        <v>Twins</v>
      </c>
      <c r="S34" s="1">
        <v>2</v>
      </c>
      <c r="T34" s="1">
        <v>3</v>
      </c>
      <c r="U34">
        <v>4</v>
      </c>
      <c r="V34">
        <f>VLOOKUP(A34,'MLB Weekly Win Totals'!$B$5:$HH$34,8,FALSE)</f>
        <v>3</v>
      </c>
    </row>
    <row r="35" spans="1:22" x14ac:dyDescent="0.2">
      <c r="A35" s="1" t="str">
        <f>VLOOKUP(M35,'Teams Used By Individual'!$B$4:$F$71,5,FALSE)</f>
        <v>Nationals</v>
      </c>
      <c r="B35" s="1" t="str">
        <f>VLOOKUP(M35,'Teams Used By Individual'!$B$4:$F$71,2,FALSE)</f>
        <v>Pirates</v>
      </c>
      <c r="C35" s="1" t="str">
        <f>VLOOKUP(M35,'Teams Used By Individual'!$B$4:$FF$71,6,FALSE)</f>
        <v>Athletics</v>
      </c>
      <c r="D35" s="1" t="str">
        <f>VLOOKUP(M35,'Teams Used By Individual'!$B$4:$FF$71,7,FALSE)</f>
        <v>Reds</v>
      </c>
      <c r="E35" s="1" t="str">
        <f>VLOOKUP(M35,'Teams Used By Individual'!$B$4:$FF$71,8,FALSE)</f>
        <v>Royals</v>
      </c>
      <c r="F35" s="1" t="str">
        <f>VLOOKUP(M35,'Teams Used By Individual'!$B$4:$FF$71,9,FALSE)</f>
        <v>Rangers</v>
      </c>
      <c r="G35" s="1" t="str">
        <f>VLOOKUP(M35,'Teams Used By Individual'!$B$4:$FF$71,10,FALSE)</f>
        <v>Phillies</v>
      </c>
      <c r="H35" s="1" t="str">
        <f>VLOOKUP(M35,'Teams Used By Individual'!$B$4:$FF$71,11,FALSE)</f>
        <v>Blue Jays</v>
      </c>
      <c r="I35" s="1" t="str">
        <f>VLOOKUP(M35,'Teams Used By Individual'!$B$4:$FF$71,12,FALSE)</f>
        <v>Twins</v>
      </c>
      <c r="J35" s="1" t="str">
        <f>VLOOKUP(M35,'Teams Used By Individual'!$B$4:$FF$71,13,FALSE)</f>
        <v>Cubs</v>
      </c>
      <c r="K35" s="1" t="str">
        <f>VLOOKUP(M35,'Teams Used By Individual'!$B$4:$FF$71,14,FALSE)</f>
        <v>Astros</v>
      </c>
      <c r="L35" s="1" t="str">
        <f>VLOOKUP(M35,'Teams Used By Individual'!$B$4:$FF$71,15,FALSE)</f>
        <v>Brewers</v>
      </c>
      <c r="M35" s="14" t="s">
        <v>24</v>
      </c>
      <c r="N35" s="15">
        <f t="shared" si="0"/>
        <v>12</v>
      </c>
      <c r="O35" s="20">
        <f>(WAA!AC48-WAA!AC2)+(WAA!E48-WAA!E2)+(WAA!AE15-WAA!AE2)+(WAA!W48-WAA!W2)</f>
        <v>-0.47923076923076868</v>
      </c>
      <c r="P35" s="13">
        <f>(VLOOKUP(A35,'MLB Weekly Win Totals'!$B$5:$E$34,4,FALSE)+VLOOKUP(R35,'MLB Weekly Win Totals'!$B$5:$E$34,4,FALSE)+VLOOKUP(Q35,'MLB Weekly Win Totals'!$B$5:$E$34,4,FALSE)+VLOOKUP(B35,'MLB Weekly Win Totals'!$B$5:$E$34,4,FALSE)+VLOOKUP(C35,'MLB Weekly Win Totals'!$B$5:$E$34,4,FALSE)+VLOOKUP(D35,'MLB Weekly Win Totals'!$B$5:$E$34,4,FALSE)+VLOOKUP(E35,'MLB Weekly Win Totals'!$B$5:$E$34,4,FALSE)+VLOOKUP(F35,'MLB Weekly Win Totals'!$B$5:$E$34,4,FALSE)+VLOOKUP(G35,'MLB Weekly Win Totals'!$B$5:$E$34,4,FALSE)+VLOOKUP(H35,'MLB Weekly Win Totals'!$B$5:$E$34,4,FALSE)+VLOOKUP(I35,'MLB Weekly Win Totals'!$B$5:$E$34,4,FALSE)+VLOOKUP(J35,'MLB Weekly Win Totals'!$B$5:$E$34,4,FALSE)+VLOOKUP(K35,'MLB Weekly Win Totals'!$B$5:$E$34,4,FALSE)+VLOOKUP(L35,'MLB Weekly Win Totals'!$B$5:$E$34,4,FALSE))/14</f>
        <v>0.51144573828410589</v>
      </c>
      <c r="Q35" s="1" t="str">
        <f>VLOOKUP(M35,'Teams Used By Individual'!$B$4:$DD$71,4,FALSE)</f>
        <v>Padres</v>
      </c>
      <c r="R35" s="1" t="str">
        <f>VLOOKUP(M35,'Teams Used By Individual'!$B$4:$DD$71,3,FALSE)</f>
        <v>Yankees</v>
      </c>
      <c r="S35" s="1">
        <v>1</v>
      </c>
      <c r="T35" s="1">
        <v>3</v>
      </c>
      <c r="U35">
        <v>5</v>
      </c>
      <c r="V35">
        <f>VLOOKUP(A35,'MLB Weekly Win Totals'!$B$5:$HH$34,8,FALSE)</f>
        <v>3</v>
      </c>
    </row>
    <row r="36" spans="1:22" x14ac:dyDescent="0.2">
      <c r="A36" s="1" t="str">
        <f>VLOOKUP(M36,'Teams Used By Individual'!$B$4:$F$71,5,FALSE)</f>
        <v>Phillies</v>
      </c>
      <c r="B36" s="1" t="str">
        <f>VLOOKUP(M36,'Teams Used By Individual'!$B$4:$F$71,2,FALSE)</f>
        <v>Pirates</v>
      </c>
      <c r="C36" s="1" t="str">
        <f>VLOOKUP(M36,'Teams Used By Individual'!$B$4:$FF$71,6,FALSE)</f>
        <v>Reds</v>
      </c>
      <c r="D36" s="1" t="str">
        <f>VLOOKUP(M36,'Teams Used By Individual'!$B$4:$FF$71,7,FALSE)</f>
        <v>Tigers</v>
      </c>
      <c r="E36" s="1" t="str">
        <f>VLOOKUP(M36,'Teams Used By Individual'!$B$4:$FF$71,8,FALSE)</f>
        <v>Braves</v>
      </c>
      <c r="F36" s="1" t="str">
        <f>VLOOKUP(M36,'Teams Used By Individual'!$B$4:$FF$71,9,FALSE)</f>
        <v>Rangers</v>
      </c>
      <c r="G36" s="1" t="str">
        <f>VLOOKUP(M36,'Teams Used By Individual'!$B$4:$FF$71,10,FALSE)</f>
        <v>Athletics</v>
      </c>
      <c r="H36" s="1" t="str">
        <f>VLOOKUP(M36,'Teams Used By Individual'!$B$4:$FF$71,11,FALSE)</f>
        <v>Blue Jays</v>
      </c>
      <c r="I36" s="1" t="str">
        <f>VLOOKUP(M36,'Teams Used By Individual'!$B$4:$FF$71,12,FALSE)</f>
        <v>Twins</v>
      </c>
      <c r="J36" s="1" t="str">
        <f>VLOOKUP(M36,'Teams Used By Individual'!$B$4:$FF$71,13,FALSE)</f>
        <v>Cubs</v>
      </c>
      <c r="K36" s="1" t="str">
        <f>VLOOKUP(M36,'Teams Used By Individual'!$B$4:$FF$71,14,FALSE)</f>
        <v>Astros</v>
      </c>
      <c r="L36" s="1" t="str">
        <f>VLOOKUP(M36,'Teams Used By Individual'!$B$4:$FF$71,15,FALSE)</f>
        <v>Mets</v>
      </c>
      <c r="M36" s="14" t="s">
        <v>46</v>
      </c>
      <c r="N36" s="15">
        <f t="shared" si="0"/>
        <v>12</v>
      </c>
      <c r="O36" s="20">
        <f>(WAA!Y34-WAA!Y2)+(WAA!AC34-WAA!AC2)+(WAA!G40-WAA!G2)+(WAA!T34-WAA!T2)</f>
        <v>-2.1875</v>
      </c>
      <c r="P36" s="13">
        <f>(VLOOKUP(A36,'MLB Weekly Win Totals'!$B$5:$E$34,4,FALSE)+VLOOKUP(R36,'MLB Weekly Win Totals'!$B$5:$E$34,4,FALSE)+VLOOKUP(Q36,'MLB Weekly Win Totals'!$B$5:$E$34,4,FALSE)+VLOOKUP(B36,'MLB Weekly Win Totals'!$B$5:$E$34,4,FALSE)+VLOOKUP(C36,'MLB Weekly Win Totals'!$B$5:$E$34,4,FALSE)+VLOOKUP(D36,'MLB Weekly Win Totals'!$B$5:$E$34,4,FALSE)+VLOOKUP(E36,'MLB Weekly Win Totals'!$B$5:$E$34,4,FALSE)+VLOOKUP(F36,'MLB Weekly Win Totals'!$B$5:$E$34,4,FALSE)+VLOOKUP(G36,'MLB Weekly Win Totals'!$B$5:$E$34,4,FALSE)+VLOOKUP(H36,'MLB Weekly Win Totals'!$B$5:$E$34,4,FALSE)+VLOOKUP(I36,'MLB Weekly Win Totals'!$B$5:$E$34,4,FALSE)+VLOOKUP(J36,'MLB Weekly Win Totals'!$B$5:$E$34,4,FALSE)+VLOOKUP(K36,'MLB Weekly Win Totals'!$B$5:$E$34,4,FALSE)+VLOOKUP(L36,'MLB Weekly Win Totals'!$B$5:$E$34,4,FALSE))/14</f>
        <v>0.5205161134221129</v>
      </c>
      <c r="Q36" s="1" t="str">
        <f>VLOOKUP(M36,'Teams Used By Individual'!$B$4:$DD$71,4,FALSE)</f>
        <v>Red Sox</v>
      </c>
      <c r="R36" s="1" t="str">
        <f>VLOOKUP(M36,'Teams Used By Individual'!$B$4:$DD$71,3,FALSE)</f>
        <v>Brewers</v>
      </c>
      <c r="S36" s="1">
        <v>1</v>
      </c>
      <c r="T36" s="1">
        <v>5</v>
      </c>
      <c r="U36">
        <v>2</v>
      </c>
      <c r="V36">
        <f>VLOOKUP(A36,'MLB Weekly Win Totals'!$B$5:$HH$34,8,FALSE)</f>
        <v>4</v>
      </c>
    </row>
    <row r="37" spans="1:22" x14ac:dyDescent="0.2">
      <c r="A37" s="1" t="str">
        <f>VLOOKUP(M37,'Teams Used By Individual'!$B$4:$F$71,5,FALSE)</f>
        <v>Tigers</v>
      </c>
      <c r="B37" s="1" t="str">
        <f>VLOOKUP(M37,'Teams Used By Individual'!$B$4:$F$71,2,FALSE)</f>
        <v>Pirates</v>
      </c>
      <c r="C37" s="1" t="str">
        <f>VLOOKUP(M37,'Teams Used By Individual'!$B$4:$FF$71,6,FALSE)</f>
        <v>Giants</v>
      </c>
      <c r="D37" s="1" t="str">
        <f>VLOOKUP(M37,'Teams Used By Individual'!$B$4:$FF$71,7,FALSE)</f>
        <v>Reds</v>
      </c>
      <c r="E37" s="1" t="str">
        <f>VLOOKUP(M37,'Teams Used By Individual'!$B$4:$FF$71,8,FALSE)</f>
        <v>Royals</v>
      </c>
      <c r="F37" s="1" t="str">
        <f>VLOOKUP(M37,'Teams Used By Individual'!$B$4:$FF$71,9,FALSE)</f>
        <v>Cubs</v>
      </c>
      <c r="G37" s="1" t="str">
        <f>VLOOKUP(M37,'Teams Used By Individual'!$B$4:$FF$71,10,FALSE)</f>
        <v>Phillies</v>
      </c>
      <c r="H37" s="1" t="str">
        <f>VLOOKUP(M37,'Teams Used By Individual'!$B$4:$FF$71,11,FALSE)</f>
        <v>Mets</v>
      </c>
      <c r="I37" s="1" t="str">
        <f>VLOOKUP(M37,'Teams Used By Individual'!$B$4:$FF$71,12,FALSE)</f>
        <v>Twins</v>
      </c>
      <c r="J37" s="1" t="str">
        <f>VLOOKUP(M37,'Teams Used By Individual'!$B$4:$FF$71,13,FALSE)</f>
        <v>Rangers</v>
      </c>
      <c r="K37" s="1" t="str">
        <f>VLOOKUP(M37,'Teams Used By Individual'!$B$4:$FF$71,14,FALSE)</f>
        <v>Yankees</v>
      </c>
      <c r="L37" s="1" t="str">
        <f>VLOOKUP(M37,'Teams Used By Individual'!$B$4:$FF$71,15,FALSE)</f>
        <v>Astros</v>
      </c>
      <c r="M37" s="14" t="s">
        <v>64</v>
      </c>
      <c r="N37" s="15">
        <f t="shared" ref="N37:N72" si="1">SUM(S37:V37)</f>
        <v>12</v>
      </c>
      <c r="O37" s="20">
        <f>(WAA!Y50-WAA!Y2)+(WAA!AC50-WAA!AC2)+(WAA!G40-WAA!G2)+(WAA!L50-WAA!L2)</f>
        <v>-0.42916666666666714</v>
      </c>
      <c r="P37" s="13">
        <f>(VLOOKUP(A37,'MLB Weekly Win Totals'!$B$5:$E$34,4,FALSE)+VLOOKUP(R37,'MLB Weekly Win Totals'!$B$5:$E$34,4,FALSE)+VLOOKUP(Q37,'MLB Weekly Win Totals'!$B$5:$E$34,4,FALSE)+VLOOKUP(B37,'MLB Weekly Win Totals'!$B$5:$E$34,4,FALSE)+VLOOKUP(C37,'MLB Weekly Win Totals'!$B$5:$E$34,4,FALSE)+VLOOKUP(D37,'MLB Weekly Win Totals'!$B$5:$E$34,4,FALSE)+VLOOKUP(E37,'MLB Weekly Win Totals'!$B$5:$E$34,4,FALSE)+VLOOKUP(F37,'MLB Weekly Win Totals'!$B$5:$E$34,4,FALSE)+VLOOKUP(G37,'MLB Weekly Win Totals'!$B$5:$E$34,4,FALSE)+VLOOKUP(H37,'MLB Weekly Win Totals'!$B$5:$E$34,4,FALSE)+VLOOKUP(I37,'MLB Weekly Win Totals'!$B$5:$E$34,4,FALSE)+VLOOKUP(J37,'MLB Weekly Win Totals'!$B$5:$E$34,4,FALSE)+VLOOKUP(K37,'MLB Weekly Win Totals'!$B$5:$E$34,4,FALSE)+VLOOKUP(L37,'MLB Weekly Win Totals'!$B$5:$E$34,4,FALSE))/14</f>
        <v>0.53358500026516631</v>
      </c>
      <c r="Q37" s="1" t="str">
        <f>VLOOKUP(M37,'Teams Used By Individual'!$B$4:$DD$71,4,FALSE)</f>
        <v>Red Sox</v>
      </c>
      <c r="R37" s="1" t="str">
        <f>VLOOKUP(M37,'Teams Used By Individual'!$B$4:$DD$71,3,FALSE)</f>
        <v>Brewers</v>
      </c>
      <c r="S37" s="1">
        <v>1</v>
      </c>
      <c r="T37" s="1">
        <v>5</v>
      </c>
      <c r="U37">
        <v>2</v>
      </c>
      <c r="V37">
        <f>VLOOKUP(A37,'MLB Weekly Win Totals'!$B$5:$HH$34,8,FALSE)</f>
        <v>4</v>
      </c>
    </row>
    <row r="38" spans="1:22" x14ac:dyDescent="0.2">
      <c r="A38" s="1" t="str">
        <f>VLOOKUP(M38,'Teams Used By Individual'!$B$4:$F$71,5,FALSE)</f>
        <v>Tigers</v>
      </c>
      <c r="B38" s="1" t="str">
        <f>VLOOKUP(M38,'Teams Used By Individual'!$B$4:$F$71,2,FALSE)</f>
        <v>Pirates</v>
      </c>
      <c r="C38" s="1" t="str">
        <f>VLOOKUP(M38,'Teams Used By Individual'!$B$4:$FF$71,6,FALSE)</f>
        <v>Reds</v>
      </c>
      <c r="D38" s="1" t="str">
        <f>VLOOKUP(M38,'Teams Used By Individual'!$B$4:$FF$71,7,FALSE)</f>
        <v>Rockies</v>
      </c>
      <c r="E38" s="1" t="str">
        <f>VLOOKUP(M38,'Teams Used By Individual'!$B$4:$FF$71,8,FALSE)</f>
        <v>Royals</v>
      </c>
      <c r="F38" s="1" t="str">
        <f>VLOOKUP(M38,'Teams Used By Individual'!$B$4:$FF$71,9,FALSE)</f>
        <v>Rangers</v>
      </c>
      <c r="G38" s="1" t="str">
        <f>VLOOKUP(M38,'Teams Used By Individual'!$B$4:$FF$71,10,FALSE)</f>
        <v>Phillies</v>
      </c>
      <c r="H38" s="1" t="str">
        <f>VLOOKUP(M38,'Teams Used By Individual'!$B$4:$FF$71,11,FALSE)</f>
        <v>Padres</v>
      </c>
      <c r="I38" s="1" t="str">
        <f>VLOOKUP(M38,'Teams Used By Individual'!$B$4:$FF$71,12,FALSE)</f>
        <v>Marlins</v>
      </c>
      <c r="J38" s="1" t="str">
        <f>VLOOKUP(M38,'Teams Used By Individual'!$B$4:$FF$71,13,FALSE)</f>
        <v>Yankees</v>
      </c>
      <c r="K38" s="1" t="str">
        <f>VLOOKUP(M38,'Teams Used By Individual'!$B$4:$FF$71,14,FALSE)</f>
        <v>Nationals</v>
      </c>
      <c r="L38" s="1" t="str">
        <f>VLOOKUP(M38,'Teams Used By Individual'!$B$4:$FF$71,15,FALSE)</f>
        <v>Athletics</v>
      </c>
      <c r="M38" s="14" t="s">
        <v>9</v>
      </c>
      <c r="N38" s="15">
        <f t="shared" si="1"/>
        <v>12</v>
      </c>
      <c r="O38" s="20">
        <f>(WAA!AC54-WAA!AC2)+(WAA!V54-WAA!V2)+(WAA!G40-WAA!G2)+(WAA!L54-WAA!L2)</f>
        <v>-0.28379508909169981</v>
      </c>
      <c r="P38" s="13">
        <f>(VLOOKUP(A38,'MLB Weekly Win Totals'!$B$5:$E$34,4,FALSE)+VLOOKUP(R38,'MLB Weekly Win Totals'!$B$5:$E$34,4,FALSE)+VLOOKUP(Q38,'MLB Weekly Win Totals'!$B$5:$E$34,4,FALSE)+VLOOKUP(B38,'MLB Weekly Win Totals'!$B$5:$E$34,4,FALSE)+VLOOKUP(C38,'MLB Weekly Win Totals'!$B$5:$E$34,4,FALSE)+VLOOKUP(D38,'MLB Weekly Win Totals'!$B$5:$E$34,4,FALSE)+VLOOKUP(E38,'MLB Weekly Win Totals'!$B$5:$E$34,4,FALSE)+VLOOKUP(F38,'MLB Weekly Win Totals'!$B$5:$E$34,4,FALSE)+VLOOKUP(G38,'MLB Weekly Win Totals'!$B$5:$E$34,4,FALSE)+VLOOKUP(H38,'MLB Weekly Win Totals'!$B$5:$E$34,4,FALSE)+VLOOKUP(I38,'MLB Weekly Win Totals'!$B$5:$E$34,4,FALSE)+VLOOKUP(J38,'MLB Weekly Win Totals'!$B$5:$E$34,4,FALSE)+VLOOKUP(K38,'MLB Weekly Win Totals'!$B$5:$E$34,4,FALSE)+VLOOKUP(L38,'MLB Weekly Win Totals'!$B$5:$E$34,4,FALSE))/14</f>
        <v>0.48227029790519221</v>
      </c>
      <c r="Q38" s="1" t="str">
        <f>VLOOKUP(M38,'Teams Used By Individual'!$B$4:$DD$71,4,FALSE)</f>
        <v>Red Sox</v>
      </c>
      <c r="R38" s="1" t="str">
        <f>VLOOKUP(M38,'Teams Used By Individual'!$B$4:$DD$71,3,FALSE)</f>
        <v>Mets</v>
      </c>
      <c r="S38" s="1">
        <v>1</v>
      </c>
      <c r="T38" s="1">
        <v>5</v>
      </c>
      <c r="U38">
        <v>2</v>
      </c>
      <c r="V38">
        <f>VLOOKUP(A38,'MLB Weekly Win Totals'!$B$5:$HH$34,8,FALSE)</f>
        <v>4</v>
      </c>
    </row>
    <row r="39" spans="1:22" x14ac:dyDescent="0.2">
      <c r="A39" s="1" t="str">
        <f>VLOOKUP(M39,'Teams Used By Individual'!$B$4:$F$71,5,FALSE)</f>
        <v>Red Sox</v>
      </c>
      <c r="B39" s="1" t="str">
        <f>VLOOKUP(M39,'Teams Used By Individual'!$B$4:$F$71,2,FALSE)</f>
        <v>Phillies</v>
      </c>
      <c r="C39" s="1" t="str">
        <f>VLOOKUP(M39,'Teams Used By Individual'!$B$4:$FF$71,6,FALSE)</f>
        <v>Rangers</v>
      </c>
      <c r="D39" s="1" t="str">
        <f>VLOOKUP(M39,'Teams Used By Individual'!$B$4:$FF$71,7,FALSE)</f>
        <v>Mets</v>
      </c>
      <c r="E39" s="1" t="str">
        <f>VLOOKUP(M39,'Teams Used By Individual'!$B$4:$FF$71,8,FALSE)</f>
        <v>Royals</v>
      </c>
      <c r="F39" s="1" t="str">
        <f>VLOOKUP(M39,'Teams Used By Individual'!$B$4:$FF$71,9,FALSE)</f>
        <v>Orioles</v>
      </c>
      <c r="G39" s="1" t="str">
        <f>VLOOKUP(M39,'Teams Used By Individual'!$B$4:$FF$71,10,FALSE)</f>
        <v>Brewers</v>
      </c>
      <c r="H39" s="1" t="str">
        <f>VLOOKUP(M39,'Teams Used By Individual'!$B$4:$FF$71,11,FALSE)</f>
        <v>Cardinals</v>
      </c>
      <c r="I39" s="1" t="str">
        <f>VLOOKUP(M39,'Teams Used By Individual'!$B$4:$FF$71,12,FALSE)</f>
        <v>Tigers</v>
      </c>
      <c r="J39" s="1" t="str">
        <f>VLOOKUP(M39,'Teams Used By Individual'!$B$4:$FF$71,13,FALSE)</f>
        <v>Yankees</v>
      </c>
      <c r="K39" s="1" t="str">
        <f>VLOOKUP(M39,'Teams Used By Individual'!$B$4:$FF$71,14,FALSE)</f>
        <v>Astros</v>
      </c>
      <c r="L39" s="1" t="str">
        <f>VLOOKUP(M39,'Teams Used By Individual'!$B$4:$FF$71,15,FALSE)</f>
        <v>Dodgers</v>
      </c>
      <c r="M39" s="14" t="s">
        <v>22</v>
      </c>
      <c r="N39" s="15">
        <f t="shared" si="1"/>
        <v>12</v>
      </c>
      <c r="O39" s="20">
        <f>(WAA!P12-WAA!P2)+(WAA!T12-WAA!T2)+(WAA!AE15-WAA!AE2)+(WAA!G12-WAA!G2)</f>
        <v>-3.0136904761904755</v>
      </c>
      <c r="P39" s="13">
        <f>(VLOOKUP(A39,'MLB Weekly Win Totals'!$B$5:$E$34,4,FALSE)+VLOOKUP(R39,'MLB Weekly Win Totals'!$B$5:$E$34,4,FALSE)+VLOOKUP(Q39,'MLB Weekly Win Totals'!$B$5:$E$34,4,FALSE)+VLOOKUP(B39,'MLB Weekly Win Totals'!$B$5:$E$34,4,FALSE)+VLOOKUP(C39,'MLB Weekly Win Totals'!$B$5:$E$34,4,FALSE)+VLOOKUP(D39,'MLB Weekly Win Totals'!$B$5:$E$34,4,FALSE)+VLOOKUP(E39,'MLB Weekly Win Totals'!$B$5:$E$34,4,FALSE)+VLOOKUP(F39,'MLB Weekly Win Totals'!$B$5:$E$34,4,FALSE)+VLOOKUP(G39,'MLB Weekly Win Totals'!$B$5:$E$34,4,FALSE)+VLOOKUP(H39,'MLB Weekly Win Totals'!$B$5:$E$34,4,FALSE)+VLOOKUP(I39,'MLB Weekly Win Totals'!$B$5:$E$34,4,FALSE)+VLOOKUP(J39,'MLB Weekly Win Totals'!$B$5:$E$34,4,FALSE)+VLOOKUP(K39,'MLB Weekly Win Totals'!$B$5:$E$34,4,FALSE)+VLOOKUP(L39,'MLB Weekly Win Totals'!$B$5:$E$34,4,FALSE))/14</f>
        <v>0.54355886933086484</v>
      </c>
      <c r="Q39" s="1" t="str">
        <f>VLOOKUP(M39,'Teams Used By Individual'!$B$4:$DD$71,4,FALSE)</f>
        <v>Padres</v>
      </c>
      <c r="R39" s="1" t="str">
        <f>VLOOKUP(M39,'Teams Used By Individual'!$B$4:$DD$71,3,FALSE)</f>
        <v>Mariners</v>
      </c>
      <c r="S39" s="1">
        <v>2</v>
      </c>
      <c r="T39" s="1">
        <v>1</v>
      </c>
      <c r="U39">
        <v>5</v>
      </c>
      <c r="V39">
        <f>VLOOKUP(A39,'MLB Weekly Win Totals'!$B$5:$HH$34,8,FALSE)</f>
        <v>4</v>
      </c>
    </row>
    <row r="40" spans="1:22" x14ac:dyDescent="0.2">
      <c r="A40" s="1" t="str">
        <f>VLOOKUP(M40,'Teams Used By Individual'!$B$4:$F$71,5,FALSE)</f>
        <v>Mets</v>
      </c>
      <c r="B40" s="1" t="str">
        <f>VLOOKUP(M40,'Teams Used By Individual'!$B$4:$F$71,2,FALSE)</f>
        <v>Mariners</v>
      </c>
      <c r="C40" s="1" t="str">
        <f>VLOOKUP(M40,'Teams Used By Individual'!$B$4:$FF$71,6,FALSE)</f>
        <v>Guardians</v>
      </c>
      <c r="D40" s="1" t="str">
        <f>VLOOKUP(M40,'Teams Used By Individual'!$B$4:$FF$71,7,FALSE)</f>
        <v>Tigers</v>
      </c>
      <c r="E40" s="1" t="str">
        <f>VLOOKUP(M40,'Teams Used By Individual'!$B$4:$FF$71,8,FALSE)</f>
        <v>Royals</v>
      </c>
      <c r="F40" s="1" t="str">
        <f>VLOOKUP(M40,'Teams Used By Individual'!$B$4:$FF$71,9,FALSE)</f>
        <v>Cubs</v>
      </c>
      <c r="G40" s="1" t="str">
        <f>VLOOKUP(M40,'Teams Used By Individual'!$B$4:$FF$71,10,FALSE)</f>
        <v>Phillies</v>
      </c>
      <c r="H40" s="1" t="str">
        <f>VLOOKUP(M40,'Teams Used By Individual'!$B$4:$FF$71,11,FALSE)</f>
        <v>Cardinals</v>
      </c>
      <c r="I40" s="1" t="str">
        <f>VLOOKUP(M40,'Teams Used By Individual'!$B$4:$FF$71,12,FALSE)</f>
        <v>Marlins</v>
      </c>
      <c r="J40" s="1" t="str">
        <f>VLOOKUP(M40,'Teams Used By Individual'!$B$4:$FF$71,13,FALSE)</f>
        <v>Angels</v>
      </c>
      <c r="K40" s="1" t="str">
        <f>VLOOKUP(M40,'Teams Used By Individual'!$B$4:$FF$71,14,FALSE)</f>
        <v>Rays</v>
      </c>
      <c r="L40" s="1" t="str">
        <f>VLOOKUP(M40,'Teams Used By Individual'!$B$4:$FF$71,15,FALSE)</f>
        <v>Brewers</v>
      </c>
      <c r="M40" s="14" t="s">
        <v>1</v>
      </c>
      <c r="N40" s="15">
        <f t="shared" si="1"/>
        <v>12</v>
      </c>
      <c r="O40" s="20">
        <f>(WAA!E13-WAA!E2)+(WAA!P13-WAA!P2)+(WAA!F13-WAA!F2)+(WAA!V13-WAA!V2)</f>
        <v>-0.67799838579499649</v>
      </c>
      <c r="P40" s="13">
        <f>(VLOOKUP(A40,'MLB Weekly Win Totals'!$B$5:$E$34,4,FALSE)+VLOOKUP(R40,'MLB Weekly Win Totals'!$B$5:$E$34,4,FALSE)+VLOOKUP(Q40,'MLB Weekly Win Totals'!$B$5:$E$34,4,FALSE)+VLOOKUP(B40,'MLB Weekly Win Totals'!$B$5:$E$34,4,FALSE)+VLOOKUP(C40,'MLB Weekly Win Totals'!$B$5:$E$34,4,FALSE)+VLOOKUP(D40,'MLB Weekly Win Totals'!$B$5:$E$34,4,FALSE)+VLOOKUP(E40,'MLB Weekly Win Totals'!$B$5:$E$34,4,FALSE)+VLOOKUP(F40,'MLB Weekly Win Totals'!$B$5:$E$34,4,FALSE)+VLOOKUP(G40,'MLB Weekly Win Totals'!$B$5:$E$34,4,FALSE)+VLOOKUP(H40,'MLB Weekly Win Totals'!$B$5:$E$34,4,FALSE)+VLOOKUP(I40,'MLB Weekly Win Totals'!$B$5:$E$34,4,FALSE)+VLOOKUP(J40,'MLB Weekly Win Totals'!$B$5:$E$34,4,FALSE)+VLOOKUP(K40,'MLB Weekly Win Totals'!$B$5:$E$34,4,FALSE)+VLOOKUP(L40,'MLB Weekly Win Totals'!$B$5:$E$34,4,FALSE))/14</f>
        <v>0.5324498033124504</v>
      </c>
      <c r="Q40" s="1" t="str">
        <f>VLOOKUP(M40,'Teams Used By Individual'!$B$4:$DD$71,4,FALSE)</f>
        <v>Orioles</v>
      </c>
      <c r="R40" s="1" t="str">
        <f>VLOOKUP(M40,'Teams Used By Individual'!$B$4:$DD$71,3,FALSE)</f>
        <v>Yankees</v>
      </c>
      <c r="S40" s="1">
        <v>2</v>
      </c>
      <c r="T40" s="1">
        <v>3</v>
      </c>
      <c r="U40">
        <v>2</v>
      </c>
      <c r="V40">
        <f>VLOOKUP(A40,'MLB Weekly Win Totals'!$B$5:$HH$34,8,FALSE)</f>
        <v>5</v>
      </c>
    </row>
    <row r="41" spans="1:22" x14ac:dyDescent="0.2">
      <c r="A41" s="1" t="str">
        <f>VLOOKUP(M41,'Teams Used By Individual'!$B$4:$F$71,5,FALSE)</f>
        <v>Mets</v>
      </c>
      <c r="B41" s="1" t="str">
        <f>VLOOKUP(M41,'Teams Used By Individual'!$B$4:$F$71,2,FALSE)</f>
        <v>Pirates</v>
      </c>
      <c r="C41" s="1" t="str">
        <f>VLOOKUP(M41,'Teams Used By Individual'!$B$4:$FF$71,6,FALSE)</f>
        <v>Reds</v>
      </c>
      <c r="D41" s="1" t="str">
        <f>VLOOKUP(M41,'Teams Used By Individual'!$B$4:$FF$71,7,FALSE)</f>
        <v>Athletics</v>
      </c>
      <c r="E41" s="1" t="str">
        <f>VLOOKUP(M41,'Teams Used By Individual'!$B$4:$FF$71,8,FALSE)</f>
        <v>Royals</v>
      </c>
      <c r="F41" s="1" t="str">
        <f>VLOOKUP(M41,'Teams Used By Individual'!$B$4:$FF$71,9,FALSE)</f>
        <v>Rangers</v>
      </c>
      <c r="G41" s="1" t="str">
        <f>VLOOKUP(M41,'Teams Used By Individual'!$B$4:$FF$71,10,FALSE)</f>
        <v>Phillies</v>
      </c>
      <c r="H41" s="1" t="str">
        <f>VLOOKUP(M41,'Teams Used By Individual'!$B$4:$FF$71,11,FALSE)</f>
        <v>Cubs</v>
      </c>
      <c r="I41" s="1" t="str">
        <f>VLOOKUP(M41,'Teams Used By Individual'!$B$4:$FF$71,12,FALSE)</f>
        <v>Marlins</v>
      </c>
      <c r="J41" s="1" t="str">
        <f>VLOOKUP(M41,'Teams Used By Individual'!$B$4:$FF$71,13,FALSE)</f>
        <v>Giants</v>
      </c>
      <c r="K41" s="1" t="str">
        <f>VLOOKUP(M41,'Teams Used By Individual'!$B$4:$FF$71,14,FALSE)</f>
        <v>Astros</v>
      </c>
      <c r="L41" s="1" t="str">
        <f>VLOOKUP(M41,'Teams Used By Individual'!$B$4:$FF$71,15,FALSE)</f>
        <v>Diamondbacks</v>
      </c>
      <c r="M41" s="14" t="s">
        <v>66</v>
      </c>
      <c r="N41" s="15">
        <f t="shared" si="1"/>
        <v>12</v>
      </c>
      <c r="O41" s="20">
        <f>(WAA!N27-WAA!N2)+(WAA!AC27-WAA!AC2)+(WAA!AE15-WAA!AE2)+(WAA!V27-WAA!V2)</f>
        <v>-0.74166545946206996</v>
      </c>
      <c r="P41" s="13">
        <f>(VLOOKUP(A41,'MLB Weekly Win Totals'!$B$5:$E$34,4,FALSE)+VLOOKUP(R41,'MLB Weekly Win Totals'!$B$5:$E$34,4,FALSE)+VLOOKUP(Q41,'MLB Weekly Win Totals'!$B$5:$E$34,4,FALSE)+VLOOKUP(B41,'MLB Weekly Win Totals'!$B$5:$E$34,4,FALSE)+VLOOKUP(C41,'MLB Weekly Win Totals'!$B$5:$E$34,4,FALSE)+VLOOKUP(D41,'MLB Weekly Win Totals'!$B$5:$E$34,4,FALSE)+VLOOKUP(E41,'MLB Weekly Win Totals'!$B$5:$E$34,4,FALSE)+VLOOKUP(F41,'MLB Weekly Win Totals'!$B$5:$E$34,4,FALSE)+VLOOKUP(G41,'MLB Weekly Win Totals'!$B$5:$E$34,4,FALSE)+VLOOKUP(H41,'MLB Weekly Win Totals'!$B$5:$E$34,4,FALSE)+VLOOKUP(I41,'MLB Weekly Win Totals'!$B$5:$E$34,4,FALSE)+VLOOKUP(J41,'MLB Weekly Win Totals'!$B$5:$E$34,4,FALSE)+VLOOKUP(K41,'MLB Weekly Win Totals'!$B$5:$E$34,4,FALSE)+VLOOKUP(L41,'MLB Weekly Win Totals'!$B$5:$E$34,4,FALSE))/14</f>
        <v>0.49759474093541628</v>
      </c>
      <c r="Q41" s="1" t="str">
        <f>VLOOKUP(M41,'Teams Used By Individual'!$B$4:$DD$71,4,FALSE)</f>
        <v>Padres</v>
      </c>
      <c r="R41" s="1" t="str">
        <f>VLOOKUP(M41,'Teams Used By Individual'!$B$4:$DD$71,3,FALSE)</f>
        <v>White Sox</v>
      </c>
      <c r="S41" s="1">
        <v>1</v>
      </c>
      <c r="T41" s="1">
        <v>1</v>
      </c>
      <c r="U41">
        <v>5</v>
      </c>
      <c r="V41">
        <f>VLOOKUP(A41,'MLB Weekly Win Totals'!$B$5:$HH$34,8,FALSE)</f>
        <v>5</v>
      </c>
    </row>
    <row r="42" spans="1:22" x14ac:dyDescent="0.2">
      <c r="A42" s="1" t="str">
        <f>VLOOKUP(M42,'Teams Used By Individual'!$B$4:$F$71,5,FALSE)</f>
        <v>Pirates</v>
      </c>
      <c r="B42" s="1" t="str">
        <f>VLOOKUP(M42,'Teams Used By Individual'!$B$4:$F$71,2,FALSE)</f>
        <v>Diamondbacks</v>
      </c>
      <c r="C42" s="1" t="str">
        <f>VLOOKUP(M42,'Teams Used By Individual'!$B$4:$FF$71,6,FALSE)</f>
        <v>Giants</v>
      </c>
      <c r="D42" s="1" t="str">
        <f>VLOOKUP(M42,'Teams Used By Individual'!$B$4:$FF$71,7,FALSE)</f>
        <v>Reds</v>
      </c>
      <c r="E42" s="1" t="str">
        <f>VLOOKUP(M42,'Teams Used By Individual'!$B$4:$FF$71,8,FALSE)</f>
        <v>Royals</v>
      </c>
      <c r="F42" s="1" t="str">
        <f>VLOOKUP(M42,'Teams Used By Individual'!$B$4:$FF$71,9,FALSE)</f>
        <v>Braves</v>
      </c>
      <c r="G42" s="1" t="str">
        <f>VLOOKUP(M42,'Teams Used By Individual'!$B$4:$FF$71,10,FALSE)</f>
        <v>Phillies</v>
      </c>
      <c r="H42" s="1" t="str">
        <f>VLOOKUP(M42,'Teams Used By Individual'!$B$4:$FF$71,11,FALSE)</f>
        <v>Mets</v>
      </c>
      <c r="I42" s="1" t="str">
        <f>VLOOKUP(M42,'Teams Used By Individual'!$B$4:$FF$71,12,FALSE)</f>
        <v>Tigers</v>
      </c>
      <c r="J42" s="1" t="str">
        <f>VLOOKUP(M42,'Teams Used By Individual'!$B$4:$FF$71,13,FALSE)</f>
        <v>Cubs</v>
      </c>
      <c r="K42" s="1" t="str">
        <f>VLOOKUP(M42,'Teams Used By Individual'!$B$4:$FF$71,14,FALSE)</f>
        <v>Astros</v>
      </c>
      <c r="L42" s="1" t="str">
        <f>VLOOKUP(M42,'Teams Used By Individual'!$B$4:$FF$71,15,FALSE)</f>
        <v>Mariners</v>
      </c>
      <c r="M42" s="14" t="s">
        <v>47</v>
      </c>
      <c r="N42" s="15">
        <f t="shared" si="1"/>
        <v>11</v>
      </c>
      <c r="O42" s="20">
        <f>(WAA!AE24-WAA!AE2)+(WAA!AF24-WAA!AF2)+(WAA!AD24-WAA!AD2)+(WAA!AC24-WAA!AC2)</f>
        <v>-1.5996021220159147</v>
      </c>
      <c r="P42" s="13">
        <f>(VLOOKUP(A42,'MLB Weekly Win Totals'!$B$5:$E$34,4,FALSE)+VLOOKUP(R42,'MLB Weekly Win Totals'!$B$5:$E$34,4,FALSE)+VLOOKUP(Q42,'MLB Weekly Win Totals'!$B$5:$E$34,4,FALSE)+VLOOKUP(B42,'MLB Weekly Win Totals'!$B$5:$E$34,4,FALSE)+VLOOKUP(C42,'MLB Weekly Win Totals'!$B$5:$E$34,4,FALSE)+VLOOKUP(D42,'MLB Weekly Win Totals'!$B$5:$E$34,4,FALSE)+VLOOKUP(E42,'MLB Weekly Win Totals'!$B$5:$E$34,4,FALSE)+VLOOKUP(F42,'MLB Weekly Win Totals'!$B$5:$E$34,4,FALSE)+VLOOKUP(G42,'MLB Weekly Win Totals'!$B$5:$E$34,4,FALSE)+VLOOKUP(H42,'MLB Weekly Win Totals'!$B$5:$E$34,4,FALSE)+VLOOKUP(I42,'MLB Weekly Win Totals'!$B$5:$E$34,4,FALSE)+VLOOKUP(J42,'MLB Weekly Win Totals'!$B$5:$E$34,4,FALSE)+VLOOKUP(K42,'MLB Weekly Win Totals'!$B$5:$E$34,4,FALSE)+VLOOKUP(L42,'MLB Weekly Win Totals'!$B$5:$E$34,4,FALSE))/14</f>
        <v>0.53723513501786246</v>
      </c>
      <c r="Q42" s="1" t="str">
        <f>VLOOKUP(M42,'Teams Used By Individual'!$B$4:$DD$71,4,FALSE)</f>
        <v>Dodgers</v>
      </c>
      <c r="R42" s="1" t="str">
        <f>VLOOKUP(M42,'Teams Used By Individual'!$B$4:$DD$71,3,FALSE)</f>
        <v>Padres</v>
      </c>
      <c r="S42" s="1">
        <v>2</v>
      </c>
      <c r="T42" s="1">
        <v>4</v>
      </c>
      <c r="U42">
        <v>2</v>
      </c>
      <c r="V42">
        <f>VLOOKUP(A42,'MLB Weekly Win Totals'!$B$5:$HH$34,8,FALSE)</f>
        <v>3</v>
      </c>
    </row>
    <row r="43" spans="1:22" x14ac:dyDescent="0.2">
      <c r="A43" s="1" t="str">
        <f>VLOOKUP(M43,'Teams Used By Individual'!$B$4:$F$71,5,FALSE)</f>
        <v>Nationals</v>
      </c>
      <c r="B43" s="1" t="str">
        <f>VLOOKUP(M43,'Teams Used By Individual'!$B$4:$F$71,2,FALSE)</f>
        <v>Pirates</v>
      </c>
      <c r="C43" s="1" t="str">
        <f>VLOOKUP(M43,'Teams Used By Individual'!$B$4:$FF$71,6,FALSE)</f>
        <v>Giants</v>
      </c>
      <c r="D43" s="1" t="str">
        <f>VLOOKUP(M43,'Teams Used By Individual'!$B$4:$FF$71,7,FALSE)</f>
        <v>Reds</v>
      </c>
      <c r="E43" s="1" t="str">
        <f>VLOOKUP(M43,'Teams Used By Individual'!$B$4:$FF$71,8,FALSE)</f>
        <v>White Sox</v>
      </c>
      <c r="F43" s="1" t="str">
        <f>VLOOKUP(M43,'Teams Used By Individual'!$B$4:$FF$71,9,FALSE)</f>
        <v>Rangers</v>
      </c>
      <c r="G43" s="1" t="str">
        <f>VLOOKUP(M43,'Teams Used By Individual'!$B$4:$FF$71,10,FALSE)</f>
        <v>Angels</v>
      </c>
      <c r="H43" s="1" t="str">
        <f>VLOOKUP(M43,'Teams Used By Individual'!$B$4:$FF$71,11,FALSE)</f>
        <v>Blue Jays</v>
      </c>
      <c r="I43" s="1" t="str">
        <f>VLOOKUP(M43,'Teams Used By Individual'!$B$4:$FF$71,12,FALSE)</f>
        <v>Twins</v>
      </c>
      <c r="J43" s="1" t="str">
        <f>VLOOKUP(M43,'Teams Used By Individual'!$B$4:$FF$71,13,FALSE)</f>
        <v>Marlins</v>
      </c>
      <c r="K43" s="1" t="str">
        <f>VLOOKUP(M43,'Teams Used By Individual'!$B$4:$FF$71,14,FALSE)</f>
        <v>Astros</v>
      </c>
      <c r="L43" s="1" t="str">
        <f>VLOOKUP(M43,'Teams Used By Individual'!$B$4:$FF$71,15,FALSE)</f>
        <v>Mets</v>
      </c>
      <c r="M43" s="14" t="s">
        <v>20</v>
      </c>
      <c r="N43" s="15">
        <f t="shared" si="1"/>
        <v>11</v>
      </c>
      <c r="O43" s="20">
        <f>(WAA!Y16-WAA!Y2)+(WAA!AC16-WAA!AC2)+(WAA!G40-WAA!G2)+(WAA!W16-WAA!W2)</f>
        <v>-0.52724358974358987</v>
      </c>
      <c r="P43" s="13">
        <f>(VLOOKUP(A43,'MLB Weekly Win Totals'!$B$5:$E$34,4,FALSE)+VLOOKUP(R43,'MLB Weekly Win Totals'!$B$5:$E$34,4,FALSE)+VLOOKUP(Q43,'MLB Weekly Win Totals'!$B$5:$E$34,4,FALSE)+VLOOKUP(B43,'MLB Weekly Win Totals'!$B$5:$E$34,4,FALSE)+VLOOKUP(C43,'MLB Weekly Win Totals'!$B$5:$E$34,4,FALSE)+VLOOKUP(D43,'MLB Weekly Win Totals'!$B$5:$E$34,4,FALSE)+VLOOKUP(E43,'MLB Weekly Win Totals'!$B$5:$E$34,4,FALSE)+VLOOKUP(F43,'MLB Weekly Win Totals'!$B$5:$E$34,4,FALSE)+VLOOKUP(G43,'MLB Weekly Win Totals'!$B$5:$E$34,4,FALSE)+VLOOKUP(H43,'MLB Weekly Win Totals'!$B$5:$E$34,4,FALSE)+VLOOKUP(I43,'MLB Weekly Win Totals'!$B$5:$E$34,4,FALSE)+VLOOKUP(J43,'MLB Weekly Win Totals'!$B$5:$E$34,4,FALSE)+VLOOKUP(K43,'MLB Weekly Win Totals'!$B$5:$E$34,4,FALSE)+VLOOKUP(L43,'MLB Weekly Win Totals'!$B$5:$E$34,4,FALSE))/14</f>
        <v>0.49105421774939767</v>
      </c>
      <c r="Q43" s="1" t="str">
        <f>VLOOKUP(M43,'Teams Used By Individual'!$B$4:$DD$71,4,FALSE)</f>
        <v>Red Sox</v>
      </c>
      <c r="R43" s="1" t="str">
        <f>VLOOKUP(M43,'Teams Used By Individual'!$B$4:$DD$71,3,FALSE)</f>
        <v>Brewers</v>
      </c>
      <c r="S43" s="1">
        <v>1</v>
      </c>
      <c r="T43" s="1">
        <v>5</v>
      </c>
      <c r="U43">
        <v>2</v>
      </c>
      <c r="V43">
        <f>VLOOKUP(A43,'MLB Weekly Win Totals'!$B$5:$HH$34,8,FALSE)</f>
        <v>3</v>
      </c>
    </row>
    <row r="44" spans="1:22" x14ac:dyDescent="0.2">
      <c r="A44" s="1" t="str">
        <f>VLOOKUP(M44,'Teams Used By Individual'!$B$4:$F$71,5,FALSE)</f>
        <v>Nationals</v>
      </c>
      <c r="B44" s="1" t="str">
        <f>VLOOKUP(M44,'Teams Used By Individual'!$B$4:$F$71,2,FALSE)</f>
        <v>Pirates</v>
      </c>
      <c r="C44" s="1" t="str">
        <f>VLOOKUP(M44,'Teams Used By Individual'!$B$4:$FF$71,6,FALSE)</f>
        <v>Giants</v>
      </c>
      <c r="D44" s="1" t="str">
        <f>VLOOKUP(M44,'Teams Used By Individual'!$B$4:$FF$71,7,FALSE)</f>
        <v>Reds</v>
      </c>
      <c r="E44" s="1" t="str">
        <f>VLOOKUP(M44,'Teams Used By Individual'!$B$4:$FF$71,8,FALSE)</f>
        <v>Braves</v>
      </c>
      <c r="F44" s="1" t="str">
        <f>VLOOKUP(M44,'Teams Used By Individual'!$B$4:$FF$71,9,FALSE)</f>
        <v>Rangers</v>
      </c>
      <c r="G44" s="1" t="str">
        <f>VLOOKUP(M44,'Teams Used By Individual'!$B$4:$FF$71,10,FALSE)</f>
        <v>Phillies</v>
      </c>
      <c r="H44" s="1" t="str">
        <f>VLOOKUP(M44,'Teams Used By Individual'!$B$4:$FF$71,11,FALSE)</f>
        <v>Cubs</v>
      </c>
      <c r="I44" s="1" t="str">
        <f>VLOOKUP(M44,'Teams Used By Individual'!$B$4:$FF$71,12,FALSE)</f>
        <v>Tigers</v>
      </c>
      <c r="J44" s="1" t="str">
        <f>VLOOKUP(M44,'Teams Used By Individual'!$B$4:$FF$71,13,FALSE)</f>
        <v>Marlins</v>
      </c>
      <c r="K44" s="1" t="str">
        <f>VLOOKUP(M44,'Teams Used By Individual'!$B$4:$FF$71,14,FALSE)</f>
        <v>Astros</v>
      </c>
      <c r="L44" s="1" t="str">
        <f>VLOOKUP(M44,'Teams Used By Individual'!$B$4:$FF$71,15,FALSE)</f>
        <v>Diamondbacks</v>
      </c>
      <c r="M44" s="14" t="s">
        <v>27</v>
      </c>
      <c r="N44" s="15">
        <f t="shared" si="1"/>
        <v>11</v>
      </c>
      <c r="O44" s="20">
        <f>(WAA!Y18-WAA!Y2)+(WAA!AC18-WAA!AC2)+(WAA!G40-WAA!G2)+(WAA!W18-WAA!W2)</f>
        <v>-0.52724358974358987</v>
      </c>
      <c r="P44" s="13">
        <f>(VLOOKUP(A44,'MLB Weekly Win Totals'!$B$5:$E$34,4,FALSE)+VLOOKUP(R44,'MLB Weekly Win Totals'!$B$5:$E$34,4,FALSE)+VLOOKUP(Q44,'MLB Weekly Win Totals'!$B$5:$E$34,4,FALSE)+VLOOKUP(B44,'MLB Weekly Win Totals'!$B$5:$E$34,4,FALSE)+VLOOKUP(C44,'MLB Weekly Win Totals'!$B$5:$E$34,4,FALSE)+VLOOKUP(D44,'MLB Weekly Win Totals'!$B$5:$E$34,4,FALSE)+VLOOKUP(E44,'MLB Weekly Win Totals'!$B$5:$E$34,4,FALSE)+VLOOKUP(F44,'MLB Weekly Win Totals'!$B$5:$E$34,4,FALSE)+VLOOKUP(G44,'MLB Weekly Win Totals'!$B$5:$E$34,4,FALSE)+VLOOKUP(H44,'MLB Weekly Win Totals'!$B$5:$E$34,4,FALSE)+VLOOKUP(I44,'MLB Weekly Win Totals'!$B$5:$E$34,4,FALSE)+VLOOKUP(J44,'MLB Weekly Win Totals'!$B$5:$E$34,4,FALSE)+VLOOKUP(K44,'MLB Weekly Win Totals'!$B$5:$E$34,4,FALSE)+VLOOKUP(L44,'MLB Weekly Win Totals'!$B$5:$E$34,4,FALSE))/14</f>
        <v>0.51474200611775711</v>
      </c>
      <c r="Q44" s="1" t="str">
        <f>VLOOKUP(M44,'Teams Used By Individual'!$B$4:$DD$71,4,FALSE)</f>
        <v>Red Sox</v>
      </c>
      <c r="R44" s="1" t="str">
        <f>VLOOKUP(M44,'Teams Used By Individual'!$B$4:$DD$71,3,FALSE)</f>
        <v>Brewers</v>
      </c>
      <c r="S44" s="1">
        <v>1</v>
      </c>
      <c r="T44" s="1">
        <v>5</v>
      </c>
      <c r="U44">
        <v>2</v>
      </c>
      <c r="V44">
        <f>VLOOKUP(A44,'MLB Weekly Win Totals'!$B$5:$HH$34,8,FALSE)</f>
        <v>3</v>
      </c>
    </row>
    <row r="45" spans="1:22" x14ac:dyDescent="0.2">
      <c r="A45" s="1" t="str">
        <f>VLOOKUP(M45,'Teams Used By Individual'!$B$4:$F$71,5,FALSE)</f>
        <v>Nationals</v>
      </c>
      <c r="B45" s="1" t="str">
        <f>VLOOKUP(M45,'Teams Used By Individual'!$B$4:$F$71,2,FALSE)</f>
        <v>White Sox</v>
      </c>
      <c r="C45" s="1" t="str">
        <f>VLOOKUP(M45,'Teams Used By Individual'!$B$4:$FF$71,6,FALSE)</f>
        <v>Athletics</v>
      </c>
      <c r="D45" s="1" t="str">
        <f>VLOOKUP(M45,'Teams Used By Individual'!$B$4:$FF$71,7,FALSE)</f>
        <v>Rangers</v>
      </c>
      <c r="E45" s="1" t="str">
        <f>VLOOKUP(M45,'Teams Used By Individual'!$B$4:$FF$71,8,FALSE)</f>
        <v>Royals</v>
      </c>
      <c r="F45" s="1" t="str">
        <f>VLOOKUP(M45,'Teams Used By Individual'!$B$4:$FF$71,9,FALSE)</f>
        <v>Cubs</v>
      </c>
      <c r="G45" s="1" t="str">
        <f>VLOOKUP(M45,'Teams Used By Individual'!$B$4:$FF$71,10,FALSE)</f>
        <v>Phillies</v>
      </c>
      <c r="H45" s="1" t="str">
        <f>VLOOKUP(M45,'Teams Used By Individual'!$B$4:$FF$71,11,FALSE)</f>
        <v>Mets</v>
      </c>
      <c r="I45" s="1" t="str">
        <f>VLOOKUP(M45,'Teams Used By Individual'!$B$4:$FF$71,12,FALSE)</f>
        <v>Marlins</v>
      </c>
      <c r="J45" s="1" t="str">
        <f>VLOOKUP(M45,'Teams Used By Individual'!$B$4:$FF$71,13,FALSE)</f>
        <v>Astros</v>
      </c>
      <c r="K45" s="1" t="str">
        <f>VLOOKUP(M45,'Teams Used By Individual'!$B$4:$FF$71,14,FALSE)</f>
        <v>Mariners</v>
      </c>
      <c r="L45" s="1" t="str">
        <f>VLOOKUP(M45,'Teams Used By Individual'!$B$4:$FF$71,15,FALSE)</f>
        <v>Guardians</v>
      </c>
      <c r="M45" s="14" t="s">
        <v>39</v>
      </c>
      <c r="N45" s="15">
        <f t="shared" si="1"/>
        <v>11</v>
      </c>
      <c r="O45" s="20">
        <f>(WAA!Y22-WAA!Y2)+(WAA!N22-WAA!N2)+(WAA!M22-WAA!M2)+(WAA!W22-WAA!W2)</f>
        <v>-2.6908831908831909</v>
      </c>
      <c r="P45" s="13">
        <f>(VLOOKUP(A45,'MLB Weekly Win Totals'!$B$5:$E$34,4,FALSE)+VLOOKUP(R45,'MLB Weekly Win Totals'!$B$5:$E$34,4,FALSE)+VLOOKUP(Q45,'MLB Weekly Win Totals'!$B$5:$E$34,4,FALSE)+VLOOKUP(B45,'MLB Weekly Win Totals'!$B$5:$E$34,4,FALSE)+VLOOKUP(C45,'MLB Weekly Win Totals'!$B$5:$E$34,4,FALSE)+VLOOKUP(D45,'MLB Weekly Win Totals'!$B$5:$E$34,4,FALSE)+VLOOKUP(E45,'MLB Weekly Win Totals'!$B$5:$E$34,4,FALSE)+VLOOKUP(F45,'MLB Weekly Win Totals'!$B$5:$E$34,4,FALSE)+VLOOKUP(G45,'MLB Weekly Win Totals'!$B$5:$E$34,4,FALSE)+VLOOKUP(H45,'MLB Weekly Win Totals'!$B$5:$E$34,4,FALSE)+VLOOKUP(I45,'MLB Weekly Win Totals'!$B$5:$E$34,4,FALSE)+VLOOKUP(J45,'MLB Weekly Win Totals'!$B$5:$E$34,4,FALSE)+VLOOKUP(K45,'MLB Weekly Win Totals'!$B$5:$E$34,4,FALSE)+VLOOKUP(L45,'MLB Weekly Win Totals'!$B$5:$E$34,4,FALSE))/14</f>
        <v>0.49408224278305518</v>
      </c>
      <c r="Q45" s="1" t="str">
        <f>VLOOKUP(M45,'Teams Used By Individual'!$B$4:$DD$71,4,FALSE)</f>
        <v>Twins</v>
      </c>
      <c r="R45" s="1" t="str">
        <f>VLOOKUP(M45,'Teams Used By Individual'!$B$4:$DD$71,3,FALSE)</f>
        <v>Brewers</v>
      </c>
      <c r="S45" s="1">
        <v>1</v>
      </c>
      <c r="T45" s="1">
        <v>5</v>
      </c>
      <c r="U45">
        <v>2</v>
      </c>
      <c r="V45">
        <f>VLOOKUP(A45,'MLB Weekly Win Totals'!$B$5:$HH$34,8,FALSE)</f>
        <v>3</v>
      </c>
    </row>
    <row r="46" spans="1:22" x14ac:dyDescent="0.2">
      <c r="A46" s="1" t="str">
        <f>VLOOKUP(M46,'Teams Used By Individual'!$B$4:$F$71,5,FALSE)</f>
        <v>Nationals</v>
      </c>
      <c r="B46" s="1" t="str">
        <f>VLOOKUP(M46,'Teams Used By Individual'!$B$4:$F$71,2,FALSE)</f>
        <v>Pirates</v>
      </c>
      <c r="C46" s="1" t="str">
        <f>VLOOKUP(M46,'Teams Used By Individual'!$B$4:$FF$71,6,FALSE)</f>
        <v>White Sox</v>
      </c>
      <c r="D46" s="1" t="str">
        <f>VLOOKUP(M46,'Teams Used By Individual'!$B$4:$FF$71,7,FALSE)</f>
        <v>Rangers</v>
      </c>
      <c r="E46" s="1" t="str">
        <f>VLOOKUP(M46,'Teams Used By Individual'!$B$4:$FF$71,8,FALSE)</f>
        <v>Royals</v>
      </c>
      <c r="F46" s="1" t="str">
        <f>VLOOKUP(M46,'Teams Used By Individual'!$B$4:$FF$71,9,FALSE)</f>
        <v>Braves</v>
      </c>
      <c r="G46" s="1" t="str">
        <f>VLOOKUP(M46,'Teams Used By Individual'!$B$4:$FF$71,10,FALSE)</f>
        <v>Angels</v>
      </c>
      <c r="H46" s="1" t="str">
        <f>VLOOKUP(M46,'Teams Used By Individual'!$B$4:$FF$71,11,FALSE)</f>
        <v>Blue Jays</v>
      </c>
      <c r="I46" s="1" t="str">
        <f>VLOOKUP(M46,'Teams Used By Individual'!$B$4:$FF$71,12,FALSE)</f>
        <v>Twins</v>
      </c>
      <c r="J46" s="1" t="str">
        <f>VLOOKUP(M46,'Teams Used By Individual'!$B$4:$FF$71,13,FALSE)</f>
        <v>Cardinals</v>
      </c>
      <c r="K46" s="1" t="str">
        <f>VLOOKUP(M46,'Teams Used By Individual'!$B$4:$FF$71,14,FALSE)</f>
        <v>Astros</v>
      </c>
      <c r="L46" s="1" t="str">
        <f>VLOOKUP(M46,'Teams Used By Individual'!$B$4:$FF$71,15,FALSE)</f>
        <v>Mets</v>
      </c>
      <c r="M46" s="14" t="s">
        <v>67</v>
      </c>
      <c r="N46" s="15">
        <f t="shared" si="1"/>
        <v>11</v>
      </c>
      <c r="O46" s="20">
        <f>(WAA!Y35-WAA!Y2)+(WAA!AC35-WAA!AC2)+(WAA!G40-WAA!G2)+(WAA!W35-WAA!W2)</f>
        <v>-0.52724358974358987</v>
      </c>
      <c r="P46" s="13">
        <f>(VLOOKUP(A46,'MLB Weekly Win Totals'!$B$5:$E$34,4,FALSE)+VLOOKUP(R46,'MLB Weekly Win Totals'!$B$5:$E$34,4,FALSE)+VLOOKUP(Q46,'MLB Weekly Win Totals'!$B$5:$E$34,4,FALSE)+VLOOKUP(B46,'MLB Weekly Win Totals'!$B$5:$E$34,4,FALSE)+VLOOKUP(C46,'MLB Weekly Win Totals'!$B$5:$E$34,4,FALSE)+VLOOKUP(D46,'MLB Weekly Win Totals'!$B$5:$E$34,4,FALSE)+VLOOKUP(E46,'MLB Weekly Win Totals'!$B$5:$E$34,4,FALSE)+VLOOKUP(F46,'MLB Weekly Win Totals'!$B$5:$E$34,4,FALSE)+VLOOKUP(G46,'MLB Weekly Win Totals'!$B$5:$E$34,4,FALSE)+VLOOKUP(H46,'MLB Weekly Win Totals'!$B$5:$E$34,4,FALSE)+VLOOKUP(I46,'MLB Weekly Win Totals'!$B$5:$E$34,4,FALSE)+VLOOKUP(J46,'MLB Weekly Win Totals'!$B$5:$E$34,4,FALSE)+VLOOKUP(K46,'MLB Weekly Win Totals'!$B$5:$E$34,4,FALSE)+VLOOKUP(L46,'MLB Weekly Win Totals'!$B$5:$E$34,4,FALSE))/14</f>
        <v>0.48850528163072454</v>
      </c>
      <c r="Q46" s="1" t="str">
        <f>VLOOKUP(M46,'Teams Used By Individual'!$B$4:$DD$71,4,FALSE)</f>
        <v>Red Sox</v>
      </c>
      <c r="R46" s="1" t="str">
        <f>VLOOKUP(M46,'Teams Used By Individual'!$B$4:$DD$71,3,FALSE)</f>
        <v>Brewers</v>
      </c>
      <c r="S46" s="1">
        <v>1</v>
      </c>
      <c r="T46" s="1">
        <v>5</v>
      </c>
      <c r="U46">
        <v>2</v>
      </c>
      <c r="V46">
        <f>VLOOKUP(A46,'MLB Weekly Win Totals'!$B$5:$HH$34,8,FALSE)</f>
        <v>3</v>
      </c>
    </row>
    <row r="47" spans="1:22" x14ac:dyDescent="0.2">
      <c r="A47" s="1" t="str">
        <f>VLOOKUP(M47,'Teams Used By Individual'!$B$4:$F$71,5,FALSE)</f>
        <v>Nationals</v>
      </c>
      <c r="B47" s="1" t="str">
        <f>VLOOKUP(M47,'Teams Used By Individual'!$B$4:$F$71,2,FALSE)</f>
        <v>Pirates</v>
      </c>
      <c r="C47" s="1" t="str">
        <f>VLOOKUP(M47,'Teams Used By Individual'!$B$4:$FF$71,6,FALSE)</f>
        <v>White Sox</v>
      </c>
      <c r="D47" s="1" t="str">
        <f>VLOOKUP(M47,'Teams Used By Individual'!$B$4:$FF$71,7,FALSE)</f>
        <v>Reds</v>
      </c>
      <c r="E47" s="1" t="str">
        <f>VLOOKUP(M47,'Teams Used By Individual'!$B$4:$FF$71,8,FALSE)</f>
        <v>Royals</v>
      </c>
      <c r="F47" s="1" t="str">
        <f>VLOOKUP(M47,'Teams Used By Individual'!$B$4:$FF$71,9,FALSE)</f>
        <v>Rangers</v>
      </c>
      <c r="G47" s="1" t="str">
        <f>VLOOKUP(M47,'Teams Used By Individual'!$B$4:$FF$71,10,FALSE)</f>
        <v>Angels</v>
      </c>
      <c r="H47" s="1" t="str">
        <f>VLOOKUP(M47,'Teams Used By Individual'!$B$4:$FF$71,11,FALSE)</f>
        <v>Mets</v>
      </c>
      <c r="I47" s="1" t="str">
        <f>VLOOKUP(M47,'Teams Used By Individual'!$B$4:$FF$71,12,FALSE)</f>
        <v>Tigers</v>
      </c>
      <c r="J47" s="1" t="str">
        <f>VLOOKUP(M47,'Teams Used By Individual'!$B$4:$FF$71,13,FALSE)</f>
        <v>Cubs</v>
      </c>
      <c r="K47" s="1" t="str">
        <f>VLOOKUP(M47,'Teams Used By Individual'!$B$4:$FF$71,14,FALSE)</f>
        <v>Astros</v>
      </c>
      <c r="L47" s="1" t="str">
        <f>VLOOKUP(M47,'Teams Used By Individual'!$B$4:$FF$71,15,FALSE)</f>
        <v>Brewers</v>
      </c>
      <c r="M47" s="14" t="s">
        <v>56</v>
      </c>
      <c r="N47" s="15">
        <f t="shared" si="1"/>
        <v>11</v>
      </c>
      <c r="O47" s="20">
        <f>(WAA!AC46-WAA!AC2)+(WAA!T46-WAA!T2)+(WAA!G40-WAA!G2)+(WAA!W46-WAA!W2)</f>
        <v>-1.4567307692307687</v>
      </c>
      <c r="P47" s="13">
        <f>(VLOOKUP(A47,'MLB Weekly Win Totals'!$B$5:$E$34,4,FALSE)+VLOOKUP(R47,'MLB Weekly Win Totals'!$B$5:$E$34,4,FALSE)+VLOOKUP(Q47,'MLB Weekly Win Totals'!$B$5:$E$34,4,FALSE)+VLOOKUP(B47,'MLB Weekly Win Totals'!$B$5:$E$34,4,FALSE)+VLOOKUP(C47,'MLB Weekly Win Totals'!$B$5:$E$34,4,FALSE)+VLOOKUP(D47,'MLB Weekly Win Totals'!$B$5:$E$34,4,FALSE)+VLOOKUP(E47,'MLB Weekly Win Totals'!$B$5:$E$34,4,FALSE)+VLOOKUP(F47,'MLB Weekly Win Totals'!$B$5:$E$34,4,FALSE)+VLOOKUP(G47,'MLB Weekly Win Totals'!$B$5:$E$34,4,FALSE)+VLOOKUP(H47,'MLB Weekly Win Totals'!$B$5:$E$34,4,FALSE)+VLOOKUP(I47,'MLB Weekly Win Totals'!$B$5:$E$34,4,FALSE)+VLOOKUP(J47,'MLB Weekly Win Totals'!$B$5:$E$34,4,FALSE)+VLOOKUP(K47,'MLB Weekly Win Totals'!$B$5:$E$34,4,FALSE)+VLOOKUP(L47,'MLB Weekly Win Totals'!$B$5:$E$34,4,FALSE))/14</f>
        <v>0.50885342088642671</v>
      </c>
      <c r="Q47" s="1" t="str">
        <f>VLOOKUP(M47,'Teams Used By Individual'!$B$4:$DD$71,4,FALSE)</f>
        <v>Red Sox</v>
      </c>
      <c r="R47" s="1" t="str">
        <f>VLOOKUP(M47,'Teams Used By Individual'!$B$4:$DD$71,3,FALSE)</f>
        <v>Phillies</v>
      </c>
      <c r="S47" s="1">
        <v>1</v>
      </c>
      <c r="T47" s="1">
        <v>5</v>
      </c>
      <c r="U47">
        <v>2</v>
      </c>
      <c r="V47">
        <f>VLOOKUP(A47,'MLB Weekly Win Totals'!$B$5:$HH$34,8,FALSE)</f>
        <v>3</v>
      </c>
    </row>
    <row r="48" spans="1:22" x14ac:dyDescent="0.2">
      <c r="A48" s="1" t="str">
        <f>VLOOKUP(M48,'Teams Used By Individual'!$B$4:$F$71,5,FALSE)</f>
        <v>Nationals</v>
      </c>
      <c r="B48" s="1" t="str">
        <f>VLOOKUP(M48,'Teams Used By Individual'!$B$4:$F$71,2,FALSE)</f>
        <v>Pirates</v>
      </c>
      <c r="C48" s="1" t="str">
        <f>VLOOKUP(M48,'Teams Used By Individual'!$B$4:$FF$71,6,FALSE)</f>
        <v>Twins</v>
      </c>
      <c r="D48" s="1" t="str">
        <f>VLOOKUP(M48,'Teams Used By Individual'!$B$4:$FF$71,7,FALSE)</f>
        <v>Reds</v>
      </c>
      <c r="E48" s="1" t="str">
        <f>VLOOKUP(M48,'Teams Used By Individual'!$B$4:$FF$71,8,FALSE)</f>
        <v>Royals</v>
      </c>
      <c r="F48" s="1" t="str">
        <f>VLOOKUP(M48,'Teams Used By Individual'!$B$4:$FF$71,9,FALSE)</f>
        <v>Braves</v>
      </c>
      <c r="G48" s="1" t="str">
        <f>VLOOKUP(M48,'Teams Used By Individual'!$B$4:$FF$71,10,FALSE)</f>
        <v>Phillies</v>
      </c>
      <c r="H48" s="1" t="str">
        <f>VLOOKUP(M48,'Teams Used By Individual'!$B$4:$FF$71,11,FALSE)</f>
        <v>Mets</v>
      </c>
      <c r="I48" s="1" t="str">
        <f>VLOOKUP(M48,'Teams Used By Individual'!$B$4:$FF$71,12,FALSE)</f>
        <v>Tigers</v>
      </c>
      <c r="J48" s="1" t="str">
        <f>VLOOKUP(M48,'Teams Used By Individual'!$B$4:$FF$71,13,FALSE)</f>
        <v>Cubs</v>
      </c>
      <c r="K48" s="1" t="str">
        <f>VLOOKUP(M48,'Teams Used By Individual'!$B$4:$FF$71,14,FALSE)</f>
        <v>Rockies</v>
      </c>
      <c r="L48" s="1" t="str">
        <f>VLOOKUP(M48,'Teams Used By Individual'!$B$4:$FF$71,15,FALSE)</f>
        <v>Diamondbacks</v>
      </c>
      <c r="M48" s="14" t="s">
        <v>50</v>
      </c>
      <c r="N48" s="15">
        <f t="shared" si="1"/>
        <v>11</v>
      </c>
      <c r="O48" s="20">
        <f>(WAA!Y49-WAA!Y2)+(WAA!AC49-WAA!AC2)+(WAA!G40-WAA!G2)+(WAA!W49-WAA!W2)</f>
        <v>-0.52724358974358987</v>
      </c>
      <c r="P48" s="13">
        <f>(VLOOKUP(A48,'MLB Weekly Win Totals'!$B$5:$E$34,4,FALSE)+VLOOKUP(R48,'MLB Weekly Win Totals'!$B$5:$E$34,4,FALSE)+VLOOKUP(Q48,'MLB Weekly Win Totals'!$B$5:$E$34,4,FALSE)+VLOOKUP(B48,'MLB Weekly Win Totals'!$B$5:$E$34,4,FALSE)+VLOOKUP(C48,'MLB Weekly Win Totals'!$B$5:$E$34,4,FALSE)+VLOOKUP(D48,'MLB Weekly Win Totals'!$B$5:$E$34,4,FALSE)+VLOOKUP(E48,'MLB Weekly Win Totals'!$B$5:$E$34,4,FALSE)+VLOOKUP(F48,'MLB Weekly Win Totals'!$B$5:$E$34,4,FALSE)+VLOOKUP(G48,'MLB Weekly Win Totals'!$B$5:$E$34,4,FALSE)+VLOOKUP(H48,'MLB Weekly Win Totals'!$B$5:$E$34,4,FALSE)+VLOOKUP(I48,'MLB Weekly Win Totals'!$B$5:$E$34,4,FALSE)+VLOOKUP(J48,'MLB Weekly Win Totals'!$B$5:$E$34,4,FALSE)+VLOOKUP(K48,'MLB Weekly Win Totals'!$B$5:$E$34,4,FALSE)+VLOOKUP(L48,'MLB Weekly Win Totals'!$B$5:$E$34,4,FALSE))/14</f>
        <v>0.49053525024467615</v>
      </c>
      <c r="Q48" s="1" t="str">
        <f>VLOOKUP(M48,'Teams Used By Individual'!$B$4:$DD$71,4,FALSE)</f>
        <v>Red Sox</v>
      </c>
      <c r="R48" s="1" t="str">
        <f>VLOOKUP(M48,'Teams Used By Individual'!$B$4:$DD$71,3,FALSE)</f>
        <v>Brewers</v>
      </c>
      <c r="S48" s="1">
        <v>1</v>
      </c>
      <c r="T48" s="1">
        <v>5</v>
      </c>
      <c r="U48">
        <v>2</v>
      </c>
      <c r="V48">
        <f>VLOOKUP(A48,'MLB Weekly Win Totals'!$B$5:$HH$34,8,FALSE)</f>
        <v>3</v>
      </c>
    </row>
    <row r="49" spans="1:22" x14ac:dyDescent="0.2">
      <c r="A49" s="1" t="str">
        <f>VLOOKUP(M49,'Teams Used By Individual'!$B$4:$F$71,5,FALSE)</f>
        <v>Nationals</v>
      </c>
      <c r="B49" s="1" t="str">
        <f>VLOOKUP(M49,'Teams Used By Individual'!$B$4:$F$71,2,FALSE)</f>
        <v>Pirates</v>
      </c>
      <c r="C49" s="1" t="str">
        <f>VLOOKUP(M49,'Teams Used By Individual'!$B$4:$FF$71,6,FALSE)</f>
        <v>Giants</v>
      </c>
      <c r="D49" s="1" t="str">
        <f>VLOOKUP(M49,'Teams Used By Individual'!$B$4:$FF$71,7,FALSE)</f>
        <v>Reds</v>
      </c>
      <c r="E49" s="1" t="str">
        <f>VLOOKUP(M49,'Teams Used By Individual'!$B$4:$FF$71,8,FALSE)</f>
        <v>Royals</v>
      </c>
      <c r="F49" s="1" t="str">
        <f>VLOOKUP(M49,'Teams Used By Individual'!$B$4:$FF$71,9,FALSE)</f>
        <v>Rangers</v>
      </c>
      <c r="G49" s="1" t="str">
        <f>VLOOKUP(M49,'Teams Used By Individual'!$B$4:$FF$71,10,FALSE)</f>
        <v>Phillies</v>
      </c>
      <c r="H49" s="1" t="str">
        <f>VLOOKUP(M49,'Teams Used By Individual'!$B$4:$FF$71,11,FALSE)</f>
        <v>Mets</v>
      </c>
      <c r="I49" s="1" t="str">
        <f>VLOOKUP(M49,'Teams Used By Individual'!$B$4:$FF$71,12,FALSE)</f>
        <v>Tigers</v>
      </c>
      <c r="J49" s="1" t="str">
        <f>VLOOKUP(M49,'Teams Used By Individual'!$B$4:$FF$71,13,FALSE)</f>
        <v>Cubs</v>
      </c>
      <c r="K49" s="1" t="str">
        <f>VLOOKUP(M49,'Teams Used By Individual'!$B$4:$FF$71,14,FALSE)</f>
        <v>Astros</v>
      </c>
      <c r="L49" s="1" t="str">
        <f>VLOOKUP(M49,'Teams Used By Individual'!$B$4:$FF$71,15,FALSE)</f>
        <v>Diamondbacks</v>
      </c>
      <c r="M49" s="14" t="s">
        <v>33</v>
      </c>
      <c r="N49" s="15">
        <f t="shared" si="1"/>
        <v>11</v>
      </c>
      <c r="O49" s="20">
        <f>(WAA!Y53-WAA!Y2)+(WAA!AC53-WAA!AC2)+(WAA!G40-WAA!G2)+(WAA!W53-WAA!W2)</f>
        <v>-0.52724358974358987</v>
      </c>
      <c r="P49" s="13">
        <f>(VLOOKUP(A49,'MLB Weekly Win Totals'!$B$5:$E$34,4,FALSE)+VLOOKUP(R49,'MLB Weekly Win Totals'!$B$5:$E$34,4,FALSE)+VLOOKUP(Q49,'MLB Weekly Win Totals'!$B$5:$E$34,4,FALSE)+VLOOKUP(B49,'MLB Weekly Win Totals'!$B$5:$E$34,4,FALSE)+VLOOKUP(C49,'MLB Weekly Win Totals'!$B$5:$E$34,4,FALSE)+VLOOKUP(D49,'MLB Weekly Win Totals'!$B$5:$E$34,4,FALSE)+VLOOKUP(E49,'MLB Weekly Win Totals'!$B$5:$E$34,4,FALSE)+VLOOKUP(F49,'MLB Weekly Win Totals'!$B$5:$E$34,4,FALSE)+VLOOKUP(G49,'MLB Weekly Win Totals'!$B$5:$E$34,4,FALSE)+VLOOKUP(H49,'MLB Weekly Win Totals'!$B$5:$E$34,4,FALSE)+VLOOKUP(I49,'MLB Weekly Win Totals'!$B$5:$E$34,4,FALSE)+VLOOKUP(J49,'MLB Weekly Win Totals'!$B$5:$E$34,4,FALSE)+VLOOKUP(K49,'MLB Weekly Win Totals'!$B$5:$E$34,4,FALSE)+VLOOKUP(L49,'MLB Weekly Win Totals'!$B$5:$E$34,4,FALSE))/14</f>
        <v>0.52330920319935192</v>
      </c>
      <c r="Q49" s="1" t="str">
        <f>VLOOKUP(M49,'Teams Used By Individual'!$B$4:$DD$71,4,FALSE)</f>
        <v>Red Sox</v>
      </c>
      <c r="R49" s="1" t="str">
        <f>VLOOKUP(M49,'Teams Used By Individual'!$B$4:$DD$71,3,FALSE)</f>
        <v>Brewers</v>
      </c>
      <c r="S49" s="1">
        <v>1</v>
      </c>
      <c r="T49" s="1">
        <v>5</v>
      </c>
      <c r="U49">
        <v>2</v>
      </c>
      <c r="V49">
        <f>VLOOKUP(A49,'MLB Weekly Win Totals'!$B$5:$HH$34,8,FALSE)</f>
        <v>3</v>
      </c>
    </row>
    <row r="50" spans="1:22" x14ac:dyDescent="0.2">
      <c r="A50" s="1" t="str">
        <f>VLOOKUP(M50,'Teams Used By Individual'!$B$4:$F$71,5,FALSE)</f>
        <v>Nationals</v>
      </c>
      <c r="B50" s="1" t="str">
        <f>VLOOKUP(M50,'Teams Used By Individual'!$B$4:$F$71,2,FALSE)</f>
        <v>Pirates</v>
      </c>
      <c r="C50" s="1" t="str">
        <f>VLOOKUP(M50,'Teams Used By Individual'!$B$4:$FF$71,6,FALSE)</f>
        <v>White Sox</v>
      </c>
      <c r="D50" s="1" t="str">
        <f>VLOOKUP(M50,'Teams Used By Individual'!$B$4:$FF$71,7,FALSE)</f>
        <v>Giants</v>
      </c>
      <c r="E50" s="1" t="str">
        <f>VLOOKUP(M50,'Teams Used By Individual'!$B$4:$FF$71,8,FALSE)</f>
        <v>Royals</v>
      </c>
      <c r="F50" s="1" t="str">
        <f>VLOOKUP(M50,'Teams Used By Individual'!$B$4:$FF$71,9,FALSE)</f>
        <v>Rangers</v>
      </c>
      <c r="G50" s="1" t="str">
        <f>VLOOKUP(M50,'Teams Used By Individual'!$B$4:$FF$71,10,FALSE)</f>
        <v>Angels</v>
      </c>
      <c r="H50" s="1" t="str">
        <f>VLOOKUP(M50,'Teams Used By Individual'!$B$4:$FF$71,11,FALSE)</f>
        <v>Mets</v>
      </c>
      <c r="I50" s="1" t="str">
        <f>VLOOKUP(M50,'Teams Used By Individual'!$B$4:$FF$71,12,FALSE)</f>
        <v>Tigers</v>
      </c>
      <c r="J50" s="1" t="str">
        <f>VLOOKUP(M50,'Teams Used By Individual'!$B$4:$FF$71,13,FALSE)</f>
        <v>Cardinals</v>
      </c>
      <c r="K50" s="1" t="str">
        <f>VLOOKUP(M50,'Teams Used By Individual'!$B$4:$FF$71,14,FALSE)</f>
        <v>Astros</v>
      </c>
      <c r="L50" s="1" t="str">
        <f>VLOOKUP(M50,'Teams Used By Individual'!$B$4:$FF$71,15,FALSE)</f>
        <v>Diamondbacks</v>
      </c>
      <c r="M50" s="14" t="s">
        <v>140</v>
      </c>
      <c r="N50" s="15">
        <f t="shared" si="1"/>
        <v>11</v>
      </c>
      <c r="O50" s="20">
        <f>(WAA!AC60-WAA!AC2)+(WAA!Y60-WAA!Y2)+(WAA!G40-WAA!G2)+(WAA!W60-WAA!W2)</f>
        <v>-0.52724358974358987</v>
      </c>
      <c r="P50" s="13">
        <f>(VLOOKUP(A50,'MLB Weekly Win Totals'!$B$5:$E$34,4,FALSE)+VLOOKUP(R50,'MLB Weekly Win Totals'!$B$5:$E$34,4,FALSE)+VLOOKUP(Q50,'MLB Weekly Win Totals'!$B$5:$E$34,4,FALSE)+VLOOKUP(B50,'MLB Weekly Win Totals'!$B$5:$E$34,4,FALSE)+VLOOKUP(C50,'MLB Weekly Win Totals'!$B$5:$E$34,4,FALSE)+VLOOKUP(D50,'MLB Weekly Win Totals'!$B$5:$E$34,4,FALSE)+VLOOKUP(E50,'MLB Weekly Win Totals'!$B$5:$E$34,4,FALSE)+VLOOKUP(F50,'MLB Weekly Win Totals'!$B$5:$E$34,4,FALSE)+VLOOKUP(G50,'MLB Weekly Win Totals'!$B$5:$E$34,4,FALSE)+VLOOKUP(H50,'MLB Weekly Win Totals'!$B$5:$E$34,4,FALSE)+VLOOKUP(I50,'MLB Weekly Win Totals'!$B$5:$E$34,4,FALSE)+VLOOKUP(J50,'MLB Weekly Win Totals'!$B$5:$E$34,4,FALSE)+VLOOKUP(K50,'MLB Weekly Win Totals'!$B$5:$E$34,4,FALSE)+VLOOKUP(L50,'MLB Weekly Win Totals'!$B$5:$E$34,4,FALSE))/14</f>
        <v>0.50115021912379409</v>
      </c>
      <c r="Q50" s="1" t="str">
        <f>VLOOKUP(M50,'Teams Used By Individual'!$B$4:$DD$71,4,FALSE)</f>
        <v>Red Sox</v>
      </c>
      <c r="R50" s="1" t="str">
        <f>VLOOKUP(M50,'Teams Used By Individual'!$B$4:$DD$71,3,FALSE)</f>
        <v>Brewers</v>
      </c>
      <c r="S50" s="1">
        <v>1</v>
      </c>
      <c r="T50" s="1">
        <v>5</v>
      </c>
      <c r="U50">
        <v>2</v>
      </c>
      <c r="V50">
        <f>VLOOKUP(A50,'MLB Weekly Win Totals'!$B$5:$HH$34,8,FALSE)</f>
        <v>3</v>
      </c>
    </row>
    <row r="51" spans="1:22" x14ac:dyDescent="0.2">
      <c r="A51" s="1" t="str">
        <f>VLOOKUP(M51,'Teams Used By Individual'!$B$4:$F$71,5,FALSE)</f>
        <v>Nationals</v>
      </c>
      <c r="B51" s="1" t="str">
        <f>VLOOKUP(M51,'Teams Used By Individual'!$B$4:$F$71,2,FALSE)</f>
        <v>Pirates</v>
      </c>
      <c r="C51" s="1" t="str">
        <f>VLOOKUP(M51,'Teams Used By Individual'!$B$4:$FF$71,6,FALSE)</f>
        <v>Twins</v>
      </c>
      <c r="D51" s="1" t="str">
        <f>VLOOKUP(M51,'Teams Used By Individual'!$B$4:$FF$71,7,FALSE)</f>
        <v>Rangers</v>
      </c>
      <c r="E51" s="1" t="str">
        <f>VLOOKUP(M51,'Teams Used By Individual'!$B$4:$FF$71,8,FALSE)</f>
        <v>Cardinals</v>
      </c>
      <c r="F51" s="1" t="str">
        <f>VLOOKUP(M51,'Teams Used By Individual'!$B$4:$FF$71,9,FALSE)</f>
        <v>Cubs</v>
      </c>
      <c r="G51" s="1" t="str">
        <f>VLOOKUP(M51,'Teams Used By Individual'!$B$4:$FF$71,10,FALSE)</f>
        <v>Angels</v>
      </c>
      <c r="H51" s="1" t="str">
        <f>VLOOKUP(M51,'Teams Used By Individual'!$B$4:$FF$71,11,FALSE)</f>
        <v>Mets</v>
      </c>
      <c r="I51" s="1" t="str">
        <f>VLOOKUP(M51,'Teams Used By Individual'!$B$4:$FF$71,12,FALSE)</f>
        <v>Athletics</v>
      </c>
      <c r="J51" s="1" t="str">
        <f>VLOOKUP(M51,'Teams Used By Individual'!$B$4:$FF$71,13,FALSE)</f>
        <v>Braves</v>
      </c>
      <c r="K51" s="1" t="str">
        <f>VLOOKUP(M51,'Teams Used By Individual'!$B$4:$FF$71,14,FALSE)</f>
        <v>Astros</v>
      </c>
      <c r="L51" s="1" t="str">
        <f>VLOOKUP(M51,'Teams Used By Individual'!$B$4:$FF$71,15,FALSE)</f>
        <v>Dodgers</v>
      </c>
      <c r="M51" s="14" t="s">
        <v>31</v>
      </c>
      <c r="N51" s="15">
        <f t="shared" si="1"/>
        <v>11</v>
      </c>
      <c r="O51" s="20">
        <f>(WAA!Y63-WAA!Y2)+(WAA!AC63-WAA!AC2)+(WAA!G40-WAA!G2)+(WAA!W63-WAA!W2)</f>
        <v>-0.52724358974358987</v>
      </c>
      <c r="P51" s="13">
        <f>(VLOOKUP(A51,'MLB Weekly Win Totals'!$B$5:$E$34,4,FALSE)+VLOOKUP(R51,'MLB Weekly Win Totals'!$B$5:$E$34,4,FALSE)+VLOOKUP(Q51,'MLB Weekly Win Totals'!$B$5:$E$34,4,FALSE)+VLOOKUP(B51,'MLB Weekly Win Totals'!$B$5:$E$34,4,FALSE)+VLOOKUP(C51,'MLB Weekly Win Totals'!$B$5:$E$34,4,FALSE)+VLOOKUP(D51,'MLB Weekly Win Totals'!$B$5:$E$34,4,FALSE)+VLOOKUP(E51,'MLB Weekly Win Totals'!$B$5:$E$34,4,FALSE)+VLOOKUP(F51,'MLB Weekly Win Totals'!$B$5:$E$34,4,FALSE)+VLOOKUP(G51,'MLB Weekly Win Totals'!$B$5:$E$34,4,FALSE)+VLOOKUP(H51,'MLB Weekly Win Totals'!$B$5:$E$34,4,FALSE)+VLOOKUP(I51,'MLB Weekly Win Totals'!$B$5:$E$34,4,FALSE)+VLOOKUP(J51,'MLB Weekly Win Totals'!$B$5:$E$34,4,FALSE)+VLOOKUP(K51,'MLB Weekly Win Totals'!$B$5:$E$34,4,FALSE)+VLOOKUP(L51,'MLB Weekly Win Totals'!$B$5:$E$34,4,FALSE))/14</f>
        <v>0.50724984305854603</v>
      </c>
      <c r="Q51" s="1" t="str">
        <f>VLOOKUP(M51,'Teams Used By Individual'!$B$4:$DD$71,4,FALSE)</f>
        <v>Red Sox</v>
      </c>
      <c r="R51" s="1" t="str">
        <f>VLOOKUP(M51,'Teams Used By Individual'!$B$4:$DD$71,3,FALSE)</f>
        <v>Brewers</v>
      </c>
      <c r="S51" s="1">
        <v>1</v>
      </c>
      <c r="T51" s="1">
        <v>5</v>
      </c>
      <c r="U51">
        <v>2</v>
      </c>
      <c r="V51">
        <f>VLOOKUP(A51,'MLB Weekly Win Totals'!$B$5:$HH$34,8,FALSE)</f>
        <v>3</v>
      </c>
    </row>
    <row r="52" spans="1:22" x14ac:dyDescent="0.2">
      <c r="A52" s="1" t="str">
        <f>VLOOKUP(M52,'Teams Used By Individual'!$B$4:$F$71,5,FALSE)</f>
        <v>Nationals</v>
      </c>
      <c r="B52" s="1" t="str">
        <f>VLOOKUP(M52,'Teams Used By Individual'!$B$4:$F$71,2,FALSE)</f>
        <v>Pirates</v>
      </c>
      <c r="C52" s="1" t="str">
        <f>VLOOKUP(M52,'Teams Used By Individual'!$B$4:$FF$71,6,FALSE)</f>
        <v>White Sox</v>
      </c>
      <c r="D52" s="1" t="str">
        <f>VLOOKUP(M52,'Teams Used By Individual'!$B$4:$FF$71,7,FALSE)</f>
        <v>Athletics</v>
      </c>
      <c r="E52" s="1" t="str">
        <f>VLOOKUP(M52,'Teams Used By Individual'!$B$4:$FF$71,8,FALSE)</f>
        <v>Royals</v>
      </c>
      <c r="F52" s="1" t="str">
        <f>VLOOKUP(M52,'Teams Used By Individual'!$B$4:$FF$71,9,FALSE)</f>
        <v>Rangers</v>
      </c>
      <c r="G52" s="1" t="str">
        <f>VLOOKUP(M52,'Teams Used By Individual'!$B$4:$FF$71,10,FALSE)</f>
        <v>Angels</v>
      </c>
      <c r="H52" s="1" t="str">
        <f>VLOOKUP(M52,'Teams Used By Individual'!$B$4:$FF$71,11,FALSE)</f>
        <v>Blue Jays</v>
      </c>
      <c r="I52" s="1" t="str">
        <f>VLOOKUP(M52,'Teams Used By Individual'!$B$4:$FF$71,12,FALSE)</f>
        <v>Tigers</v>
      </c>
      <c r="J52" s="1" t="str">
        <f>VLOOKUP(M52,'Teams Used By Individual'!$B$4:$FF$71,13,FALSE)</f>
        <v>Marlins</v>
      </c>
      <c r="K52" s="1" t="str">
        <f>VLOOKUP(M52,'Teams Used By Individual'!$B$4:$FF$71,14,FALSE)</f>
        <v>Rockies</v>
      </c>
      <c r="L52" s="1" t="str">
        <f>VLOOKUP(M52,'Teams Used By Individual'!$B$4:$FF$71,15,FALSE)</f>
        <v>Giants</v>
      </c>
      <c r="M52" s="14" t="s">
        <v>6</v>
      </c>
      <c r="N52" s="15">
        <f t="shared" si="1"/>
        <v>11</v>
      </c>
      <c r="O52" s="20">
        <f>(WAA!AC64-WAA!AC2)+(WAA!V64-WAA!V2)+(WAA!G40-WAA!G2)+(WAA!W64-WAA!W2)</f>
        <v>-0.38187201216862254</v>
      </c>
      <c r="P52" s="13">
        <f>(VLOOKUP(A52,'MLB Weekly Win Totals'!$B$5:$E$34,4,FALSE)+VLOOKUP(R52,'MLB Weekly Win Totals'!$B$5:$E$34,4,FALSE)+VLOOKUP(Q52,'MLB Weekly Win Totals'!$B$5:$E$34,4,FALSE)+VLOOKUP(B52,'MLB Weekly Win Totals'!$B$5:$E$34,4,FALSE)+VLOOKUP(C52,'MLB Weekly Win Totals'!$B$5:$E$34,4,FALSE)+VLOOKUP(D52,'MLB Weekly Win Totals'!$B$5:$E$34,4,FALSE)+VLOOKUP(E52,'MLB Weekly Win Totals'!$B$5:$E$34,4,FALSE)+VLOOKUP(F52,'MLB Weekly Win Totals'!$B$5:$E$34,4,FALSE)+VLOOKUP(G52,'MLB Weekly Win Totals'!$B$5:$E$34,4,FALSE)+VLOOKUP(H52,'MLB Weekly Win Totals'!$B$5:$E$34,4,FALSE)+VLOOKUP(I52,'MLB Weekly Win Totals'!$B$5:$E$34,4,FALSE)+VLOOKUP(J52,'MLB Weekly Win Totals'!$B$5:$E$34,4,FALSE)+VLOOKUP(K52,'MLB Weekly Win Totals'!$B$5:$E$34,4,FALSE)+VLOOKUP(L52,'MLB Weekly Win Totals'!$B$5:$E$34,4,FALSE))/14</f>
        <v>0.45923939879856152</v>
      </c>
      <c r="Q52" s="1" t="str">
        <f>VLOOKUP(M52,'Teams Used By Individual'!$B$4:$DD$71,4,FALSE)</f>
        <v>Red Sox</v>
      </c>
      <c r="R52" s="1" t="str">
        <f>VLOOKUP(M52,'Teams Used By Individual'!$B$4:$DD$71,3,FALSE)</f>
        <v>Mets</v>
      </c>
      <c r="S52" s="1">
        <v>1</v>
      </c>
      <c r="T52" s="1">
        <v>5</v>
      </c>
      <c r="U52">
        <v>2</v>
      </c>
      <c r="V52">
        <f>VLOOKUP(A52,'MLB Weekly Win Totals'!$B$5:$HH$34,8,FALSE)</f>
        <v>3</v>
      </c>
    </row>
    <row r="53" spans="1:22" x14ac:dyDescent="0.2">
      <c r="A53" s="1" t="str">
        <f>VLOOKUP(M53,'Teams Used By Individual'!$B$4:$F$71,5,FALSE)</f>
        <v>Nationals</v>
      </c>
      <c r="B53" s="1" t="str">
        <f>VLOOKUP(M53,'Teams Used By Individual'!$B$4:$F$71,2,FALSE)</f>
        <v>Pirates</v>
      </c>
      <c r="C53" s="1" t="str">
        <f>VLOOKUP(M53,'Teams Used By Individual'!$B$4:$FF$71,6,FALSE)</f>
        <v>White Sox</v>
      </c>
      <c r="D53" s="1" t="str">
        <f>VLOOKUP(M53,'Teams Used By Individual'!$B$4:$FF$71,7,FALSE)</f>
        <v>Athletics</v>
      </c>
      <c r="E53" s="1" t="str">
        <f>VLOOKUP(M53,'Teams Used By Individual'!$B$4:$FF$71,8,FALSE)</f>
        <v>Royals</v>
      </c>
      <c r="F53" s="1" t="str">
        <f>VLOOKUP(M53,'Teams Used By Individual'!$B$4:$FF$71,9,FALSE)</f>
        <v>Rangers</v>
      </c>
      <c r="G53" s="1" t="str">
        <f>VLOOKUP(M53,'Teams Used By Individual'!$B$4:$FF$71,10,FALSE)</f>
        <v>Angels</v>
      </c>
      <c r="H53" s="1" t="str">
        <f>VLOOKUP(M53,'Teams Used By Individual'!$B$4:$FF$71,11,FALSE)</f>
        <v>Blue Jays</v>
      </c>
      <c r="I53" s="1" t="str">
        <f>VLOOKUP(M53,'Teams Used By Individual'!$B$4:$FF$71,12,FALSE)</f>
        <v>Tigers</v>
      </c>
      <c r="J53" s="1" t="str">
        <f>VLOOKUP(M53,'Teams Used By Individual'!$B$4:$FF$71,13,FALSE)</f>
        <v>Cubs</v>
      </c>
      <c r="K53" s="1" t="str">
        <f>VLOOKUP(M53,'Teams Used By Individual'!$B$4:$FF$71,14,FALSE)</f>
        <v>Rockies</v>
      </c>
      <c r="L53" s="1" t="str">
        <f>VLOOKUP(M53,'Teams Used By Individual'!$B$4:$FF$71,15,FALSE)</f>
        <v>Diamondbacks</v>
      </c>
      <c r="M53" s="14" t="s">
        <v>3</v>
      </c>
      <c r="N53" s="15">
        <f t="shared" si="1"/>
        <v>11</v>
      </c>
      <c r="O53" s="20">
        <f>(WAA!Y66-WAA!Y2)+(WAA!AC66-WAA!AC2)+(WAA!G40-WAA!G2)+(WAA!W66-WAA!W2)</f>
        <v>-0.52724358974358987</v>
      </c>
      <c r="P53" s="13">
        <f>(VLOOKUP(A53,'MLB Weekly Win Totals'!$B$5:$E$34,4,FALSE)+VLOOKUP(R53,'MLB Weekly Win Totals'!$B$5:$E$34,4,FALSE)+VLOOKUP(Q53,'MLB Weekly Win Totals'!$B$5:$E$34,4,FALSE)+VLOOKUP(B53,'MLB Weekly Win Totals'!$B$5:$E$34,4,FALSE)+VLOOKUP(C53,'MLB Weekly Win Totals'!$B$5:$E$34,4,FALSE)+VLOOKUP(D53,'MLB Weekly Win Totals'!$B$5:$E$34,4,FALSE)+VLOOKUP(E53,'MLB Weekly Win Totals'!$B$5:$E$34,4,FALSE)+VLOOKUP(F53,'MLB Weekly Win Totals'!$B$5:$E$34,4,FALSE)+VLOOKUP(G53,'MLB Weekly Win Totals'!$B$5:$E$34,4,FALSE)+VLOOKUP(H53,'MLB Weekly Win Totals'!$B$5:$E$34,4,FALSE)+VLOOKUP(I53,'MLB Weekly Win Totals'!$B$5:$E$34,4,FALSE)+VLOOKUP(J53,'MLB Weekly Win Totals'!$B$5:$E$34,4,FALSE)+VLOOKUP(K53,'MLB Weekly Win Totals'!$B$5:$E$34,4,FALSE)+VLOOKUP(L53,'MLB Weekly Win Totals'!$B$5:$E$34,4,FALSE))/14</f>
        <v>0.46532463924207956</v>
      </c>
      <c r="Q53" s="1" t="str">
        <f>VLOOKUP(M53,'Teams Used By Individual'!$B$4:$DD$71,4,FALSE)</f>
        <v>Red Sox</v>
      </c>
      <c r="R53" s="1" t="str">
        <f>VLOOKUP(M53,'Teams Used By Individual'!$B$4:$DD$71,3,FALSE)</f>
        <v>Brewers</v>
      </c>
      <c r="S53" s="1">
        <v>1</v>
      </c>
      <c r="T53" s="1">
        <v>5</v>
      </c>
      <c r="U53">
        <v>2</v>
      </c>
      <c r="V53">
        <f>VLOOKUP(A53,'MLB Weekly Win Totals'!$B$5:$HH$34,8,FALSE)</f>
        <v>3</v>
      </c>
    </row>
    <row r="54" spans="1:22" x14ac:dyDescent="0.2">
      <c r="A54" s="1" t="str">
        <f>VLOOKUP(M54,'Teams Used By Individual'!$B$4:$F$71,5,FALSE)</f>
        <v>Pirates</v>
      </c>
      <c r="B54" s="1" t="str">
        <f>VLOOKUP(M54,'Teams Used By Individual'!$B$4:$F$71,2,FALSE)</f>
        <v>Mariners</v>
      </c>
      <c r="C54" s="1" t="str">
        <f>VLOOKUP(M54,'Teams Used By Individual'!$B$4:$FF$71,6,FALSE)</f>
        <v>Twins</v>
      </c>
      <c r="D54" s="1" t="str">
        <f>VLOOKUP(M54,'Teams Used By Individual'!$B$4:$FF$71,7,FALSE)</f>
        <v>Reds</v>
      </c>
      <c r="E54" s="1" t="str">
        <f>VLOOKUP(M54,'Teams Used By Individual'!$B$4:$FF$71,8,FALSE)</f>
        <v>White Sox</v>
      </c>
      <c r="F54" s="1" t="str">
        <f>VLOOKUP(M54,'Teams Used By Individual'!$B$4:$FF$71,9,FALSE)</f>
        <v>Cubs</v>
      </c>
      <c r="G54" s="1" t="str">
        <f>VLOOKUP(M54,'Teams Used By Individual'!$B$4:$FF$71,10,FALSE)</f>
        <v>Phillies</v>
      </c>
      <c r="H54" s="1" t="str">
        <f>VLOOKUP(M54,'Teams Used By Individual'!$B$4:$FF$71,11,FALSE)</f>
        <v>Braves</v>
      </c>
      <c r="I54" s="1" t="str">
        <f>VLOOKUP(M54,'Teams Used By Individual'!$B$4:$FF$71,12,FALSE)</f>
        <v>Rays</v>
      </c>
      <c r="J54" s="1" t="str">
        <f>VLOOKUP(M54,'Teams Used By Individual'!$B$4:$FF$71,13,FALSE)</f>
        <v>Astros</v>
      </c>
      <c r="K54" s="1" t="str">
        <f>VLOOKUP(M54,'Teams Used By Individual'!$B$4:$FF$71,14,FALSE)</f>
        <v>Cardinals</v>
      </c>
      <c r="L54" s="1" t="str">
        <f>VLOOKUP(M54,'Teams Used By Individual'!$B$4:$FF$71,15,FALSE)</f>
        <v>Brewers</v>
      </c>
      <c r="M54" s="14" t="s">
        <v>36</v>
      </c>
      <c r="N54" s="15">
        <f t="shared" si="1"/>
        <v>11</v>
      </c>
      <c r="O54" s="20">
        <f>(WAA!P7-WAA!P2)+(WAA!R7-WAA!R2)+(WAA!V5-WAA!V2)+(WAA!AC7-WAA!AC2)</f>
        <v>-0.58081889861550939</v>
      </c>
      <c r="P54" s="13">
        <f>(VLOOKUP(A54,'MLB Weekly Win Totals'!$B$5:$E$34,4,FALSE)+VLOOKUP(R54,'MLB Weekly Win Totals'!$B$5:$E$34,4,FALSE)+VLOOKUP(Q54,'MLB Weekly Win Totals'!$B$5:$E$34,4,FALSE)+VLOOKUP(B54,'MLB Weekly Win Totals'!$B$5:$E$34,4,FALSE)+VLOOKUP(C54,'MLB Weekly Win Totals'!$B$5:$E$34,4,FALSE)+VLOOKUP(D54,'MLB Weekly Win Totals'!$B$5:$E$34,4,FALSE)+VLOOKUP(E54,'MLB Weekly Win Totals'!$B$5:$E$34,4,FALSE)+VLOOKUP(F54,'MLB Weekly Win Totals'!$B$5:$E$34,4,FALSE)+VLOOKUP(G54,'MLB Weekly Win Totals'!$B$5:$E$34,4,FALSE)+VLOOKUP(H54,'MLB Weekly Win Totals'!$B$5:$E$34,4,FALSE)+VLOOKUP(I54,'MLB Weekly Win Totals'!$B$5:$E$34,4,FALSE)+VLOOKUP(J54,'MLB Weekly Win Totals'!$B$5:$E$34,4,FALSE)+VLOOKUP(K54,'MLB Weekly Win Totals'!$B$5:$E$34,4,FALSE)+VLOOKUP(L54,'MLB Weekly Win Totals'!$B$5:$E$34,4,FALSE))/14</f>
        <v>0.50821070933276646</v>
      </c>
      <c r="Q54" s="1" t="str">
        <f>VLOOKUP(M54,'Teams Used By Individual'!$B$4:$DD$71,4,FALSE)</f>
        <v>Mets</v>
      </c>
      <c r="R54" s="1" t="str">
        <f>VLOOKUP(M54,'Teams Used By Individual'!$B$4:$DD$71,3,FALSE)</f>
        <v>Athletics</v>
      </c>
      <c r="S54" s="1">
        <v>2</v>
      </c>
      <c r="T54" s="1">
        <v>2</v>
      </c>
      <c r="U54">
        <v>4</v>
      </c>
      <c r="V54">
        <f>VLOOKUP(A54,'MLB Weekly Win Totals'!$B$5:$HH$34,8,FALSE)</f>
        <v>3</v>
      </c>
    </row>
    <row r="55" spans="1:22" x14ac:dyDescent="0.2">
      <c r="A55" s="1" t="str">
        <f>VLOOKUP(M55,'Teams Used By Individual'!$B$4:$F$71,5,FALSE)</f>
        <v>Nationals</v>
      </c>
      <c r="B55" s="1" t="str">
        <f>VLOOKUP(M55,'Teams Used By Individual'!$B$4:$F$71,2,FALSE)</f>
        <v>Pirates</v>
      </c>
      <c r="C55" s="1" t="str">
        <f>VLOOKUP(M55,'Teams Used By Individual'!$B$4:$FF$71,6,FALSE)</f>
        <v>Reds</v>
      </c>
      <c r="D55" s="1" t="str">
        <f>VLOOKUP(M55,'Teams Used By Individual'!$B$4:$FF$71,7,FALSE)</f>
        <v>Athletics</v>
      </c>
      <c r="E55" s="1" t="str">
        <f>VLOOKUP(M55,'Teams Used By Individual'!$B$4:$FF$71,8,FALSE)</f>
        <v>Tigers</v>
      </c>
      <c r="F55" s="1" t="str">
        <f>VLOOKUP(M55,'Teams Used By Individual'!$B$4:$FF$71,9,FALSE)</f>
        <v>Cubs</v>
      </c>
      <c r="G55" s="1" t="str">
        <f>VLOOKUP(M55,'Teams Used By Individual'!$B$4:$FF$71,10,FALSE)</f>
        <v>Phillies</v>
      </c>
      <c r="H55" s="1" t="str">
        <f>VLOOKUP(M55,'Teams Used By Individual'!$B$4:$FF$71,11,FALSE)</f>
        <v>Mets</v>
      </c>
      <c r="I55" s="1" t="str">
        <f>VLOOKUP(M55,'Teams Used By Individual'!$B$4:$FF$71,12,FALSE)</f>
        <v>Mariners</v>
      </c>
      <c r="J55" s="1" t="str">
        <f>VLOOKUP(M55,'Teams Used By Individual'!$B$4:$FF$71,13,FALSE)</f>
        <v>Angels</v>
      </c>
      <c r="K55" s="1" t="str">
        <f>VLOOKUP(M55,'Teams Used By Individual'!$B$4:$FF$71,14,FALSE)</f>
        <v>Astros</v>
      </c>
      <c r="L55" s="1" t="str">
        <f>VLOOKUP(M55,'Teams Used By Individual'!$B$4:$FF$71,15,FALSE)</f>
        <v>Diamondbacks</v>
      </c>
      <c r="M55" s="14" t="s">
        <v>49</v>
      </c>
      <c r="N55" s="15">
        <f t="shared" si="1"/>
        <v>11</v>
      </c>
      <c r="O55" s="20">
        <f>(WAA!AC10-WAA!AC2)+(WAA!M10-WAA!M2)+(WAA!K25-WAA!K2)+(WAA!W10-WAA!W2)</f>
        <v>-2.181059506531204</v>
      </c>
      <c r="P55" s="13">
        <f>(VLOOKUP(A55,'MLB Weekly Win Totals'!$B$5:$E$34,4,FALSE)+VLOOKUP(R55,'MLB Weekly Win Totals'!$B$5:$E$34,4,FALSE)+VLOOKUP(Q55,'MLB Weekly Win Totals'!$B$5:$E$34,4,FALSE)+VLOOKUP(B55,'MLB Weekly Win Totals'!$B$5:$E$34,4,FALSE)+VLOOKUP(C55,'MLB Weekly Win Totals'!$B$5:$E$34,4,FALSE)+VLOOKUP(D55,'MLB Weekly Win Totals'!$B$5:$E$34,4,FALSE)+VLOOKUP(E55,'MLB Weekly Win Totals'!$B$5:$E$34,4,FALSE)+VLOOKUP(F55,'MLB Weekly Win Totals'!$B$5:$E$34,4,FALSE)+VLOOKUP(G55,'MLB Weekly Win Totals'!$B$5:$E$34,4,FALSE)+VLOOKUP(H55,'MLB Weekly Win Totals'!$B$5:$E$34,4,FALSE)+VLOOKUP(I55,'MLB Weekly Win Totals'!$B$5:$E$34,4,FALSE)+VLOOKUP(J55,'MLB Weekly Win Totals'!$B$5:$E$34,4,FALSE)+VLOOKUP(K55,'MLB Weekly Win Totals'!$B$5:$E$34,4,FALSE)+VLOOKUP(L55,'MLB Weekly Win Totals'!$B$5:$E$34,4,FALSE))/14</f>
        <v>0.51030214831799903</v>
      </c>
      <c r="Q55" s="1" t="str">
        <f>VLOOKUP(M55,'Teams Used By Individual'!$B$4:$DD$71,4,FALSE)</f>
        <v>Royals</v>
      </c>
      <c r="R55" s="1" t="str">
        <f>VLOOKUP(M55,'Teams Used By Individual'!$B$4:$DD$71,3,FALSE)</f>
        <v>Twins</v>
      </c>
      <c r="S55" s="1">
        <v>1</v>
      </c>
      <c r="T55" s="1">
        <v>3</v>
      </c>
      <c r="U55">
        <v>4</v>
      </c>
      <c r="V55">
        <f>VLOOKUP(A55,'MLB Weekly Win Totals'!$B$5:$HH$34,8,FALSE)</f>
        <v>3</v>
      </c>
    </row>
    <row r="56" spans="1:22" x14ac:dyDescent="0.2">
      <c r="A56" s="1" t="str">
        <f>VLOOKUP(M56,'Teams Used By Individual'!$B$4:$F$71,5,FALSE)</f>
        <v>Pirates</v>
      </c>
      <c r="B56" s="1" t="str">
        <f>VLOOKUP(M56,'Teams Used By Individual'!$B$4:$F$71,2,FALSE)</f>
        <v>Angels</v>
      </c>
      <c r="C56" s="1" t="str">
        <f>VLOOKUP(M56,'Teams Used By Individual'!$B$4:$FF$71,6,FALSE)</f>
        <v>Red Sox</v>
      </c>
      <c r="D56" s="1" t="str">
        <f>VLOOKUP(M56,'Teams Used By Individual'!$B$4:$FF$71,7,FALSE)</f>
        <v>Reds</v>
      </c>
      <c r="E56" s="1" t="str">
        <f>VLOOKUP(M56,'Teams Used By Individual'!$B$4:$FF$71,8,FALSE)</f>
        <v>Royals</v>
      </c>
      <c r="F56" s="1" t="str">
        <f>VLOOKUP(M56,'Teams Used By Individual'!$B$4:$FF$71,9,FALSE)</f>
        <v>Astros</v>
      </c>
      <c r="G56" s="1" t="str">
        <f>VLOOKUP(M56,'Teams Used By Individual'!$B$4:$FF$71,10,FALSE)</f>
        <v>Phillies</v>
      </c>
      <c r="H56" s="1" t="str">
        <f>VLOOKUP(M56,'Teams Used By Individual'!$B$4:$FF$71,11,FALSE)</f>
        <v>Mets</v>
      </c>
      <c r="I56" s="1" t="str">
        <f>VLOOKUP(M56,'Teams Used By Individual'!$B$4:$FF$71,12,FALSE)</f>
        <v>Athletics</v>
      </c>
      <c r="J56" s="1" t="str">
        <f>VLOOKUP(M56,'Teams Used By Individual'!$B$4:$FF$71,13,FALSE)</f>
        <v>Cardinals</v>
      </c>
      <c r="K56" s="1" t="str">
        <f>VLOOKUP(M56,'Teams Used By Individual'!$B$4:$FF$71,14,FALSE)</f>
        <v>Rockies</v>
      </c>
      <c r="L56" s="1" t="str">
        <f>VLOOKUP(M56,'Teams Used By Individual'!$B$4:$FF$71,15,FALSE)</f>
        <v>Giants</v>
      </c>
      <c r="M56" s="14" t="s">
        <v>37</v>
      </c>
      <c r="N56" s="15">
        <f t="shared" si="1"/>
        <v>11</v>
      </c>
      <c r="O56" s="20">
        <f>(WAA!S57-WAA!S2)+(WAA!N57-WAA!N2)+(WAA!J70-WAA!J2)+(WAA!AC57-WAA!AC2)</f>
        <v>-0.52596477596477609</v>
      </c>
      <c r="P56" s="13">
        <f>(VLOOKUP(A56,'MLB Weekly Win Totals'!$B$5:$E$34,4,FALSE)+VLOOKUP(R56,'MLB Weekly Win Totals'!$B$5:$E$34,4,FALSE)+VLOOKUP(Q56,'MLB Weekly Win Totals'!$B$5:$E$34,4,FALSE)+VLOOKUP(B56,'MLB Weekly Win Totals'!$B$5:$E$34,4,FALSE)+VLOOKUP(C56,'MLB Weekly Win Totals'!$B$5:$E$34,4,FALSE)+VLOOKUP(D56,'MLB Weekly Win Totals'!$B$5:$E$34,4,FALSE)+VLOOKUP(E56,'MLB Weekly Win Totals'!$B$5:$E$34,4,FALSE)+VLOOKUP(F56,'MLB Weekly Win Totals'!$B$5:$E$34,4,FALSE)+VLOOKUP(G56,'MLB Weekly Win Totals'!$B$5:$E$34,4,FALSE)+VLOOKUP(H56,'MLB Weekly Win Totals'!$B$5:$E$34,4,FALSE)+VLOOKUP(I56,'MLB Weekly Win Totals'!$B$5:$E$34,4,FALSE)+VLOOKUP(J56,'MLB Weekly Win Totals'!$B$5:$E$34,4,FALSE)+VLOOKUP(K56,'MLB Weekly Win Totals'!$B$5:$E$34,4,FALSE)+VLOOKUP(L56,'MLB Weekly Win Totals'!$B$5:$E$34,4,FALSE))/14</f>
        <v>0.47505707761854676</v>
      </c>
      <c r="Q56" s="1" t="str">
        <f>VLOOKUP(M56,'Teams Used By Individual'!$B$4:$DD$71,4,FALSE)</f>
        <v>Guardians</v>
      </c>
      <c r="R56" s="1" t="str">
        <f>VLOOKUP(M56,'Teams Used By Individual'!$B$4:$DD$71,3,FALSE)</f>
        <v>White Sox</v>
      </c>
      <c r="S56" s="1">
        <v>2</v>
      </c>
      <c r="T56" s="1">
        <v>1</v>
      </c>
      <c r="U56">
        <v>5</v>
      </c>
      <c r="V56">
        <f>VLOOKUP(A56,'MLB Weekly Win Totals'!$B$5:$HH$34,8,FALSE)</f>
        <v>3</v>
      </c>
    </row>
    <row r="57" spans="1:22" x14ac:dyDescent="0.2">
      <c r="A57" s="1" t="str">
        <f>VLOOKUP(M57,'Teams Used By Individual'!$B$4:$F$71,5,FALSE)</f>
        <v>Tigers</v>
      </c>
      <c r="B57" s="1" t="str">
        <f>VLOOKUP(M57,'Teams Used By Individual'!$B$4:$F$71,2,FALSE)</f>
        <v>Pirates</v>
      </c>
      <c r="C57" s="1" t="str">
        <f>VLOOKUP(M57,'Teams Used By Individual'!$B$4:$FF$71,6,FALSE)</f>
        <v>Athletics</v>
      </c>
      <c r="D57" s="1" t="str">
        <f>VLOOKUP(M57,'Teams Used By Individual'!$B$4:$FF$71,7,FALSE)</f>
        <v>Rangers</v>
      </c>
      <c r="E57" s="1" t="str">
        <f>VLOOKUP(M57,'Teams Used By Individual'!$B$4:$FF$71,8,FALSE)</f>
        <v>Cardinals</v>
      </c>
      <c r="F57" s="1" t="str">
        <f>VLOOKUP(M57,'Teams Used By Individual'!$B$4:$FF$71,9,FALSE)</f>
        <v>Cubs</v>
      </c>
      <c r="G57" s="1" t="str">
        <f>VLOOKUP(M57,'Teams Used By Individual'!$B$4:$FF$71,10,FALSE)</f>
        <v>Angels</v>
      </c>
      <c r="H57" s="1" t="str">
        <f>VLOOKUP(M57,'Teams Used By Individual'!$B$4:$FF$71,11,FALSE)</f>
        <v>Mets</v>
      </c>
      <c r="I57" s="1" t="str">
        <f>VLOOKUP(M57,'Teams Used By Individual'!$B$4:$FF$71,12,FALSE)</f>
        <v>Marlins</v>
      </c>
      <c r="J57" s="1" t="str">
        <f>VLOOKUP(M57,'Teams Used By Individual'!$B$4:$FF$71,13,FALSE)</f>
        <v>Brewers</v>
      </c>
      <c r="K57" s="1" t="str">
        <f>VLOOKUP(M57,'Teams Used By Individual'!$B$4:$FF$71,14,FALSE)</f>
        <v>Rockies</v>
      </c>
      <c r="L57" s="1" t="str">
        <f>VLOOKUP(M57,'Teams Used By Individual'!$B$4:$FF$71,15,FALSE)</f>
        <v>Diamondbacks</v>
      </c>
      <c r="M57" s="14" t="s">
        <v>10</v>
      </c>
      <c r="N57" s="15">
        <f t="shared" si="1"/>
        <v>11</v>
      </c>
      <c r="O57" s="20">
        <f>(WAA!AC17-WAA!AC2)+(WAA!W17-WAA!W2)+(WAA!K25-WAA!K2)+(WAA!L17-WAA!L2)</f>
        <v>-1.9291364296081275</v>
      </c>
      <c r="P57" s="13">
        <f>(VLOOKUP(A57,'MLB Weekly Win Totals'!$B$5:$E$34,4,FALSE)+VLOOKUP(R57,'MLB Weekly Win Totals'!$B$5:$E$34,4,FALSE)+VLOOKUP(Q57,'MLB Weekly Win Totals'!$B$5:$E$34,4,FALSE)+VLOOKUP(B57,'MLB Weekly Win Totals'!$B$5:$E$34,4,FALSE)+VLOOKUP(C57,'MLB Weekly Win Totals'!$B$5:$E$34,4,FALSE)+VLOOKUP(D57,'MLB Weekly Win Totals'!$B$5:$E$34,4,FALSE)+VLOOKUP(E57,'MLB Weekly Win Totals'!$B$5:$E$34,4,FALSE)+VLOOKUP(F57,'MLB Weekly Win Totals'!$B$5:$E$34,4,FALSE)+VLOOKUP(G57,'MLB Weekly Win Totals'!$B$5:$E$34,4,FALSE)+VLOOKUP(H57,'MLB Weekly Win Totals'!$B$5:$E$34,4,FALSE)+VLOOKUP(I57,'MLB Weekly Win Totals'!$B$5:$E$34,4,FALSE)+VLOOKUP(J57,'MLB Weekly Win Totals'!$B$5:$E$34,4,FALSE)+VLOOKUP(K57,'MLB Weekly Win Totals'!$B$5:$E$34,4,FALSE)+VLOOKUP(L57,'MLB Weekly Win Totals'!$B$5:$E$34,4,FALSE))/14</f>
        <v>0.48039689794279761</v>
      </c>
      <c r="Q57" s="1" t="str">
        <f>VLOOKUP(M57,'Teams Used By Individual'!$B$4:$DD$71,4,FALSE)</f>
        <v>Royals</v>
      </c>
      <c r="R57" s="1" t="str">
        <f>VLOOKUP(M57,'Teams Used By Individual'!$B$4:$DD$71,3,FALSE)</f>
        <v>Nationals</v>
      </c>
      <c r="S57" s="1">
        <v>1</v>
      </c>
      <c r="T57" s="1">
        <v>2</v>
      </c>
      <c r="U57">
        <v>4</v>
      </c>
      <c r="V57">
        <f>VLOOKUP(A57,'MLB Weekly Win Totals'!$B$5:$HH$34,8,FALSE)</f>
        <v>4</v>
      </c>
    </row>
    <row r="58" spans="1:22" x14ac:dyDescent="0.2">
      <c r="A58" s="1" t="str">
        <f>VLOOKUP(M58,'Teams Used By Individual'!$B$4:$F$71,5,FALSE)</f>
        <v>Yankees</v>
      </c>
      <c r="B58" s="1" t="str">
        <f>VLOOKUP(M58,'Teams Used By Individual'!$B$4:$F$71,2,FALSE)</f>
        <v>Pirates</v>
      </c>
      <c r="C58" s="1" t="str">
        <f>VLOOKUP(M58,'Teams Used By Individual'!$B$4:$FF$71,6,FALSE)</f>
        <v>Reds</v>
      </c>
      <c r="D58" s="1" t="str">
        <f>VLOOKUP(M58,'Teams Used By Individual'!$B$4:$FF$71,7,FALSE)</f>
        <v>Rangers</v>
      </c>
      <c r="E58" s="1" t="str">
        <f>VLOOKUP(M58,'Teams Used By Individual'!$B$4:$FF$71,8,FALSE)</f>
        <v>Royals</v>
      </c>
      <c r="F58" s="1" t="str">
        <f>VLOOKUP(M58,'Teams Used By Individual'!$B$4:$FF$71,9,FALSE)</f>
        <v>Cubs</v>
      </c>
      <c r="G58" s="1" t="str">
        <f>VLOOKUP(M58,'Teams Used By Individual'!$B$4:$FF$71,10,FALSE)</f>
        <v>Angels</v>
      </c>
      <c r="H58" s="1" t="str">
        <f>VLOOKUP(M58,'Teams Used By Individual'!$B$4:$FF$71,11,FALSE)</f>
        <v>Mets</v>
      </c>
      <c r="I58" s="1" t="str">
        <f>VLOOKUP(M58,'Teams Used By Individual'!$B$4:$FF$71,12,FALSE)</f>
        <v>Twins</v>
      </c>
      <c r="J58" s="1" t="str">
        <f>VLOOKUP(M58,'Teams Used By Individual'!$B$4:$FF$71,13,FALSE)</f>
        <v>Astros</v>
      </c>
      <c r="K58" s="1" t="str">
        <f>VLOOKUP(M58,'Teams Used By Individual'!$B$4:$FF$71,14,FALSE)</f>
        <v>Rockies</v>
      </c>
      <c r="L58" s="1" t="str">
        <f>VLOOKUP(M58,'Teams Used By Individual'!$B$4:$FF$71,15,FALSE)</f>
        <v>Brewers</v>
      </c>
      <c r="M58" s="14" t="s">
        <v>45</v>
      </c>
      <c r="N58" s="15">
        <f t="shared" si="1"/>
        <v>11</v>
      </c>
      <c r="O58" s="20">
        <f>(WAA!AC29-WAA!AC2)+(WAA!R29-WAA!R2)+(WAA!G40-WAA!G2)+(WAA!E29-WAA!E2)</f>
        <v>0.68967948717948735</v>
      </c>
      <c r="P58" s="13">
        <f>(VLOOKUP(A58,'MLB Weekly Win Totals'!$B$5:$E$34,4,FALSE)+VLOOKUP(R58,'MLB Weekly Win Totals'!$B$5:$E$34,4,FALSE)+VLOOKUP(Q58,'MLB Weekly Win Totals'!$B$5:$E$34,4,FALSE)+VLOOKUP(B58,'MLB Weekly Win Totals'!$B$5:$E$34,4,FALSE)+VLOOKUP(C58,'MLB Weekly Win Totals'!$B$5:$E$34,4,FALSE)+VLOOKUP(D58,'MLB Weekly Win Totals'!$B$5:$E$34,4,FALSE)+VLOOKUP(E58,'MLB Weekly Win Totals'!$B$5:$E$34,4,FALSE)+VLOOKUP(F58,'MLB Weekly Win Totals'!$B$5:$E$34,4,FALSE)+VLOOKUP(G58,'MLB Weekly Win Totals'!$B$5:$E$34,4,FALSE)+VLOOKUP(H58,'MLB Weekly Win Totals'!$B$5:$E$34,4,FALSE)+VLOOKUP(I58,'MLB Weekly Win Totals'!$B$5:$E$34,4,FALSE)+VLOOKUP(J58,'MLB Weekly Win Totals'!$B$5:$E$34,4,FALSE)+VLOOKUP(K58,'MLB Weekly Win Totals'!$B$5:$E$34,4,FALSE)+VLOOKUP(L58,'MLB Weekly Win Totals'!$B$5:$E$34,4,FALSE))/14</f>
        <v>0.48879487070815991</v>
      </c>
      <c r="Q58" s="1" t="str">
        <f>VLOOKUP(M58,'Teams Used By Individual'!$B$4:$DD$71,4,FALSE)</f>
        <v>Red Sox</v>
      </c>
      <c r="R58" s="1" t="str">
        <f>VLOOKUP(M58,'Teams Used By Individual'!$B$4:$DD$71,3,FALSE)</f>
        <v>Athletics</v>
      </c>
      <c r="S58" s="1">
        <v>1</v>
      </c>
      <c r="T58" s="1">
        <v>2</v>
      </c>
      <c r="U58">
        <v>2</v>
      </c>
      <c r="V58">
        <f>VLOOKUP(A58,'MLB Weekly Win Totals'!$B$5:$HH$34,8,FALSE)</f>
        <v>6</v>
      </c>
    </row>
    <row r="59" spans="1:22" x14ac:dyDescent="0.2">
      <c r="A59" s="1" t="str">
        <f>VLOOKUP(M59,'Teams Used By Individual'!$B$4:$F$71,5,FALSE)</f>
        <v>Mets</v>
      </c>
      <c r="B59" s="1" t="str">
        <f>VLOOKUP(M59,'Teams Used By Individual'!$B$4:$F$71,2,FALSE)</f>
        <v>Diamondbacks</v>
      </c>
      <c r="C59" s="1" t="str">
        <f>VLOOKUP(M59,'Teams Used By Individual'!$B$4:$FF$71,6,FALSE)</f>
        <v>Guardians</v>
      </c>
      <c r="D59" s="1" t="str">
        <f>VLOOKUP(M59,'Teams Used By Individual'!$B$4:$FF$71,7,FALSE)</f>
        <v>Reds</v>
      </c>
      <c r="E59" s="1" t="str">
        <f>VLOOKUP(M59,'Teams Used By Individual'!$B$4:$FF$71,8,FALSE)</f>
        <v>Braves</v>
      </c>
      <c r="F59" s="1" t="str">
        <f>VLOOKUP(M59,'Teams Used By Individual'!$B$4:$FF$71,9,FALSE)</f>
        <v>Tigers</v>
      </c>
      <c r="G59" s="1" t="str">
        <f>VLOOKUP(M59,'Teams Used By Individual'!$B$4:$FF$71,10,FALSE)</f>
        <v>Phillies</v>
      </c>
      <c r="H59" s="1" t="str">
        <f>VLOOKUP(M59,'Teams Used By Individual'!$B$4:$FF$71,11,FALSE)</f>
        <v>Cubs</v>
      </c>
      <c r="I59" s="1" t="str">
        <f>VLOOKUP(M59,'Teams Used By Individual'!$B$4:$FF$71,12,FALSE)</f>
        <v>Royals</v>
      </c>
      <c r="J59" s="1" t="str">
        <f>VLOOKUP(M59,'Teams Used By Individual'!$B$4:$FF$71,13,FALSE)</f>
        <v>Astros</v>
      </c>
      <c r="K59" s="1" t="str">
        <f>VLOOKUP(M59,'Teams Used By Individual'!$B$4:$FF$71,14,FALSE)</f>
        <v>Yankees</v>
      </c>
      <c r="L59" s="1" t="str">
        <f>VLOOKUP(M59,'Teams Used By Individual'!$B$4:$FF$71,15,FALSE)</f>
        <v>Brewers</v>
      </c>
      <c r="M59" s="14" t="s">
        <v>51</v>
      </c>
      <c r="N59" s="15">
        <f t="shared" si="1"/>
        <v>10</v>
      </c>
      <c r="O59" s="20">
        <f>(WAA!N26-WAA!N2)+(WAA!AF26-WAA!AF2)+(WAA!G40-WAA!G2)+(WAA!V26-WAA!V2)</f>
        <v>-1.0031265558369595</v>
      </c>
      <c r="P59" s="13">
        <f>(VLOOKUP(A59,'MLB Weekly Win Totals'!$B$5:$E$34,4,FALSE)+VLOOKUP(R59,'MLB Weekly Win Totals'!$B$5:$E$34,4,FALSE)+VLOOKUP(Q59,'MLB Weekly Win Totals'!$B$5:$E$34,4,FALSE)+VLOOKUP(B59,'MLB Weekly Win Totals'!$B$5:$E$34,4,FALSE)+VLOOKUP(C59,'MLB Weekly Win Totals'!$B$5:$E$34,4,FALSE)+VLOOKUP(D59,'MLB Weekly Win Totals'!$B$5:$E$34,4,FALSE)+VLOOKUP(E59,'MLB Weekly Win Totals'!$B$5:$E$34,4,FALSE)+VLOOKUP(F59,'MLB Weekly Win Totals'!$B$5:$E$34,4,FALSE)+VLOOKUP(G59,'MLB Weekly Win Totals'!$B$5:$E$34,4,FALSE)+VLOOKUP(H59,'MLB Weekly Win Totals'!$B$5:$E$34,4,FALSE)+VLOOKUP(I59,'MLB Weekly Win Totals'!$B$5:$E$34,4,FALSE)+VLOOKUP(J59,'MLB Weekly Win Totals'!$B$5:$E$34,4,FALSE)+VLOOKUP(K59,'MLB Weekly Win Totals'!$B$5:$E$34,4,FALSE)+VLOOKUP(L59,'MLB Weekly Win Totals'!$B$5:$E$34,4,FALSE))/14</f>
        <v>0.52366933843769647</v>
      </c>
      <c r="Q59" s="1" t="str">
        <f>VLOOKUP(M59,'Teams Used By Individual'!$B$4:$DD$71,4,FALSE)</f>
        <v>Red Sox</v>
      </c>
      <c r="R59" s="1" t="str">
        <f>VLOOKUP(M59,'Teams Used By Individual'!$B$4:$DD$71,3,FALSE)</f>
        <v>White Sox</v>
      </c>
      <c r="S59" s="1">
        <v>2</v>
      </c>
      <c r="T59" s="1">
        <v>1</v>
      </c>
      <c r="U59">
        <v>2</v>
      </c>
      <c r="V59">
        <f>VLOOKUP(A59,'MLB Weekly Win Totals'!$B$5:$HH$34,8,FALSE)</f>
        <v>5</v>
      </c>
    </row>
    <row r="60" spans="1:22" x14ac:dyDescent="0.2">
      <c r="A60" s="1" t="str">
        <f>VLOOKUP(M60,'Teams Used By Individual'!$B$4:$F$71,5,FALSE)</f>
        <v>Mets</v>
      </c>
      <c r="B60" s="1" t="str">
        <f>VLOOKUP(M60,'Teams Used By Individual'!$B$4:$F$71,2,FALSE)</f>
        <v>Pirates</v>
      </c>
      <c r="C60" s="1" t="str">
        <f>VLOOKUP(M60,'Teams Used By Individual'!$B$4:$FF$71,6,FALSE)</f>
        <v>White Sox</v>
      </c>
      <c r="D60" s="1" t="str">
        <f>VLOOKUP(M60,'Teams Used By Individual'!$B$4:$FF$71,7,FALSE)</f>
        <v>Rangers</v>
      </c>
      <c r="E60" s="1" t="str">
        <f>VLOOKUP(M60,'Teams Used By Individual'!$B$4:$FF$71,8,FALSE)</f>
        <v>Royals</v>
      </c>
      <c r="F60" s="1" t="str">
        <f>VLOOKUP(M60,'Teams Used By Individual'!$B$4:$FF$71,9,FALSE)</f>
        <v>Braves</v>
      </c>
      <c r="G60" s="1" t="str">
        <f>VLOOKUP(M60,'Teams Used By Individual'!$B$4:$FF$71,10,FALSE)</f>
        <v>Phillies</v>
      </c>
      <c r="H60" s="1" t="str">
        <f>VLOOKUP(M60,'Teams Used By Individual'!$B$4:$FF$71,11,FALSE)</f>
        <v>Brewers</v>
      </c>
      <c r="I60" s="1" t="str">
        <f>VLOOKUP(M60,'Teams Used By Individual'!$B$4:$FF$71,12,FALSE)</f>
        <v>Twins</v>
      </c>
      <c r="J60" s="1" t="str">
        <f>VLOOKUP(M60,'Teams Used By Individual'!$B$4:$FF$71,13,FALSE)</f>
        <v>Tigers</v>
      </c>
      <c r="K60" s="1" t="str">
        <f>VLOOKUP(M60,'Teams Used By Individual'!$B$4:$FF$71,14,FALSE)</f>
        <v>Nationals</v>
      </c>
      <c r="L60" s="1" t="str">
        <f>VLOOKUP(M60,'Teams Used By Individual'!$B$4:$FF$71,15,FALSE)</f>
        <v>Padres</v>
      </c>
      <c r="M60" s="14" t="s">
        <v>52</v>
      </c>
      <c r="N60" s="15">
        <f t="shared" si="1"/>
        <v>10</v>
      </c>
      <c r="O60" s="20">
        <f>(WAA!AB69-WAA!AB2)+(WAA!AC69-WAA!AC2)+(WAA!G40-WAA!G2)+(WAA!V69-WAA!V2)</f>
        <v>-1.6895643198609305</v>
      </c>
      <c r="P60" s="13">
        <f>(VLOOKUP(A60,'MLB Weekly Win Totals'!$B$5:$E$34,4,FALSE)+VLOOKUP(R60,'MLB Weekly Win Totals'!$B$5:$E$34,4,FALSE)+VLOOKUP(Q60,'MLB Weekly Win Totals'!$B$5:$E$34,4,FALSE)+VLOOKUP(B60,'MLB Weekly Win Totals'!$B$5:$E$34,4,FALSE)+VLOOKUP(C60,'MLB Weekly Win Totals'!$B$5:$E$34,4,FALSE)+VLOOKUP(D60,'MLB Weekly Win Totals'!$B$5:$E$34,4,FALSE)+VLOOKUP(E60,'MLB Weekly Win Totals'!$B$5:$E$34,4,FALSE)+VLOOKUP(F60,'MLB Weekly Win Totals'!$B$5:$E$34,4,FALSE)+VLOOKUP(G60,'MLB Weekly Win Totals'!$B$5:$E$34,4,FALSE)+VLOOKUP(H60,'MLB Weekly Win Totals'!$B$5:$E$34,4,FALSE)+VLOOKUP(I60,'MLB Weekly Win Totals'!$B$5:$E$34,4,FALSE)+VLOOKUP(J60,'MLB Weekly Win Totals'!$B$5:$E$34,4,FALSE)+VLOOKUP(K60,'MLB Weekly Win Totals'!$B$5:$E$34,4,FALSE)+VLOOKUP(L60,'MLB Weekly Win Totals'!$B$5:$E$34,4,FALSE))/14</f>
        <v>0.49482793117246898</v>
      </c>
      <c r="Q60" s="1" t="str">
        <f>VLOOKUP(M60,'Teams Used By Individual'!$B$4:$DD$71,4,FALSE)</f>
        <v>Red Sox</v>
      </c>
      <c r="R60" s="1" t="str">
        <f>VLOOKUP(M60,'Teams Used By Individual'!$B$4:$DD$71,3,FALSE)</f>
        <v>Reds</v>
      </c>
      <c r="S60" s="1">
        <v>1</v>
      </c>
      <c r="T60" s="1">
        <v>2</v>
      </c>
      <c r="U60">
        <v>2</v>
      </c>
      <c r="V60">
        <f>VLOOKUP(A60,'MLB Weekly Win Totals'!$B$5:$HH$34,8,FALSE)</f>
        <v>5</v>
      </c>
    </row>
    <row r="61" spans="1:22" x14ac:dyDescent="0.2">
      <c r="A61" s="1" t="str">
        <f>VLOOKUP(M61,'Teams Used By Individual'!$B$4:$F$71,5,FALSE)</f>
        <v>Royals</v>
      </c>
      <c r="B61" s="1" t="str">
        <f>VLOOKUP(M61,'Teams Used By Individual'!$B$4:$F$71,2,FALSE)</f>
        <v>Pirates</v>
      </c>
      <c r="C61" s="1" t="str">
        <f>VLOOKUP(M61,'Teams Used By Individual'!$B$4:$FF$71,6,FALSE)</f>
        <v>Brewers</v>
      </c>
      <c r="D61" s="1" t="str">
        <f>VLOOKUP(M61,'Teams Used By Individual'!$B$4:$FF$71,7,FALSE)</f>
        <v>Athletics</v>
      </c>
      <c r="E61" s="1" t="str">
        <f>VLOOKUP(M61,'Teams Used By Individual'!$B$4:$FF$71,8,FALSE)</f>
        <v>Braves</v>
      </c>
      <c r="F61" s="1" t="str">
        <f>VLOOKUP(M61,'Teams Used By Individual'!$B$4:$FF$71,9,FALSE)</f>
        <v>Rangers</v>
      </c>
      <c r="G61" s="1" t="str">
        <f>VLOOKUP(M61,'Teams Used By Individual'!$B$4:$FF$71,10,FALSE)</f>
        <v>Guardians</v>
      </c>
      <c r="H61" s="1" t="str">
        <f>VLOOKUP(M61,'Teams Used By Individual'!$B$4:$FF$71,11,FALSE)</f>
        <v>Blue Jays</v>
      </c>
      <c r="I61" s="1" t="str">
        <f>VLOOKUP(M61,'Teams Used By Individual'!$B$4:$FF$71,12,FALSE)</f>
        <v>Twins</v>
      </c>
      <c r="J61" s="1" t="str">
        <f>VLOOKUP(M61,'Teams Used By Individual'!$B$4:$FF$71,13,FALSE)</f>
        <v>Cubs</v>
      </c>
      <c r="K61" s="1" t="str">
        <f>VLOOKUP(M61,'Teams Used By Individual'!$B$4:$FF$71,14,FALSE)</f>
        <v>Tigers</v>
      </c>
      <c r="L61" s="1" t="str">
        <f>VLOOKUP(M61,'Teams Used By Individual'!$B$4:$FF$71,15,FALSE)</f>
        <v>Mets</v>
      </c>
      <c r="M61" s="14" t="s">
        <v>65</v>
      </c>
      <c r="N61" s="15">
        <f t="shared" si="1"/>
        <v>9</v>
      </c>
      <c r="O61" s="20">
        <f>(WAA!T58-WAA!T2)+(WAA!AC58-WAA!AC2)+(WAA!G40-WAA!G2)+(WAA!K58-WAA!K2)</f>
        <v>-5.118559506531204</v>
      </c>
      <c r="P61" s="13">
        <f>(VLOOKUP(A61,'MLB Weekly Win Totals'!$B$5:$E$34,4,FALSE)+VLOOKUP(R61,'MLB Weekly Win Totals'!$B$5:$E$34,4,FALSE)+VLOOKUP(Q61,'MLB Weekly Win Totals'!$B$5:$E$34,4,FALSE)+VLOOKUP(B61,'MLB Weekly Win Totals'!$B$5:$E$34,4,FALSE)+VLOOKUP(C61,'MLB Weekly Win Totals'!$B$5:$E$34,4,FALSE)+VLOOKUP(D61,'MLB Weekly Win Totals'!$B$5:$E$34,4,FALSE)+VLOOKUP(E61,'MLB Weekly Win Totals'!$B$5:$E$34,4,FALSE)+VLOOKUP(F61,'MLB Weekly Win Totals'!$B$5:$E$34,4,FALSE)+VLOOKUP(G61,'MLB Weekly Win Totals'!$B$5:$E$34,4,FALSE)+VLOOKUP(H61,'MLB Weekly Win Totals'!$B$5:$E$34,4,FALSE)+VLOOKUP(I61,'MLB Weekly Win Totals'!$B$5:$E$34,4,FALSE)+VLOOKUP(J61,'MLB Weekly Win Totals'!$B$5:$E$34,4,FALSE)+VLOOKUP(K61,'MLB Weekly Win Totals'!$B$5:$E$34,4,FALSE)+VLOOKUP(L61,'MLB Weekly Win Totals'!$B$5:$E$34,4,FALSE))/14</f>
        <v>0.50859061151403273</v>
      </c>
      <c r="Q61" s="1" t="str">
        <f>VLOOKUP(M61,'Teams Used By Individual'!$B$4:$DD$71,4,FALSE)</f>
        <v>Red Sox</v>
      </c>
      <c r="R61" s="1" t="str">
        <f>VLOOKUP(M61,'Teams Used By Individual'!$B$4:$DD$71,3,FALSE)</f>
        <v>Phillies</v>
      </c>
      <c r="S61" s="1">
        <v>1</v>
      </c>
      <c r="T61" s="1">
        <v>5</v>
      </c>
      <c r="U61">
        <v>2</v>
      </c>
      <c r="V61">
        <f>VLOOKUP(A61,'MLB Weekly Win Totals'!$B$5:$HH$34,8,FALSE)</f>
        <v>1</v>
      </c>
    </row>
    <row r="62" spans="1:22" x14ac:dyDescent="0.2">
      <c r="A62" s="1" t="str">
        <f>VLOOKUP(M62,'Teams Used By Individual'!$B$4:$F$71,5,FALSE)</f>
        <v>Rays</v>
      </c>
      <c r="B62" s="1" t="str">
        <f>VLOOKUP(M62,'Teams Used By Individual'!$B$4:$F$71,2,FALSE)</f>
        <v>Pirates</v>
      </c>
      <c r="C62" s="1" t="str">
        <f>VLOOKUP(M62,'Teams Used By Individual'!$B$4:$FF$71,6,FALSE)</f>
        <v>Twins</v>
      </c>
      <c r="D62" s="1" t="str">
        <f>VLOOKUP(M62,'Teams Used By Individual'!$B$4:$FF$71,7,FALSE)</f>
        <v>Rangers</v>
      </c>
      <c r="E62" s="1" t="str">
        <f>VLOOKUP(M62,'Teams Used By Individual'!$B$4:$FF$71,8,FALSE)</f>
        <v>Braves</v>
      </c>
      <c r="F62" s="1" t="str">
        <f>VLOOKUP(M62,'Teams Used By Individual'!$B$4:$FF$71,9,FALSE)</f>
        <v>Cubs</v>
      </c>
      <c r="G62" s="1" t="str">
        <f>VLOOKUP(M62,'Teams Used By Individual'!$B$4:$FF$71,10,FALSE)</f>
        <v>Phillies</v>
      </c>
      <c r="H62" s="1" t="str">
        <f>VLOOKUP(M62,'Teams Used By Individual'!$B$4:$FF$71,11,FALSE)</f>
        <v>Mets</v>
      </c>
      <c r="I62" s="1" t="str">
        <f>VLOOKUP(M62,'Teams Used By Individual'!$B$4:$FF$71,12,FALSE)</f>
        <v>Marlins</v>
      </c>
      <c r="J62" s="1" t="str">
        <f>VLOOKUP(M62,'Teams Used By Individual'!$B$4:$FF$71,13,FALSE)</f>
        <v>Angels</v>
      </c>
      <c r="K62" s="1" t="str">
        <f>VLOOKUP(M62,'Teams Used By Individual'!$B$4:$FF$71,14,FALSE)</f>
        <v>Blue Jays</v>
      </c>
      <c r="L62" s="1" t="str">
        <f>VLOOKUP(M62,'Teams Used By Individual'!$B$4:$FF$71,15,FALSE)</f>
        <v>White Sox</v>
      </c>
      <c r="M62" s="14" t="s">
        <v>57</v>
      </c>
      <c r="N62" s="15">
        <f t="shared" si="1"/>
        <v>9</v>
      </c>
      <c r="O62" s="20">
        <f>(WAA!AB39-WAA!AB2)+(WAA!AC39-WAA!AC2)+(WAA!K25-WAA!K2)+(WAA!H39-WAA!H2)</f>
        <v>-3.775465100936799</v>
      </c>
      <c r="P62" s="13">
        <f>(VLOOKUP(A62,'MLB Weekly Win Totals'!$B$5:$E$34,4,FALSE)+VLOOKUP(R62,'MLB Weekly Win Totals'!$B$5:$E$34,4,FALSE)+VLOOKUP(Q62,'MLB Weekly Win Totals'!$B$5:$E$34,4,FALSE)+VLOOKUP(B62,'MLB Weekly Win Totals'!$B$5:$E$34,4,FALSE)+VLOOKUP(C62,'MLB Weekly Win Totals'!$B$5:$E$34,4,FALSE)+VLOOKUP(D62,'MLB Weekly Win Totals'!$B$5:$E$34,4,FALSE)+VLOOKUP(E62,'MLB Weekly Win Totals'!$B$5:$E$34,4,FALSE)+VLOOKUP(F62,'MLB Weekly Win Totals'!$B$5:$E$34,4,FALSE)+VLOOKUP(G62,'MLB Weekly Win Totals'!$B$5:$E$34,4,FALSE)+VLOOKUP(H62,'MLB Weekly Win Totals'!$B$5:$E$34,4,FALSE)+VLOOKUP(I62,'MLB Weekly Win Totals'!$B$5:$E$34,4,FALSE)+VLOOKUP(J62,'MLB Weekly Win Totals'!$B$5:$E$34,4,FALSE)+VLOOKUP(K62,'MLB Weekly Win Totals'!$B$5:$E$34,4,FALSE)+VLOOKUP(L62,'MLB Weekly Win Totals'!$B$5:$E$34,4,FALSE))/14</f>
        <v>0.4952550547106882</v>
      </c>
      <c r="Q62" s="1" t="str">
        <f>VLOOKUP(M62,'Teams Used By Individual'!$B$4:$DD$71,4,FALSE)</f>
        <v>Royals</v>
      </c>
      <c r="R62" s="1" t="str">
        <f>VLOOKUP(M62,'Teams Used By Individual'!$B$4:$DD$71,3,FALSE)</f>
        <v>Reds</v>
      </c>
      <c r="S62" s="1">
        <v>1</v>
      </c>
      <c r="T62" s="1">
        <v>2</v>
      </c>
      <c r="U62">
        <v>4</v>
      </c>
      <c r="V62">
        <f>VLOOKUP(A62,'MLB Weekly Win Totals'!$B$5:$HH$34,8,FALSE)</f>
        <v>2</v>
      </c>
    </row>
    <row r="63" spans="1:22" x14ac:dyDescent="0.2">
      <c r="A63" s="1" t="str">
        <f>VLOOKUP(M63,'Teams Used By Individual'!$B$4:$F$71,5,FALSE)</f>
        <v>Rays</v>
      </c>
      <c r="B63" s="1" t="str">
        <f>VLOOKUP(M63,'Teams Used By Individual'!$B$4:$F$71,2,FALSE)</f>
        <v>Pirates</v>
      </c>
      <c r="C63" s="1" t="str">
        <f>VLOOKUP(M63,'Teams Used By Individual'!$B$4:$FF$71,6,FALSE)</f>
        <v>Twins</v>
      </c>
      <c r="D63" s="1" t="str">
        <f>VLOOKUP(M63,'Teams Used By Individual'!$B$4:$FF$71,7,FALSE)</f>
        <v>Rangers</v>
      </c>
      <c r="E63" s="1" t="str">
        <f>VLOOKUP(M63,'Teams Used By Individual'!$B$4:$FF$71,8,FALSE)</f>
        <v>Braves</v>
      </c>
      <c r="F63" s="1" t="str">
        <f>VLOOKUP(M63,'Teams Used By Individual'!$B$4:$FF$71,9,FALSE)</f>
        <v>Cubs</v>
      </c>
      <c r="G63" s="1" t="str">
        <f>VLOOKUP(M63,'Teams Used By Individual'!$B$4:$FF$71,10,FALSE)</f>
        <v>Phillies</v>
      </c>
      <c r="H63" s="1" t="str">
        <f>VLOOKUP(M63,'Teams Used By Individual'!$B$4:$FF$71,11,FALSE)</f>
        <v>Mets</v>
      </c>
      <c r="I63" s="1" t="str">
        <f>VLOOKUP(M63,'Teams Used By Individual'!$B$4:$FF$71,12,FALSE)</f>
        <v>Marlins</v>
      </c>
      <c r="J63" s="1" t="str">
        <f>VLOOKUP(M63,'Teams Used By Individual'!$B$4:$FF$71,13,FALSE)</f>
        <v>Angels</v>
      </c>
      <c r="K63" s="1" t="str">
        <f>VLOOKUP(M63,'Teams Used By Individual'!$B$4:$FF$71,14,FALSE)</f>
        <v>Yankees</v>
      </c>
      <c r="L63" s="1" t="str">
        <f>VLOOKUP(M63,'Teams Used By Individual'!$B$4:$FF$71,15,FALSE)</f>
        <v>Brewers</v>
      </c>
      <c r="M63" s="14" t="s">
        <v>7</v>
      </c>
      <c r="N63" s="15">
        <f t="shared" si="1"/>
        <v>9</v>
      </c>
      <c r="O63" s="20">
        <f>(WAA!AB65-WAA!AB2)+(WAA!AC65-WAA!AC2)+(WAA!K25-WAA!K2)+(WAA!H65-WAA!H2)</f>
        <v>-3.775465100936799</v>
      </c>
      <c r="P63" s="13">
        <f>(VLOOKUP(A63,'MLB Weekly Win Totals'!$B$5:$E$34,4,FALSE)+VLOOKUP(R63,'MLB Weekly Win Totals'!$B$5:$E$34,4,FALSE)+VLOOKUP(Q63,'MLB Weekly Win Totals'!$B$5:$E$34,4,FALSE)+VLOOKUP(B63,'MLB Weekly Win Totals'!$B$5:$E$34,4,FALSE)+VLOOKUP(C63,'MLB Weekly Win Totals'!$B$5:$E$34,4,FALSE)+VLOOKUP(D63,'MLB Weekly Win Totals'!$B$5:$E$34,4,FALSE)+VLOOKUP(E63,'MLB Weekly Win Totals'!$B$5:$E$34,4,FALSE)+VLOOKUP(F63,'MLB Weekly Win Totals'!$B$5:$E$34,4,FALSE)+VLOOKUP(G63,'MLB Weekly Win Totals'!$B$5:$E$34,4,FALSE)+VLOOKUP(H63,'MLB Weekly Win Totals'!$B$5:$E$34,4,FALSE)+VLOOKUP(I63,'MLB Weekly Win Totals'!$B$5:$E$34,4,FALSE)+VLOOKUP(J63,'MLB Weekly Win Totals'!$B$5:$E$34,4,FALSE)+VLOOKUP(K63,'MLB Weekly Win Totals'!$B$5:$E$34,4,FALSE)+VLOOKUP(L63,'MLB Weekly Win Totals'!$B$5:$E$34,4,FALSE))/14</f>
        <v>0.51399327288952601</v>
      </c>
      <c r="Q63" s="1" t="str">
        <f>VLOOKUP(M63,'Teams Used By Individual'!$B$4:$DD$71,4,FALSE)</f>
        <v>Royals</v>
      </c>
      <c r="R63" s="1" t="str">
        <f>VLOOKUP(M63,'Teams Used By Individual'!$B$4:$DD$71,3,FALSE)</f>
        <v>Reds</v>
      </c>
      <c r="S63" s="1">
        <v>1</v>
      </c>
      <c r="T63" s="1">
        <v>2</v>
      </c>
      <c r="U63">
        <v>4</v>
      </c>
      <c r="V63">
        <f>VLOOKUP(A63,'MLB Weekly Win Totals'!$B$5:$HH$34,8,FALSE)</f>
        <v>2</v>
      </c>
    </row>
    <row r="64" spans="1:22" x14ac:dyDescent="0.2">
      <c r="A64" s="1" t="str">
        <f>VLOOKUP(M64,'Teams Used By Individual'!$B$4:$F$71,5,FALSE)</f>
        <v>Nationals</v>
      </c>
      <c r="B64" s="1" t="str">
        <f>VLOOKUP(M64,'Teams Used By Individual'!$B$4:$F$71,2,FALSE)</f>
        <v>Pirates</v>
      </c>
      <c r="C64" s="1" t="str">
        <f>VLOOKUP(M64,'Teams Used By Individual'!$B$4:$FF$71,6,FALSE)</f>
        <v>White Sox</v>
      </c>
      <c r="D64" s="1" t="str">
        <f>VLOOKUP(M64,'Teams Used By Individual'!$B$4:$FF$71,7,FALSE)</f>
        <v>Reds</v>
      </c>
      <c r="E64" s="1" t="str">
        <f>VLOOKUP(M64,'Teams Used By Individual'!$B$4:$FF$71,8,FALSE)</f>
        <v>Royals</v>
      </c>
      <c r="F64" s="1" t="str">
        <f>VLOOKUP(M64,'Teams Used By Individual'!$B$4:$FF$71,9,FALSE)</f>
        <v>Orioles</v>
      </c>
      <c r="G64" s="1" t="str">
        <f>VLOOKUP(M64,'Teams Used By Individual'!$B$4:$FF$71,10,FALSE)</f>
        <v>Angels</v>
      </c>
      <c r="H64" s="1" t="str">
        <f>VLOOKUP(M64,'Teams Used By Individual'!$B$4:$FF$71,11,FALSE)</f>
        <v>Mets</v>
      </c>
      <c r="I64" s="1" t="str">
        <f>VLOOKUP(M64,'Teams Used By Individual'!$B$4:$FF$71,12,FALSE)</f>
        <v>Marlins</v>
      </c>
      <c r="J64" s="1" t="str">
        <f>VLOOKUP(M64,'Teams Used By Individual'!$B$4:$FF$71,13,FALSE)</f>
        <v>Astros</v>
      </c>
      <c r="K64" s="1" t="str">
        <f>VLOOKUP(M64,'Teams Used By Individual'!$B$4:$FF$71,14,FALSE)</f>
        <v>Rockies</v>
      </c>
      <c r="L64" s="1" t="str">
        <f>VLOOKUP(M64,'Teams Used By Individual'!$B$4:$FF$71,15,FALSE)</f>
        <v>Giants</v>
      </c>
      <c r="M64" s="14" t="s">
        <v>5</v>
      </c>
      <c r="N64" s="15">
        <f t="shared" si="1"/>
        <v>9</v>
      </c>
      <c r="O64" s="20">
        <f>(WAA!M43-WAA!M2)+(WAA!AC43-WAA!AC2)+(WAA!G40-WAA!G2)+(WAA!W43-WAA!W2)</f>
        <v>-1.9503205128205123</v>
      </c>
      <c r="P64" s="13">
        <f>(VLOOKUP(A64,'MLB Weekly Win Totals'!$B$5:$E$34,4,FALSE)+VLOOKUP(R64,'MLB Weekly Win Totals'!$B$5:$E$34,4,FALSE)+VLOOKUP(Q64,'MLB Weekly Win Totals'!$B$5:$E$34,4,FALSE)+VLOOKUP(B64,'MLB Weekly Win Totals'!$B$5:$E$34,4,FALSE)+VLOOKUP(C64,'MLB Weekly Win Totals'!$B$5:$E$34,4,FALSE)+VLOOKUP(D64,'MLB Weekly Win Totals'!$B$5:$E$34,4,FALSE)+VLOOKUP(E64,'MLB Weekly Win Totals'!$B$5:$E$34,4,FALSE)+VLOOKUP(F64,'MLB Weekly Win Totals'!$B$5:$E$34,4,FALSE)+VLOOKUP(G64,'MLB Weekly Win Totals'!$B$5:$E$34,4,FALSE)+VLOOKUP(H64,'MLB Weekly Win Totals'!$B$5:$E$34,4,FALSE)+VLOOKUP(I64,'MLB Weekly Win Totals'!$B$5:$E$34,4,FALSE)+VLOOKUP(J64,'MLB Weekly Win Totals'!$B$5:$E$34,4,FALSE)+VLOOKUP(K64,'MLB Weekly Win Totals'!$B$5:$E$34,4,FALSE)+VLOOKUP(L64,'MLB Weekly Win Totals'!$B$5:$E$34,4,FALSE))/14</f>
        <v>0.45779874688635369</v>
      </c>
      <c r="Q64" s="1" t="str">
        <f>VLOOKUP(M64,'Teams Used By Individual'!$B$4:$DD$71,4,FALSE)</f>
        <v>Red Sox</v>
      </c>
      <c r="R64" s="1" t="str">
        <f>VLOOKUP(M64,'Teams Used By Individual'!$B$4:$DD$71,3,FALSE)</f>
        <v>Twins</v>
      </c>
      <c r="S64" s="1">
        <v>1</v>
      </c>
      <c r="T64" s="1">
        <v>3</v>
      </c>
      <c r="U64">
        <v>2</v>
      </c>
      <c r="V64">
        <f>VLOOKUP(A64,'MLB Weekly Win Totals'!$B$5:$HH$34,8,FALSE)</f>
        <v>3</v>
      </c>
    </row>
    <row r="65" spans="1:22" x14ac:dyDescent="0.2">
      <c r="A65" s="1" t="str">
        <f>VLOOKUP(M65,'Teams Used By Individual'!$B$4:$F$71,5,FALSE)</f>
        <v>Tigers</v>
      </c>
      <c r="B65" s="1" t="str">
        <f>VLOOKUP(M65,'Teams Used By Individual'!$B$4:$F$71,2,FALSE)</f>
        <v>Pirates</v>
      </c>
      <c r="C65" s="1" t="str">
        <f>VLOOKUP(M65,'Teams Used By Individual'!$B$4:$FF$71,6,FALSE)</f>
        <v>Angels</v>
      </c>
      <c r="D65" s="1" t="str">
        <f>VLOOKUP(M65,'Teams Used By Individual'!$B$4:$FF$71,7,FALSE)</f>
        <v>Reds</v>
      </c>
      <c r="E65" s="1" t="str">
        <f>VLOOKUP(M65,'Teams Used By Individual'!$B$4:$FF$71,8,FALSE)</f>
        <v>Royals</v>
      </c>
      <c r="F65" s="1" t="str">
        <f>VLOOKUP(M65,'Teams Used By Individual'!$B$4:$FF$71,9,FALSE)</f>
        <v>Braves</v>
      </c>
      <c r="G65" s="1" t="str">
        <f>VLOOKUP(M65,'Teams Used By Individual'!$B$4:$FF$71,10,FALSE)</f>
        <v>Phillies</v>
      </c>
      <c r="H65" s="1" t="str">
        <f>VLOOKUP(M65,'Teams Used By Individual'!$B$4:$FF$71,11,FALSE)</f>
        <v>Mets</v>
      </c>
      <c r="I65" s="1" t="str">
        <f>VLOOKUP(M65,'Teams Used By Individual'!$B$4:$FF$71,12,FALSE)</f>
        <v>Twins</v>
      </c>
      <c r="J65" s="1" t="str">
        <f>VLOOKUP(M65,'Teams Used By Individual'!$B$4:$FF$71,13,FALSE)</f>
        <v>Marlins</v>
      </c>
      <c r="K65" s="1" t="str">
        <f>VLOOKUP(M65,'Teams Used By Individual'!$B$4:$FF$71,14,FALSE)</f>
        <v>Yankees</v>
      </c>
      <c r="L65" s="1" t="str">
        <f>VLOOKUP(M65,'Teams Used By Individual'!$B$4:$FF$71,15,FALSE)</f>
        <v>Brewers</v>
      </c>
      <c r="M65" s="14" t="s">
        <v>76</v>
      </c>
      <c r="N65" s="15">
        <f t="shared" si="1"/>
        <v>9</v>
      </c>
      <c r="O65" s="20">
        <f>(WAA!O68-WAA!O2)+(WAA!AC68-WAA!AC2)+(WAA!G40-WAA!G2)+(WAA!L68-WAA!L2)</f>
        <v>-2.9253205128205133</v>
      </c>
      <c r="P65" s="13">
        <f>(VLOOKUP(A65,'MLB Weekly Win Totals'!$B$5:$E$34,4,FALSE)+VLOOKUP(R65,'MLB Weekly Win Totals'!$B$5:$E$34,4,FALSE)+VLOOKUP(Q65,'MLB Weekly Win Totals'!$B$5:$E$34,4,FALSE)+VLOOKUP(B65,'MLB Weekly Win Totals'!$B$5:$E$34,4,FALSE)+VLOOKUP(C65,'MLB Weekly Win Totals'!$B$5:$E$34,4,FALSE)+VLOOKUP(D65,'MLB Weekly Win Totals'!$B$5:$E$34,4,FALSE)+VLOOKUP(E65,'MLB Weekly Win Totals'!$B$5:$E$34,4,FALSE)+VLOOKUP(F65,'MLB Weekly Win Totals'!$B$5:$E$34,4,FALSE)+VLOOKUP(G65,'MLB Weekly Win Totals'!$B$5:$E$34,4,FALSE)+VLOOKUP(H65,'MLB Weekly Win Totals'!$B$5:$E$34,4,FALSE)+VLOOKUP(I65,'MLB Weekly Win Totals'!$B$5:$E$34,4,FALSE)+VLOOKUP(J65,'MLB Weekly Win Totals'!$B$5:$E$34,4,FALSE)+VLOOKUP(K65,'MLB Weekly Win Totals'!$B$5:$E$34,4,FALSE)+VLOOKUP(L65,'MLB Weekly Win Totals'!$B$5:$E$34,4,FALSE))/14</f>
        <v>0.51900527769144678</v>
      </c>
      <c r="Q65" s="1" t="str">
        <f>VLOOKUP(M65,'Teams Used By Individual'!$B$4:$DD$71,4,FALSE)</f>
        <v>Red Sox</v>
      </c>
      <c r="R65" s="1" t="str">
        <f>VLOOKUP(M65,'Teams Used By Individual'!$B$4:$DD$71,3,FALSE)</f>
        <v>Astros</v>
      </c>
      <c r="S65" s="1">
        <v>1</v>
      </c>
      <c r="T65" s="1">
        <v>2</v>
      </c>
      <c r="U65">
        <v>2</v>
      </c>
      <c r="V65">
        <f>VLOOKUP(A65,'MLB Weekly Win Totals'!$B$5:$HH$34,8,FALSE)</f>
        <v>4</v>
      </c>
    </row>
    <row r="66" spans="1:22" x14ac:dyDescent="0.2">
      <c r="A66" s="1" t="str">
        <f>VLOOKUP(M66,'Teams Used By Individual'!$B$4:$F$71,5,FALSE)</f>
        <v>Tigers</v>
      </c>
      <c r="B66" s="1" t="str">
        <f>VLOOKUP(M66,'Teams Used By Individual'!$B$4:$F$71,2,FALSE)</f>
        <v>Pirates</v>
      </c>
      <c r="C66" s="1" t="str">
        <f>VLOOKUP(M66,'Teams Used By Individual'!$B$4:$FF$71,6,FALSE)</f>
        <v>White Sox</v>
      </c>
      <c r="D66" s="1" t="str">
        <f>VLOOKUP(M66,'Teams Used By Individual'!$B$4:$FF$71,7,FALSE)</f>
        <v>Rangers</v>
      </c>
      <c r="E66" s="1" t="str">
        <f>VLOOKUP(M66,'Teams Used By Individual'!$B$4:$FF$71,8,FALSE)</f>
        <v>Royals</v>
      </c>
      <c r="F66" s="1" t="str">
        <f>VLOOKUP(M66,'Teams Used By Individual'!$B$4:$FF$71,9,FALSE)</f>
        <v>Nationals</v>
      </c>
      <c r="G66" s="1" t="str">
        <f>VLOOKUP(M66,'Teams Used By Individual'!$B$4:$FF$71,10,FALSE)</f>
        <v>Phillies</v>
      </c>
      <c r="H66" s="1" t="str">
        <f>VLOOKUP(M66,'Teams Used By Individual'!$B$4:$FF$71,11,FALSE)</f>
        <v>Mets</v>
      </c>
      <c r="I66" s="1" t="str">
        <f>VLOOKUP(M66,'Teams Used By Individual'!$B$4:$FF$71,12,FALSE)</f>
        <v>Twins</v>
      </c>
      <c r="J66" s="1" t="str">
        <f>VLOOKUP(M66,'Teams Used By Individual'!$B$4:$FF$71,13,FALSE)</f>
        <v>Astros</v>
      </c>
      <c r="K66" s="1" t="str">
        <f>VLOOKUP(M66,'Teams Used By Individual'!$B$4:$FF$71,14,FALSE)</f>
        <v>Yankees</v>
      </c>
      <c r="L66" s="1" t="str">
        <f>VLOOKUP(M66,'Teams Used By Individual'!$B$4:$FF$71,15,FALSE)</f>
        <v>Diamondbacks</v>
      </c>
      <c r="M66" s="14" t="s">
        <v>21</v>
      </c>
      <c r="N66" s="15">
        <f t="shared" si="1"/>
        <v>9</v>
      </c>
      <c r="O66" s="20">
        <f>(WAA!AC72-WAA!AC2)+(WAA!R72-WAA!R2)+(WAA!G40-WAA!G2)+(WAA!L72-WAA!L2)</f>
        <v>-1.775320512820513</v>
      </c>
      <c r="P66" s="13">
        <f>(VLOOKUP(A66,'MLB Weekly Win Totals'!$B$5:$E$34,4,FALSE)+VLOOKUP(R66,'MLB Weekly Win Totals'!$B$5:$E$34,4,FALSE)+VLOOKUP(Q66,'MLB Weekly Win Totals'!$B$5:$E$34,4,FALSE)+VLOOKUP(B66,'MLB Weekly Win Totals'!$B$5:$E$34,4,FALSE)+VLOOKUP(C66,'MLB Weekly Win Totals'!$B$5:$E$34,4,FALSE)+VLOOKUP(D66,'MLB Weekly Win Totals'!$B$5:$E$34,4,FALSE)+VLOOKUP(E66,'MLB Weekly Win Totals'!$B$5:$E$34,4,FALSE)+VLOOKUP(F66,'MLB Weekly Win Totals'!$B$5:$E$34,4,FALSE)+VLOOKUP(G66,'MLB Weekly Win Totals'!$B$5:$E$34,4,FALSE)+VLOOKUP(H66,'MLB Weekly Win Totals'!$B$5:$E$34,4,FALSE)+VLOOKUP(I66,'MLB Weekly Win Totals'!$B$5:$E$34,4,FALSE)+VLOOKUP(J66,'MLB Weekly Win Totals'!$B$5:$E$34,4,FALSE)+VLOOKUP(K66,'MLB Weekly Win Totals'!$B$5:$E$34,4,FALSE)+VLOOKUP(L66,'MLB Weekly Win Totals'!$B$5:$E$34,4,FALSE))/14</f>
        <v>0.49336669943965256</v>
      </c>
      <c r="Q66" s="1" t="str">
        <f>VLOOKUP(M66,'Teams Used By Individual'!$B$4:$DD$71,4,FALSE)</f>
        <v>Red Sox</v>
      </c>
      <c r="R66" s="1" t="str">
        <f>VLOOKUP(M66,'Teams Used By Individual'!$B$4:$DD$71,3,FALSE)</f>
        <v>Athletics</v>
      </c>
      <c r="S66" s="1">
        <v>1</v>
      </c>
      <c r="T66" s="1">
        <v>2</v>
      </c>
      <c r="U66">
        <v>2</v>
      </c>
      <c r="V66">
        <f>VLOOKUP(A66,'MLB Weekly Win Totals'!$B$5:$HH$34,8,FALSE)</f>
        <v>4</v>
      </c>
    </row>
    <row r="67" spans="1:22" x14ac:dyDescent="0.2">
      <c r="A67" s="1" t="str">
        <f>VLOOKUP(M67,'Teams Used By Individual'!$B$4:$F$71,5,FALSE)</f>
        <v>Nationals</v>
      </c>
      <c r="B67" s="1" t="str">
        <f>VLOOKUP(M67,'Teams Used By Individual'!$B$4:$F$71,2,FALSE)</f>
        <v>Pirates</v>
      </c>
      <c r="C67" s="1" t="str">
        <f>VLOOKUP(M67,'Teams Used By Individual'!$B$4:$FF$71,6,FALSE)</f>
        <v>White Sox</v>
      </c>
      <c r="D67" s="1" t="str">
        <f>VLOOKUP(M67,'Teams Used By Individual'!$B$4:$FF$71,7,FALSE)</f>
        <v>Rangers</v>
      </c>
      <c r="E67" s="1" t="str">
        <f>VLOOKUP(M67,'Teams Used By Individual'!$B$4:$FF$71,8,FALSE)</f>
        <v>Royals</v>
      </c>
      <c r="F67" s="1" t="str">
        <f>VLOOKUP(M67,'Teams Used By Individual'!$B$4:$FF$71,9,FALSE)</f>
        <v>Braves</v>
      </c>
      <c r="G67" s="1" t="str">
        <f>VLOOKUP(M67,'Teams Used By Individual'!$B$4:$FF$71,10,FALSE)</f>
        <v>Phillies</v>
      </c>
      <c r="H67" s="1" t="str">
        <f>VLOOKUP(M67,'Teams Used By Individual'!$B$4:$FF$71,11,FALSE)</f>
        <v>Mets</v>
      </c>
      <c r="I67" s="1" t="str">
        <f>VLOOKUP(M67,'Teams Used By Individual'!$B$4:$FF$71,12,FALSE)</f>
        <v>Twins</v>
      </c>
      <c r="J67" s="1" t="str">
        <f>VLOOKUP(M67,'Teams Used By Individual'!$B$4:$FF$71,13,FALSE)</f>
        <v>Brewers</v>
      </c>
      <c r="K67" s="1" t="str">
        <f>VLOOKUP(M67,'Teams Used By Individual'!$B$4:$FF$71,14,FALSE)</f>
        <v>Astros</v>
      </c>
      <c r="L67" s="1" t="str">
        <f>VLOOKUP(M67,'Teams Used By Individual'!$B$4:$FF$71,15,FALSE)</f>
        <v>Cubs</v>
      </c>
      <c r="M67" s="14" t="s">
        <v>55</v>
      </c>
      <c r="N67" s="15">
        <f t="shared" si="1"/>
        <v>8</v>
      </c>
      <c r="O67" s="20">
        <f>(WAA!R11-WAA!R2)+(WAA!AC11-WAA!AC2)+(WAA!G40-WAA!G2)+(WAA!W11-WAA!W2)</f>
        <v>-1.8733974358974357</v>
      </c>
      <c r="P67" s="13">
        <f>(VLOOKUP(A67,'MLB Weekly Win Totals'!$B$5:$E$34,4,FALSE)+VLOOKUP(R67,'MLB Weekly Win Totals'!$B$5:$E$34,4,FALSE)+VLOOKUP(Q67,'MLB Weekly Win Totals'!$B$5:$E$34,4,FALSE)+VLOOKUP(B67,'MLB Weekly Win Totals'!$B$5:$E$34,4,FALSE)+VLOOKUP(C67,'MLB Weekly Win Totals'!$B$5:$E$34,4,FALSE)+VLOOKUP(D67,'MLB Weekly Win Totals'!$B$5:$E$34,4,FALSE)+VLOOKUP(E67,'MLB Weekly Win Totals'!$B$5:$E$34,4,FALSE)+VLOOKUP(F67,'MLB Weekly Win Totals'!$B$5:$E$34,4,FALSE)+VLOOKUP(G67,'MLB Weekly Win Totals'!$B$5:$E$34,4,FALSE)+VLOOKUP(H67,'MLB Weekly Win Totals'!$B$5:$E$34,4,FALSE)+VLOOKUP(I67,'MLB Weekly Win Totals'!$B$5:$E$34,4,FALSE)+VLOOKUP(J67,'MLB Weekly Win Totals'!$B$5:$E$34,4,FALSE)+VLOOKUP(K67,'MLB Weekly Win Totals'!$B$5:$E$34,4,FALSE)+VLOOKUP(L67,'MLB Weekly Win Totals'!$B$5:$E$34,4,FALSE))/14</f>
        <v>0.48657169228016223</v>
      </c>
      <c r="Q67" s="1" t="str">
        <f>VLOOKUP(M67,'Teams Used By Individual'!$B$4:$DD$71,4,FALSE)</f>
        <v>Red Sox</v>
      </c>
      <c r="R67" s="1" t="str">
        <f>VLOOKUP(M67,'Teams Used By Individual'!$B$4:$DD$71,3,FALSE)</f>
        <v>Athletics</v>
      </c>
      <c r="S67" s="1">
        <v>1</v>
      </c>
      <c r="T67" s="1">
        <v>2</v>
      </c>
      <c r="U67">
        <v>2</v>
      </c>
      <c r="V67">
        <f>VLOOKUP(A67,'MLB Weekly Win Totals'!$B$5:$HH$34,8,FALSE)</f>
        <v>3</v>
      </c>
    </row>
    <row r="68" spans="1:22" x14ac:dyDescent="0.2">
      <c r="A68" s="1" t="str">
        <f>VLOOKUP(M68,'Teams Used By Individual'!$B$4:$F$71,5,FALSE)</f>
        <v>Nationals</v>
      </c>
      <c r="B68" s="1" t="str">
        <f>VLOOKUP(M68,'Teams Used By Individual'!$B$4:$F$71,2,FALSE)</f>
        <v>Pirates</v>
      </c>
      <c r="C68" s="1" t="str">
        <f>VLOOKUP(M68,'Teams Used By Individual'!$B$4:$FF$71,6,FALSE)</f>
        <v>Angels</v>
      </c>
      <c r="D68" s="1" t="str">
        <f>VLOOKUP(M68,'Teams Used By Individual'!$B$4:$FF$71,7,FALSE)</f>
        <v>Reds</v>
      </c>
      <c r="E68" s="1" t="str">
        <f>VLOOKUP(M68,'Teams Used By Individual'!$B$4:$FF$71,8,FALSE)</f>
        <v>Braves</v>
      </c>
      <c r="F68" s="1" t="str">
        <f>VLOOKUP(M68,'Teams Used By Individual'!$B$4:$FF$71,9,FALSE)</f>
        <v>Rangers</v>
      </c>
      <c r="G68" s="1" t="str">
        <f>VLOOKUP(M68,'Teams Used By Individual'!$B$4:$FF$71,10,FALSE)</f>
        <v>Phillies</v>
      </c>
      <c r="H68" s="1" t="str">
        <f>VLOOKUP(M68,'Teams Used By Individual'!$B$4:$FF$71,11,FALSE)</f>
        <v>Mets</v>
      </c>
      <c r="I68" s="1" t="str">
        <f>VLOOKUP(M68,'Teams Used By Individual'!$B$4:$FF$71,12,FALSE)</f>
        <v>Marlins</v>
      </c>
      <c r="J68" s="1" t="str">
        <f>VLOOKUP(M68,'Teams Used By Individual'!$B$4:$FF$71,13,FALSE)</f>
        <v>Tigers</v>
      </c>
      <c r="K68" s="1" t="str">
        <f>VLOOKUP(M68,'Teams Used By Individual'!$B$4:$FF$71,14,FALSE)</f>
        <v>Yankees</v>
      </c>
      <c r="L68" s="1" t="str">
        <f>VLOOKUP(M68,'Teams Used By Individual'!$B$4:$FF$71,15,FALSE)</f>
        <v>Diamondbacks</v>
      </c>
      <c r="M68" s="14" t="s">
        <v>60</v>
      </c>
      <c r="N68" s="15">
        <f t="shared" si="1"/>
        <v>8</v>
      </c>
      <c r="O68" s="20">
        <f>(WAA!R30-WAA!R2)+(WAA!AC30-WAA!AC2)+(WAA!G40-WAA!G2)+(WAA!W30-WAA!W2)</f>
        <v>-1.8733974358974357</v>
      </c>
      <c r="P68" s="13">
        <f>(VLOOKUP(A68,'MLB Weekly Win Totals'!$B$5:$E$34,4,FALSE)+VLOOKUP(R68,'MLB Weekly Win Totals'!$B$5:$E$34,4,FALSE)+VLOOKUP(Q68,'MLB Weekly Win Totals'!$B$5:$E$34,4,FALSE)+VLOOKUP(B68,'MLB Weekly Win Totals'!$B$5:$E$34,4,FALSE)+VLOOKUP(C68,'MLB Weekly Win Totals'!$B$5:$E$34,4,FALSE)+VLOOKUP(D68,'MLB Weekly Win Totals'!$B$5:$E$34,4,FALSE)+VLOOKUP(E68,'MLB Weekly Win Totals'!$B$5:$E$34,4,FALSE)+VLOOKUP(F68,'MLB Weekly Win Totals'!$B$5:$E$34,4,FALSE)+VLOOKUP(G68,'MLB Weekly Win Totals'!$B$5:$E$34,4,FALSE)+VLOOKUP(H68,'MLB Weekly Win Totals'!$B$5:$E$34,4,FALSE)+VLOOKUP(I68,'MLB Weekly Win Totals'!$B$5:$E$34,4,FALSE)+VLOOKUP(J68,'MLB Weekly Win Totals'!$B$5:$E$34,4,FALSE)+VLOOKUP(K68,'MLB Weekly Win Totals'!$B$5:$E$34,4,FALSE)+VLOOKUP(L68,'MLB Weekly Win Totals'!$B$5:$E$34,4,FALSE))/14</f>
        <v>0.49749445985913032</v>
      </c>
      <c r="Q68" s="1" t="str">
        <f>VLOOKUP(M68,'Teams Used By Individual'!$B$4:$DD$71,4,FALSE)</f>
        <v>Red Sox</v>
      </c>
      <c r="R68" s="1" t="str">
        <f>VLOOKUP(M68,'Teams Used By Individual'!$B$4:$DD$71,3,FALSE)</f>
        <v>Athletics</v>
      </c>
      <c r="S68" s="1">
        <v>1</v>
      </c>
      <c r="T68" s="1">
        <v>2</v>
      </c>
      <c r="U68">
        <v>2</v>
      </c>
      <c r="V68">
        <f>VLOOKUP(A68,'MLB Weekly Win Totals'!$B$5:$HH$34,8,FALSE)</f>
        <v>3</v>
      </c>
    </row>
    <row r="69" spans="1:22" x14ac:dyDescent="0.2">
      <c r="A69" s="1" t="str">
        <f>VLOOKUP(M69,'Teams Used By Individual'!$B$4:$F$71,5,FALSE)</f>
        <v>Nationals</v>
      </c>
      <c r="B69" s="1" t="str">
        <f>VLOOKUP(M69,'Teams Used By Individual'!$B$4:$F$71,2,FALSE)</f>
        <v>Pirates</v>
      </c>
      <c r="C69" s="1" t="str">
        <f>VLOOKUP(M69,'Teams Used By Individual'!$B$4:$FF$71,6,FALSE)</f>
        <v>White Sox</v>
      </c>
      <c r="D69" s="1" t="str">
        <f>VLOOKUP(M69,'Teams Used By Individual'!$B$4:$FF$71,7,FALSE)</f>
        <v>Reds</v>
      </c>
      <c r="E69" s="1" t="str">
        <f>VLOOKUP(M69,'Teams Used By Individual'!$B$4:$FF$71,8,FALSE)</f>
        <v>Royals</v>
      </c>
      <c r="F69" s="1" t="str">
        <f>VLOOKUP(M69,'Teams Used By Individual'!$B$4:$FF$71,9,FALSE)</f>
        <v>Rangers</v>
      </c>
      <c r="G69" s="1" t="str">
        <f>VLOOKUP(M69,'Teams Used By Individual'!$B$4:$FF$71,10,FALSE)</f>
        <v>Brewers</v>
      </c>
      <c r="H69" s="1" t="str">
        <f>VLOOKUP(M69,'Teams Used By Individual'!$B$4:$FF$71,11,FALSE)</f>
        <v>Orioles</v>
      </c>
      <c r="I69" s="1" t="str">
        <f>VLOOKUP(M69,'Teams Used By Individual'!$B$4:$FF$71,12,FALSE)</f>
        <v>Twins</v>
      </c>
      <c r="J69" s="1" t="str">
        <f>VLOOKUP(M69,'Teams Used By Individual'!$B$4:$FF$71,13,FALSE)</f>
        <v>Cubs</v>
      </c>
      <c r="K69" s="1" t="str">
        <f>VLOOKUP(M69,'Teams Used By Individual'!$B$4:$FF$71,14,FALSE)</f>
        <v>Rockies</v>
      </c>
      <c r="L69" s="1" t="str">
        <f>VLOOKUP(M69,'Teams Used By Individual'!$B$4:$FF$71,15,FALSE)</f>
        <v>Diamondbacks</v>
      </c>
      <c r="M69" s="14" t="s">
        <v>34</v>
      </c>
      <c r="N69" s="15">
        <f t="shared" si="1"/>
        <v>8</v>
      </c>
      <c r="O69" s="20">
        <f>(WAA!R33-WAA!R2)+(WAA!AC33-WAA!AC2)+(WAA!G40-WAA!G2)+(WAA!W33-WAA!W2)</f>
        <v>-1.8733974358974357</v>
      </c>
      <c r="P69" s="13">
        <f>(VLOOKUP(A69,'MLB Weekly Win Totals'!$B$5:$E$34,4,FALSE)+VLOOKUP(R69,'MLB Weekly Win Totals'!$B$5:$E$34,4,FALSE)+VLOOKUP(Q69,'MLB Weekly Win Totals'!$B$5:$E$34,4,FALSE)+VLOOKUP(B69,'MLB Weekly Win Totals'!$B$5:$E$34,4,FALSE)+VLOOKUP(C69,'MLB Weekly Win Totals'!$B$5:$E$34,4,FALSE)+VLOOKUP(D69,'MLB Weekly Win Totals'!$B$5:$E$34,4,FALSE)+VLOOKUP(E69,'MLB Weekly Win Totals'!$B$5:$E$34,4,FALSE)+VLOOKUP(F69,'MLB Weekly Win Totals'!$B$5:$E$34,4,FALSE)+VLOOKUP(G69,'MLB Weekly Win Totals'!$B$5:$E$34,4,FALSE)+VLOOKUP(H69,'MLB Weekly Win Totals'!$B$5:$E$34,4,FALSE)+VLOOKUP(I69,'MLB Weekly Win Totals'!$B$5:$E$34,4,FALSE)+VLOOKUP(J69,'MLB Weekly Win Totals'!$B$5:$E$34,4,FALSE)+VLOOKUP(K69,'MLB Weekly Win Totals'!$B$5:$E$34,4,FALSE)+VLOOKUP(L69,'MLB Weekly Win Totals'!$B$5:$E$34,4,FALSE))/14</f>
        <v>0.4491861356478708</v>
      </c>
      <c r="Q69" s="1" t="str">
        <f>VLOOKUP(M69,'Teams Used By Individual'!$B$4:$DD$71,4,FALSE)</f>
        <v>Red Sox</v>
      </c>
      <c r="R69" s="1" t="str">
        <f>VLOOKUP(M69,'Teams Used By Individual'!$B$4:$DD$71,3,FALSE)</f>
        <v>Athletics</v>
      </c>
      <c r="S69" s="1">
        <v>1</v>
      </c>
      <c r="T69" s="1">
        <v>2</v>
      </c>
      <c r="U69">
        <v>2</v>
      </c>
      <c r="V69">
        <f>VLOOKUP(A69,'MLB Weekly Win Totals'!$B$5:$HH$34,8,FALSE)</f>
        <v>3</v>
      </c>
    </row>
    <row r="70" spans="1:22" x14ac:dyDescent="0.2">
      <c r="A70" s="1" t="str">
        <f>VLOOKUP(M70,'Teams Used By Individual'!$B$4:$F$71,5,FALSE)</f>
        <v>Guardians</v>
      </c>
      <c r="B70" s="1" t="str">
        <f>VLOOKUP(M70,'Teams Used By Individual'!$B$4:$F$71,2,FALSE)</f>
        <v>Tigers</v>
      </c>
      <c r="C70" s="1" t="str">
        <f>VLOOKUP(M70,'Teams Used By Individual'!$B$4:$FF$71,6,FALSE)</f>
        <v>Twins</v>
      </c>
      <c r="D70" s="1" t="str">
        <f>VLOOKUP(M70,'Teams Used By Individual'!$B$4:$FF$71,7,FALSE)</f>
        <v>White Sox</v>
      </c>
      <c r="E70" s="1" t="str">
        <f>VLOOKUP(M70,'Teams Used By Individual'!$B$4:$FF$71,8,FALSE)</f>
        <v>Mariners</v>
      </c>
      <c r="F70" s="1" t="str">
        <f>VLOOKUP(M70,'Teams Used By Individual'!$B$4:$FF$71,9,FALSE)</f>
        <v>Angels</v>
      </c>
      <c r="G70" s="1" t="str">
        <f>VLOOKUP(M70,'Teams Used By Individual'!$B$4:$FF$71,10,FALSE)</f>
        <v>Phillies</v>
      </c>
      <c r="H70" s="1" t="str">
        <f>VLOOKUP(M70,'Teams Used By Individual'!$B$4:$FF$71,11,FALSE)</f>
        <v>Braves</v>
      </c>
      <c r="I70" s="1" t="str">
        <f>VLOOKUP(M70,'Teams Used By Individual'!$B$4:$FF$71,12,FALSE)</f>
        <v>Cardinals</v>
      </c>
      <c r="J70" s="1" t="str">
        <f>VLOOKUP(M70,'Teams Used By Individual'!$B$4:$FF$71,13,FALSE)</f>
        <v>Giants</v>
      </c>
      <c r="K70" s="1" t="str">
        <f>VLOOKUP(M70,'Teams Used By Individual'!$B$4:$FF$71,14,FALSE)</f>
        <v>Red Sox</v>
      </c>
      <c r="L70" s="1" t="str">
        <f>VLOOKUP(M70,'Teams Used By Individual'!$B$4:$FF$71,15,FALSE)</f>
        <v>Royals</v>
      </c>
      <c r="M70" s="14" t="s">
        <v>62</v>
      </c>
      <c r="N70" s="15">
        <f t="shared" si="1"/>
        <v>8</v>
      </c>
      <c r="O70" s="20">
        <f>(WAA!E37-WAA!E2)+(WAA!L37-WAA!L2)+(WAA!Q37-WAA!Q2)+(WAA!J37-WAA!J2)</f>
        <v>-6.7385117056856192</v>
      </c>
      <c r="P70" s="13">
        <f>(VLOOKUP(A70,'MLB Weekly Win Totals'!$B$5:$E$34,4,FALSE)+VLOOKUP(R70,'MLB Weekly Win Totals'!$B$5:$E$34,4,FALSE)+VLOOKUP(Q70,'MLB Weekly Win Totals'!$B$5:$E$34,4,FALSE)+VLOOKUP(B70,'MLB Weekly Win Totals'!$B$5:$E$34,4,FALSE)+VLOOKUP(C70,'MLB Weekly Win Totals'!$B$5:$E$34,4,FALSE)+VLOOKUP(D70,'MLB Weekly Win Totals'!$B$5:$E$34,4,FALSE)+VLOOKUP(E70,'MLB Weekly Win Totals'!$B$5:$E$34,4,FALSE)+VLOOKUP(F70,'MLB Weekly Win Totals'!$B$5:$E$34,4,FALSE)+VLOOKUP(G70,'MLB Weekly Win Totals'!$B$5:$E$34,4,FALSE)+VLOOKUP(H70,'MLB Weekly Win Totals'!$B$5:$E$34,4,FALSE)+VLOOKUP(I70,'MLB Weekly Win Totals'!$B$5:$E$34,4,FALSE)+VLOOKUP(J70,'MLB Weekly Win Totals'!$B$5:$E$34,4,FALSE)+VLOOKUP(K70,'MLB Weekly Win Totals'!$B$5:$E$34,4,FALSE)+VLOOKUP(L70,'MLB Weekly Win Totals'!$B$5:$E$34,4,FALSE))/14</f>
        <v>0.50541239710694741</v>
      </c>
      <c r="Q70" s="1" t="str">
        <f>VLOOKUP(M70,'Teams Used By Individual'!$B$4:$DD$71,4,FALSE)</f>
        <v>Rangers</v>
      </c>
      <c r="R70" s="1" t="str">
        <f>VLOOKUP(M70,'Teams Used By Individual'!$B$4:$DD$71,3,FALSE)</f>
        <v>Yankees</v>
      </c>
      <c r="S70" s="1">
        <v>0</v>
      </c>
      <c r="T70" s="1">
        <v>3</v>
      </c>
      <c r="U70">
        <v>1</v>
      </c>
      <c r="V70">
        <f>VLOOKUP(A70,'MLB Weekly Win Totals'!$B$5:$HH$34,8,FALSE)</f>
        <v>4</v>
      </c>
    </row>
    <row r="71" spans="1:22" x14ac:dyDescent="0.2">
      <c r="A71" s="1" t="str">
        <f>VLOOKUP(M71,'Teams Used By Individual'!$B$4:$F$71,5,FALSE)</f>
        <v>Rays</v>
      </c>
      <c r="B71" s="1" t="str">
        <f>VLOOKUP(M71,'Teams Used By Individual'!$B$4:$F$71,2,FALSE)</f>
        <v>Pirates</v>
      </c>
      <c r="C71" s="1" t="str">
        <f>VLOOKUP(M71,'Teams Used By Individual'!$B$4:$FF$71,6,FALSE)</f>
        <v>Royals</v>
      </c>
      <c r="D71" s="1" t="str">
        <f>VLOOKUP(M71,'Teams Used By Individual'!$B$4:$FF$71,7,FALSE)</f>
        <v>Tigers</v>
      </c>
      <c r="E71" s="1" t="str">
        <f>VLOOKUP(M71,'Teams Used By Individual'!$B$4:$FF$71,8,FALSE)</f>
        <v>Dodgers</v>
      </c>
      <c r="F71" s="1" t="str">
        <f>VLOOKUP(M71,'Teams Used By Individual'!$B$4:$FF$71,9,FALSE)</f>
        <v>Rangers</v>
      </c>
      <c r="G71" s="1" t="str">
        <f>VLOOKUP(M71,'Teams Used By Individual'!$B$4:$FF$71,10,FALSE)</f>
        <v>Phillies</v>
      </c>
      <c r="H71" s="1" t="str">
        <f>VLOOKUP(M71,'Teams Used By Individual'!$B$4:$FF$71,11,FALSE)</f>
        <v>Mets</v>
      </c>
      <c r="I71" s="1" t="str">
        <f>VLOOKUP(M71,'Teams Used By Individual'!$B$4:$FF$71,12,FALSE)</f>
        <v>Marlins</v>
      </c>
      <c r="J71" s="1" t="str">
        <f>VLOOKUP(M71,'Teams Used By Individual'!$B$4:$FF$71,13,FALSE)</f>
        <v>Cubs</v>
      </c>
      <c r="K71" s="1" t="str">
        <f>VLOOKUP(M71,'Teams Used By Individual'!$B$4:$FF$71,14,FALSE)</f>
        <v>Angels</v>
      </c>
      <c r="L71" s="1" t="str">
        <f>VLOOKUP(M71,'Teams Used By Individual'!$B$4:$FF$71,15,FALSE)</f>
        <v>Brewers</v>
      </c>
      <c r="M71" s="14" t="s">
        <v>25</v>
      </c>
      <c r="N71" s="15">
        <f t="shared" si="1"/>
        <v>7</v>
      </c>
      <c r="O71" s="20">
        <f>(WAA!R23-WAA!R2)+(WAA!AC23-WAA!AC2)+(WAA!G40-WAA!G2)+(WAA!H23-WAA!H2)</f>
        <v>-3.3139568764568765</v>
      </c>
      <c r="P71" s="13">
        <f>(VLOOKUP(A71,'MLB Weekly Win Totals'!$B$5:$E$34,4,FALSE)+VLOOKUP(R71,'MLB Weekly Win Totals'!$B$5:$E$34,4,FALSE)+VLOOKUP(Q71,'MLB Weekly Win Totals'!$B$5:$E$34,4,FALSE)+VLOOKUP(B71,'MLB Weekly Win Totals'!$B$5:$E$34,4,FALSE)+VLOOKUP(C71,'MLB Weekly Win Totals'!$B$5:$E$34,4,FALSE)+VLOOKUP(D71,'MLB Weekly Win Totals'!$B$5:$E$34,4,FALSE)+VLOOKUP(E71,'MLB Weekly Win Totals'!$B$5:$E$34,4,FALSE)+VLOOKUP(F71,'MLB Weekly Win Totals'!$B$5:$E$34,4,FALSE)+VLOOKUP(G71,'MLB Weekly Win Totals'!$B$5:$E$34,4,FALSE)+VLOOKUP(H71,'MLB Weekly Win Totals'!$B$5:$E$34,4,FALSE)+VLOOKUP(I71,'MLB Weekly Win Totals'!$B$5:$E$34,4,FALSE)+VLOOKUP(J71,'MLB Weekly Win Totals'!$B$5:$E$34,4,FALSE)+VLOOKUP(K71,'MLB Weekly Win Totals'!$B$5:$E$34,4,FALSE)+VLOOKUP(L71,'MLB Weekly Win Totals'!$B$5:$E$34,4,FALSE))/14</f>
        <v>0.52032298886109252</v>
      </c>
      <c r="Q71" s="1" t="str">
        <f>VLOOKUP(M71,'Teams Used By Individual'!$B$4:$DD$71,4,FALSE)</f>
        <v>Red Sox</v>
      </c>
      <c r="R71" s="1" t="str">
        <f>VLOOKUP(M71,'Teams Used By Individual'!$B$4:$DD$71,3,FALSE)</f>
        <v>Athletics</v>
      </c>
      <c r="S71" s="1">
        <v>1</v>
      </c>
      <c r="T71" s="1">
        <v>2</v>
      </c>
      <c r="U71">
        <v>2</v>
      </c>
      <c r="V71">
        <f>VLOOKUP(A71,'MLB Weekly Win Totals'!$B$5:$HH$34,8,FALSE)</f>
        <v>2</v>
      </c>
    </row>
    <row r="72" spans="1:22" x14ac:dyDescent="0.2">
      <c r="A72" s="1" t="str">
        <f>VLOOKUP(M72,'Teams Used By Individual'!$B$4:$F$71,5,FALSE)</f>
        <v>Nationals</v>
      </c>
      <c r="B72" s="1" t="str">
        <f>VLOOKUP(M72,'Teams Used By Individual'!$B$4:$F$71,2,FALSE)</f>
        <v>Pirates</v>
      </c>
      <c r="C72" s="1" t="str">
        <f>VLOOKUP(M72,'Teams Used By Individual'!$B$4:$FF$71,6,FALSE)</f>
        <v>Athletics</v>
      </c>
      <c r="D72" s="1" t="str">
        <f>VLOOKUP(M72,'Teams Used By Individual'!$B$4:$FF$71,7,FALSE)</f>
        <v>Rangers</v>
      </c>
      <c r="E72" s="1" t="str">
        <f>VLOOKUP(M72,'Teams Used By Individual'!$B$4:$FF$71,8,FALSE)</f>
        <v>Royals</v>
      </c>
      <c r="F72" s="1" t="str">
        <f>VLOOKUP(M72,'Teams Used By Individual'!$B$4:$FF$71,9,FALSE)</f>
        <v>Cubs</v>
      </c>
      <c r="G72" s="1" t="str">
        <f>VLOOKUP(M72,'Teams Used By Individual'!$B$4:$FF$71,10,FALSE)</f>
        <v>Angels</v>
      </c>
      <c r="H72" s="1" t="str">
        <f>VLOOKUP(M72,'Teams Used By Individual'!$B$4:$FF$71,11,FALSE)</f>
        <v>Mets</v>
      </c>
      <c r="I72" s="1" t="str">
        <f>VLOOKUP(M72,'Teams Used By Individual'!$B$4:$FF$71,12,FALSE)</f>
        <v>Tigers</v>
      </c>
      <c r="J72" s="1" t="str">
        <f>VLOOKUP(M72,'Teams Used By Individual'!$B$4:$FF$71,13,FALSE)</f>
        <v>Marlins</v>
      </c>
      <c r="K72" s="1" t="str">
        <f>VLOOKUP(M72,'Teams Used By Individual'!$B$4:$FF$71,14,FALSE)</f>
        <v>Yankees</v>
      </c>
      <c r="L72" s="1" t="str">
        <f>VLOOKUP(M72,'Teams Used By Individual'!$B$4:$FF$71,15,FALSE)</f>
        <v>Brewers</v>
      </c>
      <c r="M72" s="14" t="s">
        <v>8</v>
      </c>
      <c r="N72" s="15">
        <f t="shared" si="1"/>
        <v>7</v>
      </c>
      <c r="O72" s="20">
        <f>(WAA!Z47-WAA!Z2)+(WAA!AC47-WAA!AC2)+(WAA!G40-WAA!G2)+(WAA!W47-WAA!W2)</f>
        <v>-2.7305402930402929</v>
      </c>
      <c r="P72" s="13">
        <f>(VLOOKUP(A72,'MLB Weekly Win Totals'!$B$5:$E$34,4,FALSE)+VLOOKUP(R72,'MLB Weekly Win Totals'!$B$5:$E$34,4,FALSE)+VLOOKUP(Q72,'MLB Weekly Win Totals'!$B$5:$E$34,4,FALSE)+VLOOKUP(B72,'MLB Weekly Win Totals'!$B$5:$E$34,4,FALSE)+VLOOKUP(C72,'MLB Weekly Win Totals'!$B$5:$E$34,4,FALSE)+VLOOKUP(D72,'MLB Weekly Win Totals'!$B$5:$E$34,4,FALSE)+VLOOKUP(E72,'MLB Weekly Win Totals'!$B$5:$E$34,4,FALSE)+VLOOKUP(F72,'MLB Weekly Win Totals'!$B$5:$E$34,4,FALSE)+VLOOKUP(G72,'MLB Weekly Win Totals'!$B$5:$E$34,4,FALSE)+VLOOKUP(H72,'MLB Weekly Win Totals'!$B$5:$E$34,4,FALSE)+VLOOKUP(I72,'MLB Weekly Win Totals'!$B$5:$E$34,4,FALSE)+VLOOKUP(J72,'MLB Weekly Win Totals'!$B$5:$E$34,4,FALSE)+VLOOKUP(K72,'MLB Weekly Win Totals'!$B$5:$E$34,4,FALSE)+VLOOKUP(L72,'MLB Weekly Win Totals'!$B$5:$E$34,4,FALSE))/14</f>
        <v>0.50471831325591077</v>
      </c>
      <c r="Q72" s="1" t="str">
        <f>VLOOKUP(M72,'Teams Used By Individual'!$B$4:$DD$71,4,FALSE)</f>
        <v>Red Sox</v>
      </c>
      <c r="R72" s="1" t="str">
        <f>VLOOKUP(M72,'Teams Used By Individual'!$B$4:$DD$71,3,FALSE)</f>
        <v>Cardinals</v>
      </c>
      <c r="S72" s="1">
        <v>1</v>
      </c>
      <c r="T72" s="1">
        <v>1</v>
      </c>
      <c r="U72">
        <v>2</v>
      </c>
      <c r="V72">
        <f>VLOOKUP(A72,'MLB Weekly Win Totals'!$B$5:$HH$34,8,FALSE)</f>
        <v>3</v>
      </c>
    </row>
  </sheetData>
  <autoFilter ref="A4:AS72" xr:uid="{253B48B4-5EE6-0040-8CD3-776180CEF877}">
    <sortState xmlns:xlrd2="http://schemas.microsoft.com/office/spreadsheetml/2017/richdata2" ref="A5:AS72">
      <sortCondition descending="1" ref="N4:N7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BiffleBall Standings</vt:lpstr>
      <vt:lpstr>Standings Working Page</vt:lpstr>
      <vt:lpstr>Teams Used By Individual</vt:lpstr>
      <vt:lpstr>Week 15 Pick Distribution</vt:lpstr>
      <vt:lpstr>Pick Distribution Working Page</vt:lpstr>
      <vt:lpstr>WAA</vt:lpstr>
      <vt:lpstr>MLB Weekly Win Totals</vt:lpstr>
      <vt:lpstr>SOTU Working 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Geller</dc:creator>
  <cp:lastModifiedBy>Andrew Geller</cp:lastModifiedBy>
  <dcterms:created xsi:type="dcterms:W3CDTF">2025-03-27T01:43:09Z</dcterms:created>
  <dcterms:modified xsi:type="dcterms:W3CDTF">2025-06-30T13:20:53Z</dcterms:modified>
</cp:coreProperties>
</file>