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ndrewge/Documents/"/>
    </mc:Choice>
  </mc:AlternateContent>
  <xr:revisionPtr revIDLastSave="0" documentId="13_ncr:1_{EAF26FE0-2A89-E04A-AFEF-0E11B326EDBE}" xr6:coauthVersionLast="47" xr6:coauthVersionMax="47" xr10:uidLastSave="{00000000-0000-0000-0000-000000000000}"/>
  <bookViews>
    <workbookView xWindow="38260" yWindow="2360" windowWidth="28800" windowHeight="16560" xr2:uid="{706C30D0-5309-D642-869D-79783B76D36C}"/>
  </bookViews>
  <sheets>
    <sheet name="BiffleBall Standings" sheetId="8" r:id="rId1"/>
    <sheet name="Standings Working Page" sheetId="9" state="hidden" r:id="rId2"/>
    <sheet name="Teams Used By Individual" sheetId="2" r:id="rId3"/>
    <sheet name="Week 22 Pick Distribution" sheetId="3" r:id="rId4"/>
    <sheet name="Pick Distribution Working Page" sheetId="10" state="hidden" r:id="rId5"/>
    <sheet name="WAA" sheetId="4" r:id="rId6"/>
    <sheet name="MLB Weekly Win Totals" sheetId="7" r:id="rId7"/>
    <sheet name="SOTU Working Page" sheetId="11" state="hidden" r:id="rId8"/>
  </sheets>
  <definedNames>
    <definedName name="_xlnm._FilterDatabase" localSheetId="0" hidden="1">'BiffleBall Standings'!$A$4:$AJ$4</definedName>
    <definedName name="_xlnm._FilterDatabase" localSheetId="6" hidden="1">'MLB Weekly Win Totals'!$A$4:$AF$34</definedName>
    <definedName name="_xlnm._FilterDatabase" localSheetId="4" hidden="1">'Pick Distribution Working Page'!$L$2:$L$70</definedName>
    <definedName name="_xlnm._FilterDatabase" localSheetId="7" hidden="1">'SOTU Working Page'!$A$4:$AY$72</definedName>
    <definedName name="_xlnm._FilterDatabase" localSheetId="1" hidden="1">'Standings Working Page'!$A$4:$BA$72</definedName>
    <definedName name="_xlnm._FilterDatabase" localSheetId="2" hidden="1">'Teams Used By Individual'!$B$3:$C$3</definedName>
    <definedName name="_xlnm._FilterDatabase" localSheetId="5" hidden="1">WAA!$A$4:$AH$72</definedName>
    <definedName name="_xlnm._FilterDatabase" localSheetId="3" hidden="1">'Week 22 Pick Distribution'!$M$2:$M$70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" i="8" l="1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5" i="8"/>
  <c r="R6" i="11"/>
  <c r="R7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53" i="11"/>
  <c r="R54" i="11"/>
  <c r="R55" i="11"/>
  <c r="R56" i="11"/>
  <c r="R57" i="11"/>
  <c r="R58" i="11"/>
  <c r="R59" i="11"/>
  <c r="R60" i="11"/>
  <c r="R61" i="11"/>
  <c r="R62" i="11"/>
  <c r="R63" i="11"/>
  <c r="R64" i="11"/>
  <c r="R65" i="11"/>
  <c r="R66" i="11"/>
  <c r="R67" i="11"/>
  <c r="R68" i="11"/>
  <c r="R69" i="11"/>
  <c r="R70" i="11"/>
  <c r="R71" i="11"/>
  <c r="R72" i="11"/>
  <c r="R5" i="11"/>
  <c r="R5" i="9"/>
  <c r="R7" i="9"/>
  <c r="R8" i="9"/>
  <c r="R9" i="9"/>
  <c r="R14" i="9"/>
  <c r="R10" i="9"/>
  <c r="R16" i="9"/>
  <c r="R22" i="9"/>
  <c r="R11" i="9"/>
  <c r="R12" i="9"/>
  <c r="R13" i="9"/>
  <c r="R15" i="9"/>
  <c r="R20" i="9"/>
  <c r="R19" i="9"/>
  <c r="R17" i="9"/>
  <c r="R18" i="9"/>
  <c r="R29" i="9"/>
  <c r="R26" i="9"/>
  <c r="R33" i="9"/>
  <c r="R23" i="9"/>
  <c r="R24" i="9"/>
  <c r="R21" i="9"/>
  <c r="R32" i="9"/>
  <c r="R39" i="9"/>
  <c r="R30" i="9"/>
  <c r="R31" i="9"/>
  <c r="R27" i="9"/>
  <c r="R36" i="9"/>
  <c r="AU36" i="9" s="1"/>
  <c r="R34" i="9"/>
  <c r="R28" i="9"/>
  <c r="R25" i="9"/>
  <c r="R35" i="9"/>
  <c r="R41" i="9"/>
  <c r="R37" i="9"/>
  <c r="R44" i="9"/>
  <c r="R54" i="9"/>
  <c r="R38" i="9"/>
  <c r="R43" i="9"/>
  <c r="R42" i="9"/>
  <c r="R45" i="9"/>
  <c r="R50" i="9"/>
  <c r="R46" i="9"/>
  <c r="R40" i="9"/>
  <c r="R47" i="9"/>
  <c r="R48" i="9"/>
  <c r="R55" i="9"/>
  <c r="R51" i="9"/>
  <c r="R52" i="9"/>
  <c r="R57" i="9"/>
  <c r="R49" i="9"/>
  <c r="R58" i="9"/>
  <c r="AU58" i="9" s="1"/>
  <c r="R61" i="9"/>
  <c r="AU61" i="9" s="1"/>
  <c r="R56" i="9"/>
  <c r="R59" i="9"/>
  <c r="R60" i="9"/>
  <c r="R53" i="9"/>
  <c r="R66" i="9"/>
  <c r="R62" i="9"/>
  <c r="R67" i="9"/>
  <c r="R63" i="9"/>
  <c r="AU63" i="9" s="1"/>
  <c r="R68" i="9"/>
  <c r="R64" i="9"/>
  <c r="R65" i="9"/>
  <c r="R69" i="9"/>
  <c r="R71" i="9"/>
  <c r="R70" i="9"/>
  <c r="R72" i="9"/>
  <c r="R6" i="9"/>
  <c r="Z20" i="7"/>
  <c r="Z21" i="7"/>
  <c r="Z28" i="7"/>
  <c r="Z29" i="7"/>
  <c r="N97" i="10"/>
  <c r="AC2" i="8"/>
  <c r="Q6" i="11"/>
  <c r="Q7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68" i="11"/>
  <c r="Q69" i="11"/>
  <c r="Q70" i="11"/>
  <c r="Q71" i="11"/>
  <c r="Q72" i="11"/>
  <c r="Q5" i="11"/>
  <c r="Q7" i="9"/>
  <c r="Q5" i="9"/>
  <c r="Q8" i="9"/>
  <c r="Q10" i="9"/>
  <c r="Q16" i="9"/>
  <c r="Q22" i="9"/>
  <c r="Q11" i="9"/>
  <c r="Q9" i="9"/>
  <c r="Q14" i="9"/>
  <c r="Q12" i="9"/>
  <c r="Q20" i="9"/>
  <c r="Q13" i="9"/>
  <c r="Q15" i="9"/>
  <c r="Q19" i="9"/>
  <c r="Q32" i="9"/>
  <c r="Q17" i="9"/>
  <c r="Q18" i="9"/>
  <c r="Q26" i="9"/>
  <c r="Q29" i="9"/>
  <c r="Q33" i="9"/>
  <c r="Q23" i="9"/>
  <c r="Q27" i="9"/>
  <c r="Q36" i="9"/>
  <c r="Q24" i="9"/>
  <c r="Q21" i="9"/>
  <c r="Q34" i="9"/>
  <c r="Q39" i="9"/>
  <c r="Q30" i="9"/>
  <c r="Q31" i="9"/>
  <c r="Q35" i="9"/>
  <c r="Q41" i="9"/>
  <c r="Q54" i="9"/>
  <c r="Q37" i="9"/>
  <c r="Q38" i="9"/>
  <c r="AT38" i="9" s="1"/>
  <c r="Q45" i="9"/>
  <c r="Q44" i="9"/>
  <c r="Q50" i="9"/>
  <c r="Q46" i="9"/>
  <c r="Q61" i="9"/>
  <c r="Q28" i="9"/>
  <c r="Q43" i="9"/>
  <c r="Q25" i="9"/>
  <c r="Q42" i="9"/>
  <c r="Q40" i="9"/>
  <c r="Q47" i="9"/>
  <c r="Q48" i="9"/>
  <c r="Q57" i="9"/>
  <c r="AT57" i="9" s="1"/>
  <c r="Q56" i="9"/>
  <c r="Q51" i="9"/>
  <c r="Q52" i="9"/>
  <c r="Q49" i="9"/>
  <c r="Q58" i="9"/>
  <c r="Q66" i="9"/>
  <c r="Q55" i="9"/>
  <c r="Q68" i="9"/>
  <c r="Q59" i="9"/>
  <c r="Q62" i="9"/>
  <c r="Q60" i="9"/>
  <c r="Q53" i="9"/>
  <c r="Q64" i="9"/>
  <c r="Q67" i="9"/>
  <c r="Q63" i="9"/>
  <c r="Q65" i="9"/>
  <c r="Q69" i="9"/>
  <c r="Q71" i="9"/>
  <c r="Q70" i="9"/>
  <c r="Q72" i="9"/>
  <c r="Q6" i="9"/>
  <c r="Z6" i="7"/>
  <c r="Z8" i="7"/>
  <c r="Z9" i="7"/>
  <c r="Z10" i="7"/>
  <c r="Z11" i="7"/>
  <c r="Z12" i="7"/>
  <c r="Z13" i="7"/>
  <c r="Z14" i="7"/>
  <c r="Z15" i="7"/>
  <c r="Z16" i="7"/>
  <c r="Z17" i="7"/>
  <c r="Z18" i="7"/>
  <c r="Z19" i="7"/>
  <c r="Z22" i="7"/>
  <c r="Z23" i="7"/>
  <c r="Z24" i="7"/>
  <c r="Z25" i="7"/>
  <c r="Z26" i="7"/>
  <c r="Z27" i="7"/>
  <c r="Z30" i="7"/>
  <c r="Z31" i="7"/>
  <c r="Z32" i="7"/>
  <c r="Z33" i="7"/>
  <c r="Z34" i="7"/>
  <c r="Z5" i="7"/>
  <c r="AB2" i="8"/>
  <c r="P6" i="11"/>
  <c r="P7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68" i="11"/>
  <c r="P69" i="11"/>
  <c r="P70" i="11"/>
  <c r="P71" i="11"/>
  <c r="P72" i="11"/>
  <c r="P5" i="11"/>
  <c r="P7" i="9"/>
  <c r="P8" i="9"/>
  <c r="P5" i="9"/>
  <c r="P10" i="9"/>
  <c r="P14" i="9"/>
  <c r="P16" i="9"/>
  <c r="P22" i="9"/>
  <c r="AS22" i="9" s="1"/>
  <c r="P11" i="9"/>
  <c r="P9" i="9"/>
  <c r="P15" i="9"/>
  <c r="P32" i="9"/>
  <c r="P12" i="9"/>
  <c r="P17" i="9"/>
  <c r="P18" i="9"/>
  <c r="P20" i="9"/>
  <c r="P13" i="9"/>
  <c r="P33" i="9"/>
  <c r="P23" i="9"/>
  <c r="P27" i="9"/>
  <c r="AS27" i="9" s="1"/>
  <c r="P19" i="9"/>
  <c r="P26" i="9"/>
  <c r="P34" i="9"/>
  <c r="P29" i="9"/>
  <c r="P36" i="9"/>
  <c r="P24" i="9"/>
  <c r="P21" i="9"/>
  <c r="P35" i="9"/>
  <c r="P39" i="9"/>
  <c r="P41" i="9"/>
  <c r="P30" i="9"/>
  <c r="P31" i="9"/>
  <c r="P38" i="9"/>
  <c r="P54" i="9"/>
  <c r="P50" i="9"/>
  <c r="P61" i="9"/>
  <c r="AS61" i="9" s="1"/>
  <c r="P37" i="9"/>
  <c r="P45" i="9"/>
  <c r="P44" i="9"/>
  <c r="P47" i="9"/>
  <c r="P28" i="9"/>
  <c r="P42" i="9"/>
  <c r="P57" i="9"/>
  <c r="P43" i="9"/>
  <c r="P56" i="9"/>
  <c r="P51" i="9"/>
  <c r="P52" i="9"/>
  <c r="P46" i="9"/>
  <c r="P49" i="9"/>
  <c r="P40" i="9"/>
  <c r="P66" i="9"/>
  <c r="P48" i="9"/>
  <c r="P25" i="9"/>
  <c r="P68" i="9"/>
  <c r="P55" i="9"/>
  <c r="P59" i="9"/>
  <c r="P58" i="9"/>
  <c r="P62" i="9"/>
  <c r="P64" i="9"/>
  <c r="P53" i="9"/>
  <c r="P60" i="9"/>
  <c r="P67" i="9"/>
  <c r="P69" i="9"/>
  <c r="P71" i="9"/>
  <c r="P63" i="9"/>
  <c r="P65" i="9"/>
  <c r="P72" i="9"/>
  <c r="P70" i="9"/>
  <c r="P6" i="9"/>
  <c r="AA2" i="8"/>
  <c r="N78" i="10"/>
  <c r="O6" i="11"/>
  <c r="O7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5" i="11"/>
  <c r="O8" i="9"/>
  <c r="AR8" i="9" s="1"/>
  <c r="O5" i="9"/>
  <c r="AR5" i="9" s="1"/>
  <c r="O7" i="9"/>
  <c r="AR7" i="9" s="1"/>
  <c r="O15" i="9"/>
  <c r="AR15" i="9" s="1"/>
  <c r="O14" i="9"/>
  <c r="AR14" i="9" s="1"/>
  <c r="O10" i="9"/>
  <c r="AR10" i="9" s="1"/>
  <c r="O16" i="9"/>
  <c r="AR16" i="9" s="1"/>
  <c r="O22" i="9"/>
  <c r="AR22" i="9" s="1"/>
  <c r="O11" i="9"/>
  <c r="AR11" i="9" s="1"/>
  <c r="O32" i="9"/>
  <c r="AR32" i="9" s="1"/>
  <c r="O9" i="9"/>
  <c r="AR9" i="9" s="1"/>
  <c r="O12" i="9"/>
  <c r="AR12" i="9" s="1"/>
  <c r="O17" i="9"/>
  <c r="AR17" i="9" s="1"/>
  <c r="O33" i="9"/>
  <c r="AR33" i="9" s="1"/>
  <c r="O18" i="9"/>
  <c r="AR18" i="9" s="1"/>
  <c r="O20" i="9"/>
  <c r="AR20" i="9" s="1"/>
  <c r="O23" i="9"/>
  <c r="AR23" i="9" s="1"/>
  <c r="O27" i="9"/>
  <c r="AR27" i="9" s="1"/>
  <c r="O13" i="9"/>
  <c r="AR13" i="9" s="1"/>
  <c r="O36" i="9"/>
  <c r="AR36" i="9" s="1"/>
  <c r="O24" i="9"/>
  <c r="AR24" i="9" s="1"/>
  <c r="O19" i="9"/>
  <c r="AR19" i="9" s="1"/>
  <c r="O26" i="9"/>
  <c r="AR26" i="9" s="1"/>
  <c r="O34" i="9"/>
  <c r="AR34" i="9" s="1"/>
  <c r="O29" i="9"/>
  <c r="AR29" i="9" s="1"/>
  <c r="O21" i="9"/>
  <c r="AR21" i="9" s="1"/>
  <c r="O35" i="9"/>
  <c r="AR35" i="9" s="1"/>
  <c r="O39" i="9"/>
  <c r="AR39" i="9" s="1"/>
  <c r="O41" i="9"/>
  <c r="AR41" i="9" s="1"/>
  <c r="O30" i="9"/>
  <c r="AR30" i="9" s="1"/>
  <c r="O37" i="9"/>
  <c r="AR37" i="9" s="1"/>
  <c r="O31" i="9"/>
  <c r="AR31" i="9" s="1"/>
  <c r="O38" i="9"/>
  <c r="AR38" i="9" s="1"/>
  <c r="O54" i="9"/>
  <c r="AR54" i="9" s="1"/>
  <c r="O50" i="9"/>
  <c r="AR50" i="9" s="1"/>
  <c r="O28" i="9"/>
  <c r="AR28" i="9" s="1"/>
  <c r="O61" i="9"/>
  <c r="AR61" i="9" s="1"/>
  <c r="O42" i="9"/>
  <c r="AR42" i="9" s="1"/>
  <c r="O57" i="9"/>
  <c r="AR57" i="9" s="1"/>
  <c r="O45" i="9"/>
  <c r="AR45" i="9" s="1"/>
  <c r="O44" i="9"/>
  <c r="AR44" i="9" s="1"/>
  <c r="O40" i="9"/>
  <c r="AR40" i="9" s="1"/>
  <c r="O47" i="9"/>
  <c r="AR47" i="9" s="1"/>
  <c r="O43" i="9"/>
  <c r="AR43" i="9" s="1"/>
  <c r="O56" i="9"/>
  <c r="AR56" i="9" s="1"/>
  <c r="O51" i="9"/>
  <c r="AR51" i="9" s="1"/>
  <c r="O52" i="9"/>
  <c r="AR52" i="9" s="1"/>
  <c r="O66" i="9"/>
  <c r="AR66" i="9" s="1"/>
  <c r="O46" i="9"/>
  <c r="AR46" i="9" s="1"/>
  <c r="O49" i="9"/>
  <c r="AR49" i="9" s="1"/>
  <c r="O48" i="9"/>
  <c r="AR48" i="9" s="1"/>
  <c r="O68" i="9"/>
  <c r="AR68" i="9" s="1"/>
  <c r="O55" i="9"/>
  <c r="AR55" i="9" s="1"/>
  <c r="O59" i="9"/>
  <c r="AR59" i="9" s="1"/>
  <c r="O25" i="9"/>
  <c r="AR25" i="9" s="1"/>
  <c r="O60" i="9"/>
  <c r="AR60" i="9" s="1"/>
  <c r="O58" i="9"/>
  <c r="AR58" i="9" s="1"/>
  <c r="O62" i="9"/>
  <c r="AR62" i="9" s="1"/>
  <c r="O64" i="9"/>
  <c r="AR64" i="9" s="1"/>
  <c r="O67" i="9"/>
  <c r="AR67" i="9" s="1"/>
  <c r="O69" i="9"/>
  <c r="AR69" i="9" s="1"/>
  <c r="O71" i="9"/>
  <c r="AR71" i="9" s="1"/>
  <c r="O63" i="9"/>
  <c r="AR63" i="9" s="1"/>
  <c r="O53" i="9"/>
  <c r="AR53" i="9" s="1"/>
  <c r="O65" i="9"/>
  <c r="AR65" i="9" s="1"/>
  <c r="O72" i="9"/>
  <c r="AR72" i="9" s="1"/>
  <c r="O70" i="9"/>
  <c r="AR70" i="9" s="1"/>
  <c r="O6" i="9"/>
  <c r="AR6" i="9" s="1"/>
  <c r="Z2" i="8"/>
  <c r="Y2" i="8"/>
  <c r="X2" i="8"/>
  <c r="N15" i="9"/>
  <c r="N5" i="9"/>
  <c r="N7" i="9"/>
  <c r="N16" i="9"/>
  <c r="N8" i="9"/>
  <c r="N22" i="9"/>
  <c r="N11" i="9"/>
  <c r="N12" i="9"/>
  <c r="N32" i="9"/>
  <c r="N14" i="9"/>
  <c r="N33" i="9"/>
  <c r="N18" i="9"/>
  <c r="N20" i="9"/>
  <c r="N26" i="9"/>
  <c r="N23" i="9"/>
  <c r="N10" i="9"/>
  <c r="N27" i="9"/>
  <c r="N13" i="9"/>
  <c r="N17" i="9"/>
  <c r="N34" i="9"/>
  <c r="N9" i="9"/>
  <c r="N35" i="9"/>
  <c r="N39" i="9"/>
  <c r="N36" i="9"/>
  <c r="N41" i="9"/>
  <c r="N24" i="9"/>
  <c r="N21" i="9"/>
  <c r="N30" i="9"/>
  <c r="N19" i="9"/>
  <c r="N37" i="9"/>
  <c r="N31" i="9"/>
  <c r="N38" i="9"/>
  <c r="N29" i="9"/>
  <c r="N45" i="9"/>
  <c r="N28" i="9"/>
  <c r="N61" i="9"/>
  <c r="N43" i="9"/>
  <c r="N54" i="9"/>
  <c r="N42" i="9"/>
  <c r="N51" i="9"/>
  <c r="N50" i="9"/>
  <c r="N44" i="9"/>
  <c r="AQ44" i="9" s="1"/>
  <c r="N40" i="9"/>
  <c r="N56" i="9"/>
  <c r="N52" i="9"/>
  <c r="N47" i="9"/>
  <c r="N68" i="9"/>
  <c r="N66" i="9"/>
  <c r="N55" i="9"/>
  <c r="N59" i="9"/>
  <c r="N46" i="9"/>
  <c r="N62" i="9"/>
  <c r="N25" i="9"/>
  <c r="N60" i="9"/>
  <c r="N49" i="9"/>
  <c r="N48" i="9"/>
  <c r="N58" i="9"/>
  <c r="N57" i="9"/>
  <c r="N64" i="9"/>
  <c r="AQ64" i="9" s="1"/>
  <c r="N69" i="9"/>
  <c r="N71" i="9"/>
  <c r="N63" i="9"/>
  <c r="N67" i="9"/>
  <c r="N53" i="9"/>
  <c r="N65" i="9"/>
  <c r="N72" i="9"/>
  <c r="N70" i="9"/>
  <c r="N6" i="9"/>
  <c r="M15" i="9"/>
  <c r="M5" i="9"/>
  <c r="M7" i="9"/>
  <c r="M16" i="9"/>
  <c r="M8" i="9"/>
  <c r="M22" i="9"/>
  <c r="M11" i="9"/>
  <c r="M12" i="9"/>
  <c r="M32" i="9"/>
  <c r="M14" i="9"/>
  <c r="M33" i="9"/>
  <c r="M18" i="9"/>
  <c r="M20" i="9"/>
  <c r="M26" i="9"/>
  <c r="M23" i="9"/>
  <c r="M10" i="9"/>
  <c r="M27" i="9"/>
  <c r="M13" i="9"/>
  <c r="M17" i="9"/>
  <c r="M34" i="9"/>
  <c r="M9" i="9"/>
  <c r="M35" i="9"/>
  <c r="M39" i="9"/>
  <c r="M36" i="9"/>
  <c r="M41" i="9"/>
  <c r="M24" i="9"/>
  <c r="M21" i="9"/>
  <c r="M30" i="9"/>
  <c r="M19" i="9"/>
  <c r="M37" i="9"/>
  <c r="M31" i="9"/>
  <c r="M38" i="9"/>
  <c r="M29" i="9"/>
  <c r="M45" i="9"/>
  <c r="M28" i="9"/>
  <c r="M61" i="9"/>
  <c r="M43" i="9"/>
  <c r="M54" i="9"/>
  <c r="M42" i="9"/>
  <c r="M51" i="9"/>
  <c r="M50" i="9"/>
  <c r="M44" i="9"/>
  <c r="M40" i="9"/>
  <c r="M56" i="9"/>
  <c r="M52" i="9"/>
  <c r="M47" i="9"/>
  <c r="M68" i="9"/>
  <c r="M66" i="9"/>
  <c r="M55" i="9"/>
  <c r="M59" i="9"/>
  <c r="M46" i="9"/>
  <c r="M62" i="9"/>
  <c r="M25" i="9"/>
  <c r="M60" i="9"/>
  <c r="M49" i="9"/>
  <c r="M48" i="9"/>
  <c r="M58" i="9"/>
  <c r="M57" i="9"/>
  <c r="M64" i="9"/>
  <c r="M69" i="9"/>
  <c r="M71" i="9"/>
  <c r="M63" i="9"/>
  <c r="M67" i="9"/>
  <c r="M53" i="9"/>
  <c r="M65" i="9"/>
  <c r="M72" i="9"/>
  <c r="M70" i="9"/>
  <c r="M6" i="9"/>
  <c r="L15" i="9"/>
  <c r="L5" i="9"/>
  <c r="L7" i="9"/>
  <c r="L16" i="9"/>
  <c r="L8" i="9"/>
  <c r="L22" i="9"/>
  <c r="L11" i="9"/>
  <c r="L12" i="9"/>
  <c r="L32" i="9"/>
  <c r="L14" i="9"/>
  <c r="L33" i="9"/>
  <c r="L18" i="9"/>
  <c r="L20" i="9"/>
  <c r="L26" i="9"/>
  <c r="L23" i="9"/>
  <c r="L10" i="9"/>
  <c r="L27" i="9"/>
  <c r="L13" i="9"/>
  <c r="L17" i="9"/>
  <c r="L34" i="9"/>
  <c r="L9" i="9"/>
  <c r="L35" i="9"/>
  <c r="L39" i="9"/>
  <c r="L36" i="9"/>
  <c r="L41" i="9"/>
  <c r="L24" i="9"/>
  <c r="L21" i="9"/>
  <c r="L30" i="9"/>
  <c r="L19" i="9"/>
  <c r="L37" i="9"/>
  <c r="L31" i="9"/>
  <c r="L38" i="9"/>
  <c r="L29" i="9"/>
  <c r="L45" i="9"/>
  <c r="L28" i="9"/>
  <c r="L61" i="9"/>
  <c r="L43" i="9"/>
  <c r="L54" i="9"/>
  <c r="L42" i="9"/>
  <c r="L51" i="9"/>
  <c r="L50" i="9"/>
  <c r="L44" i="9"/>
  <c r="L40" i="9"/>
  <c r="L56" i="9"/>
  <c r="L52" i="9"/>
  <c r="L47" i="9"/>
  <c r="L68" i="9"/>
  <c r="L66" i="9"/>
  <c r="L55" i="9"/>
  <c r="L59" i="9"/>
  <c r="L46" i="9"/>
  <c r="L62" i="9"/>
  <c r="L25" i="9"/>
  <c r="L60" i="9"/>
  <c r="L49" i="9"/>
  <c r="L48" i="9"/>
  <c r="L58" i="9"/>
  <c r="L57" i="9"/>
  <c r="L64" i="9"/>
  <c r="L69" i="9"/>
  <c r="L71" i="9"/>
  <c r="L63" i="9"/>
  <c r="L67" i="9"/>
  <c r="L53" i="9"/>
  <c r="L65" i="9"/>
  <c r="L72" i="9"/>
  <c r="L70" i="9"/>
  <c r="L6" i="9"/>
  <c r="W2" i="8"/>
  <c r="N6" i="11"/>
  <c r="N7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N69" i="11"/>
  <c r="N70" i="11"/>
  <c r="N71" i="11"/>
  <c r="N72" i="11"/>
  <c r="N5" i="11"/>
  <c r="K16" i="9"/>
  <c r="AN16" i="9" s="1"/>
  <c r="K22" i="9"/>
  <c r="AN22" i="9" s="1"/>
  <c r="K11" i="9"/>
  <c r="AN11" i="9" s="1"/>
  <c r="K8" i="9"/>
  <c r="AN8" i="9" s="1"/>
  <c r="K15" i="9"/>
  <c r="AN15" i="9" s="1"/>
  <c r="K12" i="9"/>
  <c r="AN12" i="9" s="1"/>
  <c r="K5" i="9"/>
  <c r="AN5" i="9" s="1"/>
  <c r="K7" i="9"/>
  <c r="AN7" i="9" s="1"/>
  <c r="K14" i="9"/>
  <c r="AN14" i="9" s="1"/>
  <c r="K20" i="9"/>
  <c r="AN20" i="9" s="1"/>
  <c r="K33" i="9"/>
  <c r="AN33" i="9" s="1"/>
  <c r="K18" i="9"/>
  <c r="AN18" i="9" s="1"/>
  <c r="K26" i="9"/>
  <c r="AN26" i="9" s="1"/>
  <c r="K23" i="9"/>
  <c r="AN23" i="9" s="1"/>
  <c r="K35" i="9"/>
  <c r="AN35" i="9" s="1"/>
  <c r="K10" i="9"/>
  <c r="AN10" i="9" s="1"/>
  <c r="K27" i="9"/>
  <c r="AN27" i="9" s="1"/>
  <c r="K31" i="9"/>
  <c r="AN31" i="9" s="1"/>
  <c r="K13" i="9"/>
  <c r="AN13" i="9" s="1"/>
  <c r="K32" i="9"/>
  <c r="AN32" i="9" s="1"/>
  <c r="K39" i="9"/>
  <c r="AN39" i="9" s="1"/>
  <c r="K36" i="9"/>
  <c r="AN36" i="9" s="1"/>
  <c r="K30" i="9"/>
  <c r="AN30" i="9" s="1"/>
  <c r="K41" i="9"/>
  <c r="AN41" i="9" s="1"/>
  <c r="K19" i="9"/>
  <c r="AN19" i="9" s="1"/>
  <c r="K38" i="9"/>
  <c r="AN38" i="9" s="1"/>
  <c r="K37" i="9"/>
  <c r="AN37" i="9" s="1"/>
  <c r="K29" i="9"/>
  <c r="AN29" i="9" s="1"/>
  <c r="K45" i="9"/>
  <c r="AN45" i="9" s="1"/>
  <c r="K17" i="9"/>
  <c r="AN17" i="9" s="1"/>
  <c r="K34" i="9"/>
  <c r="AN34" i="9" s="1"/>
  <c r="K9" i="9"/>
  <c r="AN9" i="9" s="1"/>
  <c r="K28" i="9"/>
  <c r="AN28" i="9" s="1"/>
  <c r="K61" i="9"/>
  <c r="AN61" i="9" s="1"/>
  <c r="K24" i="9"/>
  <c r="AN24" i="9" s="1"/>
  <c r="K42" i="9"/>
  <c r="AN42" i="9" s="1"/>
  <c r="K21" i="9"/>
  <c r="AN21" i="9" s="1"/>
  <c r="K43" i="9"/>
  <c r="AN43" i="9" s="1"/>
  <c r="K51" i="9"/>
  <c r="AN51" i="9" s="1"/>
  <c r="K50" i="9"/>
  <c r="AN50" i="9" s="1"/>
  <c r="K44" i="9"/>
  <c r="AN44" i="9" s="1"/>
  <c r="K46" i="9"/>
  <c r="AN46" i="9" s="1"/>
  <c r="K47" i="9"/>
  <c r="AN47" i="9" s="1"/>
  <c r="K40" i="9"/>
  <c r="AN40" i="9" s="1"/>
  <c r="K56" i="9"/>
  <c r="AN56" i="9" s="1"/>
  <c r="K52" i="9"/>
  <c r="AN52" i="9" s="1"/>
  <c r="K68" i="9"/>
  <c r="AN68" i="9" s="1"/>
  <c r="K54" i="9"/>
  <c r="AN54" i="9" s="1"/>
  <c r="K66" i="9"/>
  <c r="AN66" i="9" s="1"/>
  <c r="K55" i="9"/>
  <c r="AN55" i="9" s="1"/>
  <c r="K62" i="9"/>
  <c r="AN62" i="9" s="1"/>
  <c r="K25" i="9"/>
  <c r="AN25" i="9" s="1"/>
  <c r="K59" i="9"/>
  <c r="AN59" i="9" s="1"/>
  <c r="K49" i="9"/>
  <c r="AN49" i="9" s="1"/>
  <c r="K48" i="9"/>
  <c r="AN48" i="9" s="1"/>
  <c r="K60" i="9"/>
  <c r="AN60" i="9" s="1"/>
  <c r="K58" i="9"/>
  <c r="AN58" i="9" s="1"/>
  <c r="K57" i="9"/>
  <c r="AN57" i="9" s="1"/>
  <c r="K64" i="9"/>
  <c r="AN64" i="9" s="1"/>
  <c r="K69" i="9"/>
  <c r="AN69" i="9" s="1"/>
  <c r="K63" i="9"/>
  <c r="AN63" i="9" s="1"/>
  <c r="K67" i="9"/>
  <c r="AN67" i="9" s="1"/>
  <c r="K72" i="9"/>
  <c r="AN72" i="9" s="1"/>
  <c r="K71" i="9"/>
  <c r="AN71" i="9" s="1"/>
  <c r="K53" i="9"/>
  <c r="AN53" i="9" s="1"/>
  <c r="K65" i="9"/>
  <c r="AN65" i="9" s="1"/>
  <c r="K70" i="9"/>
  <c r="AN70" i="9" s="1"/>
  <c r="K6" i="9"/>
  <c r="AN6" i="9" s="1"/>
  <c r="V2" i="8"/>
  <c r="M6" i="11"/>
  <c r="M7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5" i="11"/>
  <c r="J6" i="9"/>
  <c r="AM6" i="9" s="1"/>
  <c r="J16" i="9"/>
  <c r="J11" i="9"/>
  <c r="J14" i="9"/>
  <c r="J12" i="9"/>
  <c r="J15" i="9"/>
  <c r="J5" i="9"/>
  <c r="J22" i="9"/>
  <c r="J7" i="9"/>
  <c r="J38" i="9"/>
  <c r="J23" i="9"/>
  <c r="J37" i="9"/>
  <c r="J29" i="9"/>
  <c r="J27" i="9"/>
  <c r="J20" i="9"/>
  <c r="J33" i="9"/>
  <c r="J45" i="9"/>
  <c r="J31" i="9"/>
  <c r="J13" i="9"/>
  <c r="J18" i="9"/>
  <c r="J32" i="9"/>
  <c r="J26" i="9"/>
  <c r="J24" i="9"/>
  <c r="J35" i="9"/>
  <c r="J28" i="9"/>
  <c r="J41" i="9"/>
  <c r="J10" i="9"/>
  <c r="J19" i="9"/>
  <c r="J42" i="9"/>
  <c r="J39" i="9"/>
  <c r="J36" i="9"/>
  <c r="J21" i="9"/>
  <c r="J9" i="9"/>
  <c r="J61" i="9"/>
  <c r="J30" i="9"/>
  <c r="J44" i="9"/>
  <c r="J17" i="9"/>
  <c r="J46" i="9"/>
  <c r="J34" i="9"/>
  <c r="J50" i="9"/>
  <c r="J49" i="9"/>
  <c r="J68" i="9"/>
  <c r="J47" i="9"/>
  <c r="J43" i="9"/>
  <c r="J58" i="9"/>
  <c r="J51" i="9"/>
  <c r="J48" i="9"/>
  <c r="J57" i="9"/>
  <c r="J40" i="9"/>
  <c r="J59" i="9"/>
  <c r="J54" i="9"/>
  <c r="J56" i="9"/>
  <c r="J52" i="9"/>
  <c r="J64" i="9"/>
  <c r="J66" i="9"/>
  <c r="J55" i="9"/>
  <c r="J60" i="9"/>
  <c r="J62" i="9"/>
  <c r="J63" i="9"/>
  <c r="J69" i="9"/>
  <c r="AM69" i="9" s="1"/>
  <c r="J25" i="9"/>
  <c r="J67" i="9"/>
  <c r="J72" i="9"/>
  <c r="J71" i="9"/>
  <c r="J65" i="9"/>
  <c r="J70" i="9"/>
  <c r="J53" i="9"/>
  <c r="J8" i="9"/>
  <c r="N9" i="10"/>
  <c r="U2" i="8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5" i="11"/>
  <c r="W8" i="9"/>
  <c r="W15" i="9"/>
  <c r="W7" i="9"/>
  <c r="W6" i="9"/>
  <c r="W5" i="9"/>
  <c r="W38" i="9"/>
  <c r="W16" i="9"/>
  <c r="W29" i="9"/>
  <c r="W11" i="9"/>
  <c r="W27" i="9"/>
  <c r="W20" i="9"/>
  <c r="W22" i="9"/>
  <c r="W23" i="9"/>
  <c r="W33" i="9"/>
  <c r="W45" i="9"/>
  <c r="W31" i="9"/>
  <c r="W24" i="9"/>
  <c r="W14" i="9"/>
  <c r="W13" i="9"/>
  <c r="W18" i="9"/>
  <c r="W12" i="9"/>
  <c r="W35" i="9"/>
  <c r="W28" i="9"/>
  <c r="W39" i="9"/>
  <c r="W41" i="9"/>
  <c r="W36" i="9"/>
  <c r="W10" i="9"/>
  <c r="W32" i="9"/>
  <c r="W21" i="9"/>
  <c r="W37" i="9"/>
  <c r="W26" i="9"/>
  <c r="W9" i="9"/>
  <c r="W61" i="9"/>
  <c r="W44" i="9"/>
  <c r="W17" i="9"/>
  <c r="W19" i="9"/>
  <c r="W46" i="9"/>
  <c r="W49" i="9"/>
  <c r="W34" i="9"/>
  <c r="W30" i="9"/>
  <c r="W42" i="9"/>
  <c r="W68" i="9"/>
  <c r="W57" i="9"/>
  <c r="W50" i="9"/>
  <c r="W43" i="9"/>
  <c r="W40" i="9"/>
  <c r="W59" i="9"/>
  <c r="W64" i="9"/>
  <c r="W47" i="9"/>
  <c r="W54" i="9"/>
  <c r="W58" i="9"/>
  <c r="W51" i="9"/>
  <c r="W66" i="9"/>
  <c r="W55" i="9"/>
  <c r="W60" i="9"/>
  <c r="W48" i="9"/>
  <c r="W56" i="9"/>
  <c r="W63" i="9"/>
  <c r="W52" i="9"/>
  <c r="W72" i="9"/>
  <c r="W69" i="9"/>
  <c r="W62" i="9"/>
  <c r="W25" i="9"/>
  <c r="W67" i="9"/>
  <c r="W65" i="9"/>
  <c r="W70" i="9"/>
  <c r="W71" i="9"/>
  <c r="W53" i="9"/>
  <c r="I15" i="9"/>
  <c r="I7" i="9"/>
  <c r="I6" i="9"/>
  <c r="I5" i="9"/>
  <c r="I38" i="9"/>
  <c r="I16" i="9"/>
  <c r="I29" i="9"/>
  <c r="I11" i="9"/>
  <c r="I27" i="9"/>
  <c r="I20" i="9"/>
  <c r="I22" i="9"/>
  <c r="I23" i="9"/>
  <c r="I33" i="9"/>
  <c r="I45" i="9"/>
  <c r="I31" i="9"/>
  <c r="I24" i="9"/>
  <c r="I14" i="9"/>
  <c r="I13" i="9"/>
  <c r="I18" i="9"/>
  <c r="I12" i="9"/>
  <c r="I35" i="9"/>
  <c r="I28" i="9"/>
  <c r="I39" i="9"/>
  <c r="I41" i="9"/>
  <c r="I36" i="9"/>
  <c r="I10" i="9"/>
  <c r="I32" i="9"/>
  <c r="I21" i="9"/>
  <c r="I37" i="9"/>
  <c r="AL37" i="9" s="1"/>
  <c r="I26" i="9"/>
  <c r="I9" i="9"/>
  <c r="I61" i="9"/>
  <c r="I44" i="9"/>
  <c r="I17" i="9"/>
  <c r="I19" i="9"/>
  <c r="I46" i="9"/>
  <c r="I49" i="9"/>
  <c r="I34" i="9"/>
  <c r="I30" i="9"/>
  <c r="I42" i="9"/>
  <c r="AL42" i="9" s="1"/>
  <c r="I68" i="9"/>
  <c r="I57" i="9"/>
  <c r="I50" i="9"/>
  <c r="I43" i="9"/>
  <c r="I40" i="9"/>
  <c r="I59" i="9"/>
  <c r="I64" i="9"/>
  <c r="I47" i="9"/>
  <c r="I54" i="9"/>
  <c r="I58" i="9"/>
  <c r="I51" i="9"/>
  <c r="I66" i="9"/>
  <c r="I55" i="9"/>
  <c r="I60" i="9"/>
  <c r="I48" i="9"/>
  <c r="I56" i="9"/>
  <c r="I63" i="9"/>
  <c r="I52" i="9"/>
  <c r="I72" i="9"/>
  <c r="I69" i="9"/>
  <c r="I62" i="9"/>
  <c r="I25" i="9"/>
  <c r="I67" i="9"/>
  <c r="AL67" i="9" s="1"/>
  <c r="I65" i="9"/>
  <c r="I70" i="9"/>
  <c r="I71" i="9"/>
  <c r="I53" i="9"/>
  <c r="I8" i="9"/>
  <c r="AL8" i="9" s="1"/>
  <c r="N65" i="10"/>
  <c r="T2" i="8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5" i="11"/>
  <c r="H15" i="9"/>
  <c r="H7" i="9"/>
  <c r="H6" i="9"/>
  <c r="H5" i="9"/>
  <c r="H38" i="9"/>
  <c r="H16" i="9"/>
  <c r="H27" i="9"/>
  <c r="H20" i="9"/>
  <c r="H29" i="9"/>
  <c r="H11" i="9"/>
  <c r="H36" i="9"/>
  <c r="H22" i="9"/>
  <c r="H23" i="9"/>
  <c r="H33" i="9"/>
  <c r="H45" i="9"/>
  <c r="H31" i="9"/>
  <c r="H24" i="9"/>
  <c r="H14" i="9"/>
  <c r="H13" i="9"/>
  <c r="H18" i="9"/>
  <c r="H35" i="9"/>
  <c r="H10" i="9"/>
  <c r="H12" i="9"/>
  <c r="AK12" i="9" s="1"/>
  <c r="H28" i="9"/>
  <c r="H39" i="9"/>
  <c r="H41" i="9"/>
  <c r="H32" i="9"/>
  <c r="H21" i="9"/>
  <c r="H37" i="9"/>
  <c r="H26" i="9"/>
  <c r="H9" i="9"/>
  <c r="H61" i="9"/>
  <c r="H44" i="9"/>
  <c r="H46" i="9"/>
  <c r="H17" i="9"/>
  <c r="H49" i="9"/>
  <c r="H34" i="9"/>
  <c r="H30" i="9"/>
  <c r="H57" i="9"/>
  <c r="H19" i="9"/>
  <c r="H42" i="9"/>
  <c r="H68" i="9"/>
  <c r="H50" i="9"/>
  <c r="H43" i="9"/>
  <c r="H54" i="9"/>
  <c r="H59" i="9"/>
  <c r="H64" i="9"/>
  <c r="H58" i="9"/>
  <c r="H47" i="9"/>
  <c r="H63" i="9"/>
  <c r="H40" i="9"/>
  <c r="AK40" i="9" s="1"/>
  <c r="H51" i="9"/>
  <c r="H66" i="9"/>
  <c r="H55" i="9"/>
  <c r="H60" i="9"/>
  <c r="H48" i="9"/>
  <c r="H52" i="9"/>
  <c r="H56" i="9"/>
  <c r="H72" i="9"/>
  <c r="H69" i="9"/>
  <c r="H62" i="9"/>
  <c r="H25" i="9"/>
  <c r="H65" i="9"/>
  <c r="H67" i="9"/>
  <c r="H70" i="9"/>
  <c r="H71" i="9"/>
  <c r="H53" i="9"/>
  <c r="H8" i="9"/>
  <c r="S2" i="8"/>
  <c r="N63" i="10"/>
  <c r="N6" i="10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5" i="11"/>
  <c r="G15" i="9"/>
  <c r="AJ15" i="9" s="1"/>
  <c r="G7" i="9"/>
  <c r="AJ7" i="9" s="1"/>
  <c r="G27" i="9"/>
  <c r="AJ27" i="9" s="1"/>
  <c r="G6" i="9"/>
  <c r="AJ6" i="9" s="1"/>
  <c r="G35" i="9"/>
  <c r="AJ35" i="9" s="1"/>
  <c r="G29" i="9"/>
  <c r="AJ29" i="9" s="1"/>
  <c r="G5" i="9"/>
  <c r="AJ5" i="9" s="1"/>
  <c r="G10" i="9"/>
  <c r="AJ10" i="9" s="1"/>
  <c r="G20" i="9"/>
  <c r="AJ20" i="9" s="1"/>
  <c r="G14" i="9"/>
  <c r="AJ14" i="9" s="1"/>
  <c r="G38" i="9"/>
  <c r="AJ38" i="9" s="1"/>
  <c r="G16" i="9"/>
  <c r="AJ16" i="9" s="1"/>
  <c r="G11" i="9"/>
  <c r="AJ11" i="9" s="1"/>
  <c r="G36" i="9"/>
  <c r="AJ36" i="9" s="1"/>
  <c r="G22" i="9"/>
  <c r="AJ22" i="9" s="1"/>
  <c r="G23" i="9"/>
  <c r="AJ23" i="9" s="1"/>
  <c r="G33" i="9"/>
  <c r="AJ33" i="9" s="1"/>
  <c r="G45" i="9"/>
  <c r="AJ45" i="9" s="1"/>
  <c r="G31" i="9"/>
  <c r="AJ31" i="9" s="1"/>
  <c r="G9" i="9"/>
  <c r="AJ9" i="9" s="1"/>
  <c r="G13" i="9"/>
  <c r="AJ13" i="9" s="1"/>
  <c r="G18" i="9"/>
  <c r="AJ18" i="9" s="1"/>
  <c r="G21" i="9"/>
  <c r="AJ21" i="9" s="1"/>
  <c r="G24" i="9"/>
  <c r="AJ24" i="9" s="1"/>
  <c r="G32" i="9"/>
  <c r="AJ32" i="9" s="1"/>
  <c r="G12" i="9"/>
  <c r="AJ12" i="9" s="1"/>
  <c r="G28" i="9"/>
  <c r="AJ28" i="9" s="1"/>
  <c r="G39" i="9"/>
  <c r="AJ39" i="9" s="1"/>
  <c r="G41" i="9"/>
  <c r="AJ41" i="9" s="1"/>
  <c r="G37" i="9"/>
  <c r="AJ37" i="9" s="1"/>
  <c r="G49" i="9"/>
  <c r="AJ49" i="9" s="1"/>
  <c r="G64" i="9"/>
  <c r="AJ64" i="9" s="1"/>
  <c r="G42" i="9"/>
  <c r="AJ42" i="9" s="1"/>
  <c r="G61" i="9"/>
  <c r="AJ61" i="9" s="1"/>
  <c r="G26" i="9"/>
  <c r="AJ26" i="9" s="1"/>
  <c r="G17" i="9"/>
  <c r="AJ17" i="9" s="1"/>
  <c r="G46" i="9"/>
  <c r="AJ46" i="9" s="1"/>
  <c r="G34" i="9"/>
  <c r="AJ34" i="9" s="1"/>
  <c r="G44" i="9"/>
  <c r="AJ44" i="9" s="1"/>
  <c r="G30" i="9"/>
  <c r="AJ30" i="9" s="1"/>
  <c r="G55" i="9"/>
  <c r="AJ55" i="9" s="1"/>
  <c r="G68" i="9"/>
  <c r="AJ68" i="9" s="1"/>
  <c r="G60" i="9"/>
  <c r="AJ60" i="9" s="1"/>
  <c r="G54" i="9"/>
  <c r="AJ54" i="9" s="1"/>
  <c r="G47" i="9"/>
  <c r="AJ47" i="9" s="1"/>
  <c r="G63" i="9"/>
  <c r="AJ63" i="9" s="1"/>
  <c r="G43" i="9"/>
  <c r="AJ43" i="9" s="1"/>
  <c r="G57" i="9"/>
  <c r="AJ57" i="9" s="1"/>
  <c r="G72" i="9"/>
  <c r="AJ72" i="9" s="1"/>
  <c r="G50" i="9"/>
  <c r="AJ50" i="9" s="1"/>
  <c r="G58" i="9"/>
  <c r="AJ58" i="9" s="1"/>
  <c r="G40" i="9"/>
  <c r="AJ40" i="9" s="1"/>
  <c r="G59" i="9"/>
  <c r="AJ59" i="9" s="1"/>
  <c r="G19" i="9"/>
  <c r="AJ19" i="9" s="1"/>
  <c r="G51" i="9"/>
  <c r="AJ51" i="9" s="1"/>
  <c r="G48" i="9"/>
  <c r="AJ48" i="9" s="1"/>
  <c r="G69" i="9"/>
  <c r="AJ69" i="9" s="1"/>
  <c r="G62" i="9"/>
  <c r="AJ62" i="9" s="1"/>
  <c r="G52" i="9"/>
  <c r="AJ52" i="9" s="1"/>
  <c r="G56" i="9"/>
  <c r="AJ56" i="9" s="1"/>
  <c r="G66" i="9"/>
  <c r="AJ66" i="9" s="1"/>
  <c r="G25" i="9"/>
  <c r="AJ25" i="9" s="1"/>
  <c r="G65" i="9"/>
  <c r="AJ65" i="9" s="1"/>
  <c r="G70" i="9"/>
  <c r="AJ70" i="9" s="1"/>
  <c r="G67" i="9"/>
  <c r="AJ67" i="9" s="1"/>
  <c r="G71" i="9"/>
  <c r="AJ71" i="9" s="1"/>
  <c r="G53" i="9"/>
  <c r="AJ53" i="9" s="1"/>
  <c r="G8" i="9"/>
  <c r="AJ8" i="9" s="1"/>
  <c r="N92" i="10"/>
  <c r="N64" i="10"/>
  <c r="N87" i="10"/>
  <c r="N88" i="10"/>
  <c r="N94" i="10"/>
  <c r="N53" i="10"/>
  <c r="N81" i="10"/>
  <c r="N72" i="10"/>
  <c r="N5" i="10"/>
  <c r="N85" i="10"/>
  <c r="N69" i="10"/>
  <c r="N44" i="10"/>
  <c r="R2" i="8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5" i="11"/>
  <c r="H5" i="11"/>
  <c r="F15" i="9"/>
  <c r="F7" i="9"/>
  <c r="F27" i="9"/>
  <c r="F6" i="9"/>
  <c r="F21" i="9"/>
  <c r="F35" i="9"/>
  <c r="F24" i="9"/>
  <c r="F29" i="9"/>
  <c r="F5" i="9"/>
  <c r="F10" i="9"/>
  <c r="F20" i="9"/>
  <c r="F14" i="9"/>
  <c r="F38" i="9"/>
  <c r="F16" i="9"/>
  <c r="F11" i="9"/>
  <c r="F32" i="9"/>
  <c r="F49" i="9"/>
  <c r="F22" i="9"/>
  <c r="F23" i="9"/>
  <c r="F33" i="9"/>
  <c r="F45" i="9"/>
  <c r="F31" i="9"/>
  <c r="F9" i="9"/>
  <c r="F13" i="9"/>
  <c r="F36" i="9"/>
  <c r="F18" i="9"/>
  <c r="F12" i="9"/>
  <c r="F37" i="9"/>
  <c r="F28" i="9"/>
  <c r="F39" i="9"/>
  <c r="F41" i="9"/>
  <c r="F47" i="9"/>
  <c r="F63" i="9"/>
  <c r="F43" i="9"/>
  <c r="F57" i="9"/>
  <c r="F64" i="9"/>
  <c r="F72" i="9"/>
  <c r="F42" i="9"/>
  <c r="F61" i="9"/>
  <c r="F26" i="9"/>
  <c r="F46" i="9"/>
  <c r="F17" i="9"/>
  <c r="F34" i="9"/>
  <c r="F44" i="9"/>
  <c r="F30" i="9"/>
  <c r="F55" i="9"/>
  <c r="F48" i="9"/>
  <c r="F50" i="9"/>
  <c r="F69" i="9"/>
  <c r="F62" i="9"/>
  <c r="F68" i="9"/>
  <c r="F60" i="9"/>
  <c r="F54" i="9"/>
  <c r="F58" i="9"/>
  <c r="F40" i="9"/>
  <c r="F59" i="9"/>
  <c r="F19" i="9"/>
  <c r="F51" i="9"/>
  <c r="F52" i="9"/>
  <c r="F56" i="9"/>
  <c r="F66" i="9"/>
  <c r="F65" i="9"/>
  <c r="F25" i="9"/>
  <c r="F70" i="9"/>
  <c r="F67" i="9"/>
  <c r="F53" i="9"/>
  <c r="F71" i="9"/>
  <c r="F8" i="9"/>
  <c r="N80" i="10"/>
  <c r="Q2" i="8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E7" i="9"/>
  <c r="E6" i="9"/>
  <c r="E21" i="9"/>
  <c r="E35" i="9"/>
  <c r="E27" i="9"/>
  <c r="E24" i="9"/>
  <c r="AH24" i="9" s="1"/>
  <c r="E29" i="9"/>
  <c r="E20" i="9"/>
  <c r="E14" i="9"/>
  <c r="E5" i="9"/>
  <c r="E38" i="9"/>
  <c r="E32" i="9"/>
  <c r="E10" i="9"/>
  <c r="E16" i="9"/>
  <c r="E49" i="9"/>
  <c r="E47" i="9"/>
  <c r="E22" i="9"/>
  <c r="E23" i="9"/>
  <c r="E11" i="9"/>
  <c r="E33" i="9"/>
  <c r="E45" i="9"/>
  <c r="E31" i="9"/>
  <c r="E9" i="9"/>
  <c r="E34" i="9"/>
  <c r="E12" i="9"/>
  <c r="E37" i="9"/>
  <c r="E42" i="9"/>
  <c r="AH42" i="9" s="1"/>
  <c r="E28" i="9"/>
  <c r="E13" i="9"/>
  <c r="E36" i="9"/>
  <c r="E63" i="9"/>
  <c r="AH63" i="9" s="1"/>
  <c r="E18" i="9"/>
  <c r="E43" i="9"/>
  <c r="E39" i="9"/>
  <c r="E41" i="9"/>
  <c r="E61" i="9"/>
  <c r="E57" i="9"/>
  <c r="E64" i="9"/>
  <c r="E72" i="9"/>
  <c r="E58" i="9"/>
  <c r="E26" i="9"/>
  <c r="E46" i="9"/>
  <c r="E19" i="9"/>
  <c r="E40" i="9"/>
  <c r="E44" i="9"/>
  <c r="E17" i="9"/>
  <c r="E30" i="9"/>
  <c r="E55" i="9"/>
  <c r="E48" i="9"/>
  <c r="E50" i="9"/>
  <c r="E69" i="9"/>
  <c r="E62" i="9"/>
  <c r="E68" i="9"/>
  <c r="E60" i="9"/>
  <c r="E54" i="9"/>
  <c r="E59" i="9"/>
  <c r="E51" i="9"/>
  <c r="E52" i="9"/>
  <c r="E56" i="9"/>
  <c r="E70" i="9"/>
  <c r="E66" i="9"/>
  <c r="E25" i="9"/>
  <c r="E65" i="9"/>
  <c r="E67" i="9"/>
  <c r="E53" i="9"/>
  <c r="E71" i="9"/>
  <c r="E15" i="9"/>
  <c r="E8" i="9"/>
  <c r="N89" i="10"/>
  <c r="P2" i="8"/>
  <c r="N100" i="10"/>
  <c r="N67" i="10"/>
  <c r="N8" i="10"/>
  <c r="N86" i="10"/>
  <c r="N82" i="10"/>
  <c r="N45" i="10"/>
  <c r="N83" i="10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5" i="11"/>
  <c r="D8" i="9"/>
  <c r="D24" i="9"/>
  <c r="D7" i="9"/>
  <c r="D6" i="9"/>
  <c r="D10" i="9"/>
  <c r="D35" i="9"/>
  <c r="D20" i="9"/>
  <c r="D27" i="9"/>
  <c r="D29" i="9"/>
  <c r="D21" i="9"/>
  <c r="D32" i="9"/>
  <c r="D14" i="9"/>
  <c r="D5" i="9"/>
  <c r="D40" i="9"/>
  <c r="D44" i="9"/>
  <c r="D16" i="9"/>
  <c r="D38" i="9"/>
  <c r="D61" i="9"/>
  <c r="D58" i="9"/>
  <c r="D23" i="9"/>
  <c r="D42" i="9"/>
  <c r="D31" i="9"/>
  <c r="D68" i="9"/>
  <c r="D49" i="9"/>
  <c r="D11" i="9"/>
  <c r="D22" i="9"/>
  <c r="D33" i="9"/>
  <c r="D45" i="9"/>
  <c r="D47" i="9"/>
  <c r="D12" i="9"/>
  <c r="D9" i="9"/>
  <c r="D34" i="9"/>
  <c r="D37" i="9"/>
  <c r="D36" i="9"/>
  <c r="D46" i="9"/>
  <c r="D28" i="9"/>
  <c r="D13" i="9"/>
  <c r="D63" i="9"/>
  <c r="D18" i="9"/>
  <c r="D39" i="9"/>
  <c r="D41" i="9"/>
  <c r="D43" i="9"/>
  <c r="D64" i="9"/>
  <c r="D57" i="9"/>
  <c r="D26" i="9"/>
  <c r="D72" i="9"/>
  <c r="D30" i="9"/>
  <c r="D55" i="9"/>
  <c r="D17" i="9"/>
  <c r="D19" i="9"/>
  <c r="D69" i="9"/>
  <c r="D62" i="9"/>
  <c r="D50" i="9"/>
  <c r="D59" i="9"/>
  <c r="D60" i="9"/>
  <c r="D48" i="9"/>
  <c r="D54" i="9"/>
  <c r="D52" i="9"/>
  <c r="D51" i="9"/>
  <c r="D25" i="9"/>
  <c r="D67" i="9"/>
  <c r="D70" i="9"/>
  <c r="D66" i="9"/>
  <c r="D56" i="9"/>
  <c r="D65" i="9"/>
  <c r="D71" i="9"/>
  <c r="D53" i="9"/>
  <c r="D15" i="9"/>
  <c r="N91" i="10"/>
  <c r="N93" i="10"/>
  <c r="N79" i="10"/>
  <c r="N10" i="10"/>
  <c r="O2" i="8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5" i="11"/>
  <c r="C8" i="9"/>
  <c r="C24" i="9"/>
  <c r="AF24" i="9" s="1"/>
  <c r="C7" i="9"/>
  <c r="C58" i="9"/>
  <c r="C6" i="9"/>
  <c r="C10" i="9"/>
  <c r="C35" i="9"/>
  <c r="C20" i="9"/>
  <c r="C32" i="9"/>
  <c r="C27" i="9"/>
  <c r="AF27" i="9" s="1"/>
  <c r="C29" i="9"/>
  <c r="C21" i="9"/>
  <c r="C14" i="9"/>
  <c r="C5" i="9"/>
  <c r="C40" i="9"/>
  <c r="C23" i="9"/>
  <c r="C44" i="9"/>
  <c r="C42" i="9"/>
  <c r="AF42" i="9" s="1"/>
  <c r="C16" i="9"/>
  <c r="C38" i="9"/>
  <c r="C61" i="9"/>
  <c r="C31" i="9"/>
  <c r="C68" i="9"/>
  <c r="C49" i="9"/>
  <c r="C36" i="9"/>
  <c r="C11" i="9"/>
  <c r="AF11" i="9" s="1"/>
  <c r="C22" i="9"/>
  <c r="C33" i="9"/>
  <c r="C45" i="9"/>
  <c r="C47" i="9"/>
  <c r="C12" i="9"/>
  <c r="C9" i="9"/>
  <c r="C34" i="9"/>
  <c r="AF34" i="9" s="1"/>
  <c r="C37" i="9"/>
  <c r="C46" i="9"/>
  <c r="C28" i="9"/>
  <c r="C13" i="9"/>
  <c r="C63" i="9"/>
  <c r="C18" i="9"/>
  <c r="C64" i="9"/>
  <c r="C39" i="9"/>
  <c r="AF39" i="9" s="1"/>
  <c r="C41" i="9"/>
  <c r="AF41" i="9" s="1"/>
  <c r="C43" i="9"/>
  <c r="C57" i="9"/>
  <c r="C26" i="9"/>
  <c r="C67" i="9"/>
  <c r="C72" i="9"/>
  <c r="C30" i="9"/>
  <c r="C55" i="9"/>
  <c r="AF55" i="9" s="1"/>
  <c r="C17" i="9"/>
  <c r="AF17" i="9" s="1"/>
  <c r="C19" i="9"/>
  <c r="C69" i="9"/>
  <c r="C62" i="9"/>
  <c r="C50" i="9"/>
  <c r="C59" i="9"/>
  <c r="C60" i="9"/>
  <c r="C48" i="9"/>
  <c r="AF48" i="9" s="1"/>
  <c r="C71" i="9"/>
  <c r="AF71" i="9" s="1"/>
  <c r="C54" i="9"/>
  <c r="AF54" i="9" s="1"/>
  <c r="C53" i="9"/>
  <c r="C70" i="9"/>
  <c r="C66" i="9"/>
  <c r="C52" i="9"/>
  <c r="C51" i="9"/>
  <c r="C25" i="9"/>
  <c r="AF25" i="9" s="1"/>
  <c r="C56" i="9"/>
  <c r="AF56" i="9" s="1"/>
  <c r="C65" i="9"/>
  <c r="C15" i="9"/>
  <c r="AF15" i="9" s="1"/>
  <c r="N2" i="8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5" i="11"/>
  <c r="B8" i="9"/>
  <c r="B61" i="9"/>
  <c r="B7" i="9"/>
  <c r="B58" i="9"/>
  <c r="B31" i="9"/>
  <c r="B12" i="9"/>
  <c r="B24" i="9"/>
  <c r="B6" i="9"/>
  <c r="B10" i="9"/>
  <c r="B14" i="9"/>
  <c r="B5" i="9"/>
  <c r="B35" i="9"/>
  <c r="B20" i="9"/>
  <c r="B32" i="9"/>
  <c r="B27" i="9"/>
  <c r="B29" i="9"/>
  <c r="B21" i="9"/>
  <c r="B40" i="9"/>
  <c r="B23" i="9"/>
  <c r="B72" i="9"/>
  <c r="B44" i="9"/>
  <c r="B9" i="9"/>
  <c r="AE9" i="9" s="1"/>
  <c r="B34" i="9"/>
  <c r="AE34" i="9" s="1"/>
  <c r="B42" i="9"/>
  <c r="B16" i="9"/>
  <c r="B38" i="9"/>
  <c r="B68" i="9"/>
  <c r="B49" i="9"/>
  <c r="B36" i="9"/>
  <c r="B46" i="9"/>
  <c r="B11" i="9"/>
  <c r="B22" i="9"/>
  <c r="B17" i="9"/>
  <c r="B28" i="9"/>
  <c r="B33" i="9"/>
  <c r="B45" i="9"/>
  <c r="B19" i="9"/>
  <c r="B13" i="9"/>
  <c r="B47" i="9"/>
  <c r="B63" i="9"/>
  <c r="B37" i="9"/>
  <c r="B18" i="9"/>
  <c r="B64" i="9"/>
  <c r="B39" i="9"/>
  <c r="B41" i="9"/>
  <c r="B57" i="9"/>
  <c r="B43" i="9"/>
  <c r="B26" i="9"/>
  <c r="B71" i="9"/>
  <c r="B67" i="9"/>
  <c r="B69" i="9"/>
  <c r="B62" i="9"/>
  <c r="B30" i="9"/>
  <c r="B55" i="9"/>
  <c r="B50" i="9"/>
  <c r="B48" i="9"/>
  <c r="AE48" i="9" s="1"/>
  <c r="B59" i="9"/>
  <c r="B70" i="9"/>
  <c r="B60" i="9"/>
  <c r="B54" i="9"/>
  <c r="B53" i="9"/>
  <c r="B66" i="9"/>
  <c r="B52" i="9"/>
  <c r="B51" i="9"/>
  <c r="B25" i="9"/>
  <c r="B56" i="9"/>
  <c r="B65" i="9"/>
  <c r="B15" i="9"/>
  <c r="AE15" i="9" s="1"/>
  <c r="N33" i="10"/>
  <c r="N95" i="10"/>
  <c r="M2" i="8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5" i="11"/>
  <c r="A15" i="9"/>
  <c r="N90" i="10"/>
  <c r="L2" i="8"/>
  <c r="K2" i="8"/>
  <c r="J2" i="8"/>
  <c r="I2" i="8"/>
  <c r="H2" i="8"/>
  <c r="N13" i="10"/>
  <c r="N76" i="10"/>
  <c r="N43" i="10"/>
  <c r="N27" i="10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5" i="11"/>
  <c r="A7" i="9"/>
  <c r="A24" i="9"/>
  <c r="A6" i="9"/>
  <c r="A61" i="9"/>
  <c r="A12" i="9"/>
  <c r="A32" i="9"/>
  <c r="A14" i="9"/>
  <c r="A5" i="9"/>
  <c r="A35" i="9"/>
  <c r="A8" i="9"/>
  <c r="A27" i="9"/>
  <c r="A10" i="9"/>
  <c r="A31" i="9"/>
  <c r="A40" i="9"/>
  <c r="A23" i="9"/>
  <c r="A9" i="9"/>
  <c r="A72" i="9"/>
  <c r="A18" i="9"/>
  <c r="A44" i="9"/>
  <c r="A20" i="9"/>
  <c r="A71" i="9"/>
  <c r="A13" i="9"/>
  <c r="A34" i="9"/>
  <c r="A38" i="9"/>
  <c r="A36" i="9"/>
  <c r="A29" i="9"/>
  <c r="A42" i="9"/>
  <c r="A46" i="9"/>
  <c r="A11" i="9"/>
  <c r="A68" i="9"/>
  <c r="A16" i="9"/>
  <c r="A63" i="9"/>
  <c r="A67" i="9"/>
  <c r="A47" i="9"/>
  <c r="A21" i="9"/>
  <c r="A22" i="9"/>
  <c r="A17" i="9"/>
  <c r="A28" i="9"/>
  <c r="A57" i="9"/>
  <c r="A60" i="9"/>
  <c r="A30" i="9"/>
  <c r="A33" i="9"/>
  <c r="A45" i="9"/>
  <c r="A55" i="9"/>
  <c r="A37" i="9"/>
  <c r="A39" i="9"/>
  <c r="A41" i="9"/>
  <c r="A19" i="9"/>
  <c r="A49" i="9"/>
  <c r="A64" i="9"/>
  <c r="A43" i="9"/>
  <c r="A26" i="9"/>
  <c r="A50" i="9"/>
  <c r="A54" i="9"/>
  <c r="A59" i="9"/>
  <c r="A69" i="9"/>
  <c r="A62" i="9"/>
  <c r="A53" i="9"/>
  <c r="A51" i="9"/>
  <c r="A66" i="9"/>
  <c r="A56" i="9"/>
  <c r="A65" i="9"/>
  <c r="A25" i="9"/>
  <c r="A70" i="9"/>
  <c r="A48" i="9"/>
  <c r="A52" i="9"/>
  <c r="A58" i="9"/>
  <c r="N96" i="10"/>
  <c r="N11" i="10"/>
  <c r="N38" i="10"/>
  <c r="N66" i="10"/>
  <c r="N84" i="10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5" i="11"/>
  <c r="X72" i="11"/>
  <c r="W72" i="11"/>
  <c r="A72" i="11"/>
  <c r="X71" i="11"/>
  <c r="W71" i="11"/>
  <c r="A71" i="11"/>
  <c r="AB71" i="11" s="1"/>
  <c r="T71" i="11" s="1"/>
  <c r="X70" i="11"/>
  <c r="W70" i="11"/>
  <c r="A70" i="11"/>
  <c r="X69" i="11"/>
  <c r="W69" i="11"/>
  <c r="A69" i="11"/>
  <c r="X68" i="11"/>
  <c r="W68" i="11"/>
  <c r="A68" i="11"/>
  <c r="X67" i="11"/>
  <c r="W67" i="11"/>
  <c r="A67" i="11"/>
  <c r="X66" i="11"/>
  <c r="W66" i="11"/>
  <c r="A66" i="11"/>
  <c r="X65" i="11"/>
  <c r="W65" i="11"/>
  <c r="A65" i="11"/>
  <c r="X64" i="11"/>
  <c r="W64" i="11"/>
  <c r="A64" i="11"/>
  <c r="X63" i="11"/>
  <c r="W63" i="11"/>
  <c r="A63" i="11"/>
  <c r="X62" i="11"/>
  <c r="W62" i="11"/>
  <c r="A62" i="11"/>
  <c r="X61" i="11"/>
  <c r="W61" i="11"/>
  <c r="A61" i="11"/>
  <c r="X60" i="11"/>
  <c r="W60" i="11"/>
  <c r="A60" i="11"/>
  <c r="AB60" i="11" s="1"/>
  <c r="T60" i="11" s="1"/>
  <c r="X59" i="11"/>
  <c r="W59" i="11"/>
  <c r="A59" i="11"/>
  <c r="X58" i="11"/>
  <c r="W58" i="11"/>
  <c r="A58" i="11"/>
  <c r="X57" i="11"/>
  <c r="W57" i="11"/>
  <c r="A57" i="11"/>
  <c r="X56" i="11"/>
  <c r="W56" i="11"/>
  <c r="A56" i="11"/>
  <c r="X55" i="11"/>
  <c r="W55" i="11"/>
  <c r="A55" i="11"/>
  <c r="X54" i="11"/>
  <c r="W54" i="11"/>
  <c r="A54" i="11"/>
  <c r="X53" i="11"/>
  <c r="W53" i="11"/>
  <c r="A53" i="11"/>
  <c r="X52" i="11"/>
  <c r="W52" i="11"/>
  <c r="A52" i="11"/>
  <c r="X51" i="11"/>
  <c r="W51" i="11"/>
  <c r="A51" i="11"/>
  <c r="X50" i="11"/>
  <c r="W50" i="11"/>
  <c r="A50" i="11"/>
  <c r="X49" i="11"/>
  <c r="W49" i="11"/>
  <c r="A49" i="11"/>
  <c r="X48" i="11"/>
  <c r="W48" i="11"/>
  <c r="A48" i="11"/>
  <c r="X47" i="11"/>
  <c r="W47" i="11"/>
  <c r="A47" i="11"/>
  <c r="X46" i="11"/>
  <c r="W46" i="11"/>
  <c r="A46" i="11"/>
  <c r="AB46" i="11" s="1"/>
  <c r="T46" i="11" s="1"/>
  <c r="X45" i="11"/>
  <c r="W45" i="11"/>
  <c r="A45" i="11"/>
  <c r="X44" i="11"/>
  <c r="W44" i="11"/>
  <c r="A44" i="11"/>
  <c r="X43" i="11"/>
  <c r="W43" i="11"/>
  <c r="A43" i="11"/>
  <c r="X42" i="11"/>
  <c r="W42" i="11"/>
  <c r="A42" i="11"/>
  <c r="X41" i="11"/>
  <c r="W41" i="11"/>
  <c r="A41" i="11"/>
  <c r="X40" i="11"/>
  <c r="W40" i="11"/>
  <c r="A40" i="11"/>
  <c r="X39" i="11"/>
  <c r="W39" i="11"/>
  <c r="A39" i="11"/>
  <c r="AB39" i="11" s="1"/>
  <c r="T39" i="11" s="1"/>
  <c r="X38" i="11"/>
  <c r="W38" i="11"/>
  <c r="A38" i="11"/>
  <c r="X37" i="11"/>
  <c r="W37" i="11"/>
  <c r="A37" i="11"/>
  <c r="AB37" i="11" s="1"/>
  <c r="T37" i="11" s="1"/>
  <c r="X36" i="11"/>
  <c r="W36" i="11"/>
  <c r="A36" i="11"/>
  <c r="X35" i="11"/>
  <c r="W35" i="11"/>
  <c r="A35" i="11"/>
  <c r="X34" i="11"/>
  <c r="W34" i="11"/>
  <c r="A34" i="11"/>
  <c r="X33" i="11"/>
  <c r="W33" i="11"/>
  <c r="A33" i="11"/>
  <c r="X32" i="11"/>
  <c r="W32" i="11"/>
  <c r="A32" i="11"/>
  <c r="X31" i="11"/>
  <c r="W31" i="11"/>
  <c r="A31" i="11"/>
  <c r="X30" i="11"/>
  <c r="W30" i="11"/>
  <c r="A30" i="11"/>
  <c r="X29" i="11"/>
  <c r="W29" i="11"/>
  <c r="A29" i="11"/>
  <c r="X28" i="11"/>
  <c r="W28" i="11"/>
  <c r="A28" i="11"/>
  <c r="X27" i="11"/>
  <c r="W27" i="11"/>
  <c r="A27" i="11"/>
  <c r="X26" i="11"/>
  <c r="W26" i="11"/>
  <c r="A26" i="11"/>
  <c r="X25" i="11"/>
  <c r="W25" i="11"/>
  <c r="A25" i="11"/>
  <c r="X24" i="11"/>
  <c r="W24" i="11"/>
  <c r="A24" i="11"/>
  <c r="X23" i="11"/>
  <c r="W23" i="11"/>
  <c r="A23" i="11"/>
  <c r="X22" i="11"/>
  <c r="W22" i="11"/>
  <c r="A22" i="11"/>
  <c r="X21" i="11"/>
  <c r="W21" i="11"/>
  <c r="A21" i="11"/>
  <c r="X20" i="11"/>
  <c r="W20" i="11"/>
  <c r="A20" i="11"/>
  <c r="AB20" i="11" s="1"/>
  <c r="T20" i="11" s="1"/>
  <c r="X19" i="11"/>
  <c r="W19" i="11"/>
  <c r="A19" i="11"/>
  <c r="AB19" i="11" s="1"/>
  <c r="T19" i="11" s="1"/>
  <c r="X18" i="11"/>
  <c r="W18" i="11"/>
  <c r="A18" i="11"/>
  <c r="X17" i="11"/>
  <c r="W17" i="11"/>
  <c r="A17" i="11"/>
  <c r="X16" i="11"/>
  <c r="W16" i="11"/>
  <c r="A16" i="11"/>
  <c r="X15" i="11"/>
  <c r="W15" i="11"/>
  <c r="A15" i="11"/>
  <c r="X14" i="11"/>
  <c r="W14" i="11"/>
  <c r="A14" i="11"/>
  <c r="X13" i="11"/>
  <c r="W13" i="11"/>
  <c r="A13" i="11"/>
  <c r="X12" i="11"/>
  <c r="W12" i="11"/>
  <c r="A12" i="11"/>
  <c r="X11" i="11"/>
  <c r="W11" i="11"/>
  <c r="A11" i="11"/>
  <c r="AB11" i="11" s="1"/>
  <c r="T11" i="11" s="1"/>
  <c r="X10" i="11"/>
  <c r="W10" i="11"/>
  <c r="A10" i="11"/>
  <c r="X9" i="11"/>
  <c r="W9" i="11"/>
  <c r="A9" i="11"/>
  <c r="X8" i="11"/>
  <c r="W8" i="11"/>
  <c r="A8" i="11"/>
  <c r="X7" i="11"/>
  <c r="W7" i="11"/>
  <c r="A7" i="11"/>
  <c r="X6" i="11"/>
  <c r="W6" i="11"/>
  <c r="A6" i="11"/>
  <c r="X5" i="11"/>
  <c r="W5" i="11"/>
  <c r="A5" i="11"/>
  <c r="N99" i="10"/>
  <c r="X40" i="9"/>
  <c r="X23" i="9"/>
  <c r="X9" i="9"/>
  <c r="X44" i="9"/>
  <c r="X8" i="9"/>
  <c r="X58" i="9"/>
  <c r="X38" i="9"/>
  <c r="X7" i="9"/>
  <c r="X36" i="9"/>
  <c r="X27" i="9"/>
  <c r="X20" i="9"/>
  <c r="X10" i="9"/>
  <c r="X24" i="9"/>
  <c r="X29" i="9"/>
  <c r="X6" i="9"/>
  <c r="X42" i="9"/>
  <c r="X61" i="9"/>
  <c r="X14" i="9"/>
  <c r="X5" i="9"/>
  <c r="X22" i="9"/>
  <c r="X72" i="9"/>
  <c r="X17" i="9"/>
  <c r="X28" i="9"/>
  <c r="X13" i="9"/>
  <c r="X57" i="9"/>
  <c r="X15" i="9"/>
  <c r="X68" i="9"/>
  <c r="X60" i="9"/>
  <c r="X35" i="9"/>
  <c r="X30" i="9"/>
  <c r="X33" i="9"/>
  <c r="X16" i="9"/>
  <c r="X45" i="9"/>
  <c r="X63" i="9"/>
  <c r="X18" i="9"/>
  <c r="X59" i="9"/>
  <c r="X55" i="9"/>
  <c r="X12" i="9"/>
  <c r="X37" i="9"/>
  <c r="X39" i="9"/>
  <c r="X41" i="9"/>
  <c r="X31" i="9"/>
  <c r="X71" i="9"/>
  <c r="X47" i="9"/>
  <c r="X46" i="9"/>
  <c r="X19" i="9"/>
  <c r="X49" i="9"/>
  <c r="X53" i="9"/>
  <c r="X11" i="9"/>
  <c r="X67" i="9"/>
  <c r="X50" i="9"/>
  <c r="X64" i="9"/>
  <c r="X56" i="9"/>
  <c r="X43" i="9"/>
  <c r="X48" i="9"/>
  <c r="X26" i="9"/>
  <c r="X65" i="9"/>
  <c r="X25" i="9"/>
  <c r="X69" i="9"/>
  <c r="X34" i="9"/>
  <c r="X62" i="9"/>
  <c r="X51" i="9"/>
  <c r="X54" i="9"/>
  <c r="X66" i="9"/>
  <c r="X70" i="9"/>
  <c r="X21" i="9"/>
  <c r="X52" i="9"/>
  <c r="X32" i="9"/>
  <c r="E12" i="7"/>
  <c r="E13" i="7"/>
  <c r="E14" i="7"/>
  <c r="E24" i="7"/>
  <c r="E31" i="7"/>
  <c r="E32" i="7"/>
  <c r="E16" i="7"/>
  <c r="E8" i="7"/>
  <c r="E17" i="7"/>
  <c r="E18" i="7"/>
  <c r="E19" i="7"/>
  <c r="E33" i="7"/>
  <c r="E9" i="7"/>
  <c r="E34" i="7"/>
  <c r="E10" i="7"/>
  <c r="E20" i="7"/>
  <c r="E28" i="7"/>
  <c r="E29" i="7"/>
  <c r="E21" i="7"/>
  <c r="E22" i="7"/>
  <c r="E30" i="7"/>
  <c r="E11" i="7"/>
  <c r="E23" i="7"/>
  <c r="E25" i="7"/>
  <c r="E15" i="7"/>
  <c r="E26" i="7"/>
  <c r="E27" i="7"/>
  <c r="E7" i="7"/>
  <c r="E5" i="7"/>
  <c r="E6" i="7"/>
  <c r="V70" i="11" l="1"/>
  <c r="V62" i="11"/>
  <c r="V61" i="11"/>
  <c r="V25" i="11"/>
  <c r="V44" i="9" s="1"/>
  <c r="V54" i="11"/>
  <c r="V19" i="9" s="1"/>
  <c r="V39" i="11"/>
  <c r="V67" i="9" s="1"/>
  <c r="V14" i="11"/>
  <c r="V5" i="9" s="1"/>
  <c r="V6" i="11"/>
  <c r="V7" i="9" s="1"/>
  <c r="V58" i="11"/>
  <c r="V38" i="11"/>
  <c r="V69" i="11"/>
  <c r="V53" i="11"/>
  <c r="V41" i="9" s="1"/>
  <c r="V45" i="11"/>
  <c r="V57" i="9" s="1"/>
  <c r="V37" i="11"/>
  <c r="V16" i="9" s="1"/>
  <c r="V29" i="11"/>
  <c r="V34" i="9" s="1"/>
  <c r="V21" i="11"/>
  <c r="V23" i="9" s="1"/>
  <c r="V13" i="11"/>
  <c r="V14" i="9" s="1"/>
  <c r="V68" i="11"/>
  <c r="V65" i="9" s="1"/>
  <c r="V60" i="11"/>
  <c r="V52" i="11"/>
  <c r="V39" i="9" s="1"/>
  <c r="V44" i="11"/>
  <c r="V28" i="9" s="1"/>
  <c r="V36" i="11"/>
  <c r="V68" i="9" s="1"/>
  <c r="V28" i="11"/>
  <c r="V13" i="9" s="1"/>
  <c r="V20" i="11"/>
  <c r="V40" i="9" s="1"/>
  <c r="V12" i="11"/>
  <c r="V32" i="9" s="1"/>
  <c r="V67" i="11"/>
  <c r="V56" i="9" s="1"/>
  <c r="V59" i="11"/>
  <c r="V51" i="11"/>
  <c r="V37" i="9" s="1"/>
  <c r="V43" i="11"/>
  <c r="V17" i="9" s="1"/>
  <c r="V35" i="11"/>
  <c r="V11" i="9" s="1"/>
  <c r="V27" i="11"/>
  <c r="V71" i="9" s="1"/>
  <c r="V19" i="11"/>
  <c r="V31" i="9" s="1"/>
  <c r="V11" i="11"/>
  <c r="V12" i="9" s="1"/>
  <c r="V5" i="11"/>
  <c r="V58" i="9" s="1"/>
  <c r="V66" i="11"/>
  <c r="V66" i="9" s="1"/>
  <c r="V50" i="11"/>
  <c r="V55" i="9" s="1"/>
  <c r="V42" i="11"/>
  <c r="V22" i="9" s="1"/>
  <c r="V34" i="11"/>
  <c r="V46" i="9" s="1"/>
  <c r="V26" i="11"/>
  <c r="V20" i="9" s="1"/>
  <c r="V18" i="11"/>
  <c r="V10" i="9" s="1"/>
  <c r="V10" i="11"/>
  <c r="V61" i="9" s="1"/>
  <c r="V65" i="11"/>
  <c r="V51" i="9" s="1"/>
  <c r="V57" i="11"/>
  <c r="V43" i="9" s="1"/>
  <c r="V49" i="11"/>
  <c r="V45" i="9" s="1"/>
  <c r="V41" i="11"/>
  <c r="V21" i="9" s="1"/>
  <c r="V33" i="11"/>
  <c r="V42" i="9" s="1"/>
  <c r="V17" i="11"/>
  <c r="V27" i="9" s="1"/>
  <c r="V9" i="11"/>
  <c r="V6" i="9" s="1"/>
  <c r="V72" i="11"/>
  <c r="V52" i="9" s="1"/>
  <c r="V64" i="11"/>
  <c r="V53" i="9" s="1"/>
  <c r="V56" i="11"/>
  <c r="V64" i="9" s="1"/>
  <c r="V48" i="11"/>
  <c r="V33" i="9" s="1"/>
  <c r="V40" i="11"/>
  <c r="V47" i="9" s="1"/>
  <c r="V32" i="11"/>
  <c r="V29" i="9" s="1"/>
  <c r="V24" i="11"/>
  <c r="V18" i="9" s="1"/>
  <c r="V16" i="11"/>
  <c r="V8" i="9" s="1"/>
  <c r="V8" i="11"/>
  <c r="V24" i="9" s="1"/>
  <c r="V71" i="11"/>
  <c r="V48" i="9" s="1"/>
  <c r="V63" i="11"/>
  <c r="V62" i="9" s="1"/>
  <c r="V55" i="11"/>
  <c r="V49" i="9" s="1"/>
  <c r="V47" i="11"/>
  <c r="V30" i="9" s="1"/>
  <c r="V31" i="11"/>
  <c r="V36" i="9" s="1"/>
  <c r="V23" i="11"/>
  <c r="V72" i="9" s="1"/>
  <c r="V15" i="11"/>
  <c r="V35" i="9" s="1"/>
  <c r="V7" i="11"/>
  <c r="V15" i="9" s="1"/>
  <c r="V46" i="11"/>
  <c r="V60" i="9" s="1"/>
  <c r="V30" i="11"/>
  <c r="V38" i="9" s="1"/>
  <c r="V22" i="11"/>
  <c r="V9" i="9" s="1"/>
  <c r="AU6" i="9"/>
  <c r="AU47" i="9"/>
  <c r="AU54" i="9"/>
  <c r="AU23" i="9"/>
  <c r="AU15" i="9"/>
  <c r="AU9" i="9"/>
  <c r="AU72" i="9"/>
  <c r="AU67" i="9"/>
  <c r="AU40" i="9"/>
  <c r="AU44" i="9"/>
  <c r="AU27" i="9"/>
  <c r="AU33" i="9"/>
  <c r="AU13" i="9"/>
  <c r="AU8" i="9"/>
  <c r="AU70" i="9"/>
  <c r="AU62" i="9"/>
  <c r="AU49" i="9"/>
  <c r="AU46" i="9"/>
  <c r="AU37" i="9"/>
  <c r="AU31" i="9"/>
  <c r="AU26" i="9"/>
  <c r="AU12" i="9"/>
  <c r="AU7" i="9"/>
  <c r="AU71" i="9"/>
  <c r="AU66" i="9"/>
  <c r="AU57" i="9"/>
  <c r="AU50" i="9"/>
  <c r="AU41" i="9"/>
  <c r="AU30" i="9"/>
  <c r="AU29" i="9"/>
  <c r="AU11" i="9"/>
  <c r="AU5" i="9"/>
  <c r="AU69" i="9"/>
  <c r="AU53" i="9"/>
  <c r="AU52" i="9"/>
  <c r="AU45" i="9"/>
  <c r="AU35" i="9"/>
  <c r="AU39" i="9"/>
  <c r="AU18" i="9"/>
  <c r="AU22" i="9"/>
  <c r="AU65" i="9"/>
  <c r="AU60" i="9"/>
  <c r="AU51" i="9"/>
  <c r="AU42" i="9"/>
  <c r="AU25" i="9"/>
  <c r="AU32" i="9"/>
  <c r="AU17" i="9"/>
  <c r="AU16" i="9"/>
  <c r="AU64" i="9"/>
  <c r="AU59" i="9"/>
  <c r="AU55" i="9"/>
  <c r="AU43" i="9"/>
  <c r="AU28" i="9"/>
  <c r="AU21" i="9"/>
  <c r="AU19" i="9"/>
  <c r="AU10" i="9"/>
  <c r="AU68" i="9"/>
  <c r="AU56" i="9"/>
  <c r="AU48" i="9"/>
  <c r="AU38" i="9"/>
  <c r="AU34" i="9"/>
  <c r="AU24" i="9"/>
  <c r="AU20" i="9"/>
  <c r="AU14" i="9"/>
  <c r="AT65" i="9"/>
  <c r="V50" i="9"/>
  <c r="V63" i="9"/>
  <c r="V69" i="9"/>
  <c r="V70" i="9"/>
  <c r="V54" i="9"/>
  <c r="V26" i="9"/>
  <c r="V59" i="9"/>
  <c r="V25" i="9"/>
  <c r="AT68" i="9"/>
  <c r="AT70" i="9"/>
  <c r="AT60" i="9"/>
  <c r="AT52" i="9"/>
  <c r="AT25" i="9"/>
  <c r="AT34" i="9"/>
  <c r="AT26" i="9"/>
  <c r="AT12" i="9"/>
  <c r="AT5" i="9"/>
  <c r="AT71" i="9"/>
  <c r="AT62" i="9"/>
  <c r="AT51" i="9"/>
  <c r="AT43" i="9"/>
  <c r="AT37" i="9"/>
  <c r="AT21" i="9"/>
  <c r="AT18" i="9"/>
  <c r="AT14" i="9"/>
  <c r="AT7" i="9"/>
  <c r="AT69" i="9"/>
  <c r="AT59" i="9"/>
  <c r="AT56" i="9"/>
  <c r="AT28" i="9"/>
  <c r="AT54" i="9"/>
  <c r="AT24" i="9"/>
  <c r="AT17" i="9"/>
  <c r="AT9" i="9"/>
  <c r="AT61" i="9"/>
  <c r="AT41" i="9"/>
  <c r="AT36" i="9"/>
  <c r="AT32" i="9"/>
  <c r="AT11" i="9"/>
  <c r="AT63" i="9"/>
  <c r="AT55" i="9"/>
  <c r="AT48" i="9"/>
  <c r="AT46" i="9"/>
  <c r="AT35" i="9"/>
  <c r="AT27" i="9"/>
  <c r="AT19" i="9"/>
  <c r="AT22" i="9"/>
  <c r="AT67" i="9"/>
  <c r="AT66" i="9"/>
  <c r="AT47" i="9"/>
  <c r="AT50" i="9"/>
  <c r="AT31" i="9"/>
  <c r="AT23" i="9"/>
  <c r="AT15" i="9"/>
  <c r="AT16" i="9"/>
  <c r="AT6" i="9"/>
  <c r="AT64" i="9"/>
  <c r="AT58" i="9"/>
  <c r="AT40" i="9"/>
  <c r="AT44" i="9"/>
  <c r="AT30" i="9"/>
  <c r="AT33" i="9"/>
  <c r="AT13" i="9"/>
  <c r="AT10" i="9"/>
  <c r="AT72" i="9"/>
  <c r="AT53" i="9"/>
  <c r="AT49" i="9"/>
  <c r="AT42" i="9"/>
  <c r="AT45" i="9"/>
  <c r="AT39" i="9"/>
  <c r="AT29" i="9"/>
  <c r="AT20" i="9"/>
  <c r="AT8" i="9"/>
  <c r="AS56" i="9"/>
  <c r="AS35" i="9"/>
  <c r="AS25" i="9"/>
  <c r="AS37" i="9"/>
  <c r="AS10" i="9"/>
  <c r="AS71" i="9"/>
  <c r="AS47" i="9"/>
  <c r="AS29" i="9"/>
  <c r="AS32" i="9"/>
  <c r="AS12" i="9"/>
  <c r="AS72" i="9"/>
  <c r="AS50" i="9"/>
  <c r="AS15" i="9"/>
  <c r="AS8" i="9"/>
  <c r="AS65" i="9"/>
  <c r="AS42" i="9"/>
  <c r="AS9" i="9"/>
  <c r="AS70" i="9"/>
  <c r="AS53" i="9"/>
  <c r="AS48" i="9"/>
  <c r="AS58" i="9"/>
  <c r="AS49" i="9"/>
  <c r="AS38" i="9"/>
  <c r="AS6" i="9"/>
  <c r="AS60" i="9"/>
  <c r="AS39" i="9"/>
  <c r="AS43" i="9"/>
  <c r="AS5" i="9"/>
  <c r="AS64" i="9"/>
  <c r="AS66" i="9"/>
  <c r="AS57" i="9"/>
  <c r="AS21" i="9"/>
  <c r="AS23" i="9"/>
  <c r="AS62" i="9"/>
  <c r="AS40" i="9"/>
  <c r="AS54" i="9"/>
  <c r="AS24" i="9"/>
  <c r="AS33" i="9"/>
  <c r="AS7" i="9"/>
  <c r="AS63" i="9"/>
  <c r="AS28" i="9"/>
  <c r="AS36" i="9"/>
  <c r="AS13" i="9"/>
  <c r="AS11" i="9"/>
  <c r="AS19" i="9"/>
  <c r="AS59" i="9"/>
  <c r="AS46" i="9"/>
  <c r="AS31" i="9"/>
  <c r="AS20" i="9"/>
  <c r="AS69" i="9"/>
  <c r="AS55" i="9"/>
  <c r="AS52" i="9"/>
  <c r="AS44" i="9"/>
  <c r="AS30" i="9"/>
  <c r="AS34" i="9"/>
  <c r="AS18" i="9"/>
  <c r="AS16" i="9"/>
  <c r="AS67" i="9"/>
  <c r="AS68" i="9"/>
  <c r="AS51" i="9"/>
  <c r="AS45" i="9"/>
  <c r="AS41" i="9"/>
  <c r="AS26" i="9"/>
  <c r="AS17" i="9"/>
  <c r="AS14" i="9"/>
  <c r="AQ42" i="9"/>
  <c r="AQ31" i="9"/>
  <c r="AQ70" i="9"/>
  <c r="AQ46" i="9"/>
  <c r="AQ40" i="9"/>
  <c r="AQ33" i="9"/>
  <c r="AQ57" i="9"/>
  <c r="AQ24" i="9"/>
  <c r="AQ14" i="9"/>
  <c r="AQ27" i="9"/>
  <c r="AQ38" i="9"/>
  <c r="AQ72" i="9"/>
  <c r="AQ59" i="9"/>
  <c r="AQ45" i="9"/>
  <c r="AQ13" i="9"/>
  <c r="AQ5" i="9"/>
  <c r="AQ65" i="9"/>
  <c r="AQ58" i="9"/>
  <c r="AQ55" i="9"/>
  <c r="AQ50" i="9"/>
  <c r="AQ29" i="9"/>
  <c r="AQ41" i="9"/>
  <c r="AQ32" i="9"/>
  <c r="AQ15" i="9"/>
  <c r="AQ28" i="9"/>
  <c r="AQ21" i="9"/>
  <c r="AQ7" i="9"/>
  <c r="AQ53" i="9"/>
  <c r="AQ48" i="9"/>
  <c r="AQ66" i="9"/>
  <c r="AQ51" i="9"/>
  <c r="AQ36" i="9"/>
  <c r="AQ10" i="9"/>
  <c r="AQ12" i="9"/>
  <c r="AQ67" i="9"/>
  <c r="AQ49" i="9"/>
  <c r="AQ68" i="9"/>
  <c r="AQ39" i="9"/>
  <c r="AQ23" i="9"/>
  <c r="AQ11" i="9"/>
  <c r="AQ17" i="9"/>
  <c r="AQ63" i="9"/>
  <c r="AQ60" i="9"/>
  <c r="AQ47" i="9"/>
  <c r="AQ54" i="9"/>
  <c r="AQ37" i="9"/>
  <c r="AQ35" i="9"/>
  <c r="AQ26" i="9"/>
  <c r="AQ22" i="9"/>
  <c r="AQ71" i="9"/>
  <c r="AQ25" i="9"/>
  <c r="AQ52" i="9"/>
  <c r="AQ43" i="9"/>
  <c r="AQ19" i="9"/>
  <c r="AQ9" i="9"/>
  <c r="AQ20" i="9"/>
  <c r="AQ8" i="9"/>
  <c r="AQ6" i="9"/>
  <c r="AQ69" i="9"/>
  <c r="AQ62" i="9"/>
  <c r="AQ56" i="9"/>
  <c r="AQ61" i="9"/>
  <c r="AQ30" i="9"/>
  <c r="AQ34" i="9"/>
  <c r="AQ18" i="9"/>
  <c r="AQ16" i="9"/>
  <c r="AM71" i="9"/>
  <c r="AM55" i="9"/>
  <c r="AM57" i="9"/>
  <c r="AM50" i="9"/>
  <c r="AM21" i="9"/>
  <c r="AM35" i="9"/>
  <c r="AM33" i="9"/>
  <c r="AM22" i="9"/>
  <c r="AM72" i="9"/>
  <c r="AM66" i="9"/>
  <c r="AM48" i="9"/>
  <c r="AM34" i="9"/>
  <c r="AM36" i="9"/>
  <c r="AM24" i="9"/>
  <c r="AM20" i="9"/>
  <c r="AM5" i="9"/>
  <c r="AM67" i="9"/>
  <c r="AM64" i="9"/>
  <c r="AM51" i="9"/>
  <c r="AM46" i="9"/>
  <c r="AM39" i="9"/>
  <c r="AM26" i="9"/>
  <c r="AM27" i="9"/>
  <c r="AM15" i="9"/>
  <c r="AM25" i="9"/>
  <c r="AM52" i="9"/>
  <c r="AM58" i="9"/>
  <c r="AM17" i="9"/>
  <c r="AM42" i="9"/>
  <c r="AM32" i="9"/>
  <c r="AM29" i="9"/>
  <c r="AM12" i="9"/>
  <c r="AM8" i="9"/>
  <c r="AM56" i="9"/>
  <c r="AM43" i="9"/>
  <c r="AM44" i="9"/>
  <c r="AM19" i="9"/>
  <c r="AM18" i="9"/>
  <c r="AM37" i="9"/>
  <c r="AM14" i="9"/>
  <c r="AM53" i="9"/>
  <c r="AM63" i="9"/>
  <c r="AM54" i="9"/>
  <c r="AM47" i="9"/>
  <c r="AM30" i="9"/>
  <c r="AM10" i="9"/>
  <c r="AM13" i="9"/>
  <c r="AM23" i="9"/>
  <c r="AM11" i="9"/>
  <c r="AM70" i="9"/>
  <c r="AM62" i="9"/>
  <c r="AM59" i="9"/>
  <c r="AM68" i="9"/>
  <c r="AM61" i="9"/>
  <c r="AM41" i="9"/>
  <c r="AM31" i="9"/>
  <c r="AM38" i="9"/>
  <c r="AM16" i="9"/>
  <c r="AM65" i="9"/>
  <c r="AM60" i="9"/>
  <c r="AM40" i="9"/>
  <c r="AM49" i="9"/>
  <c r="AM9" i="9"/>
  <c r="AM28" i="9"/>
  <c r="AM45" i="9"/>
  <c r="AM7" i="9"/>
  <c r="AL20" i="9"/>
  <c r="AL10" i="9"/>
  <c r="AK34" i="9"/>
  <c r="AL58" i="9"/>
  <c r="AL70" i="9"/>
  <c r="AL23" i="9"/>
  <c r="AL16" i="9"/>
  <c r="AL57" i="9"/>
  <c r="AL61" i="9"/>
  <c r="AL69" i="9"/>
  <c r="AL63" i="9"/>
  <c r="AL53" i="9"/>
  <c r="AL38" i="9"/>
  <c r="AL39" i="9"/>
  <c r="AL29" i="9"/>
  <c r="AL64" i="9"/>
  <c r="AL7" i="9"/>
  <c r="AL24" i="9"/>
  <c r="AL40" i="9"/>
  <c r="AL72" i="9"/>
  <c r="AL51" i="9"/>
  <c r="AL30" i="9"/>
  <c r="AL48" i="9"/>
  <c r="AL52" i="9"/>
  <c r="AL47" i="9"/>
  <c r="AL11" i="9"/>
  <c r="AL26" i="9"/>
  <c r="AL17" i="9"/>
  <c r="AL68" i="9"/>
  <c r="AL9" i="9"/>
  <c r="AL59" i="9"/>
  <c r="AL44" i="9"/>
  <c r="AL27" i="9"/>
  <c r="AL36" i="9"/>
  <c r="AL6" i="9"/>
  <c r="AL15" i="9"/>
  <c r="AL56" i="9"/>
  <c r="AL28" i="9"/>
  <c r="AL45" i="9"/>
  <c r="AL60" i="9"/>
  <c r="AL49" i="9"/>
  <c r="AL41" i="9"/>
  <c r="AL65" i="9"/>
  <c r="AL31" i="9"/>
  <c r="AL34" i="9"/>
  <c r="AL35" i="9"/>
  <c r="AL62" i="9"/>
  <c r="AL55" i="9"/>
  <c r="AL43" i="9"/>
  <c r="AL46" i="9"/>
  <c r="AL5" i="9"/>
  <c r="AL25" i="9"/>
  <c r="AL33" i="9"/>
  <c r="AL66" i="9"/>
  <c r="AL50" i="9"/>
  <c r="AL19" i="9"/>
  <c r="AL18" i="9"/>
  <c r="AL21" i="9"/>
  <c r="AL13" i="9"/>
  <c r="AL54" i="9"/>
  <c r="AK57" i="9"/>
  <c r="AK65" i="9"/>
  <c r="AK60" i="9"/>
  <c r="AK64" i="9"/>
  <c r="AK45" i="9"/>
  <c r="AK27" i="9"/>
  <c r="AK25" i="9"/>
  <c r="AK55" i="9"/>
  <c r="AK59" i="9"/>
  <c r="AK30" i="9"/>
  <c r="AK26" i="9"/>
  <c r="AK10" i="9"/>
  <c r="AK33" i="9"/>
  <c r="AK16" i="9"/>
  <c r="AK67" i="9"/>
  <c r="AK58" i="9"/>
  <c r="AK61" i="9"/>
  <c r="AK28" i="9"/>
  <c r="AK20" i="9"/>
  <c r="AK31" i="9"/>
  <c r="AK54" i="9"/>
  <c r="AK23" i="9"/>
  <c r="AK8" i="9"/>
  <c r="AK69" i="9"/>
  <c r="AK9" i="9"/>
  <c r="AK36" i="9"/>
  <c r="AK19" i="9"/>
  <c r="AK51" i="9"/>
  <c r="AK43" i="9"/>
  <c r="AK49" i="9"/>
  <c r="AK21" i="9"/>
  <c r="AK18" i="9"/>
  <c r="AK22" i="9"/>
  <c r="AK5" i="9"/>
  <c r="AK66" i="9"/>
  <c r="AK37" i="9"/>
  <c r="AK53" i="9"/>
  <c r="AK72" i="9"/>
  <c r="AK50" i="9"/>
  <c r="AK17" i="9"/>
  <c r="AK32" i="9"/>
  <c r="AK13" i="9"/>
  <c r="AK6" i="9"/>
  <c r="AK71" i="9"/>
  <c r="AK56" i="9"/>
  <c r="AK63" i="9"/>
  <c r="AK68" i="9"/>
  <c r="AK46" i="9"/>
  <c r="AK41" i="9"/>
  <c r="AK14" i="9"/>
  <c r="AK11" i="9"/>
  <c r="AK7" i="9"/>
  <c r="AK48" i="9"/>
  <c r="AK62" i="9"/>
  <c r="AK35" i="9"/>
  <c r="AK38" i="9"/>
  <c r="AK70" i="9"/>
  <c r="AK52" i="9"/>
  <c r="AK47" i="9"/>
  <c r="AK42" i="9"/>
  <c r="AK44" i="9"/>
  <c r="AK39" i="9"/>
  <c r="AK24" i="9"/>
  <c r="AK29" i="9"/>
  <c r="AK15" i="9"/>
  <c r="AC2" i="4"/>
  <c r="AI53" i="9"/>
  <c r="AI51" i="9"/>
  <c r="AI62" i="9"/>
  <c r="AI17" i="9"/>
  <c r="AI43" i="9"/>
  <c r="AI18" i="9"/>
  <c r="AI22" i="9"/>
  <c r="AI10" i="9"/>
  <c r="AI7" i="9"/>
  <c r="AI67" i="9"/>
  <c r="AI19" i="9"/>
  <c r="AI69" i="9"/>
  <c r="AI63" i="9"/>
  <c r="AI5" i="9"/>
  <c r="AI15" i="9"/>
  <c r="AI70" i="9"/>
  <c r="AI59" i="9"/>
  <c r="AI50" i="9"/>
  <c r="AI26" i="9"/>
  <c r="AI47" i="9"/>
  <c r="AI13" i="9"/>
  <c r="AI32" i="9"/>
  <c r="AI29" i="9"/>
  <c r="AI25" i="9"/>
  <c r="AI40" i="9"/>
  <c r="AI48" i="9"/>
  <c r="AI41" i="9"/>
  <c r="AI9" i="9"/>
  <c r="AI11" i="9"/>
  <c r="AI24" i="9"/>
  <c r="AI65" i="9"/>
  <c r="AI58" i="9"/>
  <c r="AI55" i="9"/>
  <c r="AI42" i="9"/>
  <c r="AI39" i="9"/>
  <c r="AI31" i="9"/>
  <c r="AI16" i="9"/>
  <c r="AI35" i="9"/>
  <c r="AI66" i="9"/>
  <c r="AI54" i="9"/>
  <c r="AI30" i="9"/>
  <c r="AI28" i="9"/>
  <c r="AI45" i="9"/>
  <c r="AI38" i="9"/>
  <c r="AI21" i="9"/>
  <c r="AI8" i="9"/>
  <c r="AI56" i="9"/>
  <c r="AI60" i="9"/>
  <c r="AI44" i="9"/>
  <c r="AI33" i="9"/>
  <c r="AI14" i="9"/>
  <c r="AI6" i="9"/>
  <c r="AI71" i="9"/>
  <c r="AI52" i="9"/>
  <c r="AI68" i="9"/>
  <c r="AI34" i="9"/>
  <c r="AI57" i="9"/>
  <c r="AI12" i="9"/>
  <c r="AI23" i="9"/>
  <c r="AI20" i="9"/>
  <c r="AH34" i="9"/>
  <c r="AH67" i="9"/>
  <c r="AH58" i="9"/>
  <c r="AH47" i="9"/>
  <c r="AH72" i="9"/>
  <c r="AH9" i="9"/>
  <c r="AH68" i="9"/>
  <c r="AH25" i="9"/>
  <c r="AH60" i="9"/>
  <c r="AH17" i="9"/>
  <c r="AH36" i="9"/>
  <c r="AH13" i="9"/>
  <c r="AH8" i="9"/>
  <c r="AH19" i="9"/>
  <c r="AH41" i="9"/>
  <c r="AH11" i="9"/>
  <c r="AH21" i="9"/>
  <c r="AH71" i="9"/>
  <c r="AH50" i="9"/>
  <c r="AH39" i="9"/>
  <c r="AH5" i="9"/>
  <c r="AH70" i="9"/>
  <c r="AH40" i="9"/>
  <c r="AH61" i="9"/>
  <c r="AH28" i="9"/>
  <c r="AH15" i="9"/>
  <c r="AH7" i="9"/>
  <c r="AH59" i="9"/>
  <c r="AH18" i="9"/>
  <c r="AH10" i="9"/>
  <c r="AH27" i="9"/>
  <c r="AH32" i="9"/>
  <c r="AI61" i="9"/>
  <c r="AI36" i="9"/>
  <c r="AI27" i="9"/>
  <c r="AI72" i="9"/>
  <c r="AG53" i="9"/>
  <c r="AG46" i="9"/>
  <c r="AG71" i="9"/>
  <c r="AG52" i="9"/>
  <c r="AG43" i="9"/>
  <c r="AG15" i="9"/>
  <c r="AG25" i="9"/>
  <c r="AG62" i="9"/>
  <c r="AG57" i="9"/>
  <c r="AG28" i="9"/>
  <c r="AG45" i="9"/>
  <c r="AG23" i="9"/>
  <c r="AG14" i="9"/>
  <c r="AG6" i="9"/>
  <c r="AG41" i="9"/>
  <c r="AG17" i="9"/>
  <c r="AG37" i="9"/>
  <c r="AG61" i="9"/>
  <c r="AG58" i="9"/>
  <c r="AG51" i="9"/>
  <c r="AG69" i="9"/>
  <c r="AG64" i="9"/>
  <c r="AG33" i="9"/>
  <c r="AG32" i="9"/>
  <c r="AG7" i="9"/>
  <c r="AG56" i="9"/>
  <c r="AG48" i="9"/>
  <c r="AG55" i="9"/>
  <c r="AG39" i="9"/>
  <c r="AG34" i="9"/>
  <c r="AG49" i="9"/>
  <c r="AG16" i="9"/>
  <c r="AG27" i="9"/>
  <c r="AG19" i="9"/>
  <c r="AG36" i="9"/>
  <c r="AG24" i="9"/>
  <c r="AG65" i="9"/>
  <c r="AG11" i="9"/>
  <c r="AG29" i="9"/>
  <c r="AG66" i="9"/>
  <c r="AG60" i="9"/>
  <c r="AG30" i="9"/>
  <c r="AG18" i="9"/>
  <c r="AG9" i="9"/>
  <c r="AG68" i="9"/>
  <c r="AG44" i="9"/>
  <c r="AG20" i="9"/>
  <c r="AG22" i="9"/>
  <c r="AG21" i="9"/>
  <c r="AG54" i="9"/>
  <c r="AG38" i="9"/>
  <c r="AG70" i="9"/>
  <c r="AG59" i="9"/>
  <c r="AG72" i="9"/>
  <c r="AG63" i="9"/>
  <c r="AG12" i="9"/>
  <c r="AG31" i="9"/>
  <c r="AG40" i="9"/>
  <c r="AG35" i="9"/>
  <c r="AG8" i="9"/>
  <c r="AG67" i="9"/>
  <c r="AG50" i="9"/>
  <c r="AG26" i="9"/>
  <c r="AG13" i="9"/>
  <c r="AG47" i="9"/>
  <c r="AG42" i="9"/>
  <c r="AG5" i="9"/>
  <c r="AG10" i="9"/>
  <c r="AF19" i="9"/>
  <c r="AF43" i="9"/>
  <c r="AF22" i="9"/>
  <c r="AF16" i="9"/>
  <c r="AF29" i="9"/>
  <c r="AF7" i="9"/>
  <c r="AF51" i="9"/>
  <c r="AF65" i="9"/>
  <c r="AF46" i="9"/>
  <c r="AF36" i="9"/>
  <c r="AF53" i="9"/>
  <c r="AF69" i="9"/>
  <c r="AF57" i="9"/>
  <c r="AF28" i="9"/>
  <c r="AF33" i="9"/>
  <c r="AF38" i="9"/>
  <c r="AF21" i="9"/>
  <c r="AF58" i="9"/>
  <c r="AF60" i="9"/>
  <c r="AF30" i="9"/>
  <c r="AF64" i="9"/>
  <c r="AF9" i="9"/>
  <c r="AF49" i="9"/>
  <c r="AF23" i="9"/>
  <c r="AF20" i="9"/>
  <c r="F3" i="4"/>
  <c r="AF37" i="9"/>
  <c r="AF44" i="9"/>
  <c r="AF32" i="9"/>
  <c r="AF8" i="9"/>
  <c r="AF52" i="9"/>
  <c r="AF59" i="9"/>
  <c r="AF72" i="9"/>
  <c r="AF18" i="9"/>
  <c r="AF12" i="9"/>
  <c r="AF68" i="9"/>
  <c r="AF40" i="9"/>
  <c r="AF35" i="9"/>
  <c r="AF66" i="9"/>
  <c r="AF50" i="9"/>
  <c r="AF67" i="9"/>
  <c r="AF63" i="9"/>
  <c r="AF47" i="9"/>
  <c r="AF31" i="9"/>
  <c r="AF5" i="9"/>
  <c r="AF10" i="9"/>
  <c r="AF70" i="9"/>
  <c r="AF62" i="9"/>
  <c r="AF26" i="9"/>
  <c r="AF13" i="9"/>
  <c r="AF45" i="9"/>
  <c r="AF61" i="9"/>
  <c r="AF14" i="9"/>
  <c r="AF6" i="9"/>
  <c r="AD3" i="4"/>
  <c r="AD2" i="4"/>
  <c r="AE54" i="9"/>
  <c r="AE62" i="9"/>
  <c r="AE39" i="9"/>
  <c r="AE45" i="9"/>
  <c r="AE49" i="9"/>
  <c r="AE72" i="9"/>
  <c r="AE35" i="9"/>
  <c r="AE58" i="9"/>
  <c r="AE65" i="9"/>
  <c r="AE60" i="9"/>
  <c r="AE69" i="9"/>
  <c r="AE64" i="9"/>
  <c r="AE33" i="9"/>
  <c r="AE68" i="9"/>
  <c r="AE23" i="9"/>
  <c r="AE5" i="9"/>
  <c r="AE7" i="9"/>
  <c r="AE56" i="9"/>
  <c r="AE70" i="9"/>
  <c r="AE67" i="9"/>
  <c r="AE18" i="9"/>
  <c r="AE28" i="9"/>
  <c r="AE38" i="9"/>
  <c r="AE40" i="9"/>
  <c r="AE14" i="9"/>
  <c r="AE61" i="9"/>
  <c r="AE25" i="9"/>
  <c r="AE59" i="9"/>
  <c r="AE71" i="9"/>
  <c r="AE37" i="9"/>
  <c r="AE17" i="9"/>
  <c r="AE16" i="9"/>
  <c r="AE21" i="9"/>
  <c r="AE10" i="9"/>
  <c r="AE8" i="9"/>
  <c r="AE51" i="9"/>
  <c r="AE26" i="9"/>
  <c r="AE63" i="9"/>
  <c r="AE22" i="9"/>
  <c r="AE42" i="9"/>
  <c r="AE29" i="9"/>
  <c r="AE6" i="9"/>
  <c r="AE52" i="9"/>
  <c r="AE50" i="9"/>
  <c r="AE43" i="9"/>
  <c r="AE47" i="9"/>
  <c r="AE11" i="9"/>
  <c r="AE27" i="9"/>
  <c r="AE24" i="9"/>
  <c r="AE66" i="9"/>
  <c r="AE55" i="9"/>
  <c r="AE57" i="9"/>
  <c r="AE13" i="9"/>
  <c r="AE46" i="9"/>
  <c r="AE32" i="9"/>
  <c r="AE12" i="9"/>
  <c r="AE53" i="9"/>
  <c r="AE30" i="9"/>
  <c r="AE41" i="9"/>
  <c r="AE19" i="9"/>
  <c r="AE36" i="9"/>
  <c r="AE44" i="9"/>
  <c r="AE20" i="9"/>
  <c r="AE31" i="9"/>
  <c r="AB5" i="11"/>
  <c r="T5" i="11" s="1"/>
  <c r="AB8" i="11"/>
  <c r="T8" i="11" s="1"/>
  <c r="AB14" i="11"/>
  <c r="T14" i="11" s="1"/>
  <c r="AB24" i="11"/>
  <c r="T24" i="11" s="1"/>
  <c r="AB28" i="11"/>
  <c r="T28" i="11" s="1"/>
  <c r="AB42" i="11"/>
  <c r="T42" i="11" s="1"/>
  <c r="AB51" i="11"/>
  <c r="T51" i="11" s="1"/>
  <c r="AB10" i="11"/>
  <c r="T10" i="11" s="1"/>
  <c r="AB63" i="11"/>
  <c r="T63" i="11" s="1"/>
  <c r="AB31" i="11"/>
  <c r="T31" i="11" s="1"/>
  <c r="AB57" i="11"/>
  <c r="T57" i="11" s="1"/>
  <c r="AB64" i="11"/>
  <c r="T64" i="11" s="1"/>
  <c r="AB68" i="11"/>
  <c r="T68" i="11" s="1"/>
  <c r="AB9" i="11"/>
  <c r="T9" i="11" s="1"/>
  <c r="AB25" i="11"/>
  <c r="T25" i="11" s="1"/>
  <c r="AB32" i="11"/>
  <c r="T32" i="11" s="1"/>
  <c r="AB36" i="11"/>
  <c r="T36" i="11" s="1"/>
  <c r="AB45" i="11"/>
  <c r="T45" i="11" s="1"/>
  <c r="AB48" i="11"/>
  <c r="T48" i="11" s="1"/>
  <c r="AB54" i="11"/>
  <c r="T54" i="11" s="1"/>
  <c r="AB59" i="11"/>
  <c r="T59" i="11" s="1"/>
  <c r="AB66" i="11"/>
  <c r="T66" i="11" s="1"/>
  <c r="AB13" i="11"/>
  <c r="T13" i="11" s="1"/>
  <c r="AB16" i="11"/>
  <c r="T16" i="11" s="1"/>
  <c r="AB22" i="11"/>
  <c r="T22" i="11" s="1"/>
  <c r="AB27" i="11"/>
  <c r="T27" i="11" s="1"/>
  <c r="AB34" i="11"/>
  <c r="T34" i="11" s="1"/>
  <c r="AB43" i="11"/>
  <c r="T43" i="11" s="1"/>
  <c r="AB50" i="11"/>
  <c r="T50" i="11" s="1"/>
  <c r="AB52" i="11"/>
  <c r="T52" i="11" s="1"/>
  <c r="AB67" i="11"/>
  <c r="T67" i="11" s="1"/>
  <c r="AB18" i="11"/>
  <c r="T18" i="11" s="1"/>
  <c r="AB44" i="11"/>
  <c r="T44" i="11" s="1"/>
  <c r="AB12" i="11"/>
  <c r="T12" i="11" s="1"/>
  <c r="AB26" i="11"/>
  <c r="T26" i="11" s="1"/>
  <c r="AB33" i="11"/>
  <c r="T33" i="11" s="1"/>
  <c r="AB69" i="11"/>
  <c r="T69" i="11" s="1"/>
  <c r="AB72" i="11"/>
  <c r="T72" i="11" s="1"/>
  <c r="AB7" i="11"/>
  <c r="T7" i="11" s="1"/>
  <c r="AB17" i="11"/>
  <c r="T17" i="11" s="1"/>
  <c r="AB40" i="11"/>
  <c r="T40" i="11" s="1"/>
  <c r="AB56" i="11"/>
  <c r="T56" i="11" s="1"/>
  <c r="AB30" i="11"/>
  <c r="T30" i="11" s="1"/>
  <c r="AB62" i="11"/>
  <c r="T62" i="11" s="1"/>
  <c r="AB15" i="11"/>
  <c r="T15" i="11" s="1"/>
  <c r="AB21" i="11"/>
  <c r="T21" i="11" s="1"/>
  <c r="AB47" i="11"/>
  <c r="T47" i="11" s="1"/>
  <c r="AB53" i="11"/>
  <c r="T53" i="11" s="1"/>
  <c r="AB6" i="11"/>
  <c r="T6" i="11" s="1"/>
  <c r="AB35" i="11"/>
  <c r="T35" i="11" s="1"/>
  <c r="AB38" i="11"/>
  <c r="T38" i="11" s="1"/>
  <c r="AB58" i="11"/>
  <c r="T58" i="11" s="1"/>
  <c r="AB70" i="11"/>
  <c r="T70" i="11" s="1"/>
  <c r="AB23" i="11"/>
  <c r="T23" i="11" s="1"/>
  <c r="AB29" i="11"/>
  <c r="T29" i="11" s="1"/>
  <c r="AB55" i="11"/>
  <c r="T55" i="11" s="1"/>
  <c r="AB61" i="11"/>
  <c r="T61" i="11" s="1"/>
  <c r="AB41" i="11"/>
  <c r="T41" i="11" s="1"/>
  <c r="AB49" i="11"/>
  <c r="T49" i="11" s="1"/>
  <c r="AB65" i="11"/>
  <c r="T65" i="11" s="1"/>
  <c r="T21" i="9" l="1"/>
  <c r="T34" i="9"/>
  <c r="T15" i="9"/>
  <c r="T24" i="9"/>
  <c r="T7" i="9"/>
  <c r="T9" i="9"/>
  <c r="T27" i="9"/>
  <c r="T58" i="9"/>
  <c r="T42" i="9"/>
  <c r="T40" i="9"/>
  <c r="T47" i="9"/>
  <c r="T68" i="9"/>
  <c r="T10" i="9"/>
  <c r="T61" i="9"/>
  <c r="T60" i="9"/>
  <c r="T36" i="9"/>
  <c r="T13" i="9"/>
  <c r="T18" i="9"/>
  <c r="T5" i="9"/>
  <c r="T17" i="9"/>
  <c r="T63" i="9"/>
  <c r="T72" i="9"/>
  <c r="T19" i="9"/>
  <c r="T50" i="9"/>
  <c r="T59" i="9"/>
  <c r="T67" i="9"/>
  <c r="T11" i="9"/>
  <c r="T28" i="9"/>
  <c r="T41" i="9"/>
  <c r="T8" i="9"/>
  <c r="T25" i="9"/>
  <c r="T70" i="9"/>
  <c r="T39" i="9"/>
  <c r="AE2" i="4"/>
  <c r="J3" i="4"/>
  <c r="I3" i="4"/>
  <c r="AF3" i="4"/>
  <c r="P3" i="4"/>
  <c r="AF2" i="4"/>
  <c r="P2" i="4"/>
  <c r="AE3" i="4"/>
  <c r="I2" i="4"/>
  <c r="W3" i="4"/>
  <c r="W2" i="4"/>
  <c r="H3" i="4"/>
  <c r="AH2" i="4"/>
  <c r="AH3" i="4"/>
  <c r="AL12" i="9"/>
  <c r="AL14" i="9"/>
  <c r="AL22" i="9"/>
  <c r="AL71" i="9"/>
  <c r="T71" i="9" s="1"/>
  <c r="AL32" i="9"/>
  <c r="T32" i="9" s="1"/>
  <c r="H2" i="4"/>
  <c r="X3" i="4"/>
  <c r="O3" i="4"/>
  <c r="X2" i="4"/>
  <c r="O2" i="4"/>
  <c r="E3" i="4"/>
  <c r="E2" i="4"/>
  <c r="AI37" i="9"/>
  <c r="AI49" i="9"/>
  <c r="AI64" i="9"/>
  <c r="AI46" i="9"/>
  <c r="AH55" i="9"/>
  <c r="T55" i="9" s="1"/>
  <c r="AH48" i="9"/>
  <c r="T48" i="9" s="1"/>
  <c r="AH62" i="9"/>
  <c r="T62" i="9" s="1"/>
  <c r="AH37" i="9"/>
  <c r="AH44" i="9"/>
  <c r="T44" i="9" s="1"/>
  <c r="AH45" i="9"/>
  <c r="T45" i="9" s="1"/>
  <c r="AH51" i="9"/>
  <c r="T51" i="9" s="1"/>
  <c r="AH66" i="9"/>
  <c r="T66" i="9" s="1"/>
  <c r="AH57" i="9"/>
  <c r="T57" i="9" s="1"/>
  <c r="AH53" i="9"/>
  <c r="T53" i="9" s="1"/>
  <c r="AH31" i="9"/>
  <c r="T31" i="9" s="1"/>
  <c r="AH46" i="9"/>
  <c r="AH16" i="9"/>
  <c r="T16" i="9" s="1"/>
  <c r="AH29" i="9"/>
  <c r="T29" i="9" s="1"/>
  <c r="AH14" i="9"/>
  <c r="AH69" i="9"/>
  <c r="T69" i="9" s="1"/>
  <c r="AH49" i="9"/>
  <c r="AH56" i="9"/>
  <c r="T56" i="9" s="1"/>
  <c r="AH30" i="9"/>
  <c r="T30" i="9" s="1"/>
  <c r="AH22" i="9"/>
  <c r="AH54" i="9"/>
  <c r="T54" i="9" s="1"/>
  <c r="AH52" i="9"/>
  <c r="T52" i="9" s="1"/>
  <c r="AH35" i="9"/>
  <c r="T35" i="9" s="1"/>
  <c r="AH64" i="9"/>
  <c r="AH65" i="9"/>
  <c r="T65" i="9" s="1"/>
  <c r="AH12" i="9"/>
  <c r="AH6" i="9"/>
  <c r="T6" i="9" s="1"/>
  <c r="AH33" i="9"/>
  <c r="T33" i="9" s="1"/>
  <c r="AH20" i="9"/>
  <c r="T20" i="9" s="1"/>
  <c r="AH43" i="9"/>
  <c r="T43" i="9" s="1"/>
  <c r="AH26" i="9"/>
  <c r="T26" i="9" s="1"/>
  <c r="AH23" i="9"/>
  <c r="T23" i="9" s="1"/>
  <c r="AH38" i="9"/>
  <c r="T38" i="9" s="1"/>
  <c r="Y2" i="4"/>
  <c r="AC3" i="4"/>
  <c r="Y3" i="4"/>
  <c r="S3" i="4"/>
  <c r="T3" i="4"/>
  <c r="T2" i="4"/>
  <c r="S2" i="4"/>
  <c r="AA3" i="4"/>
  <c r="AA2" i="4"/>
  <c r="Q2" i="4"/>
  <c r="F2" i="4"/>
  <c r="K2" i="4"/>
  <c r="U2" i="4"/>
  <c r="U3" i="4"/>
  <c r="Z2" i="4"/>
  <c r="Z3" i="4"/>
  <c r="L3" i="4"/>
  <c r="L2" i="4"/>
  <c r="Q3" i="4"/>
  <c r="V3" i="4"/>
  <c r="V2" i="4"/>
  <c r="K3" i="4"/>
  <c r="N2" i="4"/>
  <c r="C3" i="4"/>
  <c r="AB2" i="4"/>
  <c r="AB3" i="4"/>
  <c r="M3" i="4"/>
  <c r="AG3" i="4"/>
  <c r="AG2" i="4"/>
  <c r="G3" i="4"/>
  <c r="G2" i="4"/>
  <c r="J2" i="4"/>
  <c r="R3" i="4"/>
  <c r="R2" i="4"/>
  <c r="N3" i="4"/>
  <c r="M2" i="4"/>
  <c r="U23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4" i="2"/>
  <c r="U71" i="9" l="1"/>
  <c r="U35" i="9"/>
  <c r="U30" i="9"/>
  <c r="U54" i="9"/>
  <c r="U69" i="9"/>
  <c r="U61" i="9"/>
  <c r="T22" i="9"/>
  <c r="U63" i="9"/>
  <c r="U12" i="9"/>
  <c r="U36" i="9"/>
  <c r="U55" i="9"/>
  <c r="U26" i="9"/>
  <c r="T37" i="9"/>
  <c r="U33" i="9"/>
  <c r="U51" i="9"/>
  <c r="U44" i="9"/>
  <c r="U40" i="9"/>
  <c r="U23" i="9"/>
  <c r="U52" i="9"/>
  <c r="U10" i="9"/>
  <c r="U7" i="9"/>
  <c r="U29" i="9"/>
  <c r="U50" i="9"/>
  <c r="U8" i="9"/>
  <c r="U6" i="9"/>
  <c r="U41" i="9"/>
  <c r="U45" i="9"/>
  <c r="U68" i="9"/>
  <c r="U62" i="9"/>
  <c r="U38" i="9"/>
  <c r="U20" i="9"/>
  <c r="U67" i="9"/>
  <c r="U46" i="9"/>
  <c r="U24" i="9"/>
  <c r="U27" i="9"/>
  <c r="U19" i="9"/>
  <c r="U14" i="9"/>
  <c r="U37" i="9"/>
  <c r="U58" i="9"/>
  <c r="U59" i="9"/>
  <c r="T14" i="9"/>
  <c r="U15" i="9"/>
  <c r="U72" i="9"/>
  <c r="U66" i="9"/>
  <c r="U43" i="9"/>
  <c r="U28" i="9"/>
  <c r="U60" i="9"/>
  <c r="U13" i="9"/>
  <c r="U49" i="9"/>
  <c r="U53" i="9"/>
  <c r="U57" i="9"/>
  <c r="U31" i="9"/>
  <c r="U70" i="9"/>
  <c r="U47" i="9"/>
  <c r="U21" i="9"/>
  <c r="U39" i="9"/>
  <c r="U17" i="9"/>
  <c r="U5" i="9"/>
  <c r="U18" i="9"/>
  <c r="U48" i="9"/>
  <c r="U65" i="9"/>
  <c r="U56" i="9"/>
  <c r="U25" i="9"/>
  <c r="U42" i="9"/>
  <c r="U9" i="9"/>
  <c r="U22" i="9"/>
  <c r="U32" i="9"/>
  <c r="U16" i="9"/>
  <c r="U34" i="9"/>
  <c r="U11" i="9"/>
  <c r="U64" i="9"/>
  <c r="T12" i="9"/>
  <c r="T64" i="9"/>
  <c r="T49" i="9"/>
  <c r="T46" i="9"/>
  <c r="U42" i="11"/>
  <c r="U35" i="11"/>
  <c r="U8" i="11"/>
  <c r="U9" i="11"/>
  <c r="U15" i="11"/>
  <c r="U20" i="11"/>
  <c r="U14" i="11"/>
  <c r="U11" i="11"/>
  <c r="U5" i="11"/>
  <c r="U57" i="11"/>
  <c r="U40" i="11"/>
  <c r="U23" i="11"/>
  <c r="U6" i="11"/>
  <c r="U24" i="11"/>
  <c r="U7" i="11"/>
  <c r="U41" i="11"/>
  <c r="U34" i="11"/>
  <c r="U45" i="11"/>
  <c r="U21" i="11"/>
  <c r="U64" i="11"/>
  <c r="U27" i="11"/>
  <c r="U13" i="11"/>
  <c r="U25" i="11"/>
  <c r="U12" i="11"/>
  <c r="U72" i="11"/>
  <c r="U32" i="11"/>
  <c r="U17" i="11"/>
  <c r="U65" i="11"/>
  <c r="U44" i="11"/>
  <c r="U47" i="11"/>
  <c r="U49" i="11"/>
  <c r="U63" i="11"/>
  <c r="U26" i="11"/>
  <c r="U33" i="11"/>
  <c r="U70" i="11"/>
  <c r="U29" i="11"/>
  <c r="U51" i="11"/>
  <c r="U60" i="11"/>
  <c r="U52" i="11"/>
  <c r="U66" i="11"/>
  <c r="U68" i="11"/>
  <c r="U58" i="11"/>
  <c r="U36" i="11"/>
  <c r="U30" i="11"/>
  <c r="U28" i="11"/>
  <c r="U67" i="11"/>
  <c r="U62" i="11"/>
  <c r="U56" i="11"/>
  <c r="U39" i="11"/>
  <c r="U22" i="11"/>
  <c r="U19" i="11"/>
  <c r="U38" i="11"/>
  <c r="U37" i="11"/>
  <c r="U10" i="11"/>
  <c r="U31" i="11"/>
  <c r="U53" i="11"/>
  <c r="U50" i="11"/>
  <c r="U69" i="11"/>
  <c r="U18" i="11"/>
  <c r="U61" i="11"/>
  <c r="U54" i="11"/>
  <c r="U16" i="11"/>
  <c r="U55" i="11"/>
  <c r="U71" i="11"/>
  <c r="U59" i="11"/>
  <c r="U48" i="11"/>
  <c r="U43" i="11"/>
  <c r="U46" i="11"/>
  <c r="A7" i="8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6" i="8"/>
</calcChain>
</file>

<file path=xl/sharedStrings.xml><?xml version="1.0" encoding="utf-8"?>
<sst xmlns="http://schemas.openxmlformats.org/spreadsheetml/2006/main" count="2489" uniqueCount="193">
  <si>
    <t>Username</t>
  </si>
  <si>
    <t>brainbasher77</t>
  </si>
  <si>
    <t>Mariners</t>
  </si>
  <si>
    <t>unitedgooners</t>
  </si>
  <si>
    <t>Pirates</t>
  </si>
  <si>
    <t>muffin man</t>
  </si>
  <si>
    <t>twogeorges</t>
  </si>
  <si>
    <t>Tyscott</t>
  </si>
  <si>
    <t>Pimp Harmon</t>
  </si>
  <si>
    <t>SkenesDay</t>
  </si>
  <si>
    <t>cthompson</t>
  </si>
  <si>
    <t>tmoss</t>
  </si>
  <si>
    <t>Loudawg</t>
  </si>
  <si>
    <t>Cubs</t>
  </si>
  <si>
    <t>Back2TheFutureBully-leball</t>
  </si>
  <si>
    <t>Chris529Moonshot</t>
  </si>
  <si>
    <t>Diamondbacks</t>
  </si>
  <si>
    <t>Dragon88's</t>
  </si>
  <si>
    <t>Rays</t>
  </si>
  <si>
    <t>El Queso Amigos</t>
  </si>
  <si>
    <t>cooksville loudmouths</t>
  </si>
  <si>
    <t>Zyn</t>
  </si>
  <si>
    <t>Bouzaroot</t>
  </si>
  <si>
    <t>Phillies</t>
  </si>
  <si>
    <t>Reet</t>
  </si>
  <si>
    <t>exceptionallyaverage</t>
  </si>
  <si>
    <t>Soto Baggins</t>
  </si>
  <si>
    <t>dan-o-mite</t>
  </si>
  <si>
    <t>Ohlawd</t>
  </si>
  <si>
    <t>91wastoolongago</t>
  </si>
  <si>
    <t>Mwanzamerizyns</t>
  </si>
  <si>
    <t>tseidel</t>
  </si>
  <si>
    <t>ssemah</t>
  </si>
  <si>
    <t>Science Rockets</t>
  </si>
  <si>
    <t>Juan Scroto</t>
  </si>
  <si>
    <t>RoryMcT</t>
  </si>
  <si>
    <t>Autonomous at Last</t>
  </si>
  <si>
    <t>Taz</t>
  </si>
  <si>
    <t>Angels</t>
  </si>
  <si>
    <t>Euphoria</t>
  </si>
  <si>
    <t>White Sox</t>
  </si>
  <si>
    <t>that rance kid</t>
  </si>
  <si>
    <t>gratataman</t>
  </si>
  <si>
    <t>Marlins</t>
  </si>
  <si>
    <t>ageller</t>
  </si>
  <si>
    <t>hubbs</t>
  </si>
  <si>
    <t>kyleberwick17</t>
  </si>
  <si>
    <t>FrelixE</t>
  </si>
  <si>
    <t>RT1944</t>
  </si>
  <si>
    <t>BigBatBigBalls</t>
  </si>
  <si>
    <t>Rickopold</t>
  </si>
  <si>
    <t>GKR4EVER</t>
  </si>
  <si>
    <t>WittneyHoustonsCrackPipe</t>
  </si>
  <si>
    <t>Maggliadoors</t>
  </si>
  <si>
    <t>jmclaughlin</t>
  </si>
  <si>
    <t>Bit</t>
  </si>
  <si>
    <t>pgroft</t>
  </si>
  <si>
    <t>MCM</t>
  </si>
  <si>
    <t>Meekphill</t>
  </si>
  <si>
    <t>Padres</t>
  </si>
  <si>
    <t>JimmyJohns</t>
  </si>
  <si>
    <t>baseballplayajw</t>
  </si>
  <si>
    <t>LoveSosa</t>
  </si>
  <si>
    <t>Tigers</t>
  </si>
  <si>
    <t>Ritter10</t>
  </si>
  <si>
    <t>Tfroe9</t>
  </si>
  <si>
    <t>Godins Grinders</t>
  </si>
  <si>
    <t>lessons from Sam</t>
  </si>
  <si>
    <t>metsboys</t>
  </si>
  <si>
    <t>Mr.Clarknyc</t>
  </si>
  <si>
    <t>Giancarlos Danger</t>
  </si>
  <si>
    <t>dsobolew</t>
  </si>
  <si>
    <t>wbeirne1</t>
  </si>
  <si>
    <t>connerknapp</t>
  </si>
  <si>
    <t>yogiu27</t>
  </si>
  <si>
    <t>TheClemReport</t>
  </si>
  <si>
    <t>weingold</t>
  </si>
  <si>
    <t>zkovner</t>
  </si>
  <si>
    <t>Royals</t>
  </si>
  <si>
    <t>jmccauley</t>
  </si>
  <si>
    <t>Rangers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</si>
  <si>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</si>
  <si>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</si>
  <si>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</si>
  <si>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</si>
  <si>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</si>
  <si>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</si>
  <si>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</si>
  <si>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</si>
  <si>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</si>
  <si>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</si>
  <si>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</si>
  <si>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</si>
  <si>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</si>
  <si>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</si>
  <si>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</si>
  <si>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</si>
  <si>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</si>
  <si>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</si>
  <si>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</si>
  <si>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</si>
  <si>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</si>
  <si>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</si>
  <si>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</si>
  <si>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</si>
  <si>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</si>
  <si>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>Week 26</t>
  </si>
  <si>
    <t>Week 27</t>
  </si>
  <si>
    <t>All Star Week</t>
  </si>
  <si>
    <t>3/27 - 3/30</t>
  </si>
  <si>
    <t>3/31 - 4/6</t>
  </si>
  <si>
    <t>4/7 - 4/13</t>
  </si>
  <si>
    <t>4/14 - 4/20</t>
  </si>
  <si>
    <t>4/21 - 4/27</t>
  </si>
  <si>
    <t>4/28 - 5/4</t>
  </si>
  <si>
    <t>5/5 - 5/11</t>
  </si>
  <si>
    <t>5/12 - 5/18</t>
  </si>
  <si>
    <t>5/19 - 5/25</t>
  </si>
  <si>
    <t>5/26 - 6/1</t>
  </si>
  <si>
    <t>6/2 - 6/8</t>
  </si>
  <si>
    <t>6/9 - 6/15</t>
  </si>
  <si>
    <t>6/16 - 6/22</t>
  </si>
  <si>
    <t>6/23 - 6/29</t>
  </si>
  <si>
    <t>6/30 - 7/6</t>
  </si>
  <si>
    <t>7/7 - 7/13</t>
  </si>
  <si>
    <t>7/14 - 7/20</t>
  </si>
  <si>
    <t>7/21 - 7/27</t>
  </si>
  <si>
    <t>7/28 - 8/3</t>
  </si>
  <si>
    <t>8/4 - 8/10</t>
  </si>
  <si>
    <t>8/11 - 8/17</t>
  </si>
  <si>
    <t>8/18 - 8/24</t>
  </si>
  <si>
    <t>8/25 - 8/31</t>
  </si>
  <si>
    <t>9/1 - 9/7</t>
  </si>
  <si>
    <t>9/8 - 9/14</t>
  </si>
  <si>
    <t>9/15 - 9/21</t>
  </si>
  <si>
    <t>9/22 - 9/28</t>
  </si>
  <si>
    <t>Bonanza Week</t>
  </si>
  <si>
    <t>BiffleBall 2025 Season</t>
  </si>
  <si>
    <t>Teams Used By Individual</t>
  </si>
  <si>
    <t>Week 1 Teams</t>
  </si>
  <si>
    <t>The Mighty Moshes</t>
  </si>
  <si>
    <t>Yankees</t>
  </si>
  <si>
    <t>Orioles</t>
  </si>
  <si>
    <t>Red Sox</t>
  </si>
  <si>
    <t>Blue Jays</t>
  </si>
  <si>
    <t>Guardians</t>
  </si>
  <si>
    <t>Twins</t>
  </si>
  <si>
    <t>Astros</t>
  </si>
  <si>
    <t>Athletics</t>
  </si>
  <si>
    <t>Braves</t>
  </si>
  <si>
    <t>Mets</t>
  </si>
  <si>
    <t>Nationals</t>
  </si>
  <si>
    <t>Brewers</t>
  </si>
  <si>
    <t>Cardinals</t>
  </si>
  <si>
    <t>Reds</t>
  </si>
  <si>
    <t>Dodgers</t>
  </si>
  <si>
    <t>Giants</t>
  </si>
  <si>
    <t>Rockies</t>
  </si>
  <si>
    <t>MLB Win Totals By Week</t>
  </si>
  <si>
    <t>2025 Season</t>
  </si>
  <si>
    <t>Wins</t>
  </si>
  <si>
    <t>Losses</t>
  </si>
  <si>
    <t>Win %</t>
  </si>
  <si>
    <t>AL East</t>
  </si>
  <si>
    <t>AL Central</t>
  </si>
  <si>
    <t>AL West</t>
  </si>
  <si>
    <t>NL East</t>
  </si>
  <si>
    <t>NL Central</t>
  </si>
  <si>
    <t>NL West</t>
  </si>
  <si>
    <t>Team</t>
  </si>
  <si>
    <t>Division</t>
  </si>
  <si>
    <t>Users With Team Available</t>
  </si>
  <si>
    <t>League Average With Team</t>
  </si>
  <si>
    <t>SOTU</t>
  </si>
  <si>
    <t>Current Team</t>
  </si>
  <si>
    <t>BiffleBall Standings</t>
  </si>
  <si>
    <t>WAA</t>
  </si>
  <si>
    <t>Last Week's Team</t>
  </si>
  <si>
    <t>Week Average --&gt;</t>
  </si>
  <si>
    <t>Names</t>
  </si>
  <si>
    <t>All-Star Game</t>
  </si>
  <si>
    <t>Home Run Derby</t>
  </si>
  <si>
    <t>Cruz</t>
  </si>
  <si>
    <t>American</t>
  </si>
  <si>
    <t>Wood</t>
  </si>
  <si>
    <t>National</t>
  </si>
  <si>
    <t>Buxton</t>
  </si>
  <si>
    <t>Olson</t>
  </si>
  <si>
    <t>Raleigh</t>
  </si>
  <si>
    <t>Rooker</t>
  </si>
  <si>
    <t>Caminero</t>
  </si>
  <si>
    <t>HR Derby</t>
  </si>
  <si>
    <t>ASG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</si>
</sst>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00"/>
  </numFmts>
  <fonts count="4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2"/>
      <color theme="1"/>
      <name val="Aptos Narrow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16" fontId="0" fillId="0" borderId="0" xfId="0" applyNumberFormat="1"/>
    <xf numFmtId="0" fontId="3" fillId="0" borderId="0" xfId="0" applyFont="1"/>
    <xf numFmtId="0" fontId="3" fillId="0" borderId="1" xfId="0" applyFont="1" applyBorder="1"/>
    <xf numFmtId="0" fontId="3" fillId="2" borderId="0" xfId="0" applyFont="1" applyFill="1"/>
    <xf numFmtId="0" fontId="2" fillId="3" borderId="0" xfId="0" applyFont="1" applyFill="1"/>
    <xf numFmtId="2" fontId="0" fillId="0" borderId="0" xfId="1" applyNumberFormat="1" applyFont="1"/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2" xfId="0" applyFont="1" applyBorder="1"/>
    <xf numFmtId="164" fontId="0" fillId="0" borderId="1" xfId="0" applyNumberFormat="1" applyBorder="1"/>
    <xf numFmtId="0" fontId="0" fillId="2" borderId="1" xfId="0" applyFill="1" applyBorder="1"/>
    <xf numFmtId="0" fontId="3" fillId="2" borderId="1" xfId="0" applyFont="1" applyFill="1" applyBorder="1"/>
    <xf numFmtId="0" fontId="0" fillId="3" borderId="0" xfId="0" applyFill="1"/>
    <xf numFmtId="0" fontId="2" fillId="0" borderId="0" xfId="0" applyFont="1"/>
    <xf numFmtId="0" fontId="0" fillId="5" borderId="0" xfId="0" applyFill="1"/>
    <xf numFmtId="2" fontId="0" fillId="0" borderId="0" xfId="0" applyNumberFormat="1" applyAlignment="1">
      <alignment horizontal="left" vertical="center"/>
    </xf>
    <xf numFmtId="2" fontId="0" fillId="0" borderId="1" xfId="0" applyNumberFormat="1" applyBorder="1"/>
    <xf numFmtId="0" fontId="0" fillId="0" borderId="1" xfId="0" applyBorder="1" applyAlignment="1">
      <alignment horizontal="left" vertical="center"/>
    </xf>
    <xf numFmtId="0" fontId="0" fillId="6" borderId="0" xfId="0" applyFill="1"/>
    <xf numFmtId="165" fontId="0" fillId="0" borderId="0" xfId="0" applyNumberFormat="1"/>
    <xf numFmtId="2" fontId="0" fillId="0" borderId="0" xfId="0" applyNumberFormat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Week 22 Distribution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D60-7343-A045-BBBC953BAC8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D60-7343-A045-BBBC953BAC8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D60-7343-A045-BBBC953BAC8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D60-7343-A045-BBBC953BAC8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D60-7343-A045-BBBC953BAC8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D60-7343-A045-BBBC953BAC8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D60-7343-A045-BBBC953BAC8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D60-7343-A045-BBBC953BAC85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2D60-7343-A045-BBBC953BAC85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2D60-7343-A045-BBBC953BAC8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2D60-7343-A045-BBBC953BAC85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2D60-7343-A045-BBBC953BAC85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2D60-7343-A045-BBBC953BAC85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2D60-7343-A045-BBBC953BAC85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2D60-7343-A045-BBBC953BAC85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2D60-7343-A045-BBBC953BAC85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2D60-7343-A045-BBBC953BAC85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2D60-7343-A045-BBBC953BAC85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2D60-7343-A045-BBBC953BAC85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2D60-7343-A045-BBBC953BAC85}"/>
              </c:ext>
            </c:extLst>
          </c:dPt>
          <c:cat>
            <c:strRef>
              <c:f>'Pick Distribution Working Page'!$M$78:$M$97</c:f>
              <c:strCache>
                <c:ptCount val="20"/>
                <c:pt idx="0">
                  <c:v>Dodgers</c:v>
                </c:pt>
                <c:pt idx="1">
                  <c:v>Brewers</c:v>
                </c:pt>
                <c:pt idx="2">
                  <c:v>Twins</c:v>
                </c:pt>
                <c:pt idx="3">
                  <c:v>Yankees</c:v>
                </c:pt>
                <c:pt idx="4">
                  <c:v>Cubs</c:v>
                </c:pt>
                <c:pt idx="5">
                  <c:v>Blue Jays</c:v>
                </c:pt>
                <c:pt idx="6">
                  <c:v>Giants</c:v>
                </c:pt>
                <c:pt idx="7">
                  <c:v>Braves</c:v>
                </c:pt>
                <c:pt idx="8">
                  <c:v>Padres</c:v>
                </c:pt>
                <c:pt idx="9">
                  <c:v>Orioles</c:v>
                </c:pt>
                <c:pt idx="10">
                  <c:v>Phillies</c:v>
                </c:pt>
                <c:pt idx="11">
                  <c:v>Marlins</c:v>
                </c:pt>
                <c:pt idx="12">
                  <c:v>White Sox</c:v>
                </c:pt>
                <c:pt idx="13">
                  <c:v>Pirates</c:v>
                </c:pt>
                <c:pt idx="14">
                  <c:v>Diamondbacks</c:v>
                </c:pt>
                <c:pt idx="15">
                  <c:v>Mariners</c:v>
                </c:pt>
                <c:pt idx="16">
                  <c:v>Athletics</c:v>
                </c:pt>
                <c:pt idx="17">
                  <c:v>Royals</c:v>
                </c:pt>
                <c:pt idx="18">
                  <c:v>Astros</c:v>
                </c:pt>
                <c:pt idx="19">
                  <c:v>Cardinals</c:v>
                </c:pt>
              </c:strCache>
            </c:strRef>
          </c:cat>
          <c:val>
            <c:numRef>
              <c:f>'Pick Distribution Working Page'!$N$78:$N$97</c:f>
              <c:numCache>
                <c:formatCode>General</c:formatCode>
                <c:ptCount val="20"/>
                <c:pt idx="0">
                  <c:v>23</c:v>
                </c:pt>
                <c:pt idx="1">
                  <c:v>7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2D60-7343-A045-BBBC953BA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56006991"/>
        <c:axId val="122510240"/>
      </c:barChart>
      <c:catAx>
        <c:axId val="1456006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510240"/>
        <c:crosses val="autoZero"/>
        <c:auto val="1"/>
        <c:lblAlgn val="ctr"/>
        <c:lblOffset val="100"/>
        <c:noMultiLvlLbl val="0"/>
      </c:catAx>
      <c:valAx>
        <c:axId val="12251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60069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Week 22 Distribution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7"/>
            <c:invertIfNegative val="0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8"/>
            <c:invertIfNegative val="0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</c:dPt>
          <c:dPt>
            <c:idx val="19"/>
            <c:invertIfNegative val="0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</c:spPr>
          </c:dPt>
          <c:cat>
            <c:strRef>
              <c:f>'Pick Distribution Working Page'!$M$78:$M$97</c:f>
              <c:strCache>
                <c:ptCount val="20"/>
                <c:pt idx="0">
                  <c:v>Dodgers</c:v>
                </c:pt>
                <c:pt idx="1">
                  <c:v>Brewers</c:v>
                </c:pt>
                <c:pt idx="2">
                  <c:v>Twins</c:v>
                </c:pt>
                <c:pt idx="3">
                  <c:v>Yankees</c:v>
                </c:pt>
                <c:pt idx="4">
                  <c:v>Cubs</c:v>
                </c:pt>
                <c:pt idx="5">
                  <c:v>Blue Jays</c:v>
                </c:pt>
                <c:pt idx="6">
                  <c:v>Giants</c:v>
                </c:pt>
                <c:pt idx="7">
                  <c:v>Braves</c:v>
                </c:pt>
                <c:pt idx="8">
                  <c:v>Padres</c:v>
                </c:pt>
                <c:pt idx="9">
                  <c:v>Orioles</c:v>
                </c:pt>
                <c:pt idx="10">
                  <c:v>Phillies</c:v>
                </c:pt>
                <c:pt idx="11">
                  <c:v>Marlins</c:v>
                </c:pt>
                <c:pt idx="12">
                  <c:v>White Sox</c:v>
                </c:pt>
                <c:pt idx="13">
                  <c:v>Pirates</c:v>
                </c:pt>
                <c:pt idx="14">
                  <c:v>Diamondbacks</c:v>
                </c:pt>
                <c:pt idx="15">
                  <c:v>Mariners</c:v>
                </c:pt>
                <c:pt idx="16">
                  <c:v>Athletics</c:v>
                </c:pt>
                <c:pt idx="17">
                  <c:v>Royals</c:v>
                </c:pt>
                <c:pt idx="18">
                  <c:v>Astros</c:v>
                </c:pt>
                <c:pt idx="19">
                  <c:v>Cardinals</c:v>
                </c:pt>
              </c:strCache>
            </c:strRef>
          </c:cat>
          <c:val>
            <c:numRef>
              <c:f>'Pick Distribution Working Page'!$N$78:$N$97</c:f>
              <c:numCache>
                <c:formatCode>General</c:formatCode>
                <c:ptCount val="20"/>
                <c:pt idx="0">
                  <c:v>23</c:v>
                </c:pt>
                <c:pt idx="1">
                  <c:v>7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CE-F84A-B546-9ED09DDD8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56006991"/>
        <c:axId val="122510240"/>
      </c:barChart>
      <c:catAx>
        <c:axId val="1456006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510240"/>
        <c:crosses val="autoZero"/>
        <c:auto val="1"/>
        <c:lblAlgn val="ctr"/>
        <c:lblOffset val="100"/>
        <c:noMultiLvlLbl val="0"/>
      </c:catAx>
      <c:valAx>
        <c:axId val="12251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60069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25400</xdr:rowOff>
    </xdr:from>
    <xdr:to>
      <xdr:col>13</xdr:col>
      <xdr:colOff>749300</xdr:colOff>
      <xdr:row>31</xdr:row>
      <xdr:rowOff>25400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F683EF5-AD2C-714E-A585-8A30FF7D93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203200</xdr:colOff>
      <xdr:row>74</xdr:row>
      <xdr:rowOff>76200</xdr:rowOff>
    </xdr:from>
    <xdr:to>
      <xdr:col>14</xdr:col>
      <xdr:colOff>196850</xdr:colOff>
      <xdr:row>96</xdr:row>
      <xdr:rowOff>12700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CE796A1-2E78-4985-B695-0DE7577EDF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E24A4-DEBE-A144-8A4A-CF7E6D64BDDA}">
  <dimension ref="A1:AJ72"/>
  <sheetViews>
    <sheetView showGridLines="0" tabSelected="1" workbookViewId="0">
      <pane xSplit="7" topLeftCell="AB1" activePane="topRight" state="frozen"/>
      <selection pane="topRight" activeCell="B2" sqref="B2"/>
    </sheetView>
  </sheetViews>
  <sheetFormatPr baseColWidth="10" defaultRowHeight="16" x14ac:dyDescent="0.2"/>
  <cols>
    <col min="1" max="1" width="17.5" bestFit="1" customWidth="1"/>
    <col min="2" max="2" width="23.83203125" bestFit="1" customWidth="1"/>
    <col min="4" max="4" width="12.83203125" bestFit="1" customWidth="1"/>
    <col min="5" max="5" width="5.6640625" bestFit="1" customWidth="1"/>
    <col min="6" max="6" width="14.83203125" bestFit="1" customWidth="1"/>
    <col min="7" max="7" width="18.5" bestFit="1" customWidth="1"/>
    <col min="8" max="8" width="11.6640625" bestFit="1" customWidth="1"/>
    <col min="24" max="24" width="11.33203125" bestFit="1" customWidth="1"/>
    <col min="25" max="25" width="7.1640625" bestFit="1" customWidth="1"/>
    <col min="26" max="26" width="10.6640625" bestFit="1" customWidth="1"/>
  </cols>
  <sheetData>
    <row r="1" spans="1:36" x14ac:dyDescent="0.2">
      <c r="A1" s="5" t="s">
        <v>175</v>
      </c>
    </row>
    <row r="2" spans="1:36" s="23" customFormat="1" x14ac:dyDescent="0.2">
      <c r="A2" s="5" t="s">
        <v>159</v>
      </c>
      <c r="B2"/>
      <c r="C2"/>
      <c r="D2"/>
      <c r="E2"/>
      <c r="F2"/>
      <c r="G2" t="s">
        <v>178</v>
      </c>
      <c r="H2" s="24">
        <f t="shared" ref="H2:AD2" si="0">AVERAGE(H5:H72)</f>
        <v>1.4558823529411764</v>
      </c>
      <c r="I2" s="24">
        <f t="shared" si="0"/>
        <v>3.9264705882352939</v>
      </c>
      <c r="J2" s="24">
        <f t="shared" si="0"/>
        <v>2.8529411764705883</v>
      </c>
      <c r="K2" s="24">
        <f t="shared" si="0"/>
        <v>3.5588235294117645</v>
      </c>
      <c r="L2" s="24">
        <f t="shared" si="0"/>
        <v>3.7205882352941178</v>
      </c>
      <c r="M2" s="24">
        <f t="shared" si="0"/>
        <v>3.1176470588235294</v>
      </c>
      <c r="N2" s="24">
        <f t="shared" si="0"/>
        <v>4.4117647058823533</v>
      </c>
      <c r="O2" s="24">
        <f t="shared" si="0"/>
        <v>4.632352941176471</v>
      </c>
      <c r="P2" s="24">
        <f t="shared" si="0"/>
        <v>5.2058823529411766</v>
      </c>
      <c r="Q2" s="24">
        <f t="shared" si="0"/>
        <v>4.9411764705882355</v>
      </c>
      <c r="R2" s="24">
        <f t="shared" si="0"/>
        <v>3.3529411764705883</v>
      </c>
      <c r="S2" s="24">
        <f t="shared" si="0"/>
        <v>3.5441176470588234</v>
      </c>
      <c r="T2" s="24">
        <f t="shared" si="0"/>
        <v>3.6323529411764706</v>
      </c>
      <c r="U2" s="24">
        <f t="shared" si="0"/>
        <v>2.6911764705882355</v>
      </c>
      <c r="V2" s="24">
        <f t="shared" si="0"/>
        <v>3.6470588235294117</v>
      </c>
      <c r="W2" s="24">
        <f t="shared" si="0"/>
        <v>4</v>
      </c>
      <c r="X2" s="24">
        <f t="shared" si="0"/>
        <v>0.38235294117647056</v>
      </c>
      <c r="Y2" s="24">
        <f t="shared" si="0"/>
        <v>0.55882352941176472</v>
      </c>
      <c r="Z2" s="24">
        <f t="shared" si="0"/>
        <v>0.94117647058823528</v>
      </c>
      <c r="AA2" s="24">
        <f t="shared" si="0"/>
        <v>3.0147058823529411</v>
      </c>
      <c r="AB2" s="24">
        <f t="shared" si="0"/>
        <v>3.1029411764705883</v>
      </c>
      <c r="AC2" s="24">
        <f t="shared" si="0"/>
        <v>3.3088235294117645</v>
      </c>
      <c r="AD2" s="24">
        <f t="shared" si="0"/>
        <v>3.3235294117647061</v>
      </c>
    </row>
    <row r="3" spans="1:36" x14ac:dyDescent="0.2">
      <c r="H3" t="s">
        <v>109</v>
      </c>
      <c r="I3" t="s">
        <v>110</v>
      </c>
      <c r="J3" t="s">
        <v>111</v>
      </c>
      <c r="K3" t="s">
        <v>112</v>
      </c>
      <c r="L3" t="s">
        <v>113</v>
      </c>
      <c r="M3" t="s">
        <v>114</v>
      </c>
      <c r="N3" t="s">
        <v>115</v>
      </c>
      <c r="O3" t="s">
        <v>116</v>
      </c>
      <c r="P3" t="s">
        <v>117</v>
      </c>
      <c r="Q3" t="s">
        <v>118</v>
      </c>
      <c r="R3" t="s">
        <v>119</v>
      </c>
      <c r="S3" t="s">
        <v>120</v>
      </c>
      <c r="T3" t="s">
        <v>121</v>
      </c>
      <c r="U3" s="2" t="s">
        <v>122</v>
      </c>
      <c r="V3" t="s">
        <v>123</v>
      </c>
      <c r="W3" t="s">
        <v>124</v>
      </c>
      <c r="X3" s="28" t="s">
        <v>125</v>
      </c>
      <c r="Y3" s="28"/>
      <c r="Z3" s="28"/>
      <c r="AA3" t="s">
        <v>126</v>
      </c>
      <c r="AB3" t="s">
        <v>127</v>
      </c>
      <c r="AC3" t="s">
        <v>128</v>
      </c>
      <c r="AD3" t="s">
        <v>129</v>
      </c>
      <c r="AE3" t="s">
        <v>130</v>
      </c>
      <c r="AF3" t="s">
        <v>131</v>
      </c>
      <c r="AG3" t="s">
        <v>132</v>
      </c>
      <c r="AH3" t="s">
        <v>133</v>
      </c>
      <c r="AI3" t="s">
        <v>134</v>
      </c>
      <c r="AJ3" t="s">
        <v>135</v>
      </c>
    </row>
    <row r="4" spans="1:36" x14ac:dyDescent="0.2">
      <c r="B4" s="3" t="s">
        <v>0</v>
      </c>
      <c r="C4" s="3" t="s">
        <v>160</v>
      </c>
      <c r="D4" s="3" t="s">
        <v>176</v>
      </c>
      <c r="E4" s="3" t="s">
        <v>173</v>
      </c>
      <c r="F4" s="3" t="s">
        <v>174</v>
      </c>
      <c r="G4" s="3" t="s">
        <v>177</v>
      </c>
      <c r="H4" s="12" t="s">
        <v>81</v>
      </c>
      <c r="I4" s="12" t="s">
        <v>82</v>
      </c>
      <c r="J4" s="12" t="s">
        <v>83</v>
      </c>
      <c r="K4" s="12" t="s">
        <v>84</v>
      </c>
      <c r="L4" s="12" t="s">
        <v>85</v>
      </c>
      <c r="M4" s="12" t="s">
        <v>86</v>
      </c>
      <c r="N4" s="12" t="s">
        <v>87</v>
      </c>
      <c r="O4" s="12" t="s">
        <v>88</v>
      </c>
      <c r="P4" s="12" t="s">
        <v>89</v>
      </c>
      <c r="Q4" s="12" t="s">
        <v>90</v>
      </c>
      <c r="R4" s="12" t="s">
        <v>91</v>
      </c>
      <c r="S4" s="12" t="s">
        <v>92</v>
      </c>
      <c r="T4" s="12" t="s">
        <v>93</v>
      </c>
      <c r="U4" s="12" t="s">
        <v>94</v>
      </c>
      <c r="V4" s="12" t="s">
        <v>95</v>
      </c>
      <c r="W4" s="12" t="s">
        <v>96</v>
      </c>
      <c r="X4" s="25" t="s">
        <v>191</v>
      </c>
      <c r="Y4" s="26" t="s">
        <v>192</v>
      </c>
      <c r="Z4" s="27" t="s">
        <v>97</v>
      </c>
      <c r="AA4" s="12" t="s">
        <v>98</v>
      </c>
      <c r="AB4" s="12" t="s">
        <v>99</v>
      </c>
      <c r="AC4" s="12" t="s">
        <v>100</v>
      </c>
      <c r="AD4" s="12" t="s">
        <v>101</v>
      </c>
      <c r="AE4" s="12" t="s">
        <v>102</v>
      </c>
      <c r="AF4" s="12" t="s">
        <v>103</v>
      </c>
      <c r="AG4" s="12" t="s">
        <v>104</v>
      </c>
      <c r="AH4" s="12" t="s">
        <v>105</v>
      </c>
      <c r="AI4" s="12" t="s">
        <v>106</v>
      </c>
      <c r="AJ4" s="12" t="s">
        <v>107</v>
      </c>
    </row>
    <row r="5" spans="1:36" x14ac:dyDescent="0.2">
      <c r="A5">
        <v>1</v>
      </c>
      <c r="B5" s="14" t="s">
        <v>17</v>
      </c>
      <c r="C5" s="15">
        <v>88</v>
      </c>
      <c r="D5" s="20">
        <v>9.8671164051233209</v>
      </c>
      <c r="E5" s="13">
        <v>0.52501115867640336</v>
      </c>
      <c r="F5" s="1" t="str">
        <f>VLOOKUP(B5,'Teams Used By Individual'!$B$4:$GI$71,25,FALSE)</f>
        <v>Dodgers</v>
      </c>
      <c r="G5" s="1" t="str">
        <f>VLOOKUP(B5,'Teams Used By Individual'!$B$4:$GI$71,24,FALSE)</f>
        <v>Royals</v>
      </c>
      <c r="H5" s="1">
        <v>2</v>
      </c>
      <c r="I5" s="1">
        <v>4</v>
      </c>
      <c r="J5" s="1">
        <v>5</v>
      </c>
      <c r="K5" s="1">
        <v>3</v>
      </c>
      <c r="L5" s="1">
        <v>4</v>
      </c>
      <c r="M5" s="1">
        <v>3</v>
      </c>
      <c r="N5" s="1">
        <v>4</v>
      </c>
      <c r="O5" s="1">
        <v>5</v>
      </c>
      <c r="P5" s="1">
        <v>6</v>
      </c>
      <c r="Q5" s="1">
        <v>6</v>
      </c>
      <c r="R5" s="1">
        <v>4</v>
      </c>
      <c r="S5" s="1">
        <v>4</v>
      </c>
      <c r="T5" s="1">
        <v>4</v>
      </c>
      <c r="U5" s="1">
        <v>2</v>
      </c>
      <c r="V5" s="1">
        <v>4</v>
      </c>
      <c r="W5" s="1">
        <v>7</v>
      </c>
      <c r="X5" s="1">
        <v>0</v>
      </c>
      <c r="Y5" s="1">
        <v>1</v>
      </c>
      <c r="Z5" s="1">
        <v>2</v>
      </c>
      <c r="AA5" s="1">
        <v>3</v>
      </c>
      <c r="AB5" s="1">
        <v>4</v>
      </c>
      <c r="AC5" s="1">
        <v>6</v>
      </c>
      <c r="AD5" s="1">
        <v>5</v>
      </c>
      <c r="AE5" s="1"/>
      <c r="AF5" s="1"/>
      <c r="AG5" s="1"/>
      <c r="AH5" s="1"/>
      <c r="AI5" s="1"/>
      <c r="AJ5" s="1"/>
    </row>
    <row r="6" spans="1:36" x14ac:dyDescent="0.2">
      <c r="A6">
        <f t="shared" ref="A6:A37" si="1">A5+1</f>
        <v>2</v>
      </c>
      <c r="B6" s="14" t="s">
        <v>75</v>
      </c>
      <c r="C6" s="15">
        <v>87</v>
      </c>
      <c r="D6" s="20">
        <v>12.564704370148894</v>
      </c>
      <c r="E6" s="13">
        <v>0.52122406190220993</v>
      </c>
      <c r="F6" s="1" t="str">
        <f>VLOOKUP(B6,'Teams Used By Individual'!$B$4:$GI$71,25,FALSE)</f>
        <v>Blue Jays</v>
      </c>
      <c r="G6" s="1" t="str">
        <f>VLOOKUP(B6,'Teams Used By Individual'!$B$4:$GI$71,24,FALSE)</f>
        <v>Cardinals</v>
      </c>
      <c r="H6" s="1">
        <v>2</v>
      </c>
      <c r="I6" s="1">
        <v>5</v>
      </c>
      <c r="J6" s="1">
        <v>5</v>
      </c>
      <c r="K6" s="1">
        <v>3</v>
      </c>
      <c r="L6" s="1">
        <v>4</v>
      </c>
      <c r="M6" s="1">
        <v>3</v>
      </c>
      <c r="N6" s="1">
        <v>5</v>
      </c>
      <c r="O6" s="1">
        <v>5</v>
      </c>
      <c r="P6" s="1">
        <v>5</v>
      </c>
      <c r="Q6" s="1">
        <v>5</v>
      </c>
      <c r="R6" s="1">
        <v>4</v>
      </c>
      <c r="S6" s="1">
        <v>5</v>
      </c>
      <c r="T6" s="1">
        <v>3</v>
      </c>
      <c r="U6" s="1">
        <v>4</v>
      </c>
      <c r="V6" s="1">
        <v>5</v>
      </c>
      <c r="W6" s="1">
        <v>7</v>
      </c>
      <c r="X6" s="1">
        <v>0</v>
      </c>
      <c r="Y6" s="1">
        <v>1</v>
      </c>
      <c r="Z6" s="1">
        <v>3</v>
      </c>
      <c r="AA6" s="1">
        <v>6</v>
      </c>
      <c r="AB6" s="1">
        <v>4</v>
      </c>
      <c r="AC6" s="1">
        <v>2</v>
      </c>
      <c r="AD6" s="1">
        <v>1</v>
      </c>
      <c r="AE6" s="1"/>
      <c r="AF6" s="1"/>
      <c r="AG6" s="1"/>
      <c r="AH6" s="1"/>
      <c r="AI6" s="1"/>
      <c r="AJ6" s="1"/>
    </row>
    <row r="7" spans="1:36" x14ac:dyDescent="0.2">
      <c r="A7">
        <f t="shared" si="1"/>
        <v>3</v>
      </c>
      <c r="B7" s="14" t="s">
        <v>70</v>
      </c>
      <c r="C7" s="15">
        <v>85</v>
      </c>
      <c r="D7" s="20">
        <v>8.2231663333219291</v>
      </c>
      <c r="E7" s="13">
        <v>0.52268161438556882</v>
      </c>
      <c r="F7" s="1" t="str">
        <f>VLOOKUP(B7,'Teams Used By Individual'!$B$4:$GI$71,25,FALSE)</f>
        <v>Dodgers</v>
      </c>
      <c r="G7" s="1" t="str">
        <f>VLOOKUP(B7,'Teams Used By Individual'!$B$4:$GI$71,24,FALSE)</f>
        <v>Athletics</v>
      </c>
      <c r="H7" s="1">
        <v>2</v>
      </c>
      <c r="I7" s="1">
        <v>5</v>
      </c>
      <c r="J7" s="1">
        <v>4</v>
      </c>
      <c r="K7" s="1">
        <v>5</v>
      </c>
      <c r="L7" s="1">
        <v>4</v>
      </c>
      <c r="M7" s="1">
        <v>3</v>
      </c>
      <c r="N7" s="1">
        <v>4</v>
      </c>
      <c r="O7" s="1">
        <v>5</v>
      </c>
      <c r="P7" s="1">
        <v>6</v>
      </c>
      <c r="Q7" s="1">
        <v>6</v>
      </c>
      <c r="R7" s="1">
        <v>4</v>
      </c>
      <c r="S7" s="1">
        <v>3</v>
      </c>
      <c r="T7" s="1">
        <v>3</v>
      </c>
      <c r="U7" s="1">
        <v>1</v>
      </c>
      <c r="V7" s="1">
        <v>5</v>
      </c>
      <c r="W7" s="1">
        <v>7</v>
      </c>
      <c r="X7" s="1">
        <v>0</v>
      </c>
      <c r="Y7" s="1">
        <v>0</v>
      </c>
      <c r="Z7" s="1">
        <v>3</v>
      </c>
      <c r="AA7" s="1">
        <v>6</v>
      </c>
      <c r="AB7" s="1">
        <v>4</v>
      </c>
      <c r="AC7" s="1">
        <v>2</v>
      </c>
      <c r="AD7" s="1">
        <v>3</v>
      </c>
      <c r="AE7" s="1"/>
      <c r="AF7" s="1"/>
      <c r="AG7" s="1"/>
      <c r="AH7" s="1"/>
      <c r="AI7" s="1"/>
      <c r="AJ7" s="1"/>
    </row>
    <row r="8" spans="1:36" x14ac:dyDescent="0.2">
      <c r="A8">
        <f t="shared" si="1"/>
        <v>4</v>
      </c>
      <c r="B8" s="14" t="s">
        <v>15</v>
      </c>
      <c r="C8" s="15">
        <v>81</v>
      </c>
      <c r="D8" s="20">
        <v>4.1190744377349215</v>
      </c>
      <c r="E8" s="13">
        <v>0.51899825545059686</v>
      </c>
      <c r="F8" s="1" t="str">
        <f>VLOOKUP(B8,'Teams Used By Individual'!$B$4:$GI$71,25,FALSE)</f>
        <v>Dodgers</v>
      </c>
      <c r="G8" s="1" t="str">
        <f>VLOOKUP(B8,'Teams Used By Individual'!$B$4:$GI$71,24,FALSE)</f>
        <v>Cardinals</v>
      </c>
      <c r="H8" s="1">
        <v>2</v>
      </c>
      <c r="I8" s="1">
        <v>5</v>
      </c>
      <c r="J8" s="1">
        <v>2</v>
      </c>
      <c r="K8" s="1">
        <v>5</v>
      </c>
      <c r="L8" s="1">
        <v>5</v>
      </c>
      <c r="M8" s="1">
        <v>5</v>
      </c>
      <c r="N8" s="1">
        <v>5</v>
      </c>
      <c r="O8" s="1">
        <v>5</v>
      </c>
      <c r="P8" s="1">
        <v>6</v>
      </c>
      <c r="Q8" s="1">
        <v>6</v>
      </c>
      <c r="R8" s="1">
        <v>4</v>
      </c>
      <c r="S8" s="1">
        <v>3</v>
      </c>
      <c r="T8" s="1">
        <v>2</v>
      </c>
      <c r="U8" s="1">
        <v>4</v>
      </c>
      <c r="V8" s="1">
        <v>2</v>
      </c>
      <c r="W8" s="1">
        <v>4</v>
      </c>
      <c r="X8" s="1">
        <v>2</v>
      </c>
      <c r="Y8" s="1">
        <v>1</v>
      </c>
      <c r="Z8" s="1">
        <v>3</v>
      </c>
      <c r="AA8" s="1">
        <v>3</v>
      </c>
      <c r="AB8" s="1">
        <v>2</v>
      </c>
      <c r="AC8" s="1">
        <v>4</v>
      </c>
      <c r="AD8" s="1">
        <v>1</v>
      </c>
      <c r="AE8" s="1"/>
      <c r="AF8" s="1"/>
      <c r="AG8" s="1"/>
      <c r="AH8" s="1"/>
      <c r="AI8" s="1"/>
      <c r="AJ8" s="1"/>
    </row>
    <row r="9" spans="1:36" x14ac:dyDescent="0.2">
      <c r="A9">
        <f t="shared" si="1"/>
        <v>5</v>
      </c>
      <c r="B9" s="14" t="s">
        <v>79</v>
      </c>
      <c r="C9" s="15">
        <v>81</v>
      </c>
      <c r="D9" s="20">
        <v>4.3464195618310697</v>
      </c>
      <c r="E9" s="13">
        <v>0.51977200315581595</v>
      </c>
      <c r="F9" s="1" t="str">
        <f>VLOOKUP(B9,'Teams Used By Individual'!$B$4:$GI$71,25,FALSE)</f>
        <v>Twins</v>
      </c>
      <c r="G9" s="1" t="str">
        <f>VLOOKUP(B9,'Teams Used By Individual'!$B$4:$GI$71,24,FALSE)</f>
        <v>Diamondbacks</v>
      </c>
      <c r="H9" s="1">
        <v>3</v>
      </c>
      <c r="I9" s="1">
        <v>5</v>
      </c>
      <c r="J9" s="1">
        <v>2</v>
      </c>
      <c r="K9" s="1">
        <v>3</v>
      </c>
      <c r="L9" s="1">
        <v>4</v>
      </c>
      <c r="M9" s="1">
        <v>3</v>
      </c>
      <c r="N9" s="1">
        <v>4</v>
      </c>
      <c r="O9" s="1">
        <v>5</v>
      </c>
      <c r="P9" s="1">
        <v>5</v>
      </c>
      <c r="Q9" s="1">
        <v>6</v>
      </c>
      <c r="R9" s="1">
        <v>4</v>
      </c>
      <c r="S9" s="1">
        <v>1</v>
      </c>
      <c r="T9" s="1">
        <v>5</v>
      </c>
      <c r="U9" s="1">
        <v>2</v>
      </c>
      <c r="V9" s="1">
        <v>4</v>
      </c>
      <c r="W9" s="1">
        <v>6</v>
      </c>
      <c r="X9" s="1">
        <v>2</v>
      </c>
      <c r="Y9" s="1">
        <v>1</v>
      </c>
      <c r="Z9" s="1">
        <v>2</v>
      </c>
      <c r="AA9" s="1">
        <v>3</v>
      </c>
      <c r="AB9" s="1">
        <v>4</v>
      </c>
      <c r="AC9" s="1">
        <v>4</v>
      </c>
      <c r="AD9" s="1">
        <v>3</v>
      </c>
      <c r="AE9" s="1"/>
      <c r="AF9" s="1"/>
      <c r="AG9" s="1"/>
      <c r="AH9" s="1"/>
      <c r="AI9" s="1"/>
      <c r="AJ9" s="1"/>
    </row>
    <row r="10" spans="1:36" x14ac:dyDescent="0.2">
      <c r="A10">
        <f t="shared" si="1"/>
        <v>6</v>
      </c>
      <c r="B10" s="14" t="s">
        <v>28</v>
      </c>
      <c r="C10" s="15">
        <v>81</v>
      </c>
      <c r="D10" s="20">
        <v>5.6928989883767347</v>
      </c>
      <c r="E10" s="13">
        <v>0.52324019093446794</v>
      </c>
      <c r="F10" s="1" t="str">
        <f>VLOOKUP(B10,'Teams Used By Individual'!$B$4:$GI$71,25,FALSE)</f>
        <v>White Sox</v>
      </c>
      <c r="G10" s="1" t="str">
        <f>VLOOKUP(B10,'Teams Used By Individual'!$B$4:$GI$71,24,FALSE)</f>
        <v>Tigers</v>
      </c>
      <c r="H10" s="1">
        <v>2</v>
      </c>
      <c r="I10" s="1">
        <v>5</v>
      </c>
      <c r="J10" s="1">
        <v>2</v>
      </c>
      <c r="K10" s="1">
        <v>5</v>
      </c>
      <c r="L10" s="1">
        <v>5</v>
      </c>
      <c r="M10" s="1">
        <v>3</v>
      </c>
      <c r="N10" s="1">
        <v>5</v>
      </c>
      <c r="O10" s="1">
        <v>5</v>
      </c>
      <c r="P10" s="1">
        <v>4</v>
      </c>
      <c r="Q10" s="1">
        <v>6</v>
      </c>
      <c r="R10" s="1">
        <v>4</v>
      </c>
      <c r="S10" s="1">
        <v>1</v>
      </c>
      <c r="T10" s="1">
        <v>3</v>
      </c>
      <c r="U10" s="1">
        <v>3</v>
      </c>
      <c r="V10" s="1">
        <v>5</v>
      </c>
      <c r="W10" s="1">
        <v>4</v>
      </c>
      <c r="X10" s="1">
        <v>2</v>
      </c>
      <c r="Y10" s="1">
        <v>1</v>
      </c>
      <c r="Z10" s="1">
        <v>3</v>
      </c>
      <c r="AA10" s="1">
        <v>4</v>
      </c>
      <c r="AB10" s="1">
        <v>2</v>
      </c>
      <c r="AC10" s="1">
        <v>2</v>
      </c>
      <c r="AD10" s="1">
        <v>5</v>
      </c>
      <c r="AE10" s="1"/>
      <c r="AF10" s="1"/>
      <c r="AG10" s="1"/>
      <c r="AH10" s="1"/>
      <c r="AI10" s="1"/>
      <c r="AJ10" s="1"/>
    </row>
    <row r="11" spans="1:36" x14ac:dyDescent="0.2">
      <c r="A11">
        <f t="shared" si="1"/>
        <v>7</v>
      </c>
      <c r="B11" s="14" t="s">
        <v>24</v>
      </c>
      <c r="C11" s="15">
        <v>81</v>
      </c>
      <c r="D11" s="20">
        <v>5.0525875071444624</v>
      </c>
      <c r="E11" s="13">
        <v>0.51237890061188729</v>
      </c>
      <c r="F11" s="1" t="str">
        <f>VLOOKUP(B11,'Teams Used By Individual'!$B$4:$GI$71,25,FALSE)</f>
        <v>Dodgers</v>
      </c>
      <c r="G11" s="1" t="str">
        <f>VLOOKUP(B11,'Teams Used By Individual'!$B$4:$GI$71,24,FALSE)</f>
        <v>Tigers</v>
      </c>
      <c r="H11" s="1">
        <v>1</v>
      </c>
      <c r="I11" s="1">
        <v>3</v>
      </c>
      <c r="J11" s="1">
        <v>5</v>
      </c>
      <c r="K11" s="1">
        <v>3</v>
      </c>
      <c r="L11" s="1">
        <v>4</v>
      </c>
      <c r="M11" s="1">
        <v>3</v>
      </c>
      <c r="N11" s="1">
        <v>5</v>
      </c>
      <c r="O11" s="1">
        <v>5</v>
      </c>
      <c r="P11" s="1">
        <v>6</v>
      </c>
      <c r="Q11" s="1">
        <v>6</v>
      </c>
      <c r="R11" s="1">
        <v>4</v>
      </c>
      <c r="S11" s="1">
        <v>4</v>
      </c>
      <c r="T11" s="1">
        <v>4</v>
      </c>
      <c r="U11" s="1">
        <v>4</v>
      </c>
      <c r="V11" s="1">
        <v>5</v>
      </c>
      <c r="W11" s="1">
        <v>2</v>
      </c>
      <c r="X11" s="1">
        <v>2</v>
      </c>
      <c r="Y11" s="1">
        <v>1</v>
      </c>
      <c r="Z11" s="1">
        <v>0</v>
      </c>
      <c r="AA11" s="1">
        <v>3</v>
      </c>
      <c r="AB11" s="1">
        <v>4</v>
      </c>
      <c r="AC11" s="1">
        <v>2</v>
      </c>
      <c r="AD11" s="1">
        <v>5</v>
      </c>
      <c r="AE11" s="1"/>
      <c r="AF11" s="1"/>
      <c r="AG11" s="1"/>
      <c r="AH11" s="1"/>
      <c r="AI11" s="1"/>
      <c r="AJ11" s="1"/>
    </row>
    <row r="12" spans="1:36" x14ac:dyDescent="0.2">
      <c r="A12">
        <f t="shared" si="1"/>
        <v>8</v>
      </c>
      <c r="B12" s="14" t="s">
        <v>11</v>
      </c>
      <c r="C12" s="15">
        <v>81</v>
      </c>
      <c r="D12" s="20">
        <v>8.3753541452979849</v>
      </c>
      <c r="E12" s="13">
        <v>0.5113917251594875</v>
      </c>
      <c r="F12" s="1" t="str">
        <f>VLOOKUP(B12,'Teams Used By Individual'!$B$4:$GI$71,25,FALSE)</f>
        <v>Blue Jays</v>
      </c>
      <c r="G12" s="1" t="str">
        <f>VLOOKUP(B12,'Teams Used By Individual'!$B$4:$GI$71,24,FALSE)</f>
        <v>Royals</v>
      </c>
      <c r="H12" s="1">
        <v>1</v>
      </c>
      <c r="I12" s="1">
        <v>5</v>
      </c>
      <c r="J12" s="1">
        <v>5</v>
      </c>
      <c r="K12" s="1">
        <v>4</v>
      </c>
      <c r="L12" s="1">
        <v>5</v>
      </c>
      <c r="M12" s="1">
        <v>2</v>
      </c>
      <c r="N12" s="1">
        <v>2</v>
      </c>
      <c r="O12" s="1">
        <v>5</v>
      </c>
      <c r="P12" s="1">
        <v>5</v>
      </c>
      <c r="Q12" s="1">
        <v>5</v>
      </c>
      <c r="R12" s="1">
        <v>4</v>
      </c>
      <c r="S12" s="1">
        <v>4</v>
      </c>
      <c r="T12" s="1">
        <v>5</v>
      </c>
      <c r="U12" s="1">
        <v>5</v>
      </c>
      <c r="V12" s="1">
        <v>3</v>
      </c>
      <c r="W12" s="1">
        <v>4</v>
      </c>
      <c r="X12" s="1">
        <v>0</v>
      </c>
      <c r="Y12" s="1">
        <v>1</v>
      </c>
      <c r="Z12" s="1">
        <v>0</v>
      </c>
      <c r="AA12" s="1">
        <v>3</v>
      </c>
      <c r="AB12" s="1">
        <v>4</v>
      </c>
      <c r="AC12" s="1">
        <v>4</v>
      </c>
      <c r="AD12" s="1">
        <v>5</v>
      </c>
      <c r="AE12" s="1"/>
      <c r="AF12" s="1"/>
      <c r="AG12" s="1"/>
      <c r="AH12" s="1"/>
      <c r="AI12" s="1"/>
      <c r="AJ12" s="1"/>
    </row>
    <row r="13" spans="1:36" x14ac:dyDescent="0.2">
      <c r="A13">
        <f t="shared" si="1"/>
        <v>9</v>
      </c>
      <c r="B13" s="14" t="s">
        <v>19</v>
      </c>
      <c r="C13" s="15">
        <v>81</v>
      </c>
      <c r="D13" s="20">
        <v>6.6056678417263228</v>
      </c>
      <c r="E13" s="13">
        <v>0.51052684186549346</v>
      </c>
      <c r="F13" s="1" t="str">
        <f>VLOOKUP(B13,'Teams Used By Individual'!$B$4:$GI$71,25,FALSE)</f>
        <v>Dodgers</v>
      </c>
      <c r="G13" s="1" t="str">
        <f>VLOOKUP(B13,'Teams Used By Individual'!$B$4:$GI$71,24,FALSE)</f>
        <v>Royals</v>
      </c>
      <c r="H13" s="1">
        <v>1</v>
      </c>
      <c r="I13" s="1">
        <v>5</v>
      </c>
      <c r="J13" s="1">
        <v>2</v>
      </c>
      <c r="K13" s="1">
        <v>5</v>
      </c>
      <c r="L13" s="1">
        <v>2</v>
      </c>
      <c r="M13" s="1">
        <v>4</v>
      </c>
      <c r="N13" s="1">
        <v>4</v>
      </c>
      <c r="O13" s="1">
        <v>5</v>
      </c>
      <c r="P13" s="1">
        <v>6</v>
      </c>
      <c r="Q13" s="1">
        <v>6</v>
      </c>
      <c r="R13" s="1">
        <v>4</v>
      </c>
      <c r="S13" s="1">
        <v>4</v>
      </c>
      <c r="T13" s="1">
        <v>4</v>
      </c>
      <c r="U13" s="1">
        <v>2</v>
      </c>
      <c r="V13" s="1">
        <v>4</v>
      </c>
      <c r="W13" s="1">
        <v>4</v>
      </c>
      <c r="X13" s="1">
        <v>2</v>
      </c>
      <c r="Y13" s="1">
        <v>0</v>
      </c>
      <c r="Z13" s="1">
        <v>0</v>
      </c>
      <c r="AA13" s="1">
        <v>4</v>
      </c>
      <c r="AB13" s="1">
        <v>4</v>
      </c>
      <c r="AC13" s="1">
        <v>4</v>
      </c>
      <c r="AD13" s="1">
        <v>5</v>
      </c>
      <c r="AE13" s="1"/>
      <c r="AF13" s="1"/>
      <c r="AG13" s="1"/>
      <c r="AH13" s="1"/>
      <c r="AI13" s="1"/>
      <c r="AJ13" s="1"/>
    </row>
    <row r="14" spans="1:36" x14ac:dyDescent="0.2">
      <c r="A14">
        <f t="shared" si="1"/>
        <v>10</v>
      </c>
      <c r="B14" s="14" t="s">
        <v>14</v>
      </c>
      <c r="C14" s="15">
        <v>80</v>
      </c>
      <c r="D14" s="20">
        <v>6.2235128288012191</v>
      </c>
      <c r="E14" s="13">
        <v>0.50967795647341352</v>
      </c>
      <c r="F14" s="1" t="str">
        <f>VLOOKUP(B14,'Teams Used By Individual'!$B$4:$GI$71,25,FALSE)</f>
        <v>Brewers</v>
      </c>
      <c r="G14" s="1" t="str">
        <f>VLOOKUP(B14,'Teams Used By Individual'!$B$4:$GI$71,24,FALSE)</f>
        <v>Diamondbacks</v>
      </c>
      <c r="H14" s="1">
        <v>2</v>
      </c>
      <c r="I14" s="1">
        <v>5</v>
      </c>
      <c r="J14" s="1">
        <v>4</v>
      </c>
      <c r="K14" s="1">
        <v>3</v>
      </c>
      <c r="L14" s="1">
        <v>5</v>
      </c>
      <c r="M14" s="1">
        <v>2</v>
      </c>
      <c r="N14" s="1">
        <v>4</v>
      </c>
      <c r="O14" s="1">
        <v>5</v>
      </c>
      <c r="P14" s="1">
        <v>6</v>
      </c>
      <c r="Q14" s="1">
        <v>5</v>
      </c>
      <c r="R14" s="1">
        <v>4</v>
      </c>
      <c r="S14" s="1">
        <v>3</v>
      </c>
      <c r="T14" s="1">
        <v>4</v>
      </c>
      <c r="U14" s="1">
        <v>5</v>
      </c>
      <c r="V14" s="1">
        <v>2</v>
      </c>
      <c r="W14" s="1">
        <v>4</v>
      </c>
      <c r="X14" s="1">
        <v>2</v>
      </c>
      <c r="Y14" s="1">
        <v>1</v>
      </c>
      <c r="Z14" s="1">
        <v>2</v>
      </c>
      <c r="AA14" s="1">
        <v>3</v>
      </c>
      <c r="AB14" s="1">
        <v>2</v>
      </c>
      <c r="AC14" s="1">
        <v>4</v>
      </c>
      <c r="AD14" s="1">
        <v>3</v>
      </c>
      <c r="AE14" s="1"/>
      <c r="AF14" s="1"/>
      <c r="AG14" s="1"/>
      <c r="AH14" s="1"/>
      <c r="AI14" s="1"/>
      <c r="AJ14" s="1"/>
    </row>
    <row r="15" spans="1:36" x14ac:dyDescent="0.2">
      <c r="A15">
        <f t="shared" si="1"/>
        <v>11</v>
      </c>
      <c r="B15" s="14" t="s">
        <v>54</v>
      </c>
      <c r="C15" s="15">
        <v>80</v>
      </c>
      <c r="D15" s="20">
        <v>5.5529527690187512</v>
      </c>
      <c r="E15" s="13">
        <v>0.53188168057517082</v>
      </c>
      <c r="F15" s="1" t="str">
        <f>VLOOKUP(B15,'Teams Used By Individual'!$B$4:$GI$71,25,FALSE)</f>
        <v>Cubs</v>
      </c>
      <c r="G15" s="1" t="str">
        <f>VLOOKUP(B15,'Teams Used By Individual'!$B$4:$GI$71,24,FALSE)</f>
        <v>Royals</v>
      </c>
      <c r="H15" s="1">
        <v>1</v>
      </c>
      <c r="I15" s="1">
        <v>5</v>
      </c>
      <c r="J15" s="1">
        <v>5</v>
      </c>
      <c r="K15" s="1">
        <v>5</v>
      </c>
      <c r="L15" s="1">
        <v>5</v>
      </c>
      <c r="M15" s="1">
        <v>5</v>
      </c>
      <c r="N15" s="1">
        <v>4</v>
      </c>
      <c r="O15" s="1">
        <v>4</v>
      </c>
      <c r="P15" s="1">
        <v>6</v>
      </c>
      <c r="Q15" s="1">
        <v>6</v>
      </c>
      <c r="R15" s="1">
        <v>4</v>
      </c>
      <c r="S15" s="1">
        <v>1</v>
      </c>
      <c r="T15" s="1">
        <v>3</v>
      </c>
      <c r="U15" s="1">
        <v>2</v>
      </c>
      <c r="V15" s="1">
        <v>5</v>
      </c>
      <c r="W15" s="1">
        <v>7</v>
      </c>
      <c r="X15" s="1">
        <v>0</v>
      </c>
      <c r="Y15" s="1">
        <v>0</v>
      </c>
      <c r="Z15" s="1">
        <v>0</v>
      </c>
      <c r="AA15" s="1">
        <v>1</v>
      </c>
      <c r="AB15" s="1">
        <v>2</v>
      </c>
      <c r="AC15" s="1">
        <v>4</v>
      </c>
      <c r="AD15" s="1">
        <v>5</v>
      </c>
      <c r="AE15" s="1"/>
      <c r="AF15" s="1"/>
      <c r="AG15" s="1"/>
      <c r="AH15" s="1"/>
      <c r="AI15" s="1"/>
      <c r="AJ15" s="1"/>
    </row>
    <row r="16" spans="1:36" x14ac:dyDescent="0.2">
      <c r="A16">
        <f t="shared" si="1"/>
        <v>12</v>
      </c>
      <c r="B16" s="14" t="s">
        <v>64</v>
      </c>
      <c r="C16" s="15">
        <v>79</v>
      </c>
      <c r="D16" s="20">
        <v>3.6156115041125076</v>
      </c>
      <c r="E16" s="13">
        <v>0.52567567480543576</v>
      </c>
      <c r="F16" s="1" t="str">
        <f>VLOOKUP(B16,'Teams Used By Individual'!$B$4:$GI$71,25,FALSE)</f>
        <v>Braves</v>
      </c>
      <c r="G16" s="1" t="str">
        <f>VLOOKUP(B16,'Teams Used By Individual'!$B$4:$GI$71,24,FALSE)</f>
        <v>Diamondbacks</v>
      </c>
      <c r="H16" s="1">
        <v>1</v>
      </c>
      <c r="I16" s="1">
        <v>5</v>
      </c>
      <c r="J16" s="1">
        <v>2</v>
      </c>
      <c r="K16" s="1">
        <v>4</v>
      </c>
      <c r="L16" s="1">
        <v>5</v>
      </c>
      <c r="M16" s="1">
        <v>3</v>
      </c>
      <c r="N16" s="1">
        <v>5</v>
      </c>
      <c r="O16" s="1">
        <v>5</v>
      </c>
      <c r="P16" s="1">
        <v>6</v>
      </c>
      <c r="Q16" s="1">
        <v>5</v>
      </c>
      <c r="R16" s="1">
        <v>4</v>
      </c>
      <c r="S16" s="1">
        <v>5</v>
      </c>
      <c r="T16" s="1">
        <v>3</v>
      </c>
      <c r="U16" s="1">
        <v>5</v>
      </c>
      <c r="V16" s="1">
        <v>5</v>
      </c>
      <c r="W16" s="1">
        <v>3</v>
      </c>
      <c r="X16" s="1">
        <v>0</v>
      </c>
      <c r="Y16" s="1">
        <v>1</v>
      </c>
      <c r="Z16" s="1">
        <v>0</v>
      </c>
      <c r="AA16" s="1">
        <v>4</v>
      </c>
      <c r="AB16" s="1">
        <v>3</v>
      </c>
      <c r="AC16" s="1">
        <v>2</v>
      </c>
      <c r="AD16" s="1">
        <v>3</v>
      </c>
      <c r="AE16" s="1"/>
      <c r="AF16" s="1"/>
      <c r="AG16" s="1"/>
      <c r="AH16" s="1"/>
      <c r="AI16" s="1"/>
      <c r="AJ16" s="1"/>
    </row>
    <row r="17" spans="1:36" x14ac:dyDescent="0.2">
      <c r="A17">
        <f t="shared" si="1"/>
        <v>13</v>
      </c>
      <c r="B17" s="14" t="s">
        <v>20</v>
      </c>
      <c r="C17" s="15">
        <v>79</v>
      </c>
      <c r="D17" s="20">
        <v>7.3626679060239013</v>
      </c>
      <c r="E17" s="13">
        <v>0.50183329347839645</v>
      </c>
      <c r="F17" s="1" t="str">
        <f>VLOOKUP(B17,'Teams Used By Individual'!$B$4:$GI$71,25,FALSE)</f>
        <v>Cubs</v>
      </c>
      <c r="G17" s="1" t="str">
        <f>VLOOKUP(B17,'Teams Used By Individual'!$B$4:$GI$71,24,FALSE)</f>
        <v>Tigers</v>
      </c>
      <c r="H17" s="1">
        <v>1</v>
      </c>
      <c r="I17" s="1">
        <v>5</v>
      </c>
      <c r="J17" s="1">
        <v>2</v>
      </c>
      <c r="K17" s="1">
        <v>3</v>
      </c>
      <c r="L17" s="1">
        <v>5</v>
      </c>
      <c r="M17" s="1">
        <v>3</v>
      </c>
      <c r="N17" s="1">
        <v>2</v>
      </c>
      <c r="O17" s="1">
        <v>5</v>
      </c>
      <c r="P17" s="1">
        <v>5</v>
      </c>
      <c r="Q17" s="1">
        <v>6</v>
      </c>
      <c r="R17" s="1">
        <v>4</v>
      </c>
      <c r="S17" s="1">
        <v>4</v>
      </c>
      <c r="T17" s="1">
        <v>4</v>
      </c>
      <c r="U17" s="1">
        <v>2</v>
      </c>
      <c r="V17" s="1">
        <v>5</v>
      </c>
      <c r="W17" s="1">
        <v>6</v>
      </c>
      <c r="X17" s="1">
        <v>2</v>
      </c>
      <c r="Y17" s="1">
        <v>1</v>
      </c>
      <c r="Z17" s="1">
        <v>0</v>
      </c>
      <c r="AA17" s="1">
        <v>3</v>
      </c>
      <c r="AB17" s="1">
        <v>2</v>
      </c>
      <c r="AC17" s="1">
        <v>4</v>
      </c>
      <c r="AD17" s="1">
        <v>5</v>
      </c>
      <c r="AE17" s="1"/>
      <c r="AF17" s="1"/>
      <c r="AG17" s="1"/>
      <c r="AH17" s="1"/>
      <c r="AI17" s="1"/>
      <c r="AJ17" s="1"/>
    </row>
    <row r="18" spans="1:36" x14ac:dyDescent="0.2">
      <c r="A18">
        <f t="shared" si="1"/>
        <v>14</v>
      </c>
      <c r="B18" s="14" t="s">
        <v>32</v>
      </c>
      <c r="C18" s="15">
        <v>79</v>
      </c>
      <c r="D18" s="20">
        <v>4.1987395185575895</v>
      </c>
      <c r="E18" s="13">
        <v>0.49565309416027442</v>
      </c>
      <c r="F18" s="1" t="str">
        <f>VLOOKUP(B18,'Teams Used By Individual'!$B$4:$GI$71,25,FALSE)</f>
        <v>Braves</v>
      </c>
      <c r="G18" s="1" t="str">
        <f>VLOOKUP(B18,'Teams Used By Individual'!$B$4:$GI$71,24,FALSE)</f>
        <v>Tigers</v>
      </c>
      <c r="H18" s="1">
        <v>1</v>
      </c>
      <c r="I18" s="1">
        <v>5</v>
      </c>
      <c r="J18" s="1">
        <v>4</v>
      </c>
      <c r="K18" s="1">
        <v>3</v>
      </c>
      <c r="L18" s="1">
        <v>2</v>
      </c>
      <c r="M18" s="1">
        <v>3</v>
      </c>
      <c r="N18" s="1">
        <v>5</v>
      </c>
      <c r="O18" s="1">
        <v>5</v>
      </c>
      <c r="P18" s="1">
        <v>6</v>
      </c>
      <c r="Q18" s="1">
        <v>6</v>
      </c>
      <c r="R18" s="1">
        <v>4</v>
      </c>
      <c r="S18" s="1">
        <v>4</v>
      </c>
      <c r="T18" s="1">
        <v>4</v>
      </c>
      <c r="U18" s="1">
        <v>2</v>
      </c>
      <c r="V18" s="1">
        <v>5</v>
      </c>
      <c r="W18" s="1">
        <v>4</v>
      </c>
      <c r="X18" s="1">
        <v>0</v>
      </c>
      <c r="Y18" s="1">
        <v>1</v>
      </c>
      <c r="Z18" s="1">
        <v>0</v>
      </c>
      <c r="AA18" s="1">
        <v>4</v>
      </c>
      <c r="AB18" s="1">
        <v>2</v>
      </c>
      <c r="AC18" s="1">
        <v>4</v>
      </c>
      <c r="AD18" s="1">
        <v>5</v>
      </c>
      <c r="AE18" s="1"/>
      <c r="AF18" s="1"/>
      <c r="AG18" s="1"/>
      <c r="AH18" s="1"/>
      <c r="AI18" s="1"/>
      <c r="AJ18" s="1"/>
    </row>
    <row r="19" spans="1:36" x14ac:dyDescent="0.2">
      <c r="A19">
        <f t="shared" si="1"/>
        <v>15</v>
      </c>
      <c r="B19" s="14" t="s">
        <v>36</v>
      </c>
      <c r="C19" s="15">
        <v>79</v>
      </c>
      <c r="D19" s="20">
        <v>4.2384432840458466</v>
      </c>
      <c r="E19" s="13">
        <v>0.51097567480543549</v>
      </c>
      <c r="F19" s="1" t="str">
        <f>VLOOKUP(B19,'Teams Used By Individual'!$B$4:$GI$71,25,FALSE)</f>
        <v>Dodgers</v>
      </c>
      <c r="G19" s="1" t="str">
        <f>VLOOKUP(B19,'Teams Used By Individual'!$B$4:$GI$71,24,FALSE)</f>
        <v>Royals</v>
      </c>
      <c r="H19" s="1">
        <v>2</v>
      </c>
      <c r="I19" s="1">
        <v>2</v>
      </c>
      <c r="J19" s="1">
        <v>4</v>
      </c>
      <c r="K19" s="1">
        <v>3</v>
      </c>
      <c r="L19" s="1">
        <v>5</v>
      </c>
      <c r="M19" s="1">
        <v>3</v>
      </c>
      <c r="N19" s="1">
        <v>2</v>
      </c>
      <c r="O19" s="1">
        <v>5</v>
      </c>
      <c r="P19" s="1">
        <v>6</v>
      </c>
      <c r="Q19" s="1">
        <v>2</v>
      </c>
      <c r="R19" s="1">
        <v>5</v>
      </c>
      <c r="S19" s="1">
        <v>5</v>
      </c>
      <c r="T19" s="1">
        <v>5</v>
      </c>
      <c r="U19" s="1">
        <v>4</v>
      </c>
      <c r="V19" s="1">
        <v>4</v>
      </c>
      <c r="W19" s="1">
        <v>3</v>
      </c>
      <c r="X19" s="1">
        <v>2</v>
      </c>
      <c r="Y19" s="1">
        <v>0</v>
      </c>
      <c r="Z19" s="1">
        <v>2</v>
      </c>
      <c r="AA19" s="1">
        <v>3</v>
      </c>
      <c r="AB19" s="1">
        <v>4</v>
      </c>
      <c r="AC19" s="1">
        <v>3</v>
      </c>
      <c r="AD19" s="1">
        <v>5</v>
      </c>
      <c r="AE19" s="1"/>
      <c r="AF19" s="1"/>
      <c r="AG19" s="1"/>
      <c r="AH19" s="1"/>
      <c r="AI19" s="1"/>
      <c r="AJ19" s="1"/>
    </row>
    <row r="20" spans="1:36" x14ac:dyDescent="0.2">
      <c r="A20">
        <f t="shared" si="1"/>
        <v>16</v>
      </c>
      <c r="B20" s="14" t="s">
        <v>30</v>
      </c>
      <c r="C20" s="15">
        <v>78</v>
      </c>
      <c r="D20" s="20">
        <v>4.2491066910960651</v>
      </c>
      <c r="E20" s="13">
        <v>0.52848212641833892</v>
      </c>
      <c r="F20" s="1" t="str">
        <f>VLOOKUP(B20,'Teams Used By Individual'!$B$4:$GI$71,25,FALSE)</f>
        <v>Dodgers</v>
      </c>
      <c r="G20" s="1" t="str">
        <f>VLOOKUP(B20,'Teams Used By Individual'!$B$4:$GI$71,24,FALSE)</f>
        <v>Rays</v>
      </c>
      <c r="H20" s="1">
        <v>2</v>
      </c>
      <c r="I20" s="1">
        <v>5</v>
      </c>
      <c r="J20" s="1">
        <v>2</v>
      </c>
      <c r="K20" s="1">
        <v>4</v>
      </c>
      <c r="L20" s="1">
        <v>5</v>
      </c>
      <c r="M20" s="1">
        <v>3</v>
      </c>
      <c r="N20" s="1">
        <v>5</v>
      </c>
      <c r="O20" s="1">
        <v>5</v>
      </c>
      <c r="P20" s="1">
        <v>5</v>
      </c>
      <c r="Q20" s="1">
        <v>5</v>
      </c>
      <c r="R20" s="1">
        <v>4</v>
      </c>
      <c r="S20" s="1">
        <v>4</v>
      </c>
      <c r="T20" s="1">
        <v>3</v>
      </c>
      <c r="U20" s="1">
        <v>2</v>
      </c>
      <c r="V20" s="1">
        <v>5</v>
      </c>
      <c r="W20" s="1">
        <v>3</v>
      </c>
      <c r="X20" s="1">
        <v>0</v>
      </c>
      <c r="Y20" s="1">
        <v>0</v>
      </c>
      <c r="Z20" s="1">
        <v>2</v>
      </c>
      <c r="AA20" s="1">
        <v>4</v>
      </c>
      <c r="AB20" s="1">
        <v>4</v>
      </c>
      <c r="AC20" s="1">
        <v>2</v>
      </c>
      <c r="AD20" s="1">
        <v>4</v>
      </c>
      <c r="AE20" s="1"/>
      <c r="AF20" s="1"/>
      <c r="AG20" s="1"/>
      <c r="AH20" s="1"/>
      <c r="AI20" s="1"/>
      <c r="AJ20" s="1"/>
    </row>
    <row r="21" spans="1:36" x14ac:dyDescent="0.2">
      <c r="A21">
        <f t="shared" si="1"/>
        <v>17</v>
      </c>
      <c r="B21" s="14" t="s">
        <v>66</v>
      </c>
      <c r="C21" s="15">
        <v>78</v>
      </c>
      <c r="D21" s="20">
        <v>7.6114652033187671</v>
      </c>
      <c r="E21" s="13">
        <v>0.51051029321613584</v>
      </c>
      <c r="F21" s="1" t="str">
        <f>VLOOKUP(B21,'Teams Used By Individual'!$B$4:$GI$71,25,FALSE)</f>
        <v>Dodgers</v>
      </c>
      <c r="G21" s="1" t="str">
        <f>VLOOKUP(B21,'Teams Used By Individual'!$B$4:$GI$71,24,FALSE)</f>
        <v>Tigers</v>
      </c>
      <c r="H21" s="1">
        <v>1</v>
      </c>
      <c r="I21" s="1">
        <v>1</v>
      </c>
      <c r="J21" s="1">
        <v>5</v>
      </c>
      <c r="K21" s="1">
        <v>5</v>
      </c>
      <c r="L21" s="1">
        <v>4</v>
      </c>
      <c r="M21" s="1">
        <v>5</v>
      </c>
      <c r="N21" s="1">
        <v>5</v>
      </c>
      <c r="O21" s="1">
        <v>5</v>
      </c>
      <c r="P21" s="1">
        <v>6</v>
      </c>
      <c r="Q21" s="1">
        <v>5</v>
      </c>
      <c r="R21" s="1">
        <v>1</v>
      </c>
      <c r="S21" s="1">
        <v>3</v>
      </c>
      <c r="T21" s="1">
        <v>4</v>
      </c>
      <c r="U21" s="1">
        <v>2</v>
      </c>
      <c r="V21" s="1">
        <v>2</v>
      </c>
      <c r="W21" s="1">
        <v>7</v>
      </c>
      <c r="X21" s="1">
        <v>0</v>
      </c>
      <c r="Y21" s="1">
        <v>1</v>
      </c>
      <c r="Z21" s="1">
        <v>0</v>
      </c>
      <c r="AA21" s="1">
        <v>3</v>
      </c>
      <c r="AB21" s="1">
        <v>4</v>
      </c>
      <c r="AC21" s="1">
        <v>4</v>
      </c>
      <c r="AD21" s="1">
        <v>5</v>
      </c>
      <c r="AE21" s="1"/>
      <c r="AF21" s="1"/>
      <c r="AG21" s="1"/>
      <c r="AH21" s="1"/>
      <c r="AI21" s="1"/>
      <c r="AJ21" s="1"/>
    </row>
    <row r="22" spans="1:36" x14ac:dyDescent="0.2">
      <c r="A22">
        <f t="shared" si="1"/>
        <v>18</v>
      </c>
      <c r="B22" s="14" t="s">
        <v>47</v>
      </c>
      <c r="C22" s="15">
        <v>78</v>
      </c>
      <c r="D22" s="20">
        <v>5.5096130674604993</v>
      </c>
      <c r="E22" s="13">
        <v>0.52300061579678103</v>
      </c>
      <c r="F22" s="1" t="str">
        <f>VLOOKUP(B22,'Teams Used By Individual'!$B$4:$GI$71,25,FALSE)</f>
        <v>Brewers</v>
      </c>
      <c r="G22" s="1" t="str">
        <f>VLOOKUP(B22,'Teams Used By Individual'!$B$4:$GI$71,24,FALSE)</f>
        <v>Twins</v>
      </c>
      <c r="H22" s="1">
        <v>2</v>
      </c>
      <c r="I22" s="1">
        <v>4</v>
      </c>
      <c r="J22" s="1">
        <v>2</v>
      </c>
      <c r="K22" s="1">
        <v>3</v>
      </c>
      <c r="L22" s="1">
        <v>5</v>
      </c>
      <c r="M22" s="1">
        <v>3</v>
      </c>
      <c r="N22" s="1">
        <v>5</v>
      </c>
      <c r="O22" s="1">
        <v>5</v>
      </c>
      <c r="P22" s="1">
        <v>6</v>
      </c>
      <c r="Q22" s="1">
        <v>5</v>
      </c>
      <c r="R22" s="1">
        <v>4</v>
      </c>
      <c r="S22" s="1">
        <v>4</v>
      </c>
      <c r="T22" s="1">
        <v>4</v>
      </c>
      <c r="U22" s="1">
        <v>4</v>
      </c>
      <c r="V22" s="1">
        <v>7</v>
      </c>
      <c r="W22" s="1">
        <v>1</v>
      </c>
      <c r="X22" s="1">
        <v>0</v>
      </c>
      <c r="Y22" s="1">
        <v>0</v>
      </c>
      <c r="Z22" s="1">
        <v>3</v>
      </c>
      <c r="AA22" s="1">
        <v>4</v>
      </c>
      <c r="AB22" s="1">
        <v>3</v>
      </c>
      <c r="AC22" s="1">
        <v>2</v>
      </c>
      <c r="AD22" s="1">
        <v>2</v>
      </c>
      <c r="AE22" s="1"/>
      <c r="AF22" s="1"/>
      <c r="AG22" s="1"/>
      <c r="AH22" s="1"/>
      <c r="AI22" s="1"/>
      <c r="AJ22" s="1"/>
    </row>
    <row r="23" spans="1:36" x14ac:dyDescent="0.2">
      <c r="A23">
        <f t="shared" si="1"/>
        <v>19</v>
      </c>
      <c r="B23" s="14" t="s">
        <v>42</v>
      </c>
      <c r="C23" s="15">
        <v>78</v>
      </c>
      <c r="D23" s="20">
        <v>4.7111849018555993</v>
      </c>
      <c r="E23" s="13">
        <v>0.50666914451432621</v>
      </c>
      <c r="F23" s="1" t="str">
        <f>VLOOKUP(B23,'Teams Used By Individual'!$B$4:$GI$71,25,FALSE)</f>
        <v>Dodgers</v>
      </c>
      <c r="G23" s="1" t="str">
        <f>VLOOKUP(B23,'Teams Used By Individual'!$B$4:$GI$71,24,FALSE)</f>
        <v>Rockies</v>
      </c>
      <c r="H23" s="1">
        <v>3</v>
      </c>
      <c r="I23" s="1">
        <v>5</v>
      </c>
      <c r="J23" s="1">
        <v>2</v>
      </c>
      <c r="K23" s="1">
        <v>3</v>
      </c>
      <c r="L23" s="1">
        <v>5</v>
      </c>
      <c r="M23" s="1">
        <v>2</v>
      </c>
      <c r="N23" s="1">
        <v>5</v>
      </c>
      <c r="O23" s="1">
        <v>4</v>
      </c>
      <c r="P23" s="1">
        <v>6</v>
      </c>
      <c r="Q23" s="1">
        <v>5</v>
      </c>
      <c r="R23" s="1">
        <v>4</v>
      </c>
      <c r="S23" s="1">
        <v>4</v>
      </c>
      <c r="T23" s="1">
        <v>4</v>
      </c>
      <c r="U23" s="1">
        <v>3</v>
      </c>
      <c r="V23" s="1">
        <v>3</v>
      </c>
      <c r="W23" s="1">
        <v>4</v>
      </c>
      <c r="X23" s="1">
        <v>0</v>
      </c>
      <c r="Y23" s="1">
        <v>0</v>
      </c>
      <c r="Z23" s="1">
        <v>2</v>
      </c>
      <c r="AA23" s="1">
        <v>3</v>
      </c>
      <c r="AB23" s="1">
        <v>2</v>
      </c>
      <c r="AC23" s="1">
        <v>4</v>
      </c>
      <c r="AD23" s="1">
        <v>5</v>
      </c>
      <c r="AE23" s="1"/>
      <c r="AF23" s="1"/>
      <c r="AG23" s="1"/>
      <c r="AH23" s="1"/>
      <c r="AI23" s="1"/>
      <c r="AJ23" s="1"/>
    </row>
    <row r="24" spans="1:36" x14ac:dyDescent="0.2">
      <c r="A24">
        <f t="shared" si="1"/>
        <v>20</v>
      </c>
      <c r="B24" s="14" t="s">
        <v>35</v>
      </c>
      <c r="C24" s="15">
        <v>78</v>
      </c>
      <c r="D24" s="20">
        <v>6.6078994802316444</v>
      </c>
      <c r="E24" s="13">
        <v>0.49795258212750426</v>
      </c>
      <c r="F24" s="1" t="str">
        <f>VLOOKUP(B24,'Teams Used By Individual'!$B$4:$GI$71,25,FALSE)</f>
        <v>Twins</v>
      </c>
      <c r="G24" s="1" t="str">
        <f>VLOOKUP(B24,'Teams Used By Individual'!$B$4:$GI$71,24,FALSE)</f>
        <v>Royals</v>
      </c>
      <c r="H24" s="1">
        <v>2</v>
      </c>
      <c r="I24" s="1">
        <v>5</v>
      </c>
      <c r="J24" s="1">
        <v>5</v>
      </c>
      <c r="K24" s="1">
        <v>3</v>
      </c>
      <c r="L24" s="1">
        <v>4</v>
      </c>
      <c r="M24" s="1">
        <v>3</v>
      </c>
      <c r="N24" s="1">
        <v>6</v>
      </c>
      <c r="O24" s="1">
        <v>5</v>
      </c>
      <c r="P24" s="1">
        <v>4</v>
      </c>
      <c r="Q24" s="1">
        <v>5</v>
      </c>
      <c r="R24" s="1">
        <v>1</v>
      </c>
      <c r="S24" s="1">
        <v>5</v>
      </c>
      <c r="T24" s="1">
        <v>4</v>
      </c>
      <c r="U24" s="1">
        <v>1</v>
      </c>
      <c r="V24" s="1">
        <v>1</v>
      </c>
      <c r="W24" s="1">
        <v>7</v>
      </c>
      <c r="X24" s="1">
        <v>0</v>
      </c>
      <c r="Y24" s="1">
        <v>1</v>
      </c>
      <c r="Z24" s="1">
        <v>2</v>
      </c>
      <c r="AA24" s="1">
        <v>1</v>
      </c>
      <c r="AB24" s="1">
        <v>4</v>
      </c>
      <c r="AC24" s="1">
        <v>4</v>
      </c>
      <c r="AD24" s="1">
        <v>5</v>
      </c>
      <c r="AE24" s="1"/>
      <c r="AF24" s="1"/>
      <c r="AG24" s="1"/>
      <c r="AH24" s="1"/>
      <c r="AI24" s="1"/>
      <c r="AJ24" s="1"/>
    </row>
    <row r="25" spans="1:36" x14ac:dyDescent="0.2">
      <c r="A25">
        <f t="shared" si="1"/>
        <v>21</v>
      </c>
      <c r="B25" s="14" t="s">
        <v>34</v>
      </c>
      <c r="C25" s="15">
        <v>76</v>
      </c>
      <c r="D25" s="20">
        <v>6.6882785555104185</v>
      </c>
      <c r="E25" s="13">
        <v>0.49080148125704859</v>
      </c>
      <c r="F25" s="1" t="str">
        <f>VLOOKUP(B25,'Teams Used By Individual'!$B$4:$GI$71,25,FALSE)</f>
        <v>Dodgers</v>
      </c>
      <c r="G25" s="1" t="str">
        <f>VLOOKUP(B25,'Teams Used By Individual'!$B$4:$GI$71,24,FALSE)</f>
        <v>Tigers</v>
      </c>
      <c r="H25" s="1">
        <v>1</v>
      </c>
      <c r="I25" s="1">
        <v>2</v>
      </c>
      <c r="J25" s="1">
        <v>2</v>
      </c>
      <c r="K25" s="1">
        <v>3</v>
      </c>
      <c r="L25" s="1">
        <v>2</v>
      </c>
      <c r="M25" s="1">
        <v>3</v>
      </c>
      <c r="N25" s="1">
        <v>5</v>
      </c>
      <c r="O25" s="1">
        <v>5</v>
      </c>
      <c r="P25" s="1">
        <v>4</v>
      </c>
      <c r="Q25" s="1">
        <v>4</v>
      </c>
      <c r="R25" s="1">
        <v>4</v>
      </c>
      <c r="S25" s="1">
        <v>4</v>
      </c>
      <c r="T25" s="1">
        <v>4</v>
      </c>
      <c r="U25" s="1">
        <v>2</v>
      </c>
      <c r="V25" s="1">
        <v>7</v>
      </c>
      <c r="W25" s="1">
        <v>3</v>
      </c>
      <c r="X25" s="1">
        <v>0</v>
      </c>
      <c r="Y25" s="1">
        <v>1</v>
      </c>
      <c r="Z25" s="1">
        <v>0</v>
      </c>
      <c r="AA25" s="1">
        <v>4</v>
      </c>
      <c r="AB25" s="1">
        <v>5</v>
      </c>
      <c r="AC25" s="1">
        <v>6</v>
      </c>
      <c r="AD25" s="1">
        <v>5</v>
      </c>
      <c r="AE25" s="1"/>
      <c r="AF25" s="1"/>
      <c r="AG25" s="1"/>
      <c r="AH25" s="1"/>
      <c r="AI25" s="1"/>
      <c r="AJ25" s="1"/>
    </row>
    <row r="26" spans="1:36" x14ac:dyDescent="0.2">
      <c r="A26">
        <f t="shared" si="1"/>
        <v>22</v>
      </c>
      <c r="B26" s="14" t="s">
        <v>45</v>
      </c>
      <c r="C26" s="15">
        <v>76</v>
      </c>
      <c r="D26" s="20">
        <v>-1.2682275366858455</v>
      </c>
      <c r="E26" s="13">
        <v>0.51498212641833885</v>
      </c>
      <c r="F26" s="1" t="str">
        <f>VLOOKUP(B26,'Teams Used By Individual'!$B$4:$GI$71,25,FALSE)</f>
        <v>Dodgers</v>
      </c>
      <c r="G26" s="1" t="str">
        <f>VLOOKUP(B26,'Teams Used By Individual'!$B$4:$GI$71,24,FALSE)</f>
        <v>Phillies</v>
      </c>
      <c r="H26" s="1">
        <v>1</v>
      </c>
      <c r="I26" s="1">
        <v>2</v>
      </c>
      <c r="J26" s="1">
        <v>2</v>
      </c>
      <c r="K26" s="1">
        <v>6</v>
      </c>
      <c r="L26" s="1">
        <v>4</v>
      </c>
      <c r="M26" s="1">
        <v>2</v>
      </c>
      <c r="N26" s="1">
        <v>5</v>
      </c>
      <c r="O26" s="1">
        <v>5</v>
      </c>
      <c r="P26" s="1">
        <v>5</v>
      </c>
      <c r="Q26" s="1">
        <v>5</v>
      </c>
      <c r="R26" s="1">
        <v>4</v>
      </c>
      <c r="S26" s="1">
        <v>5</v>
      </c>
      <c r="T26" s="1">
        <v>4</v>
      </c>
      <c r="U26" s="1">
        <v>4</v>
      </c>
      <c r="V26" s="1">
        <v>5</v>
      </c>
      <c r="W26" s="1">
        <v>3</v>
      </c>
      <c r="X26" s="1">
        <v>0</v>
      </c>
      <c r="Y26" s="1">
        <v>1</v>
      </c>
      <c r="Z26" s="1">
        <v>0</v>
      </c>
      <c r="AA26" s="1">
        <v>3</v>
      </c>
      <c r="AB26" s="1">
        <v>4</v>
      </c>
      <c r="AC26" s="1">
        <v>3</v>
      </c>
      <c r="AD26" s="1">
        <v>3</v>
      </c>
      <c r="AE26" s="1"/>
      <c r="AF26" s="1"/>
      <c r="AG26" s="1"/>
      <c r="AH26" s="1"/>
      <c r="AI26" s="1"/>
      <c r="AJ26" s="1"/>
    </row>
    <row r="27" spans="1:36" x14ac:dyDescent="0.2">
      <c r="A27">
        <f t="shared" si="1"/>
        <v>23</v>
      </c>
      <c r="B27" s="14" t="s">
        <v>68</v>
      </c>
      <c r="C27" s="15">
        <v>76</v>
      </c>
      <c r="D27" s="20">
        <v>6.5477411241493595</v>
      </c>
      <c r="E27" s="13">
        <v>0.49769729757465886</v>
      </c>
      <c r="F27" s="1" t="str">
        <f>VLOOKUP(B27,'Teams Used By Individual'!$B$4:$GI$71,25,FALSE)</f>
        <v>Dodgers</v>
      </c>
      <c r="G27" s="1" t="str">
        <f>VLOOKUP(B27,'Teams Used By Individual'!$B$4:$GI$71,24,FALSE)</f>
        <v>Rockies</v>
      </c>
      <c r="H27" s="1">
        <v>2</v>
      </c>
      <c r="I27" s="1">
        <v>5</v>
      </c>
      <c r="J27" s="1">
        <v>2</v>
      </c>
      <c r="K27" s="1">
        <v>5</v>
      </c>
      <c r="L27" s="1">
        <v>2</v>
      </c>
      <c r="M27" s="1">
        <v>5</v>
      </c>
      <c r="N27" s="1">
        <v>5</v>
      </c>
      <c r="O27" s="1">
        <v>5</v>
      </c>
      <c r="P27" s="1">
        <v>6</v>
      </c>
      <c r="Q27" s="1">
        <v>6</v>
      </c>
      <c r="R27" s="1">
        <v>3</v>
      </c>
      <c r="S27" s="1">
        <v>3</v>
      </c>
      <c r="T27" s="1">
        <v>3</v>
      </c>
      <c r="U27" s="1">
        <v>2</v>
      </c>
      <c r="V27" s="1">
        <v>4</v>
      </c>
      <c r="W27" s="1">
        <v>4</v>
      </c>
      <c r="X27" s="1">
        <v>0</v>
      </c>
      <c r="Y27" s="1">
        <v>0</v>
      </c>
      <c r="Z27" s="1">
        <v>2</v>
      </c>
      <c r="AA27" s="1">
        <v>3</v>
      </c>
      <c r="AB27" s="1">
        <v>2</v>
      </c>
      <c r="AC27" s="1">
        <v>2</v>
      </c>
      <c r="AD27" s="1">
        <v>5</v>
      </c>
      <c r="AE27" s="1"/>
      <c r="AF27" s="1"/>
      <c r="AG27" s="1"/>
      <c r="AH27" s="1"/>
      <c r="AI27" s="1"/>
      <c r="AJ27" s="1"/>
    </row>
    <row r="28" spans="1:36" x14ac:dyDescent="0.2">
      <c r="A28">
        <f t="shared" si="1"/>
        <v>24</v>
      </c>
      <c r="B28" s="14" t="s">
        <v>27</v>
      </c>
      <c r="C28" s="15">
        <v>76</v>
      </c>
      <c r="D28" s="20">
        <v>3.2842381845921507</v>
      </c>
      <c r="E28" s="13">
        <v>0.51114341674091945</v>
      </c>
      <c r="F28" s="1" t="str">
        <f>VLOOKUP(B28,'Teams Used By Individual'!$B$4:$GI$71,25,FALSE)</f>
        <v>Twins</v>
      </c>
      <c r="G28" s="1" t="str">
        <f>VLOOKUP(B28,'Teams Used By Individual'!$B$4:$GI$71,24,FALSE)</f>
        <v>Royals</v>
      </c>
      <c r="H28" s="1">
        <v>1</v>
      </c>
      <c r="I28" s="1">
        <v>5</v>
      </c>
      <c r="J28" s="1">
        <v>2</v>
      </c>
      <c r="K28" s="1">
        <v>3</v>
      </c>
      <c r="L28" s="1">
        <v>5</v>
      </c>
      <c r="M28" s="1">
        <v>3</v>
      </c>
      <c r="N28" s="1">
        <v>4</v>
      </c>
      <c r="O28" s="1">
        <v>5</v>
      </c>
      <c r="P28" s="1">
        <v>6</v>
      </c>
      <c r="Q28" s="1">
        <v>5</v>
      </c>
      <c r="R28" s="1">
        <v>4</v>
      </c>
      <c r="S28" s="1">
        <v>4</v>
      </c>
      <c r="T28" s="1">
        <v>4</v>
      </c>
      <c r="U28" s="1">
        <v>2</v>
      </c>
      <c r="V28" s="1">
        <v>2</v>
      </c>
      <c r="W28" s="1">
        <v>3</v>
      </c>
      <c r="X28" s="1">
        <v>2</v>
      </c>
      <c r="Y28" s="1">
        <v>0</v>
      </c>
      <c r="Z28" s="1">
        <v>0</v>
      </c>
      <c r="AA28" s="1">
        <v>1</v>
      </c>
      <c r="AB28" s="1">
        <v>4</v>
      </c>
      <c r="AC28" s="1">
        <v>6</v>
      </c>
      <c r="AD28" s="1">
        <v>5</v>
      </c>
      <c r="AE28" s="1"/>
      <c r="AF28" s="1"/>
      <c r="AG28" s="1"/>
      <c r="AH28" s="1"/>
      <c r="AI28" s="1"/>
      <c r="AJ28" s="1"/>
    </row>
    <row r="29" spans="1:36" x14ac:dyDescent="0.2">
      <c r="A29">
        <f t="shared" si="1"/>
        <v>25</v>
      </c>
      <c r="B29" s="14" t="s">
        <v>26</v>
      </c>
      <c r="C29" s="15">
        <v>75</v>
      </c>
      <c r="D29" s="20">
        <v>0.84131275141268835</v>
      </c>
      <c r="E29" s="13">
        <v>0.5220337393215646</v>
      </c>
      <c r="F29" s="1" t="str">
        <f>VLOOKUP(B29,'Teams Used By Individual'!$B$4:$GI$71,25,FALSE)</f>
        <v>Dodgers</v>
      </c>
      <c r="G29" s="1" t="str">
        <f>VLOOKUP(B29,'Teams Used By Individual'!$B$4:$GI$71,24,FALSE)</f>
        <v>Cardinals</v>
      </c>
      <c r="H29" s="1">
        <v>2</v>
      </c>
      <c r="I29" s="1">
        <v>5</v>
      </c>
      <c r="J29" s="1">
        <v>2</v>
      </c>
      <c r="K29" s="1">
        <v>3</v>
      </c>
      <c r="L29" s="1">
        <v>4</v>
      </c>
      <c r="M29" s="1">
        <v>5</v>
      </c>
      <c r="N29" s="1">
        <v>5</v>
      </c>
      <c r="O29" s="1">
        <v>5</v>
      </c>
      <c r="P29" s="1">
        <v>6</v>
      </c>
      <c r="Q29" s="1">
        <v>5</v>
      </c>
      <c r="R29" s="1">
        <v>4</v>
      </c>
      <c r="S29" s="1">
        <v>3</v>
      </c>
      <c r="T29" s="1">
        <v>4</v>
      </c>
      <c r="U29" s="1">
        <v>1</v>
      </c>
      <c r="V29" s="1">
        <v>2</v>
      </c>
      <c r="W29" s="1">
        <v>3</v>
      </c>
      <c r="X29" s="1">
        <v>0</v>
      </c>
      <c r="Y29" s="1">
        <v>1</v>
      </c>
      <c r="Z29" s="1">
        <v>3</v>
      </c>
      <c r="AA29" s="1">
        <v>3</v>
      </c>
      <c r="AB29" s="1">
        <v>4</v>
      </c>
      <c r="AC29" s="1">
        <v>4</v>
      </c>
      <c r="AD29" s="1">
        <v>1</v>
      </c>
      <c r="AE29" s="1"/>
      <c r="AF29" s="1"/>
      <c r="AG29" s="1"/>
      <c r="AH29" s="1"/>
      <c r="AI29" s="1"/>
      <c r="AJ29" s="1"/>
    </row>
    <row r="30" spans="1:36" x14ac:dyDescent="0.2">
      <c r="A30">
        <f t="shared" si="1"/>
        <v>26</v>
      </c>
      <c r="B30" s="14" t="s">
        <v>56</v>
      </c>
      <c r="C30" s="15">
        <v>75</v>
      </c>
      <c r="D30" s="20">
        <v>-0.78890946878806023</v>
      </c>
      <c r="E30" s="13">
        <v>0.51738857803124216</v>
      </c>
      <c r="F30" s="1" t="str">
        <f>VLOOKUP(B30,'Teams Used By Individual'!$B$4:$GI$71,25,FALSE)</f>
        <v>Dodgers</v>
      </c>
      <c r="G30" s="1" t="str">
        <f>VLOOKUP(B30,'Teams Used By Individual'!$B$4:$GI$71,24,FALSE)</f>
        <v>Diamondbacks</v>
      </c>
      <c r="H30" s="1">
        <v>1</v>
      </c>
      <c r="I30" s="1">
        <v>5</v>
      </c>
      <c r="J30" s="1">
        <v>2</v>
      </c>
      <c r="K30" s="1">
        <v>3</v>
      </c>
      <c r="L30" s="1">
        <v>2</v>
      </c>
      <c r="M30" s="1">
        <v>3</v>
      </c>
      <c r="N30" s="1">
        <v>5</v>
      </c>
      <c r="O30" s="1">
        <v>5</v>
      </c>
      <c r="P30" s="1">
        <v>5</v>
      </c>
      <c r="Q30" s="1">
        <v>5</v>
      </c>
      <c r="R30" s="1">
        <v>4</v>
      </c>
      <c r="S30" s="1">
        <v>4</v>
      </c>
      <c r="T30" s="1">
        <v>4</v>
      </c>
      <c r="U30" s="1">
        <v>4</v>
      </c>
      <c r="V30" s="1">
        <v>5</v>
      </c>
      <c r="W30" s="1">
        <v>3</v>
      </c>
      <c r="X30" s="1">
        <v>0</v>
      </c>
      <c r="Y30" s="1">
        <v>1</v>
      </c>
      <c r="Z30" s="1">
        <v>0</v>
      </c>
      <c r="AA30" s="1">
        <v>3</v>
      </c>
      <c r="AB30" s="1">
        <v>4</v>
      </c>
      <c r="AC30" s="1">
        <v>4</v>
      </c>
      <c r="AD30" s="1">
        <v>3</v>
      </c>
      <c r="AE30" s="1"/>
      <c r="AF30" s="1"/>
      <c r="AG30" s="1"/>
      <c r="AH30" s="1"/>
      <c r="AI30" s="1"/>
      <c r="AJ30" s="1"/>
    </row>
    <row r="31" spans="1:36" x14ac:dyDescent="0.2">
      <c r="A31">
        <f t="shared" si="1"/>
        <v>27</v>
      </c>
      <c r="B31" s="14" t="s">
        <v>77</v>
      </c>
      <c r="C31" s="15">
        <v>75</v>
      </c>
      <c r="D31" s="20">
        <v>-0.65641179914576009</v>
      </c>
      <c r="E31" s="13">
        <v>0.51956641814344406</v>
      </c>
      <c r="F31" s="1" t="str">
        <f>VLOOKUP(B31,'Teams Used By Individual'!$B$4:$GI$71,25,FALSE)</f>
        <v>Padres</v>
      </c>
      <c r="G31" s="1" t="str">
        <f>VLOOKUP(B31,'Teams Used By Individual'!$B$4:$GI$71,24,FALSE)</f>
        <v>Athletics</v>
      </c>
      <c r="H31" s="1">
        <v>1</v>
      </c>
      <c r="I31" s="1">
        <v>5</v>
      </c>
      <c r="J31" s="1">
        <v>2</v>
      </c>
      <c r="K31" s="1">
        <v>6</v>
      </c>
      <c r="L31" s="1">
        <v>5</v>
      </c>
      <c r="M31" s="1">
        <v>4</v>
      </c>
      <c r="N31" s="1">
        <v>1</v>
      </c>
      <c r="O31" s="1">
        <v>5</v>
      </c>
      <c r="P31" s="1">
        <v>6</v>
      </c>
      <c r="Q31" s="1">
        <v>5</v>
      </c>
      <c r="R31" s="1">
        <v>4</v>
      </c>
      <c r="S31" s="1">
        <v>4</v>
      </c>
      <c r="T31" s="1">
        <v>4</v>
      </c>
      <c r="U31" s="1">
        <v>2</v>
      </c>
      <c r="V31" s="1">
        <v>4</v>
      </c>
      <c r="W31" s="1">
        <v>1</v>
      </c>
      <c r="X31" s="1">
        <v>0</v>
      </c>
      <c r="Y31" s="1">
        <v>1</v>
      </c>
      <c r="Z31" s="1">
        <v>1</v>
      </c>
      <c r="AA31" s="1">
        <v>3</v>
      </c>
      <c r="AB31" s="1">
        <v>4</v>
      </c>
      <c r="AC31" s="1">
        <v>4</v>
      </c>
      <c r="AD31" s="1">
        <v>3</v>
      </c>
      <c r="AE31" s="1"/>
      <c r="AF31" s="1"/>
      <c r="AG31" s="1"/>
      <c r="AH31" s="1"/>
      <c r="AI31" s="1"/>
      <c r="AJ31" s="1"/>
    </row>
    <row r="32" spans="1:36" x14ac:dyDescent="0.2">
      <c r="A32">
        <f t="shared" si="1"/>
        <v>28</v>
      </c>
      <c r="B32" s="14" t="s">
        <v>58</v>
      </c>
      <c r="C32" s="15">
        <v>75</v>
      </c>
      <c r="D32" s="20">
        <v>2.3187953718088705</v>
      </c>
      <c r="E32" s="13">
        <v>0.50026641814344397</v>
      </c>
      <c r="F32" s="1" t="str">
        <f>VLOOKUP(B32,'Teams Used By Individual'!$B$4:$GI$71,25,FALSE)</f>
        <v>Diamondbacks</v>
      </c>
      <c r="G32" s="1" t="str">
        <f>VLOOKUP(B32,'Teams Used By Individual'!$B$4:$GI$71,24,FALSE)</f>
        <v>Mets</v>
      </c>
      <c r="H32" s="1">
        <v>4</v>
      </c>
      <c r="I32" s="1">
        <v>5</v>
      </c>
      <c r="J32" s="1">
        <v>2</v>
      </c>
      <c r="K32" s="1">
        <v>3</v>
      </c>
      <c r="L32" s="1">
        <v>2</v>
      </c>
      <c r="M32" s="1">
        <v>5</v>
      </c>
      <c r="N32" s="1">
        <v>5</v>
      </c>
      <c r="O32" s="1">
        <v>4</v>
      </c>
      <c r="P32" s="1">
        <v>6</v>
      </c>
      <c r="Q32" s="1">
        <v>4</v>
      </c>
      <c r="R32" s="1">
        <v>3</v>
      </c>
      <c r="S32" s="1">
        <v>4</v>
      </c>
      <c r="T32" s="1">
        <v>3</v>
      </c>
      <c r="U32" s="1">
        <v>4</v>
      </c>
      <c r="V32" s="1">
        <v>4</v>
      </c>
      <c r="W32" s="1">
        <v>6</v>
      </c>
      <c r="X32" s="1">
        <v>0</v>
      </c>
      <c r="Y32" s="1">
        <v>1</v>
      </c>
      <c r="Z32" s="1">
        <v>2</v>
      </c>
      <c r="AA32" s="1">
        <v>1</v>
      </c>
      <c r="AB32" s="1">
        <v>2</v>
      </c>
      <c r="AC32" s="1">
        <v>2</v>
      </c>
      <c r="AD32" s="1">
        <v>3</v>
      </c>
      <c r="AE32" s="1"/>
      <c r="AF32" s="1"/>
      <c r="AG32" s="1"/>
      <c r="AH32" s="1"/>
      <c r="AI32" s="1"/>
      <c r="AJ32" s="1"/>
    </row>
    <row r="33" spans="1:36" x14ac:dyDescent="0.2">
      <c r="A33">
        <f t="shared" si="1"/>
        <v>29</v>
      </c>
      <c r="B33" s="14" t="s">
        <v>50</v>
      </c>
      <c r="C33" s="15">
        <v>74</v>
      </c>
      <c r="D33" s="20">
        <v>1.2749090085428176</v>
      </c>
      <c r="E33" s="13">
        <v>0.50047237032077796</v>
      </c>
      <c r="F33" s="1" t="str">
        <f>VLOOKUP(B33,'Teams Used By Individual'!$B$4:$GI$71,25,FALSE)</f>
        <v>Dodgers</v>
      </c>
      <c r="G33" s="1" t="str">
        <f>VLOOKUP(B33,'Teams Used By Individual'!$B$4:$GI$71,24,FALSE)</f>
        <v>Cardinals</v>
      </c>
      <c r="H33" s="1">
        <v>1</v>
      </c>
      <c r="I33" s="1">
        <v>5</v>
      </c>
      <c r="J33" s="1">
        <v>2</v>
      </c>
      <c r="K33" s="1">
        <v>3</v>
      </c>
      <c r="L33" s="1">
        <v>5</v>
      </c>
      <c r="M33" s="1">
        <v>3</v>
      </c>
      <c r="N33" s="1">
        <v>5</v>
      </c>
      <c r="O33" s="1">
        <v>5</v>
      </c>
      <c r="P33" s="1">
        <v>6</v>
      </c>
      <c r="Q33" s="1">
        <v>5</v>
      </c>
      <c r="R33" s="1">
        <v>4</v>
      </c>
      <c r="S33" s="1">
        <v>4</v>
      </c>
      <c r="T33" s="1">
        <v>4</v>
      </c>
      <c r="U33" s="1">
        <v>2</v>
      </c>
      <c r="V33" s="1">
        <v>5</v>
      </c>
      <c r="W33" s="1">
        <v>4</v>
      </c>
      <c r="X33" s="1">
        <v>0</v>
      </c>
      <c r="Y33" s="1">
        <v>1</v>
      </c>
      <c r="Z33" s="1">
        <v>0</v>
      </c>
      <c r="AA33" s="1">
        <v>3</v>
      </c>
      <c r="AB33" s="1">
        <v>2</v>
      </c>
      <c r="AC33" s="1">
        <v>4</v>
      </c>
      <c r="AD33" s="1">
        <v>1</v>
      </c>
      <c r="AE33" s="1"/>
      <c r="AF33" s="1"/>
      <c r="AG33" s="1"/>
      <c r="AH33" s="1"/>
      <c r="AI33" s="1"/>
      <c r="AJ33" s="1"/>
    </row>
    <row r="34" spans="1:36" x14ac:dyDescent="0.2">
      <c r="A34">
        <f t="shared" si="1"/>
        <v>30</v>
      </c>
      <c r="B34" s="14" t="s">
        <v>48</v>
      </c>
      <c r="C34" s="15">
        <v>74</v>
      </c>
      <c r="D34" s="20">
        <v>2.7245739018081121</v>
      </c>
      <c r="E34" s="13">
        <v>0.50023609966774873</v>
      </c>
      <c r="F34" s="1" t="str">
        <f>VLOOKUP(B34,'Teams Used By Individual'!$B$4:$GI$71,25,FALSE)</f>
        <v>Brewers</v>
      </c>
      <c r="G34" s="1" t="str">
        <f>VLOOKUP(B34,'Teams Used By Individual'!$B$4:$GI$71,24,FALSE)</f>
        <v>Diamondbacks</v>
      </c>
      <c r="H34" s="1">
        <v>1</v>
      </c>
      <c r="I34" s="1">
        <v>2</v>
      </c>
      <c r="J34" s="1">
        <v>4</v>
      </c>
      <c r="K34" s="1">
        <v>6</v>
      </c>
      <c r="L34" s="1">
        <v>4</v>
      </c>
      <c r="M34" s="1">
        <v>3</v>
      </c>
      <c r="N34" s="1">
        <v>4</v>
      </c>
      <c r="O34" s="1">
        <v>5</v>
      </c>
      <c r="P34" s="1">
        <v>5</v>
      </c>
      <c r="Q34" s="1">
        <v>2</v>
      </c>
      <c r="R34" s="1">
        <v>4</v>
      </c>
      <c r="S34" s="1">
        <v>4</v>
      </c>
      <c r="T34" s="1">
        <v>4</v>
      </c>
      <c r="U34" s="1">
        <v>3</v>
      </c>
      <c r="V34" s="1">
        <v>5</v>
      </c>
      <c r="W34" s="1">
        <v>6</v>
      </c>
      <c r="X34" s="1">
        <v>0</v>
      </c>
      <c r="Y34" s="1">
        <v>1</v>
      </c>
      <c r="Z34" s="1">
        <v>0</v>
      </c>
      <c r="AA34" s="1">
        <v>3</v>
      </c>
      <c r="AB34" s="1">
        <v>2</v>
      </c>
      <c r="AC34" s="1">
        <v>3</v>
      </c>
      <c r="AD34" s="1">
        <v>3</v>
      </c>
      <c r="AE34" s="1"/>
      <c r="AF34" s="1"/>
      <c r="AG34" s="1"/>
      <c r="AH34" s="1"/>
      <c r="AI34" s="1"/>
      <c r="AJ34" s="1"/>
    </row>
    <row r="35" spans="1:36" x14ac:dyDescent="0.2">
      <c r="A35">
        <f t="shared" si="1"/>
        <v>31</v>
      </c>
      <c r="B35" s="14" t="s">
        <v>53</v>
      </c>
      <c r="C35" s="15">
        <v>74</v>
      </c>
      <c r="D35" s="20">
        <v>0.99442922862700112</v>
      </c>
      <c r="E35" s="13">
        <v>0.52485631996672599</v>
      </c>
      <c r="F35" s="1" t="str">
        <f>VLOOKUP(B35,'Teams Used By Individual'!$B$4:$GI$71,25,FALSE)</f>
        <v>Dodgers</v>
      </c>
      <c r="G35" s="1" t="str">
        <f>VLOOKUP(B35,'Teams Used By Individual'!$B$4:$GI$71,24,FALSE)</f>
        <v>Rays</v>
      </c>
      <c r="H35" s="1">
        <v>1</v>
      </c>
      <c r="I35" s="1">
        <v>5</v>
      </c>
      <c r="J35" s="1">
        <v>5</v>
      </c>
      <c r="K35" s="1">
        <v>3</v>
      </c>
      <c r="L35" s="1">
        <v>4</v>
      </c>
      <c r="M35" s="1">
        <v>3</v>
      </c>
      <c r="N35" s="1">
        <v>5</v>
      </c>
      <c r="O35" s="1">
        <v>5</v>
      </c>
      <c r="P35" s="1">
        <v>6</v>
      </c>
      <c r="Q35" s="1">
        <v>5</v>
      </c>
      <c r="R35" s="1">
        <v>4</v>
      </c>
      <c r="S35" s="1">
        <v>1</v>
      </c>
      <c r="T35" s="1">
        <v>4</v>
      </c>
      <c r="U35" s="1">
        <v>2</v>
      </c>
      <c r="V35" s="1">
        <v>5</v>
      </c>
      <c r="W35" s="1">
        <v>3</v>
      </c>
      <c r="X35" s="1">
        <v>0</v>
      </c>
      <c r="Y35" s="1">
        <v>0</v>
      </c>
      <c r="Z35" s="1">
        <v>0</v>
      </c>
      <c r="AA35" s="1">
        <v>4</v>
      </c>
      <c r="AB35" s="1">
        <v>3</v>
      </c>
      <c r="AC35" s="1">
        <v>2</v>
      </c>
      <c r="AD35" s="1">
        <v>4</v>
      </c>
      <c r="AE35" s="1"/>
      <c r="AF35" s="1"/>
      <c r="AG35" s="1"/>
      <c r="AH35" s="1"/>
      <c r="AI35" s="1"/>
      <c r="AJ35" s="1"/>
    </row>
    <row r="36" spans="1:36" x14ac:dyDescent="0.2">
      <c r="A36">
        <f t="shared" si="1"/>
        <v>32</v>
      </c>
      <c r="B36" s="14" t="s">
        <v>12</v>
      </c>
      <c r="C36" s="15">
        <v>74</v>
      </c>
      <c r="D36" s="20">
        <v>-1.5019595553190177</v>
      </c>
      <c r="E36" s="13">
        <v>0.527872448998984</v>
      </c>
      <c r="F36" s="1" t="str">
        <f>VLOOKUP(B36,'Teams Used By Individual'!$B$4:$GI$71,25,FALSE)</f>
        <v>Braves</v>
      </c>
      <c r="G36" s="1" t="str">
        <f>VLOOKUP(B36,'Teams Used By Individual'!$B$4:$GI$71,24,FALSE)</f>
        <v>Dodgers</v>
      </c>
      <c r="H36" s="1">
        <v>2</v>
      </c>
      <c r="I36" s="1">
        <v>5</v>
      </c>
      <c r="J36" s="1">
        <v>2</v>
      </c>
      <c r="K36" s="1">
        <v>3</v>
      </c>
      <c r="L36" s="1">
        <v>5</v>
      </c>
      <c r="M36" s="1">
        <v>2</v>
      </c>
      <c r="N36" s="1">
        <v>5</v>
      </c>
      <c r="O36" s="1">
        <v>4</v>
      </c>
      <c r="P36" s="1">
        <v>6</v>
      </c>
      <c r="Q36" s="1">
        <v>6</v>
      </c>
      <c r="R36" s="1">
        <v>5</v>
      </c>
      <c r="S36" s="1">
        <v>3</v>
      </c>
      <c r="T36" s="1">
        <v>2</v>
      </c>
      <c r="U36" s="1">
        <v>2</v>
      </c>
      <c r="V36" s="1">
        <v>5</v>
      </c>
      <c r="W36" s="1">
        <v>4</v>
      </c>
      <c r="X36" s="1">
        <v>0</v>
      </c>
      <c r="Y36" s="1">
        <v>1</v>
      </c>
      <c r="Z36" s="1">
        <v>2</v>
      </c>
      <c r="AA36" s="1">
        <v>1</v>
      </c>
      <c r="AB36" s="1">
        <v>4</v>
      </c>
      <c r="AC36" s="1">
        <v>2</v>
      </c>
      <c r="AD36" s="1">
        <v>3</v>
      </c>
      <c r="AE36" s="1"/>
      <c r="AF36" s="1"/>
      <c r="AG36" s="1"/>
      <c r="AH36" s="1"/>
      <c r="AI36" s="1"/>
      <c r="AJ36" s="1"/>
    </row>
    <row r="37" spans="1:36" x14ac:dyDescent="0.2">
      <c r="A37">
        <f t="shared" si="1"/>
        <v>33</v>
      </c>
      <c r="B37" s="14" t="s">
        <v>31</v>
      </c>
      <c r="C37" s="15">
        <v>74</v>
      </c>
      <c r="D37" s="20">
        <v>5.3474387167966331</v>
      </c>
      <c r="E37" s="13">
        <v>0.50856914451432622</v>
      </c>
      <c r="F37" s="1" t="str">
        <f>VLOOKUP(B37,'Teams Used By Individual'!$B$4:$GI$71,25,FALSE)</f>
        <v>Giants</v>
      </c>
      <c r="G37" s="1" t="str">
        <f>VLOOKUP(B37,'Teams Used By Individual'!$B$4:$GI$71,24,FALSE)</f>
        <v>Orioles</v>
      </c>
      <c r="H37" s="1">
        <v>1</v>
      </c>
      <c r="I37" s="1">
        <v>5</v>
      </c>
      <c r="J37" s="1">
        <v>2</v>
      </c>
      <c r="K37" s="1">
        <v>3</v>
      </c>
      <c r="L37" s="1">
        <v>5</v>
      </c>
      <c r="M37" s="1">
        <v>2</v>
      </c>
      <c r="N37" s="1">
        <v>6</v>
      </c>
      <c r="O37" s="1">
        <v>5</v>
      </c>
      <c r="P37" s="1">
        <v>5</v>
      </c>
      <c r="Q37" s="1">
        <v>5</v>
      </c>
      <c r="R37" s="1">
        <v>3</v>
      </c>
      <c r="S37" s="1">
        <v>4</v>
      </c>
      <c r="T37" s="1">
        <v>4</v>
      </c>
      <c r="U37" s="1">
        <v>5</v>
      </c>
      <c r="V37" s="1">
        <v>1</v>
      </c>
      <c r="W37" s="1">
        <v>4</v>
      </c>
      <c r="X37" s="1">
        <v>0</v>
      </c>
      <c r="Y37" s="1">
        <v>1</v>
      </c>
      <c r="Z37" s="1">
        <v>0</v>
      </c>
      <c r="AA37" s="1">
        <v>1</v>
      </c>
      <c r="AB37" s="1">
        <v>5</v>
      </c>
      <c r="AC37" s="1">
        <v>3</v>
      </c>
      <c r="AD37" s="1">
        <v>4</v>
      </c>
      <c r="AE37" s="1"/>
      <c r="AF37" s="1"/>
      <c r="AG37" s="1"/>
      <c r="AH37" s="1"/>
      <c r="AI37" s="1"/>
      <c r="AJ37" s="1"/>
    </row>
    <row r="38" spans="1:36" x14ac:dyDescent="0.2">
      <c r="A38">
        <f t="shared" ref="A38:A72" si="2">A37+1</f>
        <v>34</v>
      </c>
      <c r="B38" s="14" t="s">
        <v>71</v>
      </c>
      <c r="C38" s="15">
        <v>74</v>
      </c>
      <c r="D38" s="20">
        <v>-2.9968232187873318</v>
      </c>
      <c r="E38" s="13">
        <v>0.53226914451432639</v>
      </c>
      <c r="F38" s="1" t="str">
        <f>VLOOKUP(B38,'Teams Used By Individual'!$B$4:$GI$71,25,FALSE)</f>
        <v>Cardinals</v>
      </c>
      <c r="G38" s="1" t="str">
        <f>VLOOKUP(B38,'Teams Used By Individual'!$B$4:$GI$71,24,FALSE)</f>
        <v>Yankees</v>
      </c>
      <c r="H38" s="1">
        <v>2</v>
      </c>
      <c r="I38" s="1">
        <v>5</v>
      </c>
      <c r="J38" s="1">
        <v>2</v>
      </c>
      <c r="K38" s="1">
        <v>3</v>
      </c>
      <c r="L38" s="1">
        <v>4</v>
      </c>
      <c r="M38" s="1">
        <v>4</v>
      </c>
      <c r="N38" s="1">
        <v>5</v>
      </c>
      <c r="O38" s="1">
        <v>5</v>
      </c>
      <c r="P38" s="1">
        <v>6</v>
      </c>
      <c r="Q38" s="1">
        <v>5</v>
      </c>
      <c r="R38" s="1">
        <v>4</v>
      </c>
      <c r="S38" s="1">
        <v>5</v>
      </c>
      <c r="T38" s="1">
        <v>4</v>
      </c>
      <c r="U38" s="1">
        <v>1</v>
      </c>
      <c r="V38" s="1">
        <v>1</v>
      </c>
      <c r="W38" s="1">
        <v>3</v>
      </c>
      <c r="X38" s="1">
        <v>0</v>
      </c>
      <c r="Y38" s="1">
        <v>0</v>
      </c>
      <c r="Z38" s="1">
        <v>2</v>
      </c>
      <c r="AA38" s="1">
        <v>3</v>
      </c>
      <c r="AB38" s="1">
        <v>2</v>
      </c>
      <c r="AC38" s="1">
        <v>3</v>
      </c>
      <c r="AD38" s="1">
        <v>5</v>
      </c>
      <c r="AE38" s="1"/>
      <c r="AF38" s="1"/>
      <c r="AG38" s="1"/>
      <c r="AH38" s="1"/>
      <c r="AI38" s="1"/>
      <c r="AJ38" s="1"/>
    </row>
    <row r="39" spans="1:36" x14ac:dyDescent="0.2">
      <c r="A39">
        <f t="shared" si="2"/>
        <v>35</v>
      </c>
      <c r="B39" s="14" t="s">
        <v>6</v>
      </c>
      <c r="C39" s="15">
        <v>73</v>
      </c>
      <c r="D39" s="20">
        <v>5.8660363806006659</v>
      </c>
      <c r="E39" s="13">
        <v>0.48225178285683867</v>
      </c>
      <c r="F39" s="1" t="str">
        <f>VLOOKUP(B39,'Teams Used By Individual'!$B$4:$GI$71,25,FALSE)</f>
        <v>Brewers</v>
      </c>
      <c r="G39" s="1" t="str">
        <f>VLOOKUP(B39,'Teams Used By Individual'!$B$4:$GI$71,24,FALSE)</f>
        <v>Cardinals</v>
      </c>
      <c r="H39" s="1">
        <v>1</v>
      </c>
      <c r="I39" s="1">
        <v>5</v>
      </c>
      <c r="J39" s="1">
        <v>2</v>
      </c>
      <c r="K39" s="1">
        <v>3</v>
      </c>
      <c r="L39" s="1">
        <v>2</v>
      </c>
      <c r="M39" s="1">
        <v>5</v>
      </c>
      <c r="N39" s="1">
        <v>5</v>
      </c>
      <c r="O39" s="1">
        <v>5</v>
      </c>
      <c r="P39" s="1">
        <v>5</v>
      </c>
      <c r="Q39" s="1">
        <v>6</v>
      </c>
      <c r="R39" s="1">
        <v>4</v>
      </c>
      <c r="S39" s="1">
        <v>4</v>
      </c>
      <c r="T39" s="1">
        <v>4</v>
      </c>
      <c r="U39" s="1">
        <v>1</v>
      </c>
      <c r="V39" s="1">
        <v>5</v>
      </c>
      <c r="W39" s="1">
        <v>4</v>
      </c>
      <c r="X39" s="1">
        <v>0</v>
      </c>
      <c r="Y39" s="1">
        <v>0</v>
      </c>
      <c r="Z39" s="1">
        <v>0</v>
      </c>
      <c r="AA39" s="1">
        <v>3</v>
      </c>
      <c r="AB39" s="1">
        <v>4</v>
      </c>
      <c r="AC39" s="1">
        <v>4</v>
      </c>
      <c r="AD39" s="1">
        <v>1</v>
      </c>
      <c r="AE39" s="1"/>
      <c r="AF39" s="1"/>
      <c r="AG39" s="1"/>
      <c r="AH39" s="1"/>
      <c r="AI39" s="1"/>
      <c r="AJ39" s="1"/>
    </row>
    <row r="40" spans="1:36" x14ac:dyDescent="0.2">
      <c r="A40">
        <f t="shared" si="2"/>
        <v>36</v>
      </c>
      <c r="B40" s="14" t="s">
        <v>44</v>
      </c>
      <c r="C40" s="15">
        <v>73</v>
      </c>
      <c r="D40" s="20">
        <v>3.810205448172542</v>
      </c>
      <c r="E40" s="13">
        <v>0.50292406190220995</v>
      </c>
      <c r="F40" s="1" t="str">
        <f>VLOOKUP(B40,'Teams Used By Individual'!$B$4:$GI$71,25,FALSE)</f>
        <v>Phillies</v>
      </c>
      <c r="G40" s="1" t="str">
        <f>VLOOKUP(B40,'Teams Used By Individual'!$B$4:$GI$71,24,FALSE)</f>
        <v>Tigers</v>
      </c>
      <c r="H40" s="1">
        <v>3</v>
      </c>
      <c r="I40" s="1">
        <v>5</v>
      </c>
      <c r="J40" s="1">
        <v>2</v>
      </c>
      <c r="K40" s="1">
        <v>3</v>
      </c>
      <c r="L40" s="1">
        <v>5</v>
      </c>
      <c r="M40" s="1">
        <v>2</v>
      </c>
      <c r="N40" s="1">
        <v>5</v>
      </c>
      <c r="O40" s="1">
        <v>5</v>
      </c>
      <c r="P40" s="1">
        <v>1</v>
      </c>
      <c r="Q40" s="1">
        <v>4</v>
      </c>
      <c r="R40" s="1">
        <v>4</v>
      </c>
      <c r="S40" s="1">
        <v>3</v>
      </c>
      <c r="T40" s="1">
        <v>5</v>
      </c>
      <c r="U40" s="1">
        <v>1</v>
      </c>
      <c r="V40" s="1">
        <v>5</v>
      </c>
      <c r="W40" s="1">
        <v>4</v>
      </c>
      <c r="X40" s="1">
        <v>0</v>
      </c>
      <c r="Y40" s="1">
        <v>0</v>
      </c>
      <c r="Z40" s="1">
        <v>2</v>
      </c>
      <c r="AA40" s="1">
        <v>1</v>
      </c>
      <c r="AB40" s="1">
        <v>4</v>
      </c>
      <c r="AC40" s="1">
        <v>4</v>
      </c>
      <c r="AD40" s="1">
        <v>5</v>
      </c>
      <c r="AE40" s="1"/>
      <c r="AF40" s="1"/>
      <c r="AG40" s="1"/>
      <c r="AH40" s="1"/>
      <c r="AI40" s="1"/>
      <c r="AJ40" s="1"/>
    </row>
    <row r="41" spans="1:36" x14ac:dyDescent="0.2">
      <c r="A41">
        <f t="shared" si="2"/>
        <v>37</v>
      </c>
      <c r="B41" s="14" t="s">
        <v>3</v>
      </c>
      <c r="C41" s="15">
        <v>73</v>
      </c>
      <c r="D41" s="20">
        <v>2.6196374636135129</v>
      </c>
      <c r="E41" s="13">
        <v>0.49442075741755209</v>
      </c>
      <c r="F41" s="1" t="str">
        <f>VLOOKUP(B41,'Teams Used By Individual'!$B$4:$GI$71,25,FALSE)</f>
        <v>Dodgers</v>
      </c>
      <c r="G41" s="1" t="str">
        <f>VLOOKUP(B41,'Teams Used By Individual'!$B$4:$GI$71,24,FALSE)</f>
        <v>Phillies</v>
      </c>
      <c r="H41" s="1">
        <v>1</v>
      </c>
      <c r="I41" s="1">
        <v>5</v>
      </c>
      <c r="J41" s="1">
        <v>2</v>
      </c>
      <c r="K41" s="1">
        <v>3</v>
      </c>
      <c r="L41" s="1">
        <v>2</v>
      </c>
      <c r="M41" s="1">
        <v>5</v>
      </c>
      <c r="N41" s="1">
        <v>5</v>
      </c>
      <c r="O41" s="1">
        <v>5</v>
      </c>
      <c r="P41" s="1">
        <v>5</v>
      </c>
      <c r="Q41" s="1">
        <v>6</v>
      </c>
      <c r="R41" s="1">
        <v>4</v>
      </c>
      <c r="S41" s="1">
        <v>4</v>
      </c>
      <c r="T41" s="1">
        <v>4</v>
      </c>
      <c r="U41" s="1">
        <v>2</v>
      </c>
      <c r="V41" s="1">
        <v>4</v>
      </c>
      <c r="W41" s="1">
        <v>4</v>
      </c>
      <c r="X41" s="1">
        <v>0</v>
      </c>
      <c r="Y41" s="1">
        <v>0</v>
      </c>
      <c r="Z41" s="1">
        <v>0</v>
      </c>
      <c r="AA41" s="1">
        <v>3</v>
      </c>
      <c r="AB41" s="1">
        <v>4</v>
      </c>
      <c r="AC41" s="1">
        <v>2</v>
      </c>
      <c r="AD41" s="1">
        <v>3</v>
      </c>
      <c r="AE41" s="1"/>
      <c r="AF41" s="1"/>
      <c r="AG41" s="1"/>
      <c r="AH41" s="1"/>
      <c r="AI41" s="1"/>
      <c r="AJ41" s="1"/>
    </row>
    <row r="42" spans="1:36" x14ac:dyDescent="0.2">
      <c r="A42">
        <f t="shared" si="2"/>
        <v>38</v>
      </c>
      <c r="B42" s="14" t="s">
        <v>72</v>
      </c>
      <c r="C42" s="15">
        <v>72</v>
      </c>
      <c r="D42" s="20">
        <v>-0.16181419159538546</v>
      </c>
      <c r="E42" s="13">
        <v>0.50687751063024555</v>
      </c>
      <c r="F42" s="1" t="str">
        <f>VLOOKUP(B42,'Teams Used By Individual'!$B$4:$GI$71,25,FALSE)</f>
        <v>Cubs</v>
      </c>
      <c r="G42" s="1" t="str">
        <f>VLOOKUP(B42,'Teams Used By Individual'!$B$4:$GI$71,24,FALSE)</f>
        <v>Diamondbacks</v>
      </c>
      <c r="H42" s="1">
        <v>2</v>
      </c>
      <c r="I42" s="1">
        <v>5</v>
      </c>
      <c r="J42" s="1">
        <v>2</v>
      </c>
      <c r="K42" s="1">
        <v>3</v>
      </c>
      <c r="L42" s="1">
        <v>5</v>
      </c>
      <c r="M42" s="1">
        <v>3</v>
      </c>
      <c r="N42" s="1">
        <v>5</v>
      </c>
      <c r="O42" s="1">
        <v>4</v>
      </c>
      <c r="P42" s="1">
        <v>5</v>
      </c>
      <c r="Q42" s="1">
        <v>3</v>
      </c>
      <c r="R42" s="1">
        <v>4</v>
      </c>
      <c r="S42" s="1">
        <v>3</v>
      </c>
      <c r="T42" s="1">
        <v>4</v>
      </c>
      <c r="U42" s="1">
        <v>5</v>
      </c>
      <c r="V42" s="1">
        <v>1</v>
      </c>
      <c r="W42" s="1">
        <v>3</v>
      </c>
      <c r="X42" s="1">
        <v>0</v>
      </c>
      <c r="Y42" s="1">
        <v>1</v>
      </c>
      <c r="Z42" s="1">
        <v>2</v>
      </c>
      <c r="AA42" s="1">
        <v>1</v>
      </c>
      <c r="AB42" s="1">
        <v>3</v>
      </c>
      <c r="AC42" s="1">
        <v>5</v>
      </c>
      <c r="AD42" s="1">
        <v>3</v>
      </c>
      <c r="AE42" s="1"/>
      <c r="AF42" s="1"/>
      <c r="AG42" s="1"/>
      <c r="AH42" s="1"/>
      <c r="AI42" s="1"/>
      <c r="AJ42" s="1"/>
    </row>
    <row r="43" spans="1:36" x14ac:dyDescent="0.2">
      <c r="A43">
        <f t="shared" si="2"/>
        <v>39</v>
      </c>
      <c r="B43" s="14" t="s">
        <v>10</v>
      </c>
      <c r="C43" s="15">
        <v>72</v>
      </c>
      <c r="D43" s="20">
        <v>-0.60888436137439195</v>
      </c>
      <c r="E43" s="13">
        <v>0.49528857803124204</v>
      </c>
      <c r="F43" s="1" t="str">
        <f>VLOOKUP(B43,'Teams Used By Individual'!$B$4:$GI$71,25,FALSE)</f>
        <v>Dodgers</v>
      </c>
      <c r="G43" s="1" t="str">
        <f>VLOOKUP(B43,'Teams Used By Individual'!$B$4:$GI$71,24,FALSE)</f>
        <v>Phillies</v>
      </c>
      <c r="H43" s="1">
        <v>1</v>
      </c>
      <c r="I43" s="1">
        <v>2</v>
      </c>
      <c r="J43" s="1">
        <v>4</v>
      </c>
      <c r="K43" s="1">
        <v>4</v>
      </c>
      <c r="L43" s="1">
        <v>4</v>
      </c>
      <c r="M43" s="1">
        <v>2</v>
      </c>
      <c r="N43" s="1">
        <v>6</v>
      </c>
      <c r="O43" s="1">
        <v>5</v>
      </c>
      <c r="P43" s="1">
        <v>5</v>
      </c>
      <c r="Q43" s="1">
        <v>5</v>
      </c>
      <c r="R43" s="1">
        <v>1</v>
      </c>
      <c r="S43" s="1">
        <v>4</v>
      </c>
      <c r="T43" s="1">
        <v>4</v>
      </c>
      <c r="U43" s="1">
        <v>2</v>
      </c>
      <c r="V43" s="1">
        <v>5</v>
      </c>
      <c r="W43" s="1">
        <v>4</v>
      </c>
      <c r="X43" s="1">
        <v>0</v>
      </c>
      <c r="Y43" s="1">
        <v>0</v>
      </c>
      <c r="Z43" s="1">
        <v>0</v>
      </c>
      <c r="AA43" s="1">
        <v>3</v>
      </c>
      <c r="AB43" s="1">
        <v>4</v>
      </c>
      <c r="AC43" s="1">
        <v>4</v>
      </c>
      <c r="AD43" s="1">
        <v>3</v>
      </c>
      <c r="AE43" s="1"/>
      <c r="AF43" s="1"/>
      <c r="AG43" s="1"/>
      <c r="AH43" s="1"/>
      <c r="AI43" s="1"/>
      <c r="AJ43" s="1"/>
    </row>
    <row r="44" spans="1:36" x14ac:dyDescent="0.2">
      <c r="A44">
        <f t="shared" si="2"/>
        <v>40</v>
      </c>
      <c r="B44" s="14" t="s">
        <v>61</v>
      </c>
      <c r="C44" s="15">
        <v>71</v>
      </c>
      <c r="D44" s="20">
        <v>-1.0966741026725253</v>
      </c>
      <c r="E44" s="13">
        <v>0.51036277157962917</v>
      </c>
      <c r="F44" s="1" t="str">
        <f>VLOOKUP(B44,'Teams Used By Individual'!$B$4:$GI$71,25,FALSE)</f>
        <v>Pirates</v>
      </c>
      <c r="G44" s="1" t="str">
        <f>VLOOKUP(B44,'Teams Used By Individual'!$B$4:$GI$71,24,FALSE)</f>
        <v>Cardinals</v>
      </c>
      <c r="H44" s="1">
        <v>2</v>
      </c>
      <c r="I44" s="1">
        <v>5</v>
      </c>
      <c r="J44" s="1">
        <v>2</v>
      </c>
      <c r="K44" s="1">
        <v>4</v>
      </c>
      <c r="L44" s="1">
        <v>5</v>
      </c>
      <c r="M44" s="1">
        <v>2</v>
      </c>
      <c r="N44" s="1">
        <v>5</v>
      </c>
      <c r="O44" s="1">
        <v>5</v>
      </c>
      <c r="P44" s="1">
        <v>1</v>
      </c>
      <c r="Q44" s="1">
        <v>5</v>
      </c>
      <c r="R44" s="1">
        <v>4</v>
      </c>
      <c r="S44" s="1">
        <v>5</v>
      </c>
      <c r="T44" s="1">
        <v>4</v>
      </c>
      <c r="U44" s="1">
        <v>2</v>
      </c>
      <c r="V44" s="1">
        <v>2</v>
      </c>
      <c r="W44" s="1">
        <v>4</v>
      </c>
      <c r="X44" s="1">
        <v>0</v>
      </c>
      <c r="Y44" s="1">
        <v>0</v>
      </c>
      <c r="Z44" s="1">
        <v>2</v>
      </c>
      <c r="AA44" s="1">
        <v>3</v>
      </c>
      <c r="AB44" s="1">
        <v>4</v>
      </c>
      <c r="AC44" s="1">
        <v>4</v>
      </c>
      <c r="AD44" s="1">
        <v>1</v>
      </c>
      <c r="AE44" s="1"/>
      <c r="AF44" s="1"/>
      <c r="AG44" s="1"/>
      <c r="AH44" s="1"/>
      <c r="AI44" s="1"/>
      <c r="AJ44" s="1"/>
    </row>
    <row r="45" spans="1:36" x14ac:dyDescent="0.2">
      <c r="A45">
        <f t="shared" si="2"/>
        <v>41</v>
      </c>
      <c r="B45" s="14" t="s">
        <v>33</v>
      </c>
      <c r="C45" s="15">
        <v>71</v>
      </c>
      <c r="D45" s="20">
        <v>-1.3311727288915574</v>
      </c>
      <c r="E45" s="13">
        <v>0.52023696512801632</v>
      </c>
      <c r="F45" s="1" t="str">
        <f>VLOOKUP(B45,'Teams Used By Individual'!$B$4:$GI$71,25,FALSE)</f>
        <v>Twins</v>
      </c>
      <c r="G45" s="1" t="str">
        <f>VLOOKUP(B45,'Teams Used By Individual'!$B$4:$GI$71,24,FALSE)</f>
        <v>Athletics</v>
      </c>
      <c r="H45" s="1">
        <v>1</v>
      </c>
      <c r="I45" s="1">
        <v>5</v>
      </c>
      <c r="J45" s="1">
        <v>2</v>
      </c>
      <c r="K45" s="1">
        <v>3</v>
      </c>
      <c r="L45" s="1">
        <v>5</v>
      </c>
      <c r="M45" s="1">
        <v>3</v>
      </c>
      <c r="N45" s="1">
        <v>5</v>
      </c>
      <c r="O45" s="1">
        <v>5</v>
      </c>
      <c r="P45" s="1">
        <v>6</v>
      </c>
      <c r="Q45" s="1">
        <v>5</v>
      </c>
      <c r="R45" s="1">
        <v>4</v>
      </c>
      <c r="S45" s="1">
        <v>4</v>
      </c>
      <c r="T45" s="1">
        <v>4</v>
      </c>
      <c r="U45" s="1">
        <v>2</v>
      </c>
      <c r="V45" s="1">
        <v>2</v>
      </c>
      <c r="W45" s="1">
        <v>3</v>
      </c>
      <c r="X45" s="1">
        <v>0</v>
      </c>
      <c r="Y45" s="1">
        <v>0</v>
      </c>
      <c r="Z45" s="1">
        <v>0</v>
      </c>
      <c r="AA45" s="1">
        <v>3</v>
      </c>
      <c r="AB45" s="1">
        <v>4</v>
      </c>
      <c r="AC45" s="1">
        <v>2</v>
      </c>
      <c r="AD45" s="1">
        <v>3</v>
      </c>
      <c r="AE45" s="1"/>
      <c r="AF45" s="1"/>
      <c r="AG45" s="1"/>
      <c r="AH45" s="1"/>
      <c r="AI45" s="1"/>
      <c r="AJ45" s="1"/>
    </row>
    <row r="46" spans="1:36" x14ac:dyDescent="0.2">
      <c r="A46">
        <f t="shared" si="2"/>
        <v>42</v>
      </c>
      <c r="B46" s="14" t="s">
        <v>41</v>
      </c>
      <c r="C46" s="15">
        <v>71</v>
      </c>
      <c r="D46" s="20">
        <v>-1.7287265168491346</v>
      </c>
      <c r="E46" s="13">
        <v>0.50937567480543555</v>
      </c>
      <c r="F46" s="1" t="str">
        <f>VLOOKUP(B46,'Teams Used By Individual'!$B$4:$GI$71,25,FALSE)</f>
        <v>Dodgers</v>
      </c>
      <c r="G46" s="1" t="str">
        <f>VLOOKUP(B46,'Teams Used By Individual'!$B$4:$GI$71,24,FALSE)</f>
        <v>Nationals</v>
      </c>
      <c r="H46" s="1">
        <v>2</v>
      </c>
      <c r="I46" s="1">
        <v>3</v>
      </c>
      <c r="J46" s="1">
        <v>4</v>
      </c>
      <c r="K46" s="1">
        <v>3</v>
      </c>
      <c r="L46" s="1">
        <v>4</v>
      </c>
      <c r="M46" s="1">
        <v>3</v>
      </c>
      <c r="N46" s="1">
        <v>4</v>
      </c>
      <c r="O46" s="1">
        <v>5</v>
      </c>
      <c r="P46" s="1">
        <v>4</v>
      </c>
      <c r="Q46" s="1">
        <v>5</v>
      </c>
      <c r="R46" s="1">
        <v>3</v>
      </c>
      <c r="S46" s="1">
        <v>5</v>
      </c>
      <c r="T46" s="1">
        <v>3</v>
      </c>
      <c r="U46" s="1">
        <v>3</v>
      </c>
      <c r="V46" s="1">
        <v>2</v>
      </c>
      <c r="W46" s="1">
        <v>2</v>
      </c>
      <c r="X46" s="1">
        <v>0</v>
      </c>
      <c r="Y46" s="1">
        <v>0</v>
      </c>
      <c r="Z46" s="1">
        <v>2</v>
      </c>
      <c r="AA46" s="1">
        <v>4</v>
      </c>
      <c r="AB46" s="1">
        <v>5</v>
      </c>
      <c r="AC46" s="1">
        <v>2</v>
      </c>
      <c r="AD46" s="1">
        <v>3</v>
      </c>
      <c r="AE46" s="1"/>
      <c r="AF46" s="1"/>
      <c r="AG46" s="1"/>
      <c r="AH46" s="1"/>
      <c r="AI46" s="1"/>
      <c r="AJ46" s="1"/>
    </row>
    <row r="47" spans="1:36" x14ac:dyDescent="0.2">
      <c r="A47">
        <f t="shared" si="2"/>
        <v>43</v>
      </c>
      <c r="B47" s="14" t="s">
        <v>1</v>
      </c>
      <c r="C47" s="15">
        <v>71</v>
      </c>
      <c r="D47" s="20">
        <v>-4.8504316374945979</v>
      </c>
      <c r="E47" s="13">
        <v>0.50365028911118592</v>
      </c>
      <c r="F47" s="1" t="str">
        <f>VLOOKUP(B47,'Teams Used By Individual'!$B$4:$GI$71,25,FALSE)</f>
        <v>Dodgers</v>
      </c>
      <c r="G47" s="1" t="str">
        <f>VLOOKUP(B47,'Teams Used By Individual'!$B$4:$GI$71,24,FALSE)</f>
        <v>Nationals</v>
      </c>
      <c r="H47" s="1">
        <v>2</v>
      </c>
      <c r="I47" s="1">
        <v>3</v>
      </c>
      <c r="J47" s="1">
        <v>2</v>
      </c>
      <c r="K47" s="1">
        <v>5</v>
      </c>
      <c r="L47" s="1">
        <v>3</v>
      </c>
      <c r="M47" s="1">
        <v>4</v>
      </c>
      <c r="N47" s="1">
        <v>5</v>
      </c>
      <c r="O47" s="1">
        <v>5</v>
      </c>
      <c r="P47" s="1">
        <v>6</v>
      </c>
      <c r="Q47" s="1">
        <v>3</v>
      </c>
      <c r="R47" s="1">
        <v>1</v>
      </c>
      <c r="S47" s="1">
        <v>3</v>
      </c>
      <c r="T47" s="1">
        <v>4</v>
      </c>
      <c r="U47" s="1">
        <v>4</v>
      </c>
      <c r="V47" s="1">
        <v>3</v>
      </c>
      <c r="W47" s="1">
        <v>3</v>
      </c>
      <c r="X47" s="1">
        <v>0</v>
      </c>
      <c r="Y47" s="1">
        <v>1</v>
      </c>
      <c r="Z47" s="1">
        <v>2</v>
      </c>
      <c r="AA47" s="1">
        <v>3</v>
      </c>
      <c r="AB47" s="1">
        <v>2</v>
      </c>
      <c r="AC47" s="1">
        <v>4</v>
      </c>
      <c r="AD47" s="1">
        <v>3</v>
      </c>
      <c r="AE47" s="1"/>
      <c r="AF47" s="1"/>
      <c r="AG47" s="1"/>
      <c r="AH47" s="1"/>
      <c r="AI47" s="1"/>
      <c r="AJ47" s="1"/>
    </row>
    <row r="48" spans="1:36" x14ac:dyDescent="0.2">
      <c r="A48">
        <f t="shared" si="2"/>
        <v>44</v>
      </c>
      <c r="B48" s="14" t="s">
        <v>25</v>
      </c>
      <c r="C48" s="15">
        <v>71</v>
      </c>
      <c r="D48" s="20">
        <v>-2.6458985391492247</v>
      </c>
      <c r="E48" s="13">
        <v>0.51133085559427016</v>
      </c>
      <c r="F48" s="1" t="str">
        <f>VLOOKUP(B48,'Teams Used By Individual'!$B$4:$GI$71,25,FALSE)</f>
        <v>Padres</v>
      </c>
      <c r="G48" s="1" t="str">
        <f>VLOOKUP(B48,'Teams Used By Individual'!$B$4:$GI$71,24,FALSE)</f>
        <v>Diamondbacks</v>
      </c>
      <c r="H48" s="1">
        <v>1</v>
      </c>
      <c r="I48" s="1">
        <v>2</v>
      </c>
      <c r="J48" s="1">
        <v>2</v>
      </c>
      <c r="K48" s="1">
        <v>2</v>
      </c>
      <c r="L48" s="1">
        <v>5</v>
      </c>
      <c r="M48" s="1">
        <v>4</v>
      </c>
      <c r="N48" s="1">
        <v>4</v>
      </c>
      <c r="O48" s="1">
        <v>5</v>
      </c>
      <c r="P48" s="1">
        <v>6</v>
      </c>
      <c r="Q48" s="1">
        <v>5</v>
      </c>
      <c r="R48" s="1">
        <v>1</v>
      </c>
      <c r="S48" s="1">
        <v>4</v>
      </c>
      <c r="T48" s="1">
        <v>4</v>
      </c>
      <c r="U48" s="1">
        <v>4</v>
      </c>
      <c r="V48" s="1">
        <v>2</v>
      </c>
      <c r="W48" s="1">
        <v>3</v>
      </c>
      <c r="X48" s="1">
        <v>2</v>
      </c>
      <c r="Y48" s="1">
        <v>1</v>
      </c>
      <c r="Z48" s="1">
        <v>0</v>
      </c>
      <c r="AA48" s="1">
        <v>3</v>
      </c>
      <c r="AB48" s="1">
        <v>4</v>
      </c>
      <c r="AC48" s="1">
        <v>4</v>
      </c>
      <c r="AD48" s="1">
        <v>3</v>
      </c>
      <c r="AE48" s="1"/>
      <c r="AF48" s="1"/>
      <c r="AG48" s="1"/>
      <c r="AH48" s="1"/>
      <c r="AI48" s="1"/>
      <c r="AJ48" s="1"/>
    </row>
    <row r="49" spans="1:36" x14ac:dyDescent="0.2">
      <c r="A49">
        <f t="shared" si="2"/>
        <v>45</v>
      </c>
      <c r="B49" s="14" t="s">
        <v>49</v>
      </c>
      <c r="C49" s="15">
        <v>71</v>
      </c>
      <c r="D49" s="20">
        <v>-7.314352959107282</v>
      </c>
      <c r="E49" s="13">
        <v>0.49701029321613593</v>
      </c>
      <c r="F49" s="1" t="str">
        <f>VLOOKUP(B49,'Teams Used By Individual'!$B$4:$GI$71,25,FALSE)</f>
        <v>Dodgers</v>
      </c>
      <c r="G49" s="1" t="str">
        <f>VLOOKUP(B49,'Teams Used By Individual'!$B$4:$GI$71,24,FALSE)</f>
        <v>Rockies</v>
      </c>
      <c r="H49" s="1">
        <v>1</v>
      </c>
      <c r="I49" s="1">
        <v>3</v>
      </c>
      <c r="J49" s="1">
        <v>4</v>
      </c>
      <c r="K49" s="1">
        <v>3</v>
      </c>
      <c r="L49" s="1">
        <v>4</v>
      </c>
      <c r="M49" s="1">
        <v>5</v>
      </c>
      <c r="N49" s="1">
        <v>4</v>
      </c>
      <c r="O49" s="1">
        <v>5</v>
      </c>
      <c r="P49" s="1">
        <v>6</v>
      </c>
      <c r="Q49" s="1">
        <v>5</v>
      </c>
      <c r="R49" s="1">
        <v>1</v>
      </c>
      <c r="S49" s="1">
        <v>3</v>
      </c>
      <c r="T49" s="1">
        <v>4</v>
      </c>
      <c r="U49" s="1">
        <v>2</v>
      </c>
      <c r="V49" s="1">
        <v>1</v>
      </c>
      <c r="W49" s="1">
        <v>3</v>
      </c>
      <c r="X49" s="1">
        <v>2</v>
      </c>
      <c r="Y49" s="1">
        <v>1</v>
      </c>
      <c r="Z49" s="1">
        <v>0</v>
      </c>
      <c r="AA49" s="1">
        <v>4</v>
      </c>
      <c r="AB49" s="1">
        <v>2</v>
      </c>
      <c r="AC49" s="1">
        <v>3</v>
      </c>
      <c r="AD49" s="1">
        <v>5</v>
      </c>
      <c r="AE49" s="1"/>
      <c r="AF49" s="1"/>
      <c r="AG49" s="1"/>
      <c r="AH49" s="1"/>
      <c r="AI49" s="1"/>
      <c r="AJ49" s="1"/>
    </row>
    <row r="50" spans="1:36" x14ac:dyDescent="0.2">
      <c r="A50">
        <f t="shared" si="2"/>
        <v>46</v>
      </c>
      <c r="B50" s="14" t="s">
        <v>51</v>
      </c>
      <c r="C50" s="15">
        <v>70</v>
      </c>
      <c r="D50" s="20">
        <v>-6.238621842625431</v>
      </c>
      <c r="E50" s="13">
        <v>0.5252208360957582</v>
      </c>
      <c r="F50" s="1" t="str">
        <f>VLOOKUP(B50,'Teams Used By Individual'!$B$4:$GI$71,25,FALSE)</f>
        <v>Marlins</v>
      </c>
      <c r="G50" s="1" t="str">
        <f>VLOOKUP(B50,'Teams Used By Individual'!$B$4:$GI$71,24,FALSE)</f>
        <v>Mariners</v>
      </c>
      <c r="H50" s="1">
        <v>2</v>
      </c>
      <c r="I50" s="1">
        <v>1</v>
      </c>
      <c r="J50" s="1">
        <v>2</v>
      </c>
      <c r="K50" s="1">
        <v>5</v>
      </c>
      <c r="L50" s="1">
        <v>3</v>
      </c>
      <c r="M50" s="1">
        <v>3</v>
      </c>
      <c r="N50" s="1">
        <v>4</v>
      </c>
      <c r="O50" s="1">
        <v>5</v>
      </c>
      <c r="P50" s="1">
        <v>6</v>
      </c>
      <c r="Q50" s="1">
        <v>5</v>
      </c>
      <c r="R50" s="1">
        <v>3</v>
      </c>
      <c r="S50" s="1">
        <v>5</v>
      </c>
      <c r="T50" s="1">
        <v>3</v>
      </c>
      <c r="U50" s="1">
        <v>4</v>
      </c>
      <c r="V50" s="1">
        <v>3</v>
      </c>
      <c r="W50" s="1">
        <v>3</v>
      </c>
      <c r="X50" s="1">
        <v>0</v>
      </c>
      <c r="Y50" s="1">
        <v>1</v>
      </c>
      <c r="Z50" s="1">
        <v>3</v>
      </c>
      <c r="AA50" s="1">
        <v>3</v>
      </c>
      <c r="AB50" s="1">
        <v>2</v>
      </c>
      <c r="AC50" s="1">
        <v>2</v>
      </c>
      <c r="AD50" s="1">
        <v>2</v>
      </c>
      <c r="AE50" s="1"/>
      <c r="AF50" s="1"/>
      <c r="AG50" s="1"/>
      <c r="AH50" s="1"/>
      <c r="AI50" s="1"/>
      <c r="AJ50" s="1"/>
    </row>
    <row r="51" spans="1:36" x14ac:dyDescent="0.2">
      <c r="A51">
        <f t="shared" si="2"/>
        <v>47</v>
      </c>
      <c r="B51" s="14" t="s">
        <v>76</v>
      </c>
      <c r="C51" s="15">
        <v>70</v>
      </c>
      <c r="D51" s="20">
        <v>-4.3201982401787689</v>
      </c>
      <c r="E51" s="13">
        <v>0.51980103541388045</v>
      </c>
      <c r="F51" s="1" t="str">
        <f>VLOOKUP(B51,'Teams Used By Individual'!$B$4:$GI$71,25,FALSE)</f>
        <v>Dodgers</v>
      </c>
      <c r="G51" s="1" t="str">
        <f>VLOOKUP(B51,'Teams Used By Individual'!$B$4:$GI$71,24,FALSE)</f>
        <v>Diamondbacks</v>
      </c>
      <c r="H51" s="1">
        <v>1</v>
      </c>
      <c r="I51" s="1">
        <v>2</v>
      </c>
      <c r="J51" s="1">
        <v>2</v>
      </c>
      <c r="K51" s="1">
        <v>4</v>
      </c>
      <c r="L51" s="1">
        <v>1</v>
      </c>
      <c r="M51" s="1">
        <v>3</v>
      </c>
      <c r="N51" s="1">
        <v>5</v>
      </c>
      <c r="O51" s="1">
        <v>5</v>
      </c>
      <c r="P51" s="1">
        <v>6</v>
      </c>
      <c r="Q51" s="1">
        <v>5</v>
      </c>
      <c r="R51" s="1">
        <v>4</v>
      </c>
      <c r="S51" s="1">
        <v>4</v>
      </c>
      <c r="T51" s="1">
        <v>3</v>
      </c>
      <c r="U51" s="1">
        <v>4</v>
      </c>
      <c r="V51" s="1">
        <v>5</v>
      </c>
      <c r="W51" s="1">
        <v>3</v>
      </c>
      <c r="X51" s="1">
        <v>0</v>
      </c>
      <c r="Y51" s="1">
        <v>0</v>
      </c>
      <c r="Z51" s="1">
        <v>0</v>
      </c>
      <c r="AA51" s="1">
        <v>4</v>
      </c>
      <c r="AB51" s="1">
        <v>2</v>
      </c>
      <c r="AC51" s="1">
        <v>4</v>
      </c>
      <c r="AD51" s="1">
        <v>3</v>
      </c>
      <c r="AE51" s="1"/>
      <c r="AF51" s="1"/>
      <c r="AG51" s="1"/>
      <c r="AH51" s="1"/>
      <c r="AI51" s="1"/>
      <c r="AJ51" s="1"/>
    </row>
    <row r="52" spans="1:36" x14ac:dyDescent="0.2">
      <c r="A52">
        <f t="shared" si="2"/>
        <v>48</v>
      </c>
      <c r="B52" s="14" t="s">
        <v>8</v>
      </c>
      <c r="C52" s="15">
        <v>70</v>
      </c>
      <c r="D52" s="20">
        <v>-0.70767054176090127</v>
      </c>
      <c r="E52" s="13">
        <v>0.51160148125704852</v>
      </c>
      <c r="F52" s="1" t="str">
        <f>VLOOKUP(B52,'Teams Used By Individual'!$B$4:$GI$71,25,FALSE)</f>
        <v>Blue Jays</v>
      </c>
      <c r="G52" s="1" t="str">
        <f>VLOOKUP(B52,'Teams Used By Individual'!$B$4:$GI$71,24,FALSE)</f>
        <v>Diamondbacks</v>
      </c>
      <c r="H52" s="1">
        <v>1</v>
      </c>
      <c r="I52" s="1">
        <v>1</v>
      </c>
      <c r="J52" s="1">
        <v>2</v>
      </c>
      <c r="K52" s="1">
        <v>3</v>
      </c>
      <c r="L52" s="1">
        <v>4</v>
      </c>
      <c r="M52" s="1">
        <v>2</v>
      </c>
      <c r="N52" s="1">
        <v>5</v>
      </c>
      <c r="O52" s="1">
        <v>5</v>
      </c>
      <c r="P52" s="1">
        <v>5</v>
      </c>
      <c r="Q52" s="1">
        <v>5</v>
      </c>
      <c r="R52" s="1">
        <v>4</v>
      </c>
      <c r="S52" s="1">
        <v>4</v>
      </c>
      <c r="T52" s="1">
        <v>3</v>
      </c>
      <c r="U52" s="1">
        <v>4</v>
      </c>
      <c r="V52" s="1">
        <v>5</v>
      </c>
      <c r="W52" s="1">
        <v>4</v>
      </c>
      <c r="X52" s="1">
        <v>0</v>
      </c>
      <c r="Y52" s="1">
        <v>0</v>
      </c>
      <c r="Z52" s="1">
        <v>0</v>
      </c>
      <c r="AA52" s="1">
        <v>4</v>
      </c>
      <c r="AB52" s="1">
        <v>2</v>
      </c>
      <c r="AC52" s="1">
        <v>4</v>
      </c>
      <c r="AD52" s="1">
        <v>3</v>
      </c>
      <c r="AE52" s="1"/>
      <c r="AF52" s="1"/>
      <c r="AG52" s="1"/>
      <c r="AH52" s="1"/>
      <c r="AI52" s="1"/>
      <c r="AJ52" s="1"/>
    </row>
    <row r="53" spans="1:36" x14ac:dyDescent="0.2">
      <c r="A53">
        <f t="shared" si="2"/>
        <v>49</v>
      </c>
      <c r="B53" s="14" t="s">
        <v>5</v>
      </c>
      <c r="C53" s="15">
        <v>70</v>
      </c>
      <c r="D53" s="20">
        <v>6.7211036509541966E-2</v>
      </c>
      <c r="E53" s="13">
        <v>0.47844210543748389</v>
      </c>
      <c r="F53" s="1" t="str">
        <f>VLOOKUP(B53,'Teams Used By Individual'!$B$4:$GI$71,25,FALSE)</f>
        <v>Brewers</v>
      </c>
      <c r="G53" s="1" t="str">
        <f>VLOOKUP(B53,'Teams Used By Individual'!$B$4:$GI$71,24,FALSE)</f>
        <v>Tigers</v>
      </c>
      <c r="H53" s="1">
        <v>1</v>
      </c>
      <c r="I53" s="1">
        <v>3</v>
      </c>
      <c r="J53" s="1">
        <v>2</v>
      </c>
      <c r="K53" s="1">
        <v>3</v>
      </c>
      <c r="L53" s="1">
        <v>2</v>
      </c>
      <c r="M53" s="1">
        <v>3</v>
      </c>
      <c r="N53" s="1">
        <v>5</v>
      </c>
      <c r="O53" s="1">
        <v>0</v>
      </c>
      <c r="P53" s="1">
        <v>5</v>
      </c>
      <c r="Q53" s="1">
        <v>5</v>
      </c>
      <c r="R53" s="1">
        <v>1</v>
      </c>
      <c r="S53" s="1">
        <v>5</v>
      </c>
      <c r="T53" s="1">
        <v>4</v>
      </c>
      <c r="U53" s="1">
        <v>1</v>
      </c>
      <c r="V53" s="1">
        <v>5</v>
      </c>
      <c r="W53" s="1">
        <v>6</v>
      </c>
      <c r="X53" s="1">
        <v>0</v>
      </c>
      <c r="Y53" s="1">
        <v>1</v>
      </c>
      <c r="Z53" s="1">
        <v>0</v>
      </c>
      <c r="AA53" s="1">
        <v>6</v>
      </c>
      <c r="AB53" s="1">
        <v>3</v>
      </c>
      <c r="AC53" s="1">
        <v>4</v>
      </c>
      <c r="AD53" s="1">
        <v>5</v>
      </c>
      <c r="AE53" s="1"/>
      <c r="AF53" s="1"/>
      <c r="AG53" s="1"/>
      <c r="AH53" s="1"/>
      <c r="AI53" s="1"/>
      <c r="AJ53" s="1"/>
    </row>
    <row r="54" spans="1:36" x14ac:dyDescent="0.2">
      <c r="A54">
        <f t="shared" si="2"/>
        <v>50</v>
      </c>
      <c r="B54" s="14" t="s">
        <v>52</v>
      </c>
      <c r="C54" s="15">
        <v>70</v>
      </c>
      <c r="D54" s="20">
        <v>-4.3268156695059368</v>
      </c>
      <c r="E54" s="13">
        <v>0.49319780960742887</v>
      </c>
      <c r="F54" s="1" t="str">
        <f>VLOOKUP(B54,'Teams Used By Individual'!$B$4:$GI$71,25,FALSE)</f>
        <v>Yankees</v>
      </c>
      <c r="G54" s="1" t="str">
        <f>VLOOKUP(B54,'Teams Used By Individual'!$B$4:$GI$71,24,FALSE)</f>
        <v>Giants</v>
      </c>
      <c r="H54" s="1">
        <v>1</v>
      </c>
      <c r="I54" s="1">
        <v>2</v>
      </c>
      <c r="J54" s="1">
        <v>2</v>
      </c>
      <c r="K54" s="1">
        <v>5</v>
      </c>
      <c r="L54" s="1">
        <v>2</v>
      </c>
      <c r="M54" s="1">
        <v>2</v>
      </c>
      <c r="N54" s="1">
        <v>5</v>
      </c>
      <c r="O54" s="1">
        <v>5</v>
      </c>
      <c r="P54" s="1">
        <v>6</v>
      </c>
      <c r="Q54" s="1">
        <v>6</v>
      </c>
      <c r="R54" s="1">
        <v>4</v>
      </c>
      <c r="S54" s="1">
        <v>3</v>
      </c>
      <c r="T54" s="1">
        <v>2</v>
      </c>
      <c r="U54" s="1">
        <v>3</v>
      </c>
      <c r="V54" s="1">
        <v>4</v>
      </c>
      <c r="W54" s="1">
        <v>6</v>
      </c>
      <c r="X54" s="1">
        <v>2</v>
      </c>
      <c r="Y54" s="1">
        <v>1</v>
      </c>
      <c r="Z54" s="1">
        <v>0</v>
      </c>
      <c r="AA54" s="1">
        <v>3</v>
      </c>
      <c r="AB54" s="1">
        <v>3</v>
      </c>
      <c r="AC54" s="1">
        <v>2</v>
      </c>
      <c r="AD54" s="1">
        <v>1</v>
      </c>
      <c r="AE54" s="1"/>
      <c r="AF54" s="1"/>
      <c r="AG54" s="1"/>
      <c r="AH54" s="1"/>
      <c r="AI54" s="1"/>
      <c r="AJ54" s="1"/>
    </row>
    <row r="55" spans="1:36" x14ac:dyDescent="0.2">
      <c r="A55">
        <f t="shared" si="2"/>
        <v>51</v>
      </c>
      <c r="B55" s="14" t="s">
        <v>140</v>
      </c>
      <c r="C55" s="15">
        <v>70</v>
      </c>
      <c r="D55" s="20">
        <v>-1.7451841016719718</v>
      </c>
      <c r="E55" s="13">
        <v>0.51276232573646108</v>
      </c>
      <c r="F55" s="1" t="str">
        <f>VLOOKUP(B55,'Teams Used By Individual'!$B$4:$GI$71,25,FALSE)</f>
        <v>Orioles</v>
      </c>
      <c r="G55" s="1" t="str">
        <f>VLOOKUP(B55,'Teams Used By Individual'!$B$4:$GI$71,24,FALSE)</f>
        <v>Phillies</v>
      </c>
      <c r="H55" s="1">
        <v>1</v>
      </c>
      <c r="I55" s="1">
        <v>5</v>
      </c>
      <c r="J55" s="1">
        <v>2</v>
      </c>
      <c r="K55" s="1">
        <v>3</v>
      </c>
      <c r="L55" s="1">
        <v>2</v>
      </c>
      <c r="M55" s="1">
        <v>3</v>
      </c>
      <c r="N55" s="1">
        <v>5</v>
      </c>
      <c r="O55" s="1">
        <v>5</v>
      </c>
      <c r="P55" s="1">
        <v>5</v>
      </c>
      <c r="Q55" s="1">
        <v>5</v>
      </c>
      <c r="R55" s="1">
        <v>4</v>
      </c>
      <c r="S55" s="1">
        <v>1</v>
      </c>
      <c r="T55" s="1">
        <v>4</v>
      </c>
      <c r="U55" s="1">
        <v>2</v>
      </c>
      <c r="V55" s="1">
        <v>5</v>
      </c>
      <c r="W55" s="1">
        <v>4</v>
      </c>
      <c r="X55" s="1">
        <v>0</v>
      </c>
      <c r="Y55" s="1">
        <v>0</v>
      </c>
      <c r="Z55" s="1">
        <v>0</v>
      </c>
      <c r="AA55" s="1">
        <v>3</v>
      </c>
      <c r="AB55" s="1">
        <v>3</v>
      </c>
      <c r="AC55" s="1">
        <v>5</v>
      </c>
      <c r="AD55" s="1">
        <v>3</v>
      </c>
      <c r="AE55" s="1"/>
      <c r="AF55" s="1"/>
      <c r="AG55" s="1"/>
      <c r="AH55" s="1"/>
      <c r="AI55" s="1"/>
      <c r="AJ55" s="1"/>
    </row>
    <row r="56" spans="1:36" x14ac:dyDescent="0.2">
      <c r="A56">
        <f t="shared" si="2"/>
        <v>52</v>
      </c>
      <c r="B56" s="14" t="s">
        <v>55</v>
      </c>
      <c r="C56" s="15">
        <v>70</v>
      </c>
      <c r="D56" s="20">
        <v>-4.4273506893663974</v>
      </c>
      <c r="E56" s="13">
        <v>0.49830734215897571</v>
      </c>
      <c r="F56" s="1" t="str">
        <f>VLOOKUP(B56,'Teams Used By Individual'!$B$4:$GI$71,25,FALSE)</f>
        <v>Orioles</v>
      </c>
      <c r="G56" s="1" t="str">
        <f>VLOOKUP(B56,'Teams Used By Individual'!$B$4:$GI$71,24,FALSE)</f>
        <v>Rockies</v>
      </c>
      <c r="H56" s="1">
        <v>1</v>
      </c>
      <c r="I56" s="1">
        <v>2</v>
      </c>
      <c r="J56" s="1">
        <v>2</v>
      </c>
      <c r="K56" s="1">
        <v>3</v>
      </c>
      <c r="L56" s="1">
        <v>2</v>
      </c>
      <c r="M56" s="1">
        <v>2</v>
      </c>
      <c r="N56" s="1">
        <v>5</v>
      </c>
      <c r="O56" s="1">
        <v>5</v>
      </c>
      <c r="P56" s="1">
        <v>6</v>
      </c>
      <c r="Q56" s="1">
        <v>5</v>
      </c>
      <c r="R56" s="1">
        <v>4</v>
      </c>
      <c r="S56" s="1">
        <v>4</v>
      </c>
      <c r="T56" s="1">
        <v>4</v>
      </c>
      <c r="U56" s="1">
        <v>3</v>
      </c>
      <c r="V56" s="1">
        <v>5</v>
      </c>
      <c r="W56" s="1">
        <v>4</v>
      </c>
      <c r="X56" s="1">
        <v>0</v>
      </c>
      <c r="Y56" s="1">
        <v>1</v>
      </c>
      <c r="Z56" s="1">
        <v>0</v>
      </c>
      <c r="AA56" s="1">
        <v>3</v>
      </c>
      <c r="AB56" s="1">
        <v>2</v>
      </c>
      <c r="AC56" s="1">
        <v>2</v>
      </c>
      <c r="AD56" s="1">
        <v>5</v>
      </c>
      <c r="AE56" s="1"/>
      <c r="AF56" s="1"/>
      <c r="AG56" s="1"/>
      <c r="AH56" s="1"/>
      <c r="AI56" s="1"/>
      <c r="AJ56" s="1"/>
    </row>
    <row r="57" spans="1:36" x14ac:dyDescent="0.2">
      <c r="A57">
        <f t="shared" si="2"/>
        <v>53</v>
      </c>
      <c r="B57" s="14" t="s">
        <v>39</v>
      </c>
      <c r="C57" s="15">
        <v>69</v>
      </c>
      <c r="D57" s="20">
        <v>-8.3133538511459548</v>
      </c>
      <c r="E57" s="13">
        <v>0.50920419503073</v>
      </c>
      <c r="F57" s="1" t="str">
        <f>VLOOKUP(B57,'Teams Used By Individual'!$B$4:$GI$71,25,FALSE)</f>
        <v>Giants</v>
      </c>
      <c r="G57" s="1" t="str">
        <f>VLOOKUP(B57,'Teams Used By Individual'!$B$4:$GI$71,24,FALSE)</f>
        <v>Red Sox</v>
      </c>
      <c r="H57" s="1">
        <v>1</v>
      </c>
      <c r="I57" s="1">
        <v>5</v>
      </c>
      <c r="J57" s="1">
        <v>2</v>
      </c>
      <c r="K57" s="1">
        <v>3</v>
      </c>
      <c r="L57" s="1">
        <v>4</v>
      </c>
      <c r="M57" s="1">
        <v>2</v>
      </c>
      <c r="N57" s="1">
        <v>5</v>
      </c>
      <c r="O57" s="1">
        <v>5</v>
      </c>
      <c r="P57" s="1">
        <v>6</v>
      </c>
      <c r="Q57" s="1">
        <v>5</v>
      </c>
      <c r="R57" s="1">
        <v>1</v>
      </c>
      <c r="S57" s="1">
        <v>5</v>
      </c>
      <c r="T57" s="1">
        <v>3</v>
      </c>
      <c r="U57" s="1">
        <v>1</v>
      </c>
      <c r="V57" s="1">
        <v>2</v>
      </c>
      <c r="W57" s="1">
        <v>4</v>
      </c>
      <c r="X57" s="1">
        <v>2</v>
      </c>
      <c r="Y57" s="1">
        <v>1</v>
      </c>
      <c r="Z57" s="1">
        <v>3</v>
      </c>
      <c r="AA57" s="1">
        <v>1</v>
      </c>
      <c r="AB57" s="1">
        <v>2</v>
      </c>
      <c r="AC57" s="1">
        <v>3</v>
      </c>
      <c r="AD57" s="1">
        <v>3</v>
      </c>
      <c r="AE57" s="1"/>
      <c r="AF57" s="1"/>
      <c r="AG57" s="1"/>
      <c r="AH57" s="1"/>
      <c r="AI57" s="1"/>
      <c r="AJ57" s="1"/>
    </row>
    <row r="58" spans="1:36" x14ac:dyDescent="0.2">
      <c r="A58">
        <f t="shared" si="2"/>
        <v>54</v>
      </c>
      <c r="B58" s="14" t="s">
        <v>73</v>
      </c>
      <c r="C58" s="15">
        <v>69</v>
      </c>
      <c r="D58" s="20">
        <v>-8.0311488331579586</v>
      </c>
      <c r="E58" s="13">
        <v>0.53611438448285509</v>
      </c>
      <c r="F58" s="1" t="str">
        <f>VLOOKUP(B58,'Teams Used By Individual'!$B$4:$GI$71,25,FALSE)</f>
        <v>Yankees</v>
      </c>
      <c r="G58" s="1" t="str">
        <f>VLOOKUP(B58,'Teams Used By Individual'!$B$4:$GI$71,24,FALSE)</f>
        <v>Dodgers</v>
      </c>
      <c r="H58" s="1">
        <v>2</v>
      </c>
      <c r="I58" s="1">
        <v>5</v>
      </c>
      <c r="J58" s="1">
        <v>5</v>
      </c>
      <c r="K58" s="1">
        <v>5</v>
      </c>
      <c r="L58" s="1">
        <v>2</v>
      </c>
      <c r="M58" s="1">
        <v>4</v>
      </c>
      <c r="N58" s="1">
        <v>4</v>
      </c>
      <c r="O58" s="1">
        <v>2</v>
      </c>
      <c r="P58" s="1">
        <v>3</v>
      </c>
      <c r="Q58" s="1">
        <v>3</v>
      </c>
      <c r="R58" s="1">
        <v>4</v>
      </c>
      <c r="S58" s="1">
        <v>3</v>
      </c>
      <c r="T58" s="1">
        <v>3</v>
      </c>
      <c r="U58" s="1">
        <v>4</v>
      </c>
      <c r="V58" s="1">
        <v>1</v>
      </c>
      <c r="W58" s="1">
        <v>4</v>
      </c>
      <c r="X58" s="1">
        <v>0</v>
      </c>
      <c r="Y58" s="1">
        <v>1</v>
      </c>
      <c r="Z58" s="1">
        <v>1</v>
      </c>
      <c r="AA58" s="1">
        <v>3</v>
      </c>
      <c r="AB58" s="1">
        <v>4</v>
      </c>
      <c r="AC58" s="1">
        <v>3</v>
      </c>
      <c r="AD58" s="1">
        <v>3</v>
      </c>
      <c r="AE58" s="1"/>
      <c r="AF58" s="1"/>
      <c r="AG58" s="1"/>
      <c r="AH58" s="1"/>
      <c r="AI58" s="1"/>
      <c r="AJ58" s="1"/>
    </row>
    <row r="59" spans="1:36" x14ac:dyDescent="0.2">
      <c r="A59">
        <f t="shared" si="2"/>
        <v>55</v>
      </c>
      <c r="B59" s="14" t="s">
        <v>65</v>
      </c>
      <c r="C59" s="15">
        <v>68</v>
      </c>
      <c r="D59" s="20">
        <v>-5.0143122637752775</v>
      </c>
      <c r="E59" s="13">
        <v>0.5182208360957582</v>
      </c>
      <c r="F59" s="1" t="str">
        <f>VLOOKUP(B59,'Teams Used By Individual'!$B$4:$GI$71,25,FALSE)</f>
        <v>Astros</v>
      </c>
      <c r="G59" s="1" t="str">
        <f>VLOOKUP(B59,'Teams Used By Individual'!$B$4:$GI$71,24,FALSE)</f>
        <v>Diamondbacks</v>
      </c>
      <c r="H59" s="1">
        <v>1</v>
      </c>
      <c r="I59" s="1">
        <v>5</v>
      </c>
      <c r="J59" s="1">
        <v>2</v>
      </c>
      <c r="K59" s="1">
        <v>1</v>
      </c>
      <c r="L59" s="1">
        <v>2</v>
      </c>
      <c r="M59" s="1">
        <v>5</v>
      </c>
      <c r="N59" s="1">
        <v>4</v>
      </c>
      <c r="O59" s="1">
        <v>5</v>
      </c>
      <c r="P59" s="1">
        <v>4</v>
      </c>
      <c r="Q59" s="1">
        <v>6</v>
      </c>
      <c r="R59" s="1">
        <v>4</v>
      </c>
      <c r="S59" s="1">
        <v>4</v>
      </c>
      <c r="T59" s="1">
        <v>3</v>
      </c>
      <c r="U59" s="1">
        <v>2</v>
      </c>
      <c r="V59" s="1">
        <v>4</v>
      </c>
      <c r="W59" s="1">
        <v>4</v>
      </c>
      <c r="X59" s="1">
        <v>0</v>
      </c>
      <c r="Y59" s="1">
        <v>0</v>
      </c>
      <c r="Z59" s="1">
        <v>0</v>
      </c>
      <c r="AA59" s="1">
        <v>3</v>
      </c>
      <c r="AB59" s="1">
        <v>2</v>
      </c>
      <c r="AC59" s="1">
        <v>4</v>
      </c>
      <c r="AD59" s="1">
        <v>3</v>
      </c>
      <c r="AE59" s="1"/>
      <c r="AF59" s="1"/>
      <c r="AG59" s="1"/>
      <c r="AH59" s="1"/>
      <c r="AI59" s="1"/>
      <c r="AJ59" s="1"/>
    </row>
    <row r="60" spans="1:36" x14ac:dyDescent="0.2">
      <c r="A60">
        <f t="shared" si="2"/>
        <v>56</v>
      </c>
      <c r="B60" s="14" t="s">
        <v>67</v>
      </c>
      <c r="C60" s="15">
        <v>68</v>
      </c>
      <c r="D60" s="20">
        <v>-3.82590108090114</v>
      </c>
      <c r="E60" s="13">
        <v>0.50326555154291275</v>
      </c>
      <c r="F60" s="1" t="str">
        <f>VLOOKUP(B60,'Teams Used By Individual'!$B$4:$GI$71,25,FALSE)</f>
        <v>Yankees</v>
      </c>
      <c r="G60" s="1" t="str">
        <f>VLOOKUP(B60,'Teams Used By Individual'!$B$4:$GI$71,24,FALSE)</f>
        <v>Padres</v>
      </c>
      <c r="H60" s="1">
        <v>1</v>
      </c>
      <c r="I60" s="1">
        <v>5</v>
      </c>
      <c r="J60" s="1">
        <v>2</v>
      </c>
      <c r="K60" s="1">
        <v>3</v>
      </c>
      <c r="L60" s="1">
        <v>2</v>
      </c>
      <c r="M60" s="1">
        <v>2</v>
      </c>
      <c r="N60" s="1">
        <v>5</v>
      </c>
      <c r="O60" s="1">
        <v>5</v>
      </c>
      <c r="P60" s="1">
        <v>5</v>
      </c>
      <c r="Q60" s="1">
        <v>6</v>
      </c>
      <c r="R60" s="1">
        <v>4</v>
      </c>
      <c r="S60" s="1">
        <v>1</v>
      </c>
      <c r="T60" s="1">
        <v>4</v>
      </c>
      <c r="U60" s="1">
        <v>2</v>
      </c>
      <c r="V60" s="1">
        <v>4</v>
      </c>
      <c r="W60" s="1">
        <v>4</v>
      </c>
      <c r="X60" s="1">
        <v>0</v>
      </c>
      <c r="Y60" s="1">
        <v>1</v>
      </c>
      <c r="Z60" s="1">
        <v>0</v>
      </c>
      <c r="AA60" s="1">
        <v>1</v>
      </c>
      <c r="AB60" s="1">
        <v>4</v>
      </c>
      <c r="AC60" s="1">
        <v>4</v>
      </c>
      <c r="AD60" s="1">
        <v>3</v>
      </c>
      <c r="AE60" s="1"/>
      <c r="AF60" s="1"/>
      <c r="AG60" s="1"/>
      <c r="AH60" s="1"/>
      <c r="AI60" s="1"/>
      <c r="AJ60" s="1"/>
    </row>
    <row r="61" spans="1:36" x14ac:dyDescent="0.2">
      <c r="A61">
        <f t="shared" si="2"/>
        <v>57</v>
      </c>
      <c r="B61" s="14" t="s">
        <v>74</v>
      </c>
      <c r="C61" s="15">
        <v>68</v>
      </c>
      <c r="D61" s="20">
        <v>-3.8934866399049128</v>
      </c>
      <c r="E61" s="13">
        <v>0.49327193696621385</v>
      </c>
      <c r="F61" s="1" t="str">
        <f>VLOOKUP(B61,'Teams Used By Individual'!$B$4:$GI$71,25,FALSE)</f>
        <v>Phillies</v>
      </c>
      <c r="G61" s="1" t="str">
        <f>VLOOKUP(B61,'Teams Used By Individual'!$B$4:$GI$71,24,FALSE)</f>
        <v>Dodgers</v>
      </c>
      <c r="H61" s="1">
        <v>2</v>
      </c>
      <c r="I61" s="1">
        <v>5</v>
      </c>
      <c r="J61" s="1">
        <v>5</v>
      </c>
      <c r="K61" s="1">
        <v>3</v>
      </c>
      <c r="L61" s="1">
        <v>5</v>
      </c>
      <c r="M61" s="1">
        <v>3</v>
      </c>
      <c r="N61" s="1">
        <v>2</v>
      </c>
      <c r="O61" s="1">
        <v>5</v>
      </c>
      <c r="P61" s="1">
        <v>3</v>
      </c>
      <c r="Q61" s="1">
        <v>4</v>
      </c>
      <c r="R61" s="1">
        <v>4</v>
      </c>
      <c r="S61" s="1">
        <v>4</v>
      </c>
      <c r="T61" s="1">
        <v>4</v>
      </c>
      <c r="U61" s="1">
        <v>3</v>
      </c>
      <c r="V61" s="1">
        <v>3</v>
      </c>
      <c r="W61" s="1">
        <v>3</v>
      </c>
      <c r="X61" s="1">
        <v>0</v>
      </c>
      <c r="Y61" s="1">
        <v>0</v>
      </c>
      <c r="Z61" s="1">
        <v>2</v>
      </c>
      <c r="AA61" s="1">
        <v>3</v>
      </c>
      <c r="AB61" s="1">
        <v>2</v>
      </c>
      <c r="AC61" s="1">
        <v>0</v>
      </c>
      <c r="AD61" s="1">
        <v>3</v>
      </c>
      <c r="AE61" s="1"/>
      <c r="AF61" s="1"/>
      <c r="AG61" s="1"/>
      <c r="AH61" s="1"/>
      <c r="AI61" s="1"/>
      <c r="AJ61" s="1"/>
    </row>
    <row r="62" spans="1:36" x14ac:dyDescent="0.2">
      <c r="A62">
        <f t="shared" si="2"/>
        <v>58</v>
      </c>
      <c r="B62" s="14" t="s">
        <v>7</v>
      </c>
      <c r="C62" s="15">
        <v>67</v>
      </c>
      <c r="D62" s="20">
        <v>-7.0357770298341666</v>
      </c>
      <c r="E62" s="13">
        <v>0.5180337393215646</v>
      </c>
      <c r="F62" s="1" t="str">
        <f>VLOOKUP(B62,'Teams Used By Individual'!$B$4:$GI$71,25,FALSE)</f>
        <v>White Sox</v>
      </c>
      <c r="G62" s="1" t="str">
        <f>VLOOKUP(B62,'Teams Used By Individual'!$B$4:$GI$71,24,FALSE)</f>
        <v>Athletics</v>
      </c>
      <c r="H62" s="1">
        <v>1</v>
      </c>
      <c r="I62" s="1">
        <v>2</v>
      </c>
      <c r="J62" s="1">
        <v>4</v>
      </c>
      <c r="K62" s="1">
        <v>2</v>
      </c>
      <c r="L62" s="1">
        <v>5</v>
      </c>
      <c r="M62" s="1">
        <v>2</v>
      </c>
      <c r="N62" s="1">
        <v>4</v>
      </c>
      <c r="O62" s="1">
        <v>5</v>
      </c>
      <c r="P62" s="1">
        <v>6</v>
      </c>
      <c r="Q62" s="1">
        <v>5</v>
      </c>
      <c r="R62" s="1">
        <v>1</v>
      </c>
      <c r="S62" s="1">
        <v>3</v>
      </c>
      <c r="T62" s="1">
        <v>3</v>
      </c>
      <c r="U62" s="1">
        <v>4</v>
      </c>
      <c r="V62" s="1">
        <v>5</v>
      </c>
      <c r="W62" s="1">
        <v>3</v>
      </c>
      <c r="X62" s="1">
        <v>0</v>
      </c>
      <c r="Y62" s="1">
        <v>0</v>
      </c>
      <c r="Z62" s="1">
        <v>0</v>
      </c>
      <c r="AA62" s="1">
        <v>4</v>
      </c>
      <c r="AB62" s="1">
        <v>2</v>
      </c>
      <c r="AC62" s="1">
        <v>3</v>
      </c>
      <c r="AD62" s="1">
        <v>3</v>
      </c>
      <c r="AE62" s="1"/>
      <c r="AF62" s="1"/>
      <c r="AG62" s="1"/>
      <c r="AH62" s="1"/>
      <c r="AI62" s="1"/>
      <c r="AJ62" s="1"/>
    </row>
    <row r="63" spans="1:36" x14ac:dyDescent="0.2">
      <c r="A63">
        <f t="shared" si="2"/>
        <v>59</v>
      </c>
      <c r="B63" s="14" t="s">
        <v>9</v>
      </c>
      <c r="C63" s="15">
        <v>67</v>
      </c>
      <c r="D63" s="20">
        <v>-4.9643057592688562</v>
      </c>
      <c r="E63" s="13">
        <v>0.50280331708185844</v>
      </c>
      <c r="F63" s="1" t="str">
        <f>VLOOKUP(B63,'Teams Used By Individual'!$B$4:$GI$71,25,FALSE)</f>
        <v>Cubs</v>
      </c>
      <c r="G63" s="1" t="str">
        <f>VLOOKUP(B63,'Teams Used By Individual'!$B$4:$GI$71,24,FALSE)</f>
        <v>Dodgers</v>
      </c>
      <c r="H63" s="1">
        <v>1</v>
      </c>
      <c r="I63" s="1">
        <v>5</v>
      </c>
      <c r="J63" s="1">
        <v>2</v>
      </c>
      <c r="K63" s="1">
        <v>4</v>
      </c>
      <c r="L63" s="1">
        <v>4</v>
      </c>
      <c r="M63" s="1">
        <v>2</v>
      </c>
      <c r="N63" s="1">
        <v>5</v>
      </c>
      <c r="O63" s="1">
        <v>5</v>
      </c>
      <c r="P63" s="1">
        <v>6</v>
      </c>
      <c r="Q63" s="1">
        <v>4</v>
      </c>
      <c r="R63" s="1">
        <v>1</v>
      </c>
      <c r="S63" s="1">
        <v>3</v>
      </c>
      <c r="T63" s="1">
        <v>2</v>
      </c>
      <c r="U63" s="1">
        <v>2</v>
      </c>
      <c r="V63" s="1">
        <v>2</v>
      </c>
      <c r="W63" s="1">
        <v>3</v>
      </c>
      <c r="X63" s="1">
        <v>0</v>
      </c>
      <c r="Y63" s="1">
        <v>1</v>
      </c>
      <c r="Z63" s="1">
        <v>0</v>
      </c>
      <c r="AA63" s="1">
        <v>3</v>
      </c>
      <c r="AB63" s="1">
        <v>3</v>
      </c>
      <c r="AC63" s="1">
        <v>6</v>
      </c>
      <c r="AD63" s="1">
        <v>3</v>
      </c>
      <c r="AE63" s="1"/>
      <c r="AF63" s="1"/>
      <c r="AG63" s="1"/>
      <c r="AH63" s="1"/>
      <c r="AI63" s="1"/>
      <c r="AJ63" s="1"/>
    </row>
    <row r="64" spans="1:36" x14ac:dyDescent="0.2">
      <c r="A64">
        <f t="shared" si="2"/>
        <v>60</v>
      </c>
      <c r="B64" s="14" t="s">
        <v>37</v>
      </c>
      <c r="C64" s="15">
        <v>67</v>
      </c>
      <c r="D64" s="20">
        <v>-4.8521605857148487</v>
      </c>
      <c r="E64" s="13">
        <v>0.49884255128065202</v>
      </c>
      <c r="F64" s="1" t="str">
        <f>VLOOKUP(B64,'Teams Used By Individual'!$B$4:$GI$71,25,FALSE)</f>
        <v>Marlins</v>
      </c>
      <c r="G64" s="1" t="str">
        <f>VLOOKUP(B64,'Teams Used By Individual'!$B$4:$GI$71,24,FALSE)</f>
        <v>Yankees</v>
      </c>
      <c r="H64" s="1">
        <v>2</v>
      </c>
      <c r="I64" s="1">
        <v>1</v>
      </c>
      <c r="J64" s="1">
        <v>5</v>
      </c>
      <c r="K64" s="1">
        <v>3</v>
      </c>
      <c r="L64" s="1">
        <v>4</v>
      </c>
      <c r="M64" s="1">
        <v>3</v>
      </c>
      <c r="N64" s="1">
        <v>5</v>
      </c>
      <c r="O64" s="1">
        <v>4</v>
      </c>
      <c r="P64" s="1">
        <v>6</v>
      </c>
      <c r="Q64" s="1">
        <v>5</v>
      </c>
      <c r="R64" s="1">
        <v>3</v>
      </c>
      <c r="S64" s="1">
        <v>1</v>
      </c>
      <c r="T64" s="1">
        <v>4</v>
      </c>
      <c r="U64" s="1">
        <v>1</v>
      </c>
      <c r="V64" s="1">
        <v>3</v>
      </c>
      <c r="W64" s="1">
        <v>2</v>
      </c>
      <c r="X64" s="1">
        <v>0</v>
      </c>
      <c r="Y64" s="1">
        <v>1</v>
      </c>
      <c r="Z64" s="1">
        <v>2</v>
      </c>
      <c r="AA64" s="1">
        <v>3</v>
      </c>
      <c r="AB64" s="1">
        <v>2</v>
      </c>
      <c r="AC64" s="1">
        <v>2</v>
      </c>
      <c r="AD64" s="1">
        <v>5</v>
      </c>
      <c r="AE64" s="1"/>
      <c r="AF64" s="1"/>
      <c r="AG64" s="1"/>
      <c r="AH64" s="1"/>
      <c r="AI64" s="1"/>
      <c r="AJ64" s="1"/>
    </row>
    <row r="65" spans="1:36" x14ac:dyDescent="0.2">
      <c r="A65">
        <f t="shared" si="2"/>
        <v>61</v>
      </c>
      <c r="B65" s="14" t="s">
        <v>60</v>
      </c>
      <c r="C65" s="15">
        <v>67</v>
      </c>
      <c r="D65" s="20">
        <v>-3.9481686840244574</v>
      </c>
      <c r="E65" s="13">
        <v>0.50284533124393549</v>
      </c>
      <c r="F65" s="1" t="str">
        <f>VLOOKUP(B65,'Teams Used By Individual'!$B$4:$GI$71,25,FALSE)</f>
        <v>Brewers</v>
      </c>
      <c r="G65" s="1" t="str">
        <f>VLOOKUP(B65,'Teams Used By Individual'!$B$4:$GI$71,24,FALSE)</f>
        <v>Royals</v>
      </c>
      <c r="H65" s="1">
        <v>1</v>
      </c>
      <c r="I65" s="1">
        <v>2</v>
      </c>
      <c r="J65" s="1">
        <v>2</v>
      </c>
      <c r="K65" s="1">
        <v>3</v>
      </c>
      <c r="L65" s="1">
        <v>1</v>
      </c>
      <c r="M65" s="1">
        <v>3</v>
      </c>
      <c r="N65" s="1">
        <v>4</v>
      </c>
      <c r="O65" s="1">
        <v>5</v>
      </c>
      <c r="P65" s="1">
        <v>6</v>
      </c>
      <c r="Q65" s="1">
        <v>5</v>
      </c>
      <c r="R65" s="1">
        <v>1</v>
      </c>
      <c r="S65" s="1">
        <v>3</v>
      </c>
      <c r="T65" s="1">
        <v>3</v>
      </c>
      <c r="U65" s="1">
        <v>2</v>
      </c>
      <c r="V65" s="1">
        <v>4</v>
      </c>
      <c r="W65" s="1">
        <v>6</v>
      </c>
      <c r="X65" s="1">
        <v>0</v>
      </c>
      <c r="Y65" s="1">
        <v>0</v>
      </c>
      <c r="Z65" s="1">
        <v>0</v>
      </c>
      <c r="AA65" s="1">
        <v>3</v>
      </c>
      <c r="AB65" s="1">
        <v>4</v>
      </c>
      <c r="AC65" s="1">
        <v>4</v>
      </c>
      <c r="AD65" s="1">
        <v>5</v>
      </c>
      <c r="AE65" s="1"/>
      <c r="AF65" s="1"/>
      <c r="AG65" s="1"/>
      <c r="AH65" s="1"/>
      <c r="AI65" s="1"/>
      <c r="AJ65" s="1"/>
    </row>
    <row r="66" spans="1:36" x14ac:dyDescent="0.2">
      <c r="A66">
        <f t="shared" si="2"/>
        <v>62</v>
      </c>
      <c r="B66" s="14" t="s">
        <v>21</v>
      </c>
      <c r="C66" s="15">
        <v>65</v>
      </c>
      <c r="D66" s="20">
        <v>-3.6481528383616397</v>
      </c>
      <c r="E66" s="13">
        <v>0.50103557514637465</v>
      </c>
      <c r="F66" s="1" t="str">
        <f>VLOOKUP(B66,'Teams Used By Individual'!$B$4:$GI$71,25,FALSE)</f>
        <v>Brewers</v>
      </c>
      <c r="G66" s="1" t="str">
        <f>VLOOKUP(B66,'Teams Used By Individual'!$B$4:$GI$71,24,FALSE)</f>
        <v>Cardinals</v>
      </c>
      <c r="H66" s="1">
        <v>1</v>
      </c>
      <c r="I66" s="1">
        <v>2</v>
      </c>
      <c r="J66" s="1">
        <v>2</v>
      </c>
      <c r="K66" s="1">
        <v>4</v>
      </c>
      <c r="L66" s="1">
        <v>2</v>
      </c>
      <c r="M66" s="1">
        <v>2</v>
      </c>
      <c r="N66" s="1">
        <v>5</v>
      </c>
      <c r="O66" s="1">
        <v>4</v>
      </c>
      <c r="P66" s="1">
        <v>6</v>
      </c>
      <c r="Q66" s="1">
        <v>5</v>
      </c>
      <c r="R66" s="1">
        <v>4</v>
      </c>
      <c r="S66" s="1">
        <v>5</v>
      </c>
      <c r="T66" s="1">
        <v>3</v>
      </c>
      <c r="U66" s="1">
        <v>2</v>
      </c>
      <c r="V66" s="1">
        <v>5</v>
      </c>
      <c r="W66" s="1">
        <v>4</v>
      </c>
      <c r="X66" s="1">
        <v>0</v>
      </c>
      <c r="Y66" s="1">
        <v>1</v>
      </c>
      <c r="Z66" s="1">
        <v>0</v>
      </c>
      <c r="AA66" s="1">
        <v>3</v>
      </c>
      <c r="AB66" s="1">
        <v>2</v>
      </c>
      <c r="AC66" s="1">
        <v>2</v>
      </c>
      <c r="AD66" s="1">
        <v>1</v>
      </c>
      <c r="AE66" s="1"/>
      <c r="AF66" s="1"/>
      <c r="AG66" s="1"/>
      <c r="AH66" s="1"/>
      <c r="AI66" s="1"/>
      <c r="AJ66" s="1"/>
    </row>
    <row r="67" spans="1:36" x14ac:dyDescent="0.2">
      <c r="A67">
        <f t="shared" si="2"/>
        <v>63</v>
      </c>
      <c r="B67" s="14" t="s">
        <v>22</v>
      </c>
      <c r="C67" s="15">
        <v>65</v>
      </c>
      <c r="D67" s="20">
        <v>-7.6245342988452194</v>
      </c>
      <c r="E67" s="13">
        <v>0.52463644060664205</v>
      </c>
      <c r="F67" s="1" t="str">
        <f>VLOOKUP(B67,'Teams Used By Individual'!$B$4:$GI$71,25,FALSE)</f>
        <v>Giants</v>
      </c>
      <c r="G67" s="1" t="str">
        <f>VLOOKUP(B67,'Teams Used By Individual'!$B$4:$GI$71,24,FALSE)</f>
        <v>Pirates</v>
      </c>
      <c r="H67" s="1">
        <v>2</v>
      </c>
      <c r="I67" s="1">
        <v>1</v>
      </c>
      <c r="J67" s="1">
        <v>5</v>
      </c>
      <c r="K67" s="1">
        <v>4</v>
      </c>
      <c r="L67" s="1">
        <v>2</v>
      </c>
      <c r="M67" s="1">
        <v>3</v>
      </c>
      <c r="N67" s="1">
        <v>5</v>
      </c>
      <c r="O67" s="1">
        <v>0</v>
      </c>
      <c r="P67" s="1">
        <v>4</v>
      </c>
      <c r="Q67" s="1">
        <v>3</v>
      </c>
      <c r="R67" s="1">
        <v>4</v>
      </c>
      <c r="S67" s="1">
        <v>3</v>
      </c>
      <c r="T67" s="1">
        <v>4</v>
      </c>
      <c r="U67" s="1">
        <v>5</v>
      </c>
      <c r="V67" s="1">
        <v>2</v>
      </c>
      <c r="W67" s="1">
        <v>4</v>
      </c>
      <c r="X67" s="1">
        <v>0</v>
      </c>
      <c r="Y67" s="1">
        <v>1</v>
      </c>
      <c r="Z67" s="1">
        <v>1</v>
      </c>
      <c r="AA67" s="1">
        <v>4</v>
      </c>
      <c r="AB67" s="1">
        <v>3</v>
      </c>
      <c r="AC67" s="1">
        <v>4</v>
      </c>
      <c r="AD67" s="1">
        <v>1</v>
      </c>
      <c r="AE67" s="1"/>
      <c r="AF67" s="1"/>
      <c r="AG67" s="1"/>
      <c r="AH67" s="1"/>
      <c r="AI67" s="1"/>
      <c r="AJ67" s="1"/>
    </row>
    <row r="68" spans="1:36" x14ac:dyDescent="0.2">
      <c r="A68">
        <f t="shared" si="2"/>
        <v>64</v>
      </c>
      <c r="B68" s="14" t="s">
        <v>46</v>
      </c>
      <c r="C68" s="15">
        <v>64</v>
      </c>
      <c r="D68" s="20">
        <v>-11.26100376219353</v>
      </c>
      <c r="E68" s="13">
        <v>0.50974011225626181</v>
      </c>
      <c r="F68" s="1" t="str">
        <f>VLOOKUP(B68,'Teams Used By Individual'!$B$4:$GI$71,25,FALSE)</f>
        <v>Mariners</v>
      </c>
      <c r="G68" s="1" t="str">
        <f>VLOOKUP(B68,'Teams Used By Individual'!$B$4:$GI$71,24,FALSE)</f>
        <v>Giants</v>
      </c>
      <c r="H68" s="1">
        <v>1</v>
      </c>
      <c r="I68" s="1">
        <v>5</v>
      </c>
      <c r="J68" s="1">
        <v>2</v>
      </c>
      <c r="K68" s="1">
        <v>4</v>
      </c>
      <c r="L68" s="1">
        <v>4</v>
      </c>
      <c r="M68" s="1">
        <v>4</v>
      </c>
      <c r="N68" s="1">
        <v>4</v>
      </c>
      <c r="O68" s="1">
        <v>5</v>
      </c>
      <c r="P68" s="1">
        <v>1</v>
      </c>
      <c r="Q68" s="1">
        <v>6</v>
      </c>
      <c r="R68" s="1">
        <v>4</v>
      </c>
      <c r="S68" s="1">
        <v>4</v>
      </c>
      <c r="T68" s="1">
        <v>4</v>
      </c>
      <c r="U68" s="1">
        <v>2</v>
      </c>
      <c r="V68" s="1">
        <v>2</v>
      </c>
      <c r="W68" s="1">
        <v>4</v>
      </c>
      <c r="X68" s="1">
        <v>0</v>
      </c>
      <c r="Y68" s="1">
        <v>0</v>
      </c>
      <c r="Z68" s="1">
        <v>0</v>
      </c>
      <c r="AA68" s="1">
        <v>3</v>
      </c>
      <c r="AB68" s="1">
        <v>2</v>
      </c>
      <c r="AC68" s="1">
        <v>2</v>
      </c>
      <c r="AD68" s="1">
        <v>1</v>
      </c>
      <c r="AE68" s="1"/>
      <c r="AF68" s="1"/>
      <c r="AG68" s="1"/>
      <c r="AH68" s="1"/>
      <c r="AI68" s="1"/>
      <c r="AJ68" s="1"/>
    </row>
    <row r="69" spans="1:36" x14ac:dyDescent="0.2">
      <c r="A69">
        <f t="shared" si="2"/>
        <v>65</v>
      </c>
      <c r="B69" s="14" t="s">
        <v>57</v>
      </c>
      <c r="C69" s="15">
        <v>62</v>
      </c>
      <c r="D69" s="20">
        <v>-11.166482173543381</v>
      </c>
      <c r="E69" s="13">
        <v>0.51202669699768522</v>
      </c>
      <c r="F69" s="1" t="str">
        <f>VLOOKUP(B69,'Teams Used By Individual'!$B$4:$GI$71,25,FALSE)</f>
        <v>Yankees</v>
      </c>
      <c r="G69" s="1" t="str">
        <f>VLOOKUP(B69,'Teams Used By Individual'!$B$4:$GI$71,24,FALSE)</f>
        <v>Giants</v>
      </c>
      <c r="H69" s="1">
        <v>1</v>
      </c>
      <c r="I69" s="1">
        <v>2</v>
      </c>
      <c r="J69" s="1">
        <v>4</v>
      </c>
      <c r="K69" s="1">
        <v>2</v>
      </c>
      <c r="L69" s="1">
        <v>5</v>
      </c>
      <c r="M69" s="1">
        <v>2</v>
      </c>
      <c r="N69" s="1">
        <v>4</v>
      </c>
      <c r="O69" s="1">
        <v>5</v>
      </c>
      <c r="P69" s="1">
        <v>6</v>
      </c>
      <c r="Q69" s="1">
        <v>5</v>
      </c>
      <c r="R69" s="1">
        <v>1</v>
      </c>
      <c r="S69" s="1">
        <v>3</v>
      </c>
      <c r="T69" s="1">
        <v>3</v>
      </c>
      <c r="U69" s="1">
        <v>3</v>
      </c>
      <c r="V69" s="1">
        <v>3</v>
      </c>
      <c r="W69" s="1">
        <v>3</v>
      </c>
      <c r="X69" s="1">
        <v>0</v>
      </c>
      <c r="Y69" s="1">
        <v>0</v>
      </c>
      <c r="Z69" s="1">
        <v>0</v>
      </c>
      <c r="AA69" s="1">
        <v>3</v>
      </c>
      <c r="AB69" s="1">
        <v>2</v>
      </c>
      <c r="AC69" s="1">
        <v>4</v>
      </c>
      <c r="AD69" s="1">
        <v>1</v>
      </c>
      <c r="AE69" s="1"/>
      <c r="AF69" s="1"/>
      <c r="AG69" s="1"/>
      <c r="AH69" s="1"/>
      <c r="AI69" s="1"/>
      <c r="AJ69" s="1"/>
    </row>
    <row r="70" spans="1:36" x14ac:dyDescent="0.2">
      <c r="A70">
        <f t="shared" si="2"/>
        <v>66</v>
      </c>
      <c r="B70" s="14" t="s">
        <v>62</v>
      </c>
      <c r="C70" s="15">
        <v>62</v>
      </c>
      <c r="D70" s="20">
        <v>-10.287666598546689</v>
      </c>
      <c r="E70" s="13">
        <v>0.50903006881220891</v>
      </c>
      <c r="F70" s="1" t="str">
        <f>VLOOKUP(B70,'Teams Used By Individual'!$B$4:$GI$71,25,FALSE)</f>
        <v>Athletics</v>
      </c>
      <c r="G70" s="1" t="str">
        <f>VLOOKUP(B70,'Teams Used By Individual'!$B$4:$GI$71,24,FALSE)</f>
        <v>Cubs</v>
      </c>
      <c r="H70" s="1">
        <v>0</v>
      </c>
      <c r="I70" s="1">
        <v>3</v>
      </c>
      <c r="J70" s="1">
        <v>1</v>
      </c>
      <c r="K70" s="1">
        <v>4</v>
      </c>
      <c r="L70" s="1">
        <v>5</v>
      </c>
      <c r="M70" s="1">
        <v>3</v>
      </c>
      <c r="N70" s="1">
        <v>2</v>
      </c>
      <c r="O70" s="1">
        <v>4</v>
      </c>
      <c r="P70" s="1">
        <v>6</v>
      </c>
      <c r="Q70" s="1">
        <v>2</v>
      </c>
      <c r="R70" s="1">
        <v>3</v>
      </c>
      <c r="S70" s="1">
        <v>3</v>
      </c>
      <c r="T70" s="1">
        <v>3</v>
      </c>
      <c r="U70" s="1">
        <v>1</v>
      </c>
      <c r="V70" s="1">
        <v>3</v>
      </c>
      <c r="W70" s="1">
        <v>3</v>
      </c>
      <c r="X70" s="1">
        <v>0</v>
      </c>
      <c r="Y70" s="1">
        <v>0</v>
      </c>
      <c r="Z70" s="1">
        <v>1</v>
      </c>
      <c r="AA70" s="1">
        <v>3</v>
      </c>
      <c r="AB70" s="1">
        <v>5</v>
      </c>
      <c r="AC70" s="1">
        <v>4</v>
      </c>
      <c r="AD70" s="1">
        <v>3</v>
      </c>
      <c r="AE70" s="1"/>
      <c r="AF70" s="1"/>
      <c r="AG70" s="1"/>
      <c r="AH70" s="1"/>
      <c r="AI70" s="1"/>
      <c r="AJ70" s="1"/>
    </row>
    <row r="71" spans="1:36" x14ac:dyDescent="0.2">
      <c r="A71">
        <f t="shared" si="2"/>
        <v>67</v>
      </c>
      <c r="B71" s="14" t="s">
        <v>69</v>
      </c>
      <c r="C71" s="15">
        <v>61</v>
      </c>
      <c r="D71" s="20">
        <v>-11.426665558889809</v>
      </c>
      <c r="E71" s="13">
        <v>0.50631761028930677</v>
      </c>
      <c r="F71" s="1" t="str">
        <f>VLOOKUP(B71,'Teams Used By Individual'!$B$4:$GI$71,25,FALSE)</f>
        <v>Royals</v>
      </c>
      <c r="G71" s="1" t="str">
        <f>VLOOKUP(B71,'Teams Used By Individual'!$B$4:$GI$71,24,FALSE)</f>
        <v>Rangers</v>
      </c>
      <c r="H71" s="1">
        <v>1</v>
      </c>
      <c r="I71" s="1">
        <v>5</v>
      </c>
      <c r="J71" s="1">
        <v>3</v>
      </c>
      <c r="K71" s="1">
        <v>4</v>
      </c>
      <c r="L71" s="1">
        <v>1</v>
      </c>
      <c r="M71" s="1">
        <v>3</v>
      </c>
      <c r="N71" s="1">
        <v>2</v>
      </c>
      <c r="O71" s="1">
        <v>1</v>
      </c>
      <c r="P71" s="1">
        <v>3</v>
      </c>
      <c r="Q71" s="1">
        <v>4</v>
      </c>
      <c r="R71" s="1">
        <v>4</v>
      </c>
      <c r="S71" s="1">
        <v>4</v>
      </c>
      <c r="T71" s="1">
        <v>4</v>
      </c>
      <c r="U71" s="1">
        <v>4</v>
      </c>
      <c r="V71" s="1">
        <v>3</v>
      </c>
      <c r="W71" s="1">
        <v>6</v>
      </c>
      <c r="X71" s="1">
        <v>0</v>
      </c>
      <c r="Y71" s="1">
        <v>0</v>
      </c>
      <c r="Z71" s="1">
        <v>0</v>
      </c>
      <c r="AA71" s="1">
        <v>3</v>
      </c>
      <c r="AB71" s="1">
        <v>2</v>
      </c>
      <c r="AC71" s="1">
        <v>2</v>
      </c>
      <c r="AD71" s="1">
        <v>2</v>
      </c>
      <c r="AE71" s="1"/>
      <c r="AF71" s="1"/>
      <c r="AG71" s="1"/>
      <c r="AH71" s="1"/>
      <c r="AI71" s="1"/>
      <c r="AJ71" s="1"/>
    </row>
    <row r="72" spans="1:36" x14ac:dyDescent="0.2">
      <c r="A72">
        <f t="shared" si="2"/>
        <v>68</v>
      </c>
      <c r="B72" s="14" t="s">
        <v>29</v>
      </c>
      <c r="C72" s="15">
        <v>58</v>
      </c>
      <c r="D72" s="20">
        <v>-13.10374625829494</v>
      </c>
      <c r="E72" s="13">
        <v>0.49579773092922269</v>
      </c>
      <c r="F72" s="1" t="str">
        <f>VLOOKUP(B72,'Teams Used By Individual'!$B$4:$GI$71,25,FALSE)</f>
        <v>Dodgers</v>
      </c>
      <c r="G72" s="1" t="str">
        <f>VLOOKUP(B72,'Teams Used By Individual'!$B$4:$GI$71,24,FALSE)</f>
        <v>Phillies</v>
      </c>
      <c r="H72" s="1">
        <v>1</v>
      </c>
      <c r="I72" s="1">
        <v>5</v>
      </c>
      <c r="J72" s="1">
        <v>4</v>
      </c>
      <c r="K72" s="1">
        <v>3</v>
      </c>
      <c r="L72" s="1">
        <v>5</v>
      </c>
      <c r="M72" s="1">
        <v>2</v>
      </c>
      <c r="N72" s="1">
        <v>2</v>
      </c>
      <c r="O72" s="1">
        <v>5</v>
      </c>
      <c r="P72" s="1">
        <v>5</v>
      </c>
      <c r="Q72" s="1">
        <v>6</v>
      </c>
      <c r="R72" s="1">
        <v>1</v>
      </c>
      <c r="S72" s="1">
        <v>1</v>
      </c>
      <c r="T72" s="1">
        <v>3</v>
      </c>
      <c r="U72" s="1">
        <v>1</v>
      </c>
      <c r="V72" s="1">
        <v>2</v>
      </c>
      <c r="W72" s="1">
        <v>4</v>
      </c>
      <c r="X72" s="1">
        <v>0</v>
      </c>
      <c r="Y72" s="1">
        <v>0</v>
      </c>
      <c r="Z72" s="1">
        <v>0</v>
      </c>
      <c r="AA72" s="1">
        <v>1</v>
      </c>
      <c r="AB72" s="1">
        <v>2</v>
      </c>
      <c r="AC72" s="1">
        <v>2</v>
      </c>
      <c r="AD72" s="1">
        <v>3</v>
      </c>
      <c r="AE72" s="1"/>
      <c r="AF72" s="1"/>
      <c r="AG72" s="1"/>
      <c r="AH72" s="1"/>
      <c r="AI72" s="1"/>
      <c r="AJ72" s="1"/>
    </row>
  </sheetData>
  <autoFilter ref="A4:AJ4" xr:uid="{00CE24A4-DEBE-A144-8A4A-CF7E6D64BDDA}">
    <sortState xmlns:xlrd2="http://schemas.microsoft.com/office/spreadsheetml/2017/richdata2" ref="A5:AJ72">
      <sortCondition descending="1" ref="C4:C72"/>
    </sortState>
  </autoFilter>
  <mergeCells count="1">
    <mergeCell ref="X3:Z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B48B4-5EE6-0040-8CD3-776180CEF877}">
  <dimension ref="A1:BA72"/>
  <sheetViews>
    <sheetView showGridLines="0" topLeftCell="K39" workbookViewId="0">
      <pane xSplit="12" topLeftCell="AN1" activePane="topRight" state="frozen"/>
      <selection activeCell="K1" sqref="K1"/>
      <selection pane="topRight" activeCell="Y5" sqref="Y5:AU72"/>
    </sheetView>
  </sheetViews>
  <sheetFormatPr baseColWidth="10" defaultRowHeight="16" x14ac:dyDescent="0.2"/>
  <cols>
    <col min="1" max="1" width="16.83203125" bestFit="1" customWidth="1"/>
    <col min="2" max="10" width="16.83203125" customWidth="1"/>
    <col min="11" max="15" width="16.83203125" hidden="1" customWidth="1"/>
    <col min="16" max="18" width="16.83203125" customWidth="1"/>
    <col min="19" max="19" width="23.83203125" bestFit="1" customWidth="1"/>
    <col min="21" max="21" width="12.6640625" customWidth="1"/>
    <col min="22" max="22" width="8.6640625" customWidth="1"/>
    <col min="23" max="23" width="12.1640625" bestFit="1" customWidth="1"/>
    <col min="24" max="24" width="15.1640625" bestFit="1" customWidth="1"/>
  </cols>
  <sheetData>
    <row r="1" spans="1:53" x14ac:dyDescent="0.2">
      <c r="A1" t="s">
        <v>175</v>
      </c>
    </row>
    <row r="2" spans="1:53" x14ac:dyDescent="0.2">
      <c r="A2" t="s">
        <v>159</v>
      </c>
    </row>
    <row r="3" spans="1:53" x14ac:dyDescent="0.2">
      <c r="Y3" t="s">
        <v>109</v>
      </c>
      <c r="Z3" t="s">
        <v>110</v>
      </c>
      <c r="AA3" t="s">
        <v>111</v>
      </c>
      <c r="AB3" t="s">
        <v>112</v>
      </c>
      <c r="AC3" t="s">
        <v>113</v>
      </c>
      <c r="AD3" t="s">
        <v>114</v>
      </c>
      <c r="AE3" t="s">
        <v>115</v>
      </c>
      <c r="AF3" t="s">
        <v>116</v>
      </c>
      <c r="AG3" t="s">
        <v>117</v>
      </c>
      <c r="AH3" t="s">
        <v>118</v>
      </c>
      <c r="AI3" t="s">
        <v>119</v>
      </c>
      <c r="AJ3" t="s">
        <v>120</v>
      </c>
      <c r="AK3" t="s">
        <v>121</v>
      </c>
      <c r="AL3" s="2" t="s">
        <v>122</v>
      </c>
      <c r="AM3" t="s">
        <v>123</v>
      </c>
      <c r="AN3" t="s">
        <v>124</v>
      </c>
      <c r="AO3" s="32" t="s">
        <v>125</v>
      </c>
      <c r="AP3" s="32"/>
      <c r="AQ3" s="32"/>
      <c r="AR3" t="s">
        <v>126</v>
      </c>
      <c r="AS3" t="s">
        <v>127</v>
      </c>
      <c r="AT3" t="s">
        <v>128</v>
      </c>
      <c r="AU3" t="s">
        <v>129</v>
      </c>
      <c r="AV3" t="s">
        <v>130</v>
      </c>
      <c r="AW3" t="s">
        <v>131</v>
      </c>
      <c r="AX3" t="s">
        <v>132</v>
      </c>
      <c r="AY3" t="s">
        <v>133</v>
      </c>
      <c r="AZ3" t="s">
        <v>134</v>
      </c>
      <c r="BA3" t="s">
        <v>135</v>
      </c>
    </row>
    <row r="4" spans="1:53" x14ac:dyDescent="0.2">
      <c r="S4" s="3" t="s">
        <v>0</v>
      </c>
      <c r="T4" s="3" t="s">
        <v>160</v>
      </c>
      <c r="U4" s="3" t="s">
        <v>176</v>
      </c>
      <c r="V4" s="3" t="s">
        <v>173</v>
      </c>
      <c r="W4" s="3" t="s">
        <v>174</v>
      </c>
      <c r="X4" s="3" t="s">
        <v>177</v>
      </c>
      <c r="Y4" s="12" t="s">
        <v>81</v>
      </c>
      <c r="Z4" s="12" t="s">
        <v>82</v>
      </c>
      <c r="AA4" s="4" t="s">
        <v>83</v>
      </c>
      <c r="AB4" s="4" t="s">
        <v>84</v>
      </c>
      <c r="AC4" s="4" t="s">
        <v>85</v>
      </c>
      <c r="AD4" s="4" t="s">
        <v>86</v>
      </c>
      <c r="AE4" s="4" t="s">
        <v>87</v>
      </c>
      <c r="AF4" s="4" t="s">
        <v>88</v>
      </c>
      <c r="AG4" s="4" t="s">
        <v>89</v>
      </c>
      <c r="AH4" s="4" t="s">
        <v>90</v>
      </c>
      <c r="AI4" s="4" t="s">
        <v>91</v>
      </c>
      <c r="AJ4" s="4" t="s">
        <v>92</v>
      </c>
      <c r="AK4" s="4" t="s">
        <v>93</v>
      </c>
      <c r="AL4" s="4" t="s">
        <v>94</v>
      </c>
      <c r="AM4" s="4" t="s">
        <v>95</v>
      </c>
      <c r="AN4" s="4" t="s">
        <v>96</v>
      </c>
      <c r="AO4" s="29" t="s">
        <v>97</v>
      </c>
      <c r="AP4" s="30"/>
      <c r="AQ4" s="31"/>
      <c r="AR4" s="4" t="s">
        <v>98</v>
      </c>
      <c r="AS4" s="4" t="s">
        <v>99</v>
      </c>
      <c r="AT4" s="4" t="s">
        <v>100</v>
      </c>
      <c r="AU4" s="4" t="s">
        <v>101</v>
      </c>
      <c r="AV4" s="4" t="s">
        <v>102</v>
      </c>
      <c r="AW4" s="4" t="s">
        <v>103</v>
      </c>
      <c r="AX4" s="4" t="s">
        <v>104</v>
      </c>
      <c r="AY4" s="4" t="s">
        <v>105</v>
      </c>
      <c r="AZ4" s="4" t="s">
        <v>106</v>
      </c>
      <c r="BA4" s="4" t="s">
        <v>107</v>
      </c>
    </row>
    <row r="5" spans="1:53" x14ac:dyDescent="0.2">
      <c r="A5" s="1" t="str">
        <f>VLOOKUP(S5,'Teams Used By Individual'!$B$4:$FH$71,6,FALSE)</f>
        <v>Reds</v>
      </c>
      <c r="B5" s="1" t="str">
        <f>VLOOKUP(S5,'Teams Used By Individual'!$B$4:$FH$71,8,FALSE)</f>
        <v>Braves</v>
      </c>
      <c r="C5" s="1" t="str">
        <f>VLOOKUP(S5,'Teams Used By Individual'!$B$4:$FH$71,9,FALSE)</f>
        <v>Cubs</v>
      </c>
      <c r="D5" s="1" t="str">
        <f>VLOOKUP(S5,'Teams Used By Individual'!$B$4:$FH$71,10,FALSE)</f>
        <v>Phillies</v>
      </c>
      <c r="E5" s="1" t="str">
        <f>VLOOKUP(S5,'Teams Used By Individual'!$B$4:$FH$71,11,FALSE)</f>
        <v>Blue Jays</v>
      </c>
      <c r="F5" s="1" t="str">
        <f>VLOOKUP(S5,'Teams Used By Individual'!$B$4:$FH$71,12,FALSE)</f>
        <v>Twins</v>
      </c>
      <c r="G5" s="1" t="str">
        <f>VLOOKUP(S5,'Teams Used By Individual'!$B$4:$FH$71,13,FALSE)</f>
        <v>Brewers</v>
      </c>
      <c r="H5" s="1" t="str">
        <f>VLOOKUP(S5,'Teams Used By Individual'!$B$4:$FH$71,14,FALSE)</f>
        <v>Astros</v>
      </c>
      <c r="I5" s="1" t="str">
        <f>VLOOKUP(S5,'Teams Used By Individual'!$B$4:$FH$71,15,FALSE)</f>
        <v>Mets</v>
      </c>
      <c r="J5" s="1" t="str">
        <f>VLOOKUP(S5,'Teams Used By Individual'!$B$4:$FH$71,16,FALSE)</f>
        <v>Tigers</v>
      </c>
      <c r="K5" s="1" t="str">
        <f>VLOOKUP(S5,'Teams Used By Individual'!$B$4:$FH$71,17,FALSE)</f>
        <v>Red Sox</v>
      </c>
      <c r="L5" s="1" t="str">
        <f>VLOOKUP(S5,'Teams Used By Individual'!$B$4:$FH$71,18,FALSE)</f>
        <v>Wood</v>
      </c>
      <c r="M5" s="1" t="str">
        <f>VLOOKUP(S5,'Teams Used By Individual'!$B$4:$FH$71,19,FALSE)</f>
        <v>National</v>
      </c>
      <c r="N5" s="1" t="str">
        <f>VLOOKUP(S5,'Teams Used By Individual'!$B$4:$FH$71,20,FALSE)</f>
        <v>Rays</v>
      </c>
      <c r="O5" s="1" t="str">
        <f>VLOOKUP(S5,'Teams Used By Individual'!$B$4:$FH$71,21,FALSE)</f>
        <v>Orioles</v>
      </c>
      <c r="P5" s="1" t="str">
        <f>VLOOKUP(S5,'Teams Used By Individual'!$B$4:$FH$71,22,FALSE)</f>
        <v>Guardians</v>
      </c>
      <c r="Q5" s="1" t="str">
        <f>VLOOKUP(S5,'Teams Used By Individual'!$B$4:$FH$71,23,FALSE)</f>
        <v>Mariners</v>
      </c>
      <c r="R5" s="1" t="str">
        <f>VLOOKUP(S5,'Teams Used By Individual'!$B$4:$FH$71,24,FALSE)</f>
        <v>Royals</v>
      </c>
      <c r="S5" s="14" t="s">
        <v>17</v>
      </c>
      <c r="T5" s="15">
        <f>SUM(Y5:AU5)</f>
        <v>88</v>
      </c>
      <c r="U5" s="20">
        <f>(WAA!H19-WAA!H2)+(WAA!S19-WAA!S2)+(WAA!AE15-WAA!AE2)+(WAA!W19-WAA!W2)+(WAA!AB19-WAA!AB2)+(WAA!AG19-WAA!AG2)+(WAA!U19-WAA!U2)+(WAA!AA19-WAA!AA2)+(WAA!T19-WAA!T2)+(WAA!I19-WAA!I2)+(WAA!M19-WAA!M2)+(WAA!Y19-WAA!Y2)+(WAA!O19-WAA!O2)+(WAA!V19-WAA!V2)+(WAA!L19-WAA!L2)+(WAA!G19-WAA!G2)+(WAA!F19-WAA!F2)+(WAA!J19-WAA!J2)+(WAA!P19-WAA!P2)+(WAA!K19-WAA!K2)</f>
        <v>9.8671164051233209</v>
      </c>
      <c r="V5" s="13">
        <f>VLOOKUP(S5,'SOTU Working Page'!$S$5:$V$72,4,FALSE)</f>
        <v>0.52501115867640336</v>
      </c>
      <c r="W5" s="1" t="str">
        <f>VLOOKUP(S5,'Teams Used By Individual'!$B$4:$DF$71,4,FALSE)</f>
        <v>Padres</v>
      </c>
      <c r="X5" s="1" t="str">
        <f>VLOOKUP(S5,'Teams Used By Individual'!$B$4:$DF$71,3,FALSE)</f>
        <v>Angels</v>
      </c>
      <c r="Y5" s="1">
        <v>2</v>
      </c>
      <c r="Z5" s="1">
        <v>4</v>
      </c>
      <c r="AA5">
        <v>5</v>
      </c>
      <c r="AB5">
        <v>3</v>
      </c>
      <c r="AC5">
        <v>4</v>
      </c>
      <c r="AD5">
        <v>3</v>
      </c>
      <c r="AE5">
        <f>VLOOKUP(B5,'MLB Weekly Win Totals'!$B$5:$L$34,11,FALSE)</f>
        <v>4</v>
      </c>
      <c r="AF5">
        <f>VLOOKUP(C5,'MLB Weekly Win Totals'!$B$5:$LL$34,12,FALSE)</f>
        <v>5</v>
      </c>
      <c r="AG5">
        <f>VLOOKUP(D5,'MLB Weekly Win Totals'!$B$5:$LL$34,13,FALSE)</f>
        <v>6</v>
      </c>
      <c r="AH5">
        <f>VLOOKUP(E5,'MLB Weekly Win Totals'!$B$5:$LL$34,14,FALSE)</f>
        <v>6</v>
      </c>
      <c r="AI5">
        <f>VLOOKUP(F5,'MLB Weekly Win Totals'!$B$5:$LL$34,15,FALSE)</f>
        <v>4</v>
      </c>
      <c r="AJ5">
        <f>VLOOKUP(G5,'MLB Weekly Win Totals'!$B$5:$LL$34,16,FALSE)</f>
        <v>4</v>
      </c>
      <c r="AK5">
        <f>VLOOKUP(H5,'MLB Weekly Win Totals'!$B$5:$LL$34,17,FALSE)</f>
        <v>4</v>
      </c>
      <c r="AL5">
        <f>VLOOKUP(I5,'MLB Weekly Win Totals'!$B$5:$LL$34,18,FALSE)</f>
        <v>2</v>
      </c>
      <c r="AM5">
        <f>VLOOKUP(J5,'MLB Weekly Win Totals'!$B$5:$LL$34,19,FALSE)</f>
        <v>4</v>
      </c>
      <c r="AN5">
        <f>VLOOKUP(K5,'MLB Weekly Win Totals'!$B$5:$LL$34,20,FALSE)</f>
        <v>7</v>
      </c>
      <c r="AO5">
        <v>0</v>
      </c>
      <c r="AP5">
        <v>1</v>
      </c>
      <c r="AQ5">
        <f>VLOOKUP(N5,'MLB Weekly Win Totals'!$B$5:$LL$34,21,FALSE)</f>
        <v>2</v>
      </c>
      <c r="AR5">
        <f>VLOOKUP(O5,'MLB Weekly Win Totals'!$B$5:$LL$34,22,FALSE)</f>
        <v>3</v>
      </c>
      <c r="AS5">
        <f>VLOOKUP(P5,'MLB Weekly Win Totals'!$B$5:$LL$34,23,FALSE)</f>
        <v>4</v>
      </c>
      <c r="AT5">
        <f>VLOOKUP(Q5,'MLB Weekly Win Totals'!$B$5:$LL$34,24,FALSE)</f>
        <v>6</v>
      </c>
      <c r="AU5">
        <f>VLOOKUP(R5,'MLB Weekly Win Totals'!$B$5:$LL$34,25,FALSE)</f>
        <v>5</v>
      </c>
    </row>
    <row r="6" spans="1:53" x14ac:dyDescent="0.2">
      <c r="A6" s="1" t="str">
        <f>VLOOKUP(S6,'Teams Used By Individual'!$B$4:$FH$71,6,FALSE)</f>
        <v>Reds</v>
      </c>
      <c r="B6" s="1" t="str">
        <f>VLOOKUP(S6,'Teams Used By Individual'!$B$4:$FH$71,8,FALSE)</f>
        <v>Royals</v>
      </c>
      <c r="C6" s="1" t="str">
        <f>VLOOKUP(S6,'Teams Used By Individual'!$B$4:$FH$71,9,FALSE)</f>
        <v>Cubs</v>
      </c>
      <c r="D6" s="1" t="str">
        <f>VLOOKUP(S6,'Teams Used By Individual'!$B$4:$FH$71,10,FALSE)</f>
        <v>Angels</v>
      </c>
      <c r="E6" s="1" t="str">
        <f>VLOOKUP(S6,'Teams Used By Individual'!$B$4:$FH$71,11,FALSE)</f>
        <v>Mets</v>
      </c>
      <c r="F6" s="1" t="str">
        <f>VLOOKUP(S6,'Teams Used By Individual'!$B$4:$FH$71,12,FALSE)</f>
        <v>Twins</v>
      </c>
      <c r="G6" s="1" t="str">
        <f>VLOOKUP(S6,'Teams Used By Individual'!$B$4:$FH$71,13,FALSE)</f>
        <v>Astros</v>
      </c>
      <c r="H6" s="1" t="str">
        <f>VLOOKUP(S6,'Teams Used By Individual'!$B$4:$FH$71,14,FALSE)</f>
        <v>Yankees</v>
      </c>
      <c r="I6" s="1" t="str">
        <f>VLOOKUP(S6,'Teams Used By Individual'!$B$4:$FH$71,15,FALSE)</f>
        <v>Tigers</v>
      </c>
      <c r="J6" s="1" t="str">
        <f>VLOOKUP(S6,'Teams Used By Individual'!$B$4:$FH$71,16,FALSE)</f>
        <v>Mariners</v>
      </c>
      <c r="K6" s="1" t="str">
        <f>VLOOKUP(S6,'Teams Used By Individual'!$B$4:$FH$71,17,FALSE)</f>
        <v>Red Sox</v>
      </c>
      <c r="L6" s="1" t="str">
        <f>VLOOKUP(S6,'Teams Used By Individual'!$B$4:$FH$71,18,FALSE)</f>
        <v>Cruz</v>
      </c>
      <c r="M6" s="1" t="str">
        <f>VLOOKUP(S6,'Teams Used By Individual'!$B$4:$FH$71,19,FALSE)</f>
        <v>National</v>
      </c>
      <c r="N6" s="1" t="str">
        <f>VLOOKUP(S6,'Teams Used By Individual'!$B$4:$FH$71,20,FALSE)</f>
        <v>Diamondbacks</v>
      </c>
      <c r="O6" s="1" t="str">
        <f>VLOOKUP(S6,'Teams Used By Individual'!$B$4:$FH$71,21,FALSE)</f>
        <v>Rangers</v>
      </c>
      <c r="P6" s="1" t="str">
        <f>VLOOKUP(S6,'Teams Used By Individual'!$B$4:$FH$71,22,FALSE)</f>
        <v>Guardians</v>
      </c>
      <c r="Q6" s="1" t="str">
        <f>VLOOKUP(S6,'Teams Used By Individual'!$B$4:$FH$71,23,FALSE)</f>
        <v>Marlins</v>
      </c>
      <c r="R6" s="1" t="str">
        <f>VLOOKUP(S6,'Teams Used By Individual'!$B$4:$FH$71,24,FALSE)</f>
        <v>Cardinals</v>
      </c>
      <c r="S6" s="14" t="s">
        <v>75</v>
      </c>
      <c r="T6" s="15">
        <f>SUM(Y6:AU6)</f>
        <v>87</v>
      </c>
      <c r="U6" s="20">
        <f>(WAA!AF61-WAA!AF2)+(WAA!Y61-WAA!Y2)+(WAA!AE15-WAA!AE2)+(WAA!W61-WAA!W2)+(WAA!AB61-WAA!AB2)+(WAA!AG61-WAA!AG2)+(WAA!K61-WAA!K2)+(WAA!AA61-WAA!AA2)+(WAA!S61-WAA!S2)+(WAA!V61-WAA!V2)+(WAA!M61-WAA!M2)+(WAA!O61-WAA!O2)+(WAA!E61-WAA!E2)+(WAA!L61-WAA!L2)+(WAA!P61-WAA!P2)+(WAA!G61-WAA!G2)+(WAA!Q61-WAA!Q2)+(WAA!J61-WAA!J2)+(WAA!X61-WAA!X2)+(WAA!Z61-WAA!Z2)</f>
        <v>12.564704370148894</v>
      </c>
      <c r="V6" s="13">
        <f>VLOOKUP(S6,'SOTU Working Page'!$S$5:$V$72,4,FALSE)</f>
        <v>0.52122406190220993</v>
      </c>
      <c r="W6" s="1" t="str">
        <f>VLOOKUP(S6,'Teams Used By Individual'!$B$4:$DF$71,4,FALSE)</f>
        <v>Padres</v>
      </c>
      <c r="X6" s="1" t="str">
        <f>VLOOKUP(S6,'Teams Used By Individual'!$B$4:$DF$71,3,FALSE)</f>
        <v>Brewers</v>
      </c>
      <c r="Y6" s="1">
        <v>2</v>
      </c>
      <c r="Z6" s="1">
        <v>5</v>
      </c>
      <c r="AA6">
        <v>5</v>
      </c>
      <c r="AB6">
        <v>3</v>
      </c>
      <c r="AC6">
        <v>4</v>
      </c>
      <c r="AD6">
        <v>3</v>
      </c>
      <c r="AE6">
        <f>VLOOKUP(B6,'MLB Weekly Win Totals'!$B$5:$L$34,11,FALSE)</f>
        <v>5</v>
      </c>
      <c r="AF6">
        <f>VLOOKUP(C6,'MLB Weekly Win Totals'!$B$5:$LL$34,12,FALSE)</f>
        <v>5</v>
      </c>
      <c r="AG6">
        <f>VLOOKUP(D6,'MLB Weekly Win Totals'!$B$5:$LL$34,13,FALSE)</f>
        <v>5</v>
      </c>
      <c r="AH6">
        <f>VLOOKUP(E6,'MLB Weekly Win Totals'!$B$5:$LL$34,14,FALSE)</f>
        <v>5</v>
      </c>
      <c r="AI6">
        <f>VLOOKUP(F6,'MLB Weekly Win Totals'!$B$5:$LL$34,15,FALSE)</f>
        <v>4</v>
      </c>
      <c r="AJ6">
        <f>VLOOKUP(G6,'MLB Weekly Win Totals'!$B$5:$LL$34,16,FALSE)</f>
        <v>5</v>
      </c>
      <c r="AK6">
        <f>VLOOKUP(H6,'MLB Weekly Win Totals'!$B$5:$LL$34,17,FALSE)</f>
        <v>3</v>
      </c>
      <c r="AL6">
        <f>VLOOKUP(I6,'MLB Weekly Win Totals'!$B$5:$LL$34,18,FALSE)</f>
        <v>4</v>
      </c>
      <c r="AM6">
        <f>VLOOKUP(J6,'MLB Weekly Win Totals'!$B$5:$LL$34,19,FALSE)</f>
        <v>5</v>
      </c>
      <c r="AN6">
        <f>VLOOKUP(K6,'MLB Weekly Win Totals'!$B$5:$LL$34,20,FALSE)</f>
        <v>7</v>
      </c>
      <c r="AO6">
        <v>0</v>
      </c>
      <c r="AP6">
        <v>1</v>
      </c>
      <c r="AQ6">
        <f>VLOOKUP(N6,'MLB Weekly Win Totals'!$B$5:$LL$34,21,FALSE)</f>
        <v>3</v>
      </c>
      <c r="AR6">
        <f>VLOOKUP(O6,'MLB Weekly Win Totals'!$B$5:$LL$34,22,FALSE)</f>
        <v>6</v>
      </c>
      <c r="AS6">
        <f>VLOOKUP(P6,'MLB Weekly Win Totals'!$B$5:$LL$34,23,FALSE)</f>
        <v>4</v>
      </c>
      <c r="AT6">
        <f>VLOOKUP(Q6,'MLB Weekly Win Totals'!$B$5:$LL$34,24,FALSE)</f>
        <v>2</v>
      </c>
      <c r="AU6">
        <f>VLOOKUP(R6,'MLB Weekly Win Totals'!$B$5:$LL$34,25,FALSE)</f>
        <v>1</v>
      </c>
    </row>
    <row r="7" spans="1:53" x14ac:dyDescent="0.2">
      <c r="A7" s="1" t="str">
        <f>VLOOKUP(S7,'Teams Used By Individual'!$B$4:$FH$71,6,FALSE)</f>
        <v>Astros</v>
      </c>
      <c r="B7" s="1" t="str">
        <f>VLOOKUP(S7,'Teams Used By Individual'!$B$4:$FH$71,8,FALSE)</f>
        <v>Braves</v>
      </c>
      <c r="C7" s="1" t="str">
        <f>VLOOKUP(S7,'Teams Used By Individual'!$B$4:$FH$71,9,FALSE)</f>
        <v>Cubs</v>
      </c>
      <c r="D7" s="1" t="str">
        <f>VLOOKUP(S7,'Teams Used By Individual'!$B$4:$FH$71,10,FALSE)</f>
        <v>Phillies</v>
      </c>
      <c r="E7" s="1" t="str">
        <f>VLOOKUP(S7,'Teams Used By Individual'!$B$4:$FH$71,11,FALSE)</f>
        <v>Blue Jays</v>
      </c>
      <c r="F7" s="1" t="str">
        <f>VLOOKUP(S7,'Teams Used By Individual'!$B$4:$FH$71,12,FALSE)</f>
        <v>Twins</v>
      </c>
      <c r="G7" s="1" t="str">
        <f>VLOOKUP(S7,'Teams Used By Individual'!$B$4:$FH$71,13,FALSE)</f>
        <v>Angels</v>
      </c>
      <c r="H7" s="1" t="str">
        <f>VLOOKUP(S7,'Teams Used By Individual'!$B$4:$FH$71,14,FALSE)</f>
        <v>Yankees</v>
      </c>
      <c r="I7" s="1" t="str">
        <f>VLOOKUP(S7,'Teams Used By Individual'!$B$4:$FH$71,15,FALSE)</f>
        <v>Giants</v>
      </c>
      <c r="J7" s="1" t="str">
        <f>VLOOKUP(S7,'Teams Used By Individual'!$B$4:$FH$71,16,FALSE)</f>
        <v>Mariners</v>
      </c>
      <c r="K7" s="1" t="str">
        <f>VLOOKUP(S7,'Teams Used By Individual'!$B$4:$FH$71,17,FALSE)</f>
        <v>Red Sox</v>
      </c>
      <c r="L7" s="1" t="str">
        <f>VLOOKUP(S7,'Teams Used By Individual'!$B$4:$FH$71,18,FALSE)</f>
        <v>Wood</v>
      </c>
      <c r="M7" s="1" t="str">
        <f>VLOOKUP(S7,'Teams Used By Individual'!$B$4:$FH$71,19,FALSE)</f>
        <v>American</v>
      </c>
      <c r="N7" s="1" t="str">
        <f>VLOOKUP(S7,'Teams Used By Individual'!$B$4:$FH$71,20,FALSE)</f>
        <v>Diamondbacks</v>
      </c>
      <c r="O7" s="1" t="str">
        <f>VLOOKUP(S7,'Teams Used By Individual'!$B$4:$FH$71,21,FALSE)</f>
        <v>Rangers</v>
      </c>
      <c r="P7" s="1" t="str">
        <f>VLOOKUP(S7,'Teams Used By Individual'!$B$4:$FH$71,22,FALSE)</f>
        <v>Guardians</v>
      </c>
      <c r="Q7" s="1" t="str">
        <f>VLOOKUP(S7,'Teams Used By Individual'!$B$4:$FH$71,23,FALSE)</f>
        <v>Marlins</v>
      </c>
      <c r="R7" s="1" t="str">
        <f>VLOOKUP(S7,'Teams Used By Individual'!$B$4:$FH$71,24,FALSE)</f>
        <v>Athletics</v>
      </c>
      <c r="S7" s="14" t="s">
        <v>70</v>
      </c>
      <c r="T7" s="15">
        <f>SUM(Y7:AU7)</f>
        <v>85</v>
      </c>
      <c r="U7" s="20">
        <f>(WAA!Y25-WAA!Y2)+(WAA!AF25-WAA!AF2)+(WAA!K25-WAA!K2)+(WAA!V25-WAA!V2)+(WAA!O25-WAA!O2)+(WAA!AB25-WAA!AB2)+(WAA!U25-WAA!U2)+(WAA!AA25-WAA!AA2)+(WAA!T25-WAA!T2)+(WAA!I25-WAA!I2)+(WAA!M25-WAA!M2)+(WAA!S25-WAA!S2)+(WAA!E25-WAA!E2)+(WAA!AG25-WAA!AG2)+(WAA!P25-WAA!P2)+(WAA!G25-WAA!G2)+(WAA!Q25-WAA!Q2)+(WAA!J25-WAA!J2)+(WAA!X25-WAA!X2)+(WAA!R25-WAA!R2)</f>
        <v>8.2231663333219291</v>
      </c>
      <c r="V7" s="13">
        <f>VLOOKUP(S7,'SOTU Working Page'!$S$5:$V$72,4,FALSE)</f>
        <v>0.52268161438556882</v>
      </c>
      <c r="W7" s="1" t="str">
        <f>VLOOKUP(S7,'Teams Used By Individual'!$B$4:$DF$71,4,FALSE)</f>
        <v>Royals</v>
      </c>
      <c r="X7" s="1" t="str">
        <f>VLOOKUP(S7,'Teams Used By Individual'!$B$4:$DF$71,3,FALSE)</f>
        <v>Brewers</v>
      </c>
      <c r="Y7" s="1">
        <v>2</v>
      </c>
      <c r="Z7" s="1">
        <v>5</v>
      </c>
      <c r="AA7">
        <v>4</v>
      </c>
      <c r="AB7">
        <v>5</v>
      </c>
      <c r="AC7">
        <v>4</v>
      </c>
      <c r="AD7">
        <v>3</v>
      </c>
      <c r="AE7">
        <f>VLOOKUP(B7,'MLB Weekly Win Totals'!$B$5:$L$34,11,FALSE)</f>
        <v>4</v>
      </c>
      <c r="AF7">
        <f>VLOOKUP(C7,'MLB Weekly Win Totals'!$B$5:$LL$34,12,FALSE)</f>
        <v>5</v>
      </c>
      <c r="AG7">
        <f>VLOOKUP(D7,'MLB Weekly Win Totals'!$B$5:$LL$34,13,FALSE)</f>
        <v>6</v>
      </c>
      <c r="AH7">
        <f>VLOOKUP(E7,'MLB Weekly Win Totals'!$B$5:$LL$34,14,FALSE)</f>
        <v>6</v>
      </c>
      <c r="AI7">
        <f>VLOOKUP(F7,'MLB Weekly Win Totals'!$B$5:$LL$34,15,FALSE)</f>
        <v>4</v>
      </c>
      <c r="AJ7">
        <f>VLOOKUP(G7,'MLB Weekly Win Totals'!$B$5:$LL$34,16,FALSE)</f>
        <v>3</v>
      </c>
      <c r="AK7">
        <f>VLOOKUP(H7,'MLB Weekly Win Totals'!$B$5:$LL$34,17,FALSE)</f>
        <v>3</v>
      </c>
      <c r="AL7">
        <f>VLOOKUP(I7,'MLB Weekly Win Totals'!$B$5:$LL$34,18,FALSE)</f>
        <v>1</v>
      </c>
      <c r="AM7">
        <f>VLOOKUP(J7,'MLB Weekly Win Totals'!$B$5:$LL$34,19,FALSE)</f>
        <v>5</v>
      </c>
      <c r="AN7">
        <f>VLOOKUP(K7,'MLB Weekly Win Totals'!$B$5:$LL$34,20,FALSE)</f>
        <v>7</v>
      </c>
      <c r="AO7">
        <v>0</v>
      </c>
      <c r="AP7">
        <v>0</v>
      </c>
      <c r="AQ7">
        <f>VLOOKUP(N7,'MLB Weekly Win Totals'!$B$5:$LL$34,21,FALSE)</f>
        <v>3</v>
      </c>
      <c r="AR7">
        <f>VLOOKUP(O7,'MLB Weekly Win Totals'!$B$5:$LL$34,22,FALSE)</f>
        <v>6</v>
      </c>
      <c r="AS7">
        <f>VLOOKUP(P7,'MLB Weekly Win Totals'!$B$5:$LL$34,23,FALSE)</f>
        <v>4</v>
      </c>
      <c r="AT7">
        <f>VLOOKUP(Q7,'MLB Weekly Win Totals'!$B$5:$LL$34,24,FALSE)</f>
        <v>2</v>
      </c>
      <c r="AU7">
        <f>VLOOKUP(R7,'MLB Weekly Win Totals'!$B$5:$LL$34,25,FALSE)</f>
        <v>3</v>
      </c>
    </row>
    <row r="8" spans="1:53" x14ac:dyDescent="0.2">
      <c r="A8" s="1" t="str">
        <f>VLOOKUP(S8,'Teams Used By Individual'!$B$4:$FH$71,6,FALSE)</f>
        <v>Giants</v>
      </c>
      <c r="B8" s="1" t="str">
        <f>VLOOKUP(S8,'Teams Used By Individual'!$B$4:$FH$71,8,FALSE)</f>
        <v>Royals</v>
      </c>
      <c r="C8" s="1" t="str">
        <f>VLOOKUP(S8,'Teams Used By Individual'!$B$4:$FH$71,9,FALSE)</f>
        <v>Cubs</v>
      </c>
      <c r="D8" s="1" t="str">
        <f>VLOOKUP(S8,'Teams Used By Individual'!$B$4:$FH$71,10,FALSE)</f>
        <v>Phillies</v>
      </c>
      <c r="E8" s="1" t="str">
        <f>VLOOKUP(S8,'Teams Used By Individual'!$B$4:$FH$71,11,FALSE)</f>
        <v>Blue Jays</v>
      </c>
      <c r="F8" s="1" t="str">
        <f>VLOOKUP(S8,'Teams Used By Individual'!$B$4:$FH$71,12,FALSE)</f>
        <v>Tigers</v>
      </c>
      <c r="G8" s="1" t="str">
        <f>VLOOKUP(S8,'Teams Used By Individual'!$B$4:$FH$71,13,FALSE)</f>
        <v>Angels</v>
      </c>
      <c r="H8" s="1" t="str">
        <f>VLOOKUP(S8,'Teams Used By Individual'!$B$4:$FH$71,14,FALSE)</f>
        <v>Nationals</v>
      </c>
      <c r="I8" s="1" t="str">
        <f>VLOOKUP(S8,'Teams Used By Individual'!$B$4:$FH$71,15,FALSE)</f>
        <v>Mariners</v>
      </c>
      <c r="J8" s="1" t="str">
        <f>VLOOKUP(S8,'Teams Used By Individual'!$B$4:$FH$71,16,FALSE)</f>
        <v>Rays</v>
      </c>
      <c r="K8" s="1" t="str">
        <f>VLOOKUP(S8,'Teams Used By Individual'!$B$4:$FH$71,17,FALSE)</f>
        <v>Reds</v>
      </c>
      <c r="L8" s="1" t="str">
        <f>VLOOKUP(S8,'Teams Used By Individual'!$B$4:$FH$71,18,FALSE)</f>
        <v>Raleigh</v>
      </c>
      <c r="M8" s="1" t="str">
        <f>VLOOKUP(S8,'Teams Used By Individual'!$B$4:$FH$71,19,FALSE)</f>
        <v>National</v>
      </c>
      <c r="N8" s="1" t="str">
        <f>VLOOKUP(S8,'Teams Used By Individual'!$B$4:$FH$71,20,FALSE)</f>
        <v>Diamondbacks</v>
      </c>
      <c r="O8" s="1" t="str">
        <f>VLOOKUP(S8,'Teams Used By Individual'!$B$4:$FH$71,21,FALSE)</f>
        <v>Orioles</v>
      </c>
      <c r="P8" s="1" t="str">
        <f>VLOOKUP(S8,'Teams Used By Individual'!$B$4:$FH$71,22,FALSE)</f>
        <v>Rangers</v>
      </c>
      <c r="Q8" s="1" t="str">
        <f>VLOOKUP(S8,'Teams Used By Individual'!$B$4:$FH$71,23,FALSE)</f>
        <v>Athletics</v>
      </c>
      <c r="R8" s="1" t="str">
        <f>VLOOKUP(S8,'Teams Used By Individual'!$B$4:$FH$71,24,FALSE)</f>
        <v>Cardinals</v>
      </c>
      <c r="S8" s="14" t="s">
        <v>15</v>
      </c>
      <c r="T8" s="15">
        <f>SUM(Y8:AU8)</f>
        <v>81</v>
      </c>
      <c r="U8" s="20">
        <f>(WAA!Y14-WAA!Y2)+(WAA!AF14-WAA!AF2)+(WAA!G40-WAA!G2)+(WAA!V14-WAA!V2)+(WAA!AG14-WAA!AG2)+(WAA!J14-WAA!J2)+(WAA!K14-WAA!K2)+(WAA!AA14-WAA!AA2)+(WAA!T14-WAA!T2)+(WAA!I14-WAA!I2)+(WAA!L14-WAA!L2)+(WAA!S14-WAA!S2)+(WAA!W14-WAA!W2)+(WAA!P14-WAA!P2)+(WAA!H14-WAA!H2)+(WAA!AB14-WAA!AB2)+(WAA!F14-WAA!F2)+(WAA!Q14-WAA!Q2)+(WAA!R14-WAA!R2)+(WAA!Z14-WAA!Z2)</f>
        <v>4.1190744377349215</v>
      </c>
      <c r="V8" s="13">
        <f>VLOOKUP(S8,'SOTU Working Page'!$S$5:$V$72,4,FALSE)</f>
        <v>0.51899825545059686</v>
      </c>
      <c r="W8" s="1" t="str">
        <f>VLOOKUP(S8,'Teams Used By Individual'!$B$4:$DF$71,4,FALSE)</f>
        <v>Red Sox</v>
      </c>
      <c r="X8" s="1" t="str">
        <f>VLOOKUP(S8,'Teams Used By Individual'!$B$4:$DF$71,3,FALSE)</f>
        <v>Brewers</v>
      </c>
      <c r="Y8" s="1">
        <v>2</v>
      </c>
      <c r="Z8" s="1">
        <v>5</v>
      </c>
      <c r="AA8">
        <v>2</v>
      </c>
      <c r="AB8">
        <v>5</v>
      </c>
      <c r="AC8">
        <v>5</v>
      </c>
      <c r="AD8">
        <v>5</v>
      </c>
      <c r="AE8">
        <f>VLOOKUP(B8,'MLB Weekly Win Totals'!$B$5:$L$34,11,FALSE)</f>
        <v>5</v>
      </c>
      <c r="AF8">
        <f>VLOOKUP(C8,'MLB Weekly Win Totals'!$B$5:$LL$34,12,FALSE)</f>
        <v>5</v>
      </c>
      <c r="AG8">
        <f>VLOOKUP(D8,'MLB Weekly Win Totals'!$B$5:$LL$34,13,FALSE)</f>
        <v>6</v>
      </c>
      <c r="AH8">
        <f>VLOOKUP(E8,'MLB Weekly Win Totals'!$B$5:$LL$34,14,FALSE)</f>
        <v>6</v>
      </c>
      <c r="AI8">
        <f>VLOOKUP(F8,'MLB Weekly Win Totals'!$B$5:$LL$34,15,FALSE)</f>
        <v>4</v>
      </c>
      <c r="AJ8">
        <f>VLOOKUP(G8,'MLB Weekly Win Totals'!$B$5:$LL$34,16,FALSE)</f>
        <v>3</v>
      </c>
      <c r="AK8">
        <f>VLOOKUP(H8,'MLB Weekly Win Totals'!$B$5:$LL$34,17,FALSE)</f>
        <v>2</v>
      </c>
      <c r="AL8">
        <f>VLOOKUP(I8,'MLB Weekly Win Totals'!$B$5:$LL$34,18,FALSE)</f>
        <v>4</v>
      </c>
      <c r="AM8">
        <f>VLOOKUP(J8,'MLB Weekly Win Totals'!$B$5:$LL$34,19,FALSE)</f>
        <v>2</v>
      </c>
      <c r="AN8">
        <f>VLOOKUP(K8,'MLB Weekly Win Totals'!$B$5:$LL$34,20,FALSE)</f>
        <v>4</v>
      </c>
      <c r="AO8">
        <v>2</v>
      </c>
      <c r="AP8">
        <v>1</v>
      </c>
      <c r="AQ8">
        <f>VLOOKUP(N8,'MLB Weekly Win Totals'!$B$5:$LL$34,21,FALSE)</f>
        <v>3</v>
      </c>
      <c r="AR8">
        <f>VLOOKUP(O8,'MLB Weekly Win Totals'!$B$5:$LL$34,22,FALSE)</f>
        <v>3</v>
      </c>
      <c r="AS8">
        <f>VLOOKUP(P8,'MLB Weekly Win Totals'!$B$5:$LL$34,23,FALSE)</f>
        <v>2</v>
      </c>
      <c r="AT8">
        <f>VLOOKUP(Q8,'MLB Weekly Win Totals'!$B$5:$LL$34,24,FALSE)</f>
        <v>4</v>
      </c>
      <c r="AU8">
        <f>VLOOKUP(R8,'MLB Weekly Win Totals'!$B$5:$LL$34,25,FALSE)</f>
        <v>1</v>
      </c>
    </row>
    <row r="9" spans="1:53" x14ac:dyDescent="0.2">
      <c r="A9" s="1" t="str">
        <f>VLOOKUP(S9,'Teams Used By Individual'!$B$4:$FH$71,6,FALSE)</f>
        <v>Reds</v>
      </c>
      <c r="B9" s="1" t="str">
        <f>VLOOKUP(S9,'Teams Used By Individual'!$B$4:$FH$71,8,FALSE)</f>
        <v>Dodgers</v>
      </c>
      <c r="C9" s="1" t="str">
        <f>VLOOKUP(S9,'Teams Used By Individual'!$B$4:$FH$71,9,FALSE)</f>
        <v>Braves</v>
      </c>
      <c r="D9" s="1" t="str">
        <f>VLOOKUP(S9,'Teams Used By Individual'!$B$4:$FH$71,10,FALSE)</f>
        <v>Angels</v>
      </c>
      <c r="E9" s="1" t="str">
        <f>VLOOKUP(S9,'Teams Used By Individual'!$B$4:$FH$71,11,FALSE)</f>
        <v>Blue Jays</v>
      </c>
      <c r="F9" s="1" t="str">
        <f>VLOOKUP(S9,'Teams Used By Individual'!$B$4:$FH$71,12,FALSE)</f>
        <v>Tigers</v>
      </c>
      <c r="G9" s="1" t="str">
        <f>VLOOKUP(S9,'Teams Used By Individual'!$B$4:$FH$71,13,FALSE)</f>
        <v>Cardinals</v>
      </c>
      <c r="H9" s="1" t="str">
        <f>VLOOKUP(S9,'Teams Used By Individual'!$B$4:$FH$71,14,FALSE)</f>
        <v>Phillies</v>
      </c>
      <c r="I9" s="1" t="str">
        <f>VLOOKUP(S9,'Teams Used By Individual'!$B$4:$FH$71,15,FALSE)</f>
        <v>Mets</v>
      </c>
      <c r="J9" s="1" t="str">
        <f>VLOOKUP(S9,'Teams Used By Individual'!$B$4:$FH$71,16,FALSE)</f>
        <v>Giants</v>
      </c>
      <c r="K9" s="1" t="str">
        <f>VLOOKUP(S9,'Teams Used By Individual'!$B$4:$FH$71,17,FALSE)</f>
        <v>Guardians</v>
      </c>
      <c r="L9" s="1" t="str">
        <f>VLOOKUP(S9,'Teams Used By Individual'!$B$4:$FH$71,18,FALSE)</f>
        <v>Raleigh</v>
      </c>
      <c r="M9" s="1" t="str">
        <f>VLOOKUP(S9,'Teams Used By Individual'!$B$4:$FH$71,19,FALSE)</f>
        <v>National</v>
      </c>
      <c r="N9" s="1" t="str">
        <f>VLOOKUP(S9,'Teams Used By Individual'!$B$4:$FH$71,20,FALSE)</f>
        <v>Rangers</v>
      </c>
      <c r="O9" s="1" t="str">
        <f>VLOOKUP(S9,'Teams Used By Individual'!$B$4:$FH$71,21,FALSE)</f>
        <v>Orioles</v>
      </c>
      <c r="P9" s="1" t="str">
        <f>VLOOKUP(S9,'Teams Used By Individual'!$B$4:$FH$71,22,FALSE)</f>
        <v>Mariners</v>
      </c>
      <c r="Q9" s="1" t="str">
        <f>VLOOKUP(S9,'Teams Used By Individual'!$B$4:$FH$71,23,FALSE)</f>
        <v>Athletics</v>
      </c>
      <c r="R9" s="1" t="str">
        <f>VLOOKUP(S9,'Teams Used By Individual'!$B$4:$FH$71,24,FALSE)</f>
        <v>Diamondbacks</v>
      </c>
      <c r="S9" s="14" t="s">
        <v>79</v>
      </c>
      <c r="T9" s="15">
        <f>SUM(Y9:AU9)</f>
        <v>81</v>
      </c>
      <c r="U9" s="20">
        <f>(WAA!Y31-WAA!Y2)+(WAA!Q31-WAA!Q2)+(WAA!G31-WAA!G2)+(WAA!W31-WAA!W2)+(WAA!AB31-WAA!AB2)+(WAA!O31-WAA!O2)+(WAA!AD31-WAA!AD2)+(WAA!U31-WAA!U2)+(WAA!S31-WAA!S2)+(WAA!I31-WAA!I2)+(WAA!L31-WAA!L2)+(WAA!Z31-WAA!Z2)+(WAA!T31-WAA!T2)+(WAA!V31-WAA!V2)+(WAA!AG31-WAA!AG2)+(WAA!J31-WAA!J2)+(WAA!F31-WAA!F2)+(WAA!P31-WAA!P2)+(WAA!R31-WAA!R2)+(WAA!AF31-WAA!AF2)</f>
        <v>4.3464195618310697</v>
      </c>
      <c r="V9" s="13">
        <f>VLOOKUP(S9,'SOTU Working Page'!$S$5:$V$72,4,FALSE)</f>
        <v>0.51977200315581595</v>
      </c>
      <c r="W9" s="1" t="str">
        <f>VLOOKUP(S9,'Teams Used By Individual'!$B$4:$DF$71,4,FALSE)</f>
        <v>Red Sox</v>
      </c>
      <c r="X9" s="1" t="str">
        <f>VLOOKUP(S9,'Teams Used By Individual'!$B$4:$DF$71,3,FALSE)</f>
        <v>Brewers</v>
      </c>
      <c r="Y9" s="1">
        <v>3</v>
      </c>
      <c r="Z9" s="1">
        <v>5</v>
      </c>
      <c r="AA9">
        <v>2</v>
      </c>
      <c r="AB9">
        <v>3</v>
      </c>
      <c r="AC9">
        <v>4</v>
      </c>
      <c r="AD9">
        <v>3</v>
      </c>
      <c r="AE9">
        <f>VLOOKUP(B9,'MLB Weekly Win Totals'!$B$5:$L$34,11,FALSE)</f>
        <v>4</v>
      </c>
      <c r="AF9">
        <f>VLOOKUP(C9,'MLB Weekly Win Totals'!$B$5:$LL$34,12,FALSE)</f>
        <v>5</v>
      </c>
      <c r="AG9">
        <f>VLOOKUP(D9,'MLB Weekly Win Totals'!$B$5:$LL$34,13,FALSE)</f>
        <v>5</v>
      </c>
      <c r="AH9">
        <f>VLOOKUP(E9,'MLB Weekly Win Totals'!$B$5:$LL$34,14,FALSE)</f>
        <v>6</v>
      </c>
      <c r="AI9">
        <f>VLOOKUP(F9,'MLB Weekly Win Totals'!$B$5:$LL$34,15,FALSE)</f>
        <v>4</v>
      </c>
      <c r="AJ9">
        <f>VLOOKUP(G9,'MLB Weekly Win Totals'!$B$5:$LL$34,16,FALSE)</f>
        <v>1</v>
      </c>
      <c r="AK9">
        <f>VLOOKUP(H9,'MLB Weekly Win Totals'!$B$5:$LL$34,17,FALSE)</f>
        <v>5</v>
      </c>
      <c r="AL9">
        <f>VLOOKUP(I9,'MLB Weekly Win Totals'!$B$5:$LL$34,18,FALSE)</f>
        <v>2</v>
      </c>
      <c r="AM9">
        <f>VLOOKUP(J9,'MLB Weekly Win Totals'!$B$5:$LL$34,19,FALSE)</f>
        <v>4</v>
      </c>
      <c r="AN9">
        <f>VLOOKUP(K9,'MLB Weekly Win Totals'!$B$5:$LL$34,20,FALSE)</f>
        <v>6</v>
      </c>
      <c r="AO9">
        <v>2</v>
      </c>
      <c r="AP9">
        <v>1</v>
      </c>
      <c r="AQ9">
        <f>VLOOKUP(N9,'MLB Weekly Win Totals'!$B$5:$LL$34,21,FALSE)</f>
        <v>2</v>
      </c>
      <c r="AR9">
        <f>VLOOKUP(O9,'MLB Weekly Win Totals'!$B$5:$LL$34,22,FALSE)</f>
        <v>3</v>
      </c>
      <c r="AS9">
        <f>VLOOKUP(P9,'MLB Weekly Win Totals'!$B$5:$LL$34,23,FALSE)</f>
        <v>4</v>
      </c>
      <c r="AT9">
        <f>VLOOKUP(Q9,'MLB Weekly Win Totals'!$B$5:$LL$34,24,FALSE)</f>
        <v>4</v>
      </c>
      <c r="AU9">
        <f>VLOOKUP(R9,'MLB Weekly Win Totals'!$B$5:$LL$34,25,FALSE)</f>
        <v>3</v>
      </c>
    </row>
    <row r="10" spans="1:53" x14ac:dyDescent="0.2">
      <c r="A10" s="1" t="str">
        <f>VLOOKUP(S10,'Teams Used By Individual'!$B$4:$FH$71,6,FALSE)</f>
        <v>Giants</v>
      </c>
      <c r="B10" s="1" t="str">
        <f>VLOOKUP(S10,'Teams Used By Individual'!$B$4:$FH$71,8,FALSE)</f>
        <v>Royals</v>
      </c>
      <c r="C10" s="1" t="str">
        <f>VLOOKUP(S10,'Teams Used By Individual'!$B$4:$FH$71,9,FALSE)</f>
        <v>Rangers</v>
      </c>
      <c r="D10" s="1" t="str">
        <f>VLOOKUP(S10,'Teams Used By Individual'!$B$4:$FH$71,10,FALSE)</f>
        <v>Pirates</v>
      </c>
      <c r="E10" s="1" t="str">
        <f>VLOOKUP(S10,'Teams Used By Individual'!$B$4:$FH$71,11,FALSE)</f>
        <v>Blue Jays</v>
      </c>
      <c r="F10" s="1" t="str">
        <f>VLOOKUP(S10,'Teams Used By Individual'!$B$4:$FH$71,12,FALSE)</f>
        <v>Twins</v>
      </c>
      <c r="G10" s="1" t="str">
        <f>VLOOKUP(S10,'Teams Used By Individual'!$B$4:$FH$71,13,FALSE)</f>
        <v>Cardinals</v>
      </c>
      <c r="H10" s="1" t="str">
        <f>VLOOKUP(S10,'Teams Used By Individual'!$B$4:$FH$71,14,FALSE)</f>
        <v>Yankees</v>
      </c>
      <c r="I10" s="1" t="str">
        <f>VLOOKUP(S10,'Teams Used By Individual'!$B$4:$FH$71,15,FALSE)</f>
        <v>Cubs</v>
      </c>
      <c r="J10" s="1" t="str">
        <f>VLOOKUP(S10,'Teams Used By Individual'!$B$4:$FH$71,16,FALSE)</f>
        <v>Mariners</v>
      </c>
      <c r="K10" s="1" t="str">
        <f>VLOOKUP(S10,'Teams Used By Individual'!$B$4:$FH$71,17,FALSE)</f>
        <v>Angels</v>
      </c>
      <c r="L10" s="1" t="str">
        <f>VLOOKUP(S10,'Teams Used By Individual'!$B$4:$FH$71,18,FALSE)</f>
        <v>Raleigh</v>
      </c>
      <c r="M10" s="1" t="str">
        <f>VLOOKUP(S10,'Teams Used By Individual'!$B$4:$FH$71,19,FALSE)</f>
        <v>National</v>
      </c>
      <c r="N10" s="1" t="str">
        <f>VLOOKUP(S10,'Teams Used By Individual'!$B$4:$FH$71,20,FALSE)</f>
        <v>Diamondbacks</v>
      </c>
      <c r="O10" s="1" t="str">
        <f>VLOOKUP(S10,'Teams Used By Individual'!$B$4:$FH$71,21,FALSE)</f>
        <v>Guardians</v>
      </c>
      <c r="P10" s="1" t="str">
        <f>VLOOKUP(S10,'Teams Used By Individual'!$B$4:$FH$71,22,FALSE)</f>
        <v>Astros</v>
      </c>
      <c r="Q10" s="1" t="str">
        <f>VLOOKUP(S10,'Teams Used By Individual'!$B$4:$FH$71,23,FALSE)</f>
        <v>Marlins</v>
      </c>
      <c r="R10" s="1" t="str">
        <f>VLOOKUP(S10,'Teams Used By Individual'!$B$4:$FH$71,24,FALSE)</f>
        <v>Tigers</v>
      </c>
      <c r="S10" s="14" t="s">
        <v>28</v>
      </c>
      <c r="T10" s="15">
        <f>SUM(Y10:AU10)</f>
        <v>81</v>
      </c>
      <c r="U10" s="20">
        <f>(WAA!Y45-WAA!Y2)+(WAA!AF45-WAA!AF2)+(WAA!G40-WAA!G2)+(WAA!V45-WAA!V2)+(WAA!AG45-WAA!AG2)+(WAA!AB45-WAA!AB2)+(WAA!K45-WAA!K2)+(WAA!Q45-WAA!Q2)+(WAA!AC45-WAA!AC2)+(WAA!I45-WAA!I2)+(WAA!M45-WAA!M2)+(WAA!Z45-WAA!Z2)+(WAA!E45-WAA!E2)+(WAA!AA45-WAA!AA2)+(WAA!P45-WAA!P2)+(WAA!S45-WAA!S2)+(WAA!J45-WAA!J2)+(WAA!O45-WAA!O2)+(WAA!X45-WAA!X2)+(WAA!L45-WAA!L2)</f>
        <v>5.6928989883767347</v>
      </c>
      <c r="V10" s="13">
        <f>VLOOKUP(S10,'SOTU Working Page'!$S$5:$V$72,4,FALSE)</f>
        <v>0.52324019093446794</v>
      </c>
      <c r="W10" s="1" t="str">
        <f>VLOOKUP(S10,'Teams Used By Individual'!$B$4:$DF$71,4,FALSE)</f>
        <v>Red Sox</v>
      </c>
      <c r="X10" s="1" t="str">
        <f>VLOOKUP(S10,'Teams Used By Individual'!$B$4:$DF$71,3,FALSE)</f>
        <v>Brewers</v>
      </c>
      <c r="Y10" s="1">
        <v>2</v>
      </c>
      <c r="Z10" s="1">
        <v>5</v>
      </c>
      <c r="AA10">
        <v>2</v>
      </c>
      <c r="AB10">
        <v>5</v>
      </c>
      <c r="AC10">
        <v>5</v>
      </c>
      <c r="AD10">
        <v>3</v>
      </c>
      <c r="AE10">
        <f>VLOOKUP(B10,'MLB Weekly Win Totals'!$B$5:$L$34,11,FALSE)</f>
        <v>5</v>
      </c>
      <c r="AF10">
        <f>VLOOKUP(C10,'MLB Weekly Win Totals'!$B$5:$LL$34,12,FALSE)</f>
        <v>5</v>
      </c>
      <c r="AG10">
        <f>VLOOKUP(D10,'MLB Weekly Win Totals'!$B$5:$LL$34,13,FALSE)</f>
        <v>4</v>
      </c>
      <c r="AH10">
        <f>VLOOKUP(E10,'MLB Weekly Win Totals'!$B$5:$LL$34,14,FALSE)</f>
        <v>6</v>
      </c>
      <c r="AI10">
        <f>VLOOKUP(F10,'MLB Weekly Win Totals'!$B$5:$LL$34,15,FALSE)</f>
        <v>4</v>
      </c>
      <c r="AJ10">
        <f>VLOOKUP(G10,'MLB Weekly Win Totals'!$B$5:$LL$34,16,FALSE)</f>
        <v>1</v>
      </c>
      <c r="AK10">
        <f>VLOOKUP(H10,'MLB Weekly Win Totals'!$B$5:$LL$34,17,FALSE)</f>
        <v>3</v>
      </c>
      <c r="AL10">
        <f>VLOOKUP(I10,'MLB Weekly Win Totals'!$B$5:$LL$34,18,FALSE)</f>
        <v>3</v>
      </c>
      <c r="AM10">
        <f>VLOOKUP(J10,'MLB Weekly Win Totals'!$B$5:$LL$34,19,FALSE)</f>
        <v>5</v>
      </c>
      <c r="AN10">
        <f>VLOOKUP(K10,'MLB Weekly Win Totals'!$B$5:$LL$34,20,FALSE)</f>
        <v>4</v>
      </c>
      <c r="AO10">
        <v>2</v>
      </c>
      <c r="AP10">
        <v>1</v>
      </c>
      <c r="AQ10">
        <f>VLOOKUP(N10,'MLB Weekly Win Totals'!$B$5:$LL$34,21,FALSE)</f>
        <v>3</v>
      </c>
      <c r="AR10">
        <f>VLOOKUP(O10,'MLB Weekly Win Totals'!$B$5:$LL$34,22,FALSE)</f>
        <v>4</v>
      </c>
      <c r="AS10">
        <f>VLOOKUP(P10,'MLB Weekly Win Totals'!$B$5:$LL$34,23,FALSE)</f>
        <v>2</v>
      </c>
      <c r="AT10">
        <f>VLOOKUP(Q10,'MLB Weekly Win Totals'!$B$5:$LL$34,24,FALSE)</f>
        <v>2</v>
      </c>
      <c r="AU10">
        <f>VLOOKUP(R10,'MLB Weekly Win Totals'!$B$5:$LL$34,25,FALSE)</f>
        <v>5</v>
      </c>
    </row>
    <row r="11" spans="1:53" x14ac:dyDescent="0.2">
      <c r="A11" s="1" t="str">
        <f>VLOOKUP(S11,'Teams Used By Individual'!$B$4:$FH$71,6,FALSE)</f>
        <v>Athletics</v>
      </c>
      <c r="B11" s="1" t="str">
        <f>VLOOKUP(S11,'Teams Used By Individual'!$B$4:$FH$71,8,FALSE)</f>
        <v>Royals</v>
      </c>
      <c r="C11" s="1" t="str">
        <f>VLOOKUP(S11,'Teams Used By Individual'!$B$4:$FH$71,9,FALSE)</f>
        <v>Rangers</v>
      </c>
      <c r="D11" s="1" t="str">
        <f>VLOOKUP(S11,'Teams Used By Individual'!$B$4:$FH$71,10,FALSE)</f>
        <v>Phillies</v>
      </c>
      <c r="E11" s="1" t="str">
        <f>VLOOKUP(S11,'Teams Used By Individual'!$B$4:$FH$71,11,FALSE)</f>
        <v>Blue Jays</v>
      </c>
      <c r="F11" s="1" t="str">
        <f>VLOOKUP(S11,'Teams Used By Individual'!$B$4:$FH$71,12,FALSE)</f>
        <v>Twins</v>
      </c>
      <c r="G11" s="1" t="str">
        <f>VLOOKUP(S11,'Teams Used By Individual'!$B$4:$FH$71,13,FALSE)</f>
        <v>Cubs</v>
      </c>
      <c r="H11" s="1" t="str">
        <f>VLOOKUP(S11,'Teams Used By Individual'!$B$4:$FH$71,14,FALSE)</f>
        <v>Astros</v>
      </c>
      <c r="I11" s="1" t="str">
        <f>VLOOKUP(S11,'Teams Used By Individual'!$B$4:$FH$71,15,FALSE)</f>
        <v>Brewers</v>
      </c>
      <c r="J11" s="1" t="str">
        <f>VLOOKUP(S11,'Teams Used By Individual'!$B$4:$FH$71,16,FALSE)</f>
        <v>Mariners</v>
      </c>
      <c r="K11" s="1" t="str">
        <f>VLOOKUP(S11,'Teams Used By Individual'!$B$4:$FH$71,17,FALSE)</f>
        <v>White Sox</v>
      </c>
      <c r="L11" s="1" t="str">
        <f>VLOOKUP(S11,'Teams Used By Individual'!$B$4:$FH$71,18,FALSE)</f>
        <v>Raleigh</v>
      </c>
      <c r="M11" s="1" t="str">
        <f>VLOOKUP(S11,'Teams Used By Individual'!$B$4:$FH$71,19,FALSE)</f>
        <v>National</v>
      </c>
      <c r="N11" s="1" t="str">
        <f>VLOOKUP(S11,'Teams Used By Individual'!$B$4:$FH$71,20,FALSE)</f>
        <v>Pirates</v>
      </c>
      <c r="O11" s="1" t="str">
        <f>VLOOKUP(S11,'Teams Used By Individual'!$B$4:$FH$71,21,FALSE)</f>
        <v>Orioles</v>
      </c>
      <c r="P11" s="1" t="str">
        <f>VLOOKUP(S11,'Teams Used By Individual'!$B$4:$FH$71,22,FALSE)</f>
        <v>Guardians</v>
      </c>
      <c r="Q11" s="1" t="str">
        <f>VLOOKUP(S11,'Teams Used By Individual'!$B$4:$FH$71,23,FALSE)</f>
        <v>Marlins</v>
      </c>
      <c r="R11" s="1" t="str">
        <f>VLOOKUP(S11,'Teams Used By Individual'!$B$4:$FH$71,24,FALSE)</f>
        <v>Tigers</v>
      </c>
      <c r="S11" s="14" t="s">
        <v>24</v>
      </c>
      <c r="T11" s="15">
        <f>SUM(Y11:AU11)</f>
        <v>81</v>
      </c>
      <c r="U11" s="20">
        <f>(WAA!AC48-WAA!AC2)+(WAA!E48-WAA!E2)+(WAA!AE15-WAA!AE2)+(WAA!W48-WAA!W2)+(WAA!R48-WAA!R2)+(WAA!AB48-WAA!AB2)+(WAA!K48-WAA!K2)+(WAA!Q48-WAA!Q2)+(WAA!T48-WAA!T2)+(WAA!I48-WAA!I2)+(WAA!M48-WAA!M2)+(WAA!AA48-WAA!AA2)+(WAA!O48-WAA!O2)+(WAA!Y48-WAA!Y2)+(WAA!P48-WAA!P2)+(WAA!N48-WAA!N2)+(WAA!F48-WAA!F2)+(WAA!J48-WAA!J2)+(WAA!X48-WAA!X2)+(WAA!L48-WAA!L2)</f>
        <v>5.0525875071444624</v>
      </c>
      <c r="V11" s="13">
        <f>VLOOKUP(S11,'SOTU Working Page'!$S$5:$V$72,4,FALSE)</f>
        <v>0.51237890061188729</v>
      </c>
      <c r="W11" s="1" t="str">
        <f>VLOOKUP(S11,'Teams Used By Individual'!$B$4:$DF$71,4,FALSE)</f>
        <v>Padres</v>
      </c>
      <c r="X11" s="1" t="str">
        <f>VLOOKUP(S11,'Teams Used By Individual'!$B$4:$DF$71,3,FALSE)</f>
        <v>Yankees</v>
      </c>
      <c r="Y11" s="1">
        <v>1</v>
      </c>
      <c r="Z11" s="1">
        <v>3</v>
      </c>
      <c r="AA11">
        <v>5</v>
      </c>
      <c r="AB11">
        <v>3</v>
      </c>
      <c r="AC11">
        <v>4</v>
      </c>
      <c r="AD11">
        <v>3</v>
      </c>
      <c r="AE11">
        <f>VLOOKUP(B11,'MLB Weekly Win Totals'!$B$5:$L$34,11,FALSE)</f>
        <v>5</v>
      </c>
      <c r="AF11">
        <f>VLOOKUP(C11,'MLB Weekly Win Totals'!$B$5:$LL$34,12,FALSE)</f>
        <v>5</v>
      </c>
      <c r="AG11">
        <f>VLOOKUP(D11,'MLB Weekly Win Totals'!$B$5:$LL$34,13,FALSE)</f>
        <v>6</v>
      </c>
      <c r="AH11">
        <f>VLOOKUP(E11,'MLB Weekly Win Totals'!$B$5:$LL$34,14,FALSE)</f>
        <v>6</v>
      </c>
      <c r="AI11">
        <f>VLOOKUP(F11,'MLB Weekly Win Totals'!$B$5:$LL$34,15,FALSE)</f>
        <v>4</v>
      </c>
      <c r="AJ11">
        <f>VLOOKUP(G11,'MLB Weekly Win Totals'!$B$5:$LL$34,16,FALSE)</f>
        <v>4</v>
      </c>
      <c r="AK11">
        <f>VLOOKUP(H11,'MLB Weekly Win Totals'!$B$5:$LL$34,17,FALSE)</f>
        <v>4</v>
      </c>
      <c r="AL11">
        <f>VLOOKUP(I11,'MLB Weekly Win Totals'!$B$5:$LL$34,18,FALSE)</f>
        <v>4</v>
      </c>
      <c r="AM11">
        <f>VLOOKUP(J11,'MLB Weekly Win Totals'!$B$5:$LL$34,19,FALSE)</f>
        <v>5</v>
      </c>
      <c r="AN11">
        <f>VLOOKUP(K11,'MLB Weekly Win Totals'!$B$5:$LL$34,20,FALSE)</f>
        <v>2</v>
      </c>
      <c r="AO11">
        <v>2</v>
      </c>
      <c r="AP11">
        <v>1</v>
      </c>
      <c r="AQ11">
        <f>VLOOKUP(N11,'MLB Weekly Win Totals'!$B$5:$LL$34,21,FALSE)</f>
        <v>0</v>
      </c>
      <c r="AR11">
        <f>VLOOKUP(O11,'MLB Weekly Win Totals'!$B$5:$LL$34,22,FALSE)</f>
        <v>3</v>
      </c>
      <c r="AS11">
        <f>VLOOKUP(P11,'MLB Weekly Win Totals'!$B$5:$LL$34,23,FALSE)</f>
        <v>4</v>
      </c>
      <c r="AT11">
        <f>VLOOKUP(Q11,'MLB Weekly Win Totals'!$B$5:$LL$34,24,FALSE)</f>
        <v>2</v>
      </c>
      <c r="AU11">
        <f>VLOOKUP(R11,'MLB Weekly Win Totals'!$B$5:$LL$34,25,FALSE)</f>
        <v>5</v>
      </c>
    </row>
    <row r="12" spans="1:53" x14ac:dyDescent="0.2">
      <c r="A12" s="1" t="str">
        <f>VLOOKUP(S12,'Teams Used By Individual'!$B$4:$FH$71,6,FALSE)</f>
        <v>Giants</v>
      </c>
      <c r="B12" s="1" t="str">
        <f>VLOOKUP(S12,'Teams Used By Individual'!$B$4:$FH$71,8,FALSE)</f>
        <v>White Sox</v>
      </c>
      <c r="C12" s="1" t="str">
        <f>VLOOKUP(S12,'Teams Used By Individual'!$B$4:$FH$71,9,FALSE)</f>
        <v>Cubs</v>
      </c>
      <c r="D12" s="1" t="str">
        <f>VLOOKUP(S12,'Teams Used By Individual'!$B$4:$FH$71,10,FALSE)</f>
        <v>Angels</v>
      </c>
      <c r="E12" s="1" t="str">
        <f>VLOOKUP(S12,'Teams Used By Individual'!$B$4:$FH$71,11,FALSE)</f>
        <v>Mets</v>
      </c>
      <c r="F12" s="1" t="str">
        <f>VLOOKUP(S12,'Teams Used By Individual'!$B$4:$FH$71,12,FALSE)</f>
        <v>Tigers</v>
      </c>
      <c r="G12" s="1" t="str">
        <f>VLOOKUP(S12,'Teams Used By Individual'!$B$4:$FH$71,13,FALSE)</f>
        <v>Marlins</v>
      </c>
      <c r="H12" s="1" t="str">
        <f>VLOOKUP(S12,'Teams Used By Individual'!$B$4:$FH$71,14,FALSE)</f>
        <v>Dodgers</v>
      </c>
      <c r="I12" s="1" t="str">
        <f>VLOOKUP(S12,'Teams Used By Individual'!$B$4:$FH$71,15,FALSE)</f>
        <v>Cardinals</v>
      </c>
      <c r="J12" s="1" t="str">
        <f>VLOOKUP(S12,'Teams Used By Individual'!$B$4:$FH$71,16,FALSE)</f>
        <v>Diamondbacks</v>
      </c>
      <c r="K12" s="1" t="str">
        <f>VLOOKUP(S12,'Teams Used By Individual'!$B$4:$FH$71,17,FALSE)</f>
        <v>Reds</v>
      </c>
      <c r="L12" s="1" t="str">
        <f>VLOOKUP(S12,'Teams Used By Individual'!$B$4:$FH$71,18,FALSE)</f>
        <v>Olson</v>
      </c>
      <c r="M12" s="1" t="str">
        <f>VLOOKUP(S12,'Teams Used By Individual'!$B$4:$FH$71,19,FALSE)</f>
        <v>National</v>
      </c>
      <c r="N12" s="1" t="str">
        <f>VLOOKUP(S12,'Teams Used By Individual'!$B$4:$FH$71,20,FALSE)</f>
        <v>Pirates</v>
      </c>
      <c r="O12" s="1" t="str">
        <f>VLOOKUP(S12,'Teams Used By Individual'!$B$4:$FH$71,21,FALSE)</f>
        <v>Orioles</v>
      </c>
      <c r="P12" s="1" t="str">
        <f>VLOOKUP(S12,'Teams Used By Individual'!$B$4:$FH$71,22,FALSE)</f>
        <v>Mariners</v>
      </c>
      <c r="Q12" s="1" t="str">
        <f>VLOOKUP(S12,'Teams Used By Individual'!$B$4:$FH$71,23,FALSE)</f>
        <v>Braves</v>
      </c>
      <c r="R12" s="1" t="str">
        <f>VLOOKUP(S12,'Teams Used By Individual'!$B$4:$FH$71,24,FALSE)</f>
        <v>Royals</v>
      </c>
      <c r="S12" s="14" t="s">
        <v>11</v>
      </c>
      <c r="T12" s="15">
        <f>SUM(Y12:AU12)</f>
        <v>81</v>
      </c>
      <c r="U12" s="20">
        <f>(WAA!Y62-WAA!Y2)+(WAA!AC62-WAA!AC2)+(WAA!AE15-WAA!AE2)+(WAA!T62-WAA!T2)+(WAA!AG62-WAA!AG2)+(WAA!Q62-WAA!Q2)+(WAA!N62-WAA!N2)+(WAA!AA62-WAA!AA2)+(WAA!S62-WAA!S2)+(WAA!V62-WAA!V2)+(WAA!L62-WAA!L2)+(WAA!X62-WAA!X2)+(WAA!AD62-WAA!AD2)+(WAA!Z62-WAA!Z2)+(WAA!AF62-WAA!AF2)+(WAA!AB62-WAA!AB2)+(WAA!F62-WAA!F2)+(WAA!P62-WAA!P2)+(WAA!U62-WAA!U2)+(WAA!K62-WAA!K2)</f>
        <v>8.3753541452979849</v>
      </c>
      <c r="V12" s="13">
        <f>VLOOKUP(S12,'SOTU Working Page'!$S$5:$V$72,4,FALSE)</f>
        <v>0.5113917251594875</v>
      </c>
      <c r="W12" s="1" t="str">
        <f>VLOOKUP(S12,'Teams Used By Individual'!$B$4:$DF$71,4,FALSE)</f>
        <v>Padres</v>
      </c>
      <c r="X12" s="1" t="str">
        <f>VLOOKUP(S12,'Teams Used By Individual'!$B$4:$DF$71,3,FALSE)</f>
        <v>Brewers</v>
      </c>
      <c r="Y12" s="1">
        <v>1</v>
      </c>
      <c r="Z12" s="1">
        <v>5</v>
      </c>
      <c r="AA12">
        <v>5</v>
      </c>
      <c r="AB12">
        <v>4</v>
      </c>
      <c r="AC12">
        <v>5</v>
      </c>
      <c r="AD12">
        <v>2</v>
      </c>
      <c r="AE12">
        <f>VLOOKUP(B12,'MLB Weekly Win Totals'!$B$5:$L$34,11,FALSE)</f>
        <v>2</v>
      </c>
      <c r="AF12">
        <f>VLOOKUP(C12,'MLB Weekly Win Totals'!$B$5:$LL$34,12,FALSE)</f>
        <v>5</v>
      </c>
      <c r="AG12">
        <f>VLOOKUP(D12,'MLB Weekly Win Totals'!$B$5:$LL$34,13,FALSE)</f>
        <v>5</v>
      </c>
      <c r="AH12">
        <f>VLOOKUP(E12,'MLB Weekly Win Totals'!$B$5:$LL$34,14,FALSE)</f>
        <v>5</v>
      </c>
      <c r="AI12">
        <f>VLOOKUP(F12,'MLB Weekly Win Totals'!$B$5:$LL$34,15,FALSE)</f>
        <v>4</v>
      </c>
      <c r="AJ12">
        <f>VLOOKUP(G12,'MLB Weekly Win Totals'!$B$5:$LL$34,16,FALSE)</f>
        <v>4</v>
      </c>
      <c r="AK12">
        <f>VLOOKUP(H12,'MLB Weekly Win Totals'!$B$5:$LL$34,17,FALSE)</f>
        <v>5</v>
      </c>
      <c r="AL12">
        <f>VLOOKUP(I12,'MLB Weekly Win Totals'!$B$5:$LL$34,18,FALSE)</f>
        <v>5</v>
      </c>
      <c r="AM12">
        <f>VLOOKUP(J12,'MLB Weekly Win Totals'!$B$5:$LL$34,19,FALSE)</f>
        <v>3</v>
      </c>
      <c r="AN12">
        <f>VLOOKUP(K12,'MLB Weekly Win Totals'!$B$5:$LL$34,20,FALSE)</f>
        <v>4</v>
      </c>
      <c r="AO12">
        <v>0</v>
      </c>
      <c r="AP12">
        <v>1</v>
      </c>
      <c r="AQ12">
        <f>VLOOKUP(N12,'MLB Weekly Win Totals'!$B$5:$LL$34,21,FALSE)</f>
        <v>0</v>
      </c>
      <c r="AR12">
        <f>VLOOKUP(O12,'MLB Weekly Win Totals'!$B$5:$LL$34,22,FALSE)</f>
        <v>3</v>
      </c>
      <c r="AS12">
        <f>VLOOKUP(P12,'MLB Weekly Win Totals'!$B$5:$LL$34,23,FALSE)</f>
        <v>4</v>
      </c>
      <c r="AT12">
        <f>VLOOKUP(Q12,'MLB Weekly Win Totals'!$B$5:$LL$34,24,FALSE)</f>
        <v>4</v>
      </c>
      <c r="AU12">
        <f>VLOOKUP(R12,'MLB Weekly Win Totals'!$B$5:$LL$34,25,FALSE)</f>
        <v>5</v>
      </c>
    </row>
    <row r="13" spans="1:53" x14ac:dyDescent="0.2">
      <c r="A13" s="1" t="str">
        <f>VLOOKUP(S13,'Teams Used By Individual'!$B$4:$FH$71,6,FALSE)</f>
        <v>White Sox</v>
      </c>
      <c r="B13" s="1" t="str">
        <f>VLOOKUP(S13,'Teams Used By Individual'!$B$4:$FH$71,8,FALSE)</f>
        <v>Braves</v>
      </c>
      <c r="C13" s="1" t="str">
        <f>VLOOKUP(S13,'Teams Used By Individual'!$B$4:$FH$71,9,FALSE)</f>
        <v>Rangers</v>
      </c>
      <c r="D13" s="1" t="str">
        <f>VLOOKUP(S13,'Teams Used By Individual'!$B$4:$FH$71,10,FALSE)</f>
        <v>Phillies</v>
      </c>
      <c r="E13" s="1" t="str">
        <f>VLOOKUP(S13,'Teams Used By Individual'!$B$4:$FH$71,11,FALSE)</f>
        <v>Blue Jays</v>
      </c>
      <c r="F13" s="1" t="str">
        <f>VLOOKUP(S13,'Teams Used By Individual'!$B$4:$FH$71,12,FALSE)</f>
        <v>Twins</v>
      </c>
      <c r="G13" s="1" t="str">
        <f>VLOOKUP(S13,'Teams Used By Individual'!$B$4:$FH$71,13,FALSE)</f>
        <v>Marlins</v>
      </c>
      <c r="H13" s="1" t="str">
        <f>VLOOKUP(S13,'Teams Used By Individual'!$B$4:$FH$71,14,FALSE)</f>
        <v>Astros</v>
      </c>
      <c r="I13" s="1" t="str">
        <f>VLOOKUP(S13,'Teams Used By Individual'!$B$4:$FH$71,15,FALSE)</f>
        <v>Diamondbacks</v>
      </c>
      <c r="J13" s="1" t="str">
        <f>VLOOKUP(S13,'Teams Used By Individual'!$B$4:$FH$71,16,FALSE)</f>
        <v>Giants</v>
      </c>
      <c r="K13" s="1" t="str">
        <f>VLOOKUP(S13,'Teams Used By Individual'!$B$4:$FH$71,17,FALSE)</f>
        <v>Reds</v>
      </c>
      <c r="L13" s="1" t="str">
        <f>VLOOKUP(S13,'Teams Used By Individual'!$B$4:$FH$71,18,FALSE)</f>
        <v>Raleigh</v>
      </c>
      <c r="M13" s="1" t="str">
        <f>VLOOKUP(S13,'Teams Used By Individual'!$B$4:$FH$71,19,FALSE)</f>
        <v>American</v>
      </c>
      <c r="N13" s="1" t="str">
        <f>VLOOKUP(S13,'Teams Used By Individual'!$B$4:$FH$71,20,FALSE)</f>
        <v>Pirates</v>
      </c>
      <c r="O13" s="1" t="str">
        <f>VLOOKUP(S13,'Teams Used By Individual'!$B$4:$FH$71,21,FALSE)</f>
        <v>Guardians</v>
      </c>
      <c r="P13" s="1" t="str">
        <f>VLOOKUP(S13,'Teams Used By Individual'!$B$4:$FH$71,22,FALSE)</f>
        <v>Mariners</v>
      </c>
      <c r="Q13" s="1" t="str">
        <f>VLOOKUP(S13,'Teams Used By Individual'!$B$4:$FH$71,23,FALSE)</f>
        <v>Athletics</v>
      </c>
      <c r="R13" s="1" t="str">
        <f>VLOOKUP(S13,'Teams Used By Individual'!$B$4:$FH$71,24,FALSE)</f>
        <v>Royals</v>
      </c>
      <c r="S13" s="14" t="s">
        <v>19</v>
      </c>
      <c r="T13" s="15">
        <f>SUM(Y13:AU13)</f>
        <v>81</v>
      </c>
      <c r="U13" s="20">
        <f>(WAA!Y21-WAA!Y2)+(WAA!AC21-WAA!AC2)+(WAA!G40-WAA!G2)+(WAA!V21-WAA!V2)+(WAA!N21-WAA!N2)+(WAA!L21-WAA!L2)+(WAA!U21-WAA!U2)+(WAA!Q21-WAA!Q2)+(WAA!T21-WAA!T2)+(WAA!I21-WAA!I2)+(WAA!M21-WAA!M2)+(WAA!X21-WAA!X2)+(WAA!O21-WAA!O2)+(WAA!AF21-WAA!AF2)+(WAA!AG21-WAA!AG2)+(WAA!AB21-WAA!AB2)+(WAA!J21-WAA!J2)+(WAA!P21-WAA!P2)+(WAA!R21-WAA!R2)+(WAA!K21-WAA!K2)</f>
        <v>6.6056678417263228</v>
      </c>
      <c r="V13" s="13">
        <f>VLOOKUP(S13,'SOTU Working Page'!$S$5:$V$72,4,FALSE)</f>
        <v>0.51052684186549346</v>
      </c>
      <c r="W13" s="1" t="str">
        <f>VLOOKUP(S13,'Teams Used By Individual'!$B$4:$DF$71,4,FALSE)</f>
        <v>Red Sox</v>
      </c>
      <c r="X13" s="1" t="str">
        <f>VLOOKUP(S13,'Teams Used By Individual'!$B$4:$DF$71,3,FALSE)</f>
        <v>Brewers</v>
      </c>
      <c r="Y13" s="1">
        <v>1</v>
      </c>
      <c r="Z13" s="1">
        <v>5</v>
      </c>
      <c r="AA13">
        <v>2</v>
      </c>
      <c r="AB13">
        <v>5</v>
      </c>
      <c r="AC13">
        <v>2</v>
      </c>
      <c r="AD13">
        <v>4</v>
      </c>
      <c r="AE13">
        <f>VLOOKUP(B13,'MLB Weekly Win Totals'!$B$5:$L$34,11,FALSE)</f>
        <v>4</v>
      </c>
      <c r="AF13">
        <f>VLOOKUP(C13,'MLB Weekly Win Totals'!$B$5:$LL$34,12,FALSE)</f>
        <v>5</v>
      </c>
      <c r="AG13">
        <f>VLOOKUP(D13,'MLB Weekly Win Totals'!$B$5:$LL$34,13,FALSE)</f>
        <v>6</v>
      </c>
      <c r="AH13">
        <f>VLOOKUP(E13,'MLB Weekly Win Totals'!$B$5:$LL$34,14,FALSE)</f>
        <v>6</v>
      </c>
      <c r="AI13">
        <f>VLOOKUP(F13,'MLB Weekly Win Totals'!$B$5:$LL$34,15,FALSE)</f>
        <v>4</v>
      </c>
      <c r="AJ13">
        <f>VLOOKUP(G13,'MLB Weekly Win Totals'!$B$5:$LL$34,16,FALSE)</f>
        <v>4</v>
      </c>
      <c r="AK13">
        <f>VLOOKUP(H13,'MLB Weekly Win Totals'!$B$5:$LL$34,17,FALSE)</f>
        <v>4</v>
      </c>
      <c r="AL13">
        <f>VLOOKUP(I13,'MLB Weekly Win Totals'!$B$5:$LL$34,18,FALSE)</f>
        <v>2</v>
      </c>
      <c r="AM13">
        <f>VLOOKUP(J13,'MLB Weekly Win Totals'!$B$5:$LL$34,19,FALSE)</f>
        <v>4</v>
      </c>
      <c r="AN13">
        <f>VLOOKUP(K13,'MLB Weekly Win Totals'!$B$5:$LL$34,20,FALSE)</f>
        <v>4</v>
      </c>
      <c r="AO13">
        <v>2</v>
      </c>
      <c r="AP13">
        <v>0</v>
      </c>
      <c r="AQ13">
        <f>VLOOKUP(N13,'MLB Weekly Win Totals'!$B$5:$LL$34,21,FALSE)</f>
        <v>0</v>
      </c>
      <c r="AR13">
        <f>VLOOKUP(O13,'MLB Weekly Win Totals'!$B$5:$LL$34,22,FALSE)</f>
        <v>4</v>
      </c>
      <c r="AS13">
        <f>VLOOKUP(P13,'MLB Weekly Win Totals'!$B$5:$LL$34,23,FALSE)</f>
        <v>4</v>
      </c>
      <c r="AT13">
        <f>VLOOKUP(Q13,'MLB Weekly Win Totals'!$B$5:$LL$34,24,FALSE)</f>
        <v>4</v>
      </c>
      <c r="AU13">
        <f>VLOOKUP(R13,'MLB Weekly Win Totals'!$B$5:$LL$34,25,FALSE)</f>
        <v>5</v>
      </c>
    </row>
    <row r="14" spans="1:53" x14ac:dyDescent="0.2">
      <c r="A14" s="1" t="str">
        <f>VLOOKUP(S14,'Teams Used By Individual'!$B$4:$FH$71,6,FALSE)</f>
        <v>Giants</v>
      </c>
      <c r="B14" s="1" t="str">
        <f>VLOOKUP(S14,'Teams Used By Individual'!$B$4:$FH$71,8,FALSE)</f>
        <v>Tigers</v>
      </c>
      <c r="C14" s="1" t="str">
        <f>VLOOKUP(S14,'Teams Used By Individual'!$B$4:$FH$71,9,FALSE)</f>
        <v>Cubs</v>
      </c>
      <c r="D14" s="1" t="str">
        <f>VLOOKUP(S14,'Teams Used By Individual'!$B$4:$FH$71,10,FALSE)</f>
        <v>Phillies</v>
      </c>
      <c r="E14" s="1" t="str">
        <f>VLOOKUP(S14,'Teams Used By Individual'!$B$4:$FH$71,11,FALSE)</f>
        <v>Mets</v>
      </c>
      <c r="F14" s="1" t="str">
        <f>VLOOKUP(S14,'Teams Used By Individual'!$B$4:$FH$71,12,FALSE)</f>
        <v>Twins</v>
      </c>
      <c r="G14" s="1" t="str">
        <f>VLOOKUP(S14,'Teams Used By Individual'!$B$4:$FH$71,13,FALSE)</f>
        <v>Pirates</v>
      </c>
      <c r="H14" s="1" t="str">
        <f>VLOOKUP(S14,'Teams Used By Individual'!$B$4:$FH$71,14,FALSE)</f>
        <v>Astros</v>
      </c>
      <c r="I14" s="1" t="str">
        <f>VLOOKUP(S14,'Teams Used By Individual'!$B$4:$FH$71,15,FALSE)</f>
        <v>Cardinals</v>
      </c>
      <c r="J14" s="1" t="str">
        <f>VLOOKUP(S14,'Teams Used By Individual'!$B$4:$FH$71,16,FALSE)</f>
        <v>Rays</v>
      </c>
      <c r="K14" s="1" t="str">
        <f>VLOOKUP(S14,'Teams Used By Individual'!$B$4:$FH$71,17,FALSE)</f>
        <v>Reds</v>
      </c>
      <c r="L14" s="1" t="str">
        <f>VLOOKUP(S14,'Teams Used By Individual'!$B$4:$FH$71,18,FALSE)</f>
        <v>Raleigh</v>
      </c>
      <c r="M14" s="1" t="str">
        <f>VLOOKUP(S14,'Teams Used By Individual'!$B$4:$FH$71,19,FALSE)</f>
        <v>National</v>
      </c>
      <c r="N14" s="1" t="str">
        <f>VLOOKUP(S14,'Teams Used By Individual'!$B$4:$FH$71,20,FALSE)</f>
        <v>Mariners</v>
      </c>
      <c r="O14" s="1" t="str">
        <f>VLOOKUP(S14,'Teams Used By Individual'!$B$4:$FH$71,21,FALSE)</f>
        <v>Orioles</v>
      </c>
      <c r="P14" s="1" t="str">
        <f>VLOOKUP(S14,'Teams Used By Individual'!$B$4:$FH$71,22,FALSE)</f>
        <v>Blue Jays</v>
      </c>
      <c r="Q14" s="1" t="str">
        <f>VLOOKUP(S14,'Teams Used By Individual'!$B$4:$FH$71,23,FALSE)</f>
        <v>Braves</v>
      </c>
      <c r="R14" s="1" t="str">
        <f>VLOOKUP(S14,'Teams Used By Individual'!$B$4:$FH$71,24,FALSE)</f>
        <v>Diamondbacks</v>
      </c>
      <c r="S14" s="14" t="s">
        <v>14</v>
      </c>
      <c r="T14" s="15">
        <f>SUM(Y14:AU14)</f>
        <v>80</v>
      </c>
      <c r="U14" s="20">
        <f>(WAA!P8-WAA!P2)+(WAA!G8-WAA!G2)+(WAA!K25-WAA!K2)+(WAA!W8-WAA!W2)+(WAA!AG8-WAA!AG2)+(WAA!Q8-WAA!Q2)+(WAA!L8-WAA!L2)+(WAA!AA8-WAA!AA2)+(WAA!T8-WAA!T2)+(WAA!V8-WAA!V2)+(WAA!M8-WAA!M2)+(WAA!AC8-WAA!AC2)+(WAA!O8-WAA!O2)+(WAA!Z8-WAA!Z2)+(WAA!H8-WAA!H2)+(WAA!AB8-WAA!AB2)+(WAA!F8-WAA!F2)+(WAA!I8-WAA!I2)+(WAA!U8-WAA!U2)+(WAA!AF8-WAA!AF2)</f>
        <v>6.2235128288012191</v>
      </c>
      <c r="V14" s="13">
        <f>VLOOKUP(S14,'SOTU Working Page'!$S$5:$V$72,4,FALSE)</f>
        <v>0.50967795647341352</v>
      </c>
      <c r="W14" s="1" t="str">
        <f>VLOOKUP(S14,'Teams Used By Individual'!$B$4:$DF$71,4,FALSE)</f>
        <v>Royals</v>
      </c>
      <c r="X14" s="1" t="str">
        <f>VLOOKUP(S14,'Teams Used By Individual'!$B$4:$DF$71,3,FALSE)</f>
        <v>Red Sox</v>
      </c>
      <c r="Y14" s="1">
        <v>2</v>
      </c>
      <c r="Z14" s="1">
        <v>5</v>
      </c>
      <c r="AA14">
        <v>4</v>
      </c>
      <c r="AB14">
        <v>3</v>
      </c>
      <c r="AC14">
        <v>5</v>
      </c>
      <c r="AD14">
        <v>2</v>
      </c>
      <c r="AE14">
        <f>VLOOKUP(B14,'MLB Weekly Win Totals'!$B$5:$L$34,11,FALSE)</f>
        <v>4</v>
      </c>
      <c r="AF14">
        <f>VLOOKUP(C14,'MLB Weekly Win Totals'!$B$5:$LL$34,12,FALSE)</f>
        <v>5</v>
      </c>
      <c r="AG14">
        <f>VLOOKUP(D14,'MLB Weekly Win Totals'!$B$5:$LL$34,13,FALSE)</f>
        <v>6</v>
      </c>
      <c r="AH14">
        <f>VLOOKUP(E14,'MLB Weekly Win Totals'!$B$5:$LL$34,14,FALSE)</f>
        <v>5</v>
      </c>
      <c r="AI14">
        <f>VLOOKUP(F14,'MLB Weekly Win Totals'!$B$5:$LL$34,15,FALSE)</f>
        <v>4</v>
      </c>
      <c r="AJ14">
        <f>VLOOKUP(G14,'MLB Weekly Win Totals'!$B$5:$LL$34,16,FALSE)</f>
        <v>3</v>
      </c>
      <c r="AK14">
        <f>VLOOKUP(H14,'MLB Weekly Win Totals'!$B$5:$LL$34,17,FALSE)</f>
        <v>4</v>
      </c>
      <c r="AL14">
        <f>VLOOKUP(I14,'MLB Weekly Win Totals'!$B$5:$LL$34,18,FALSE)</f>
        <v>5</v>
      </c>
      <c r="AM14">
        <f>VLOOKUP(J14,'MLB Weekly Win Totals'!$B$5:$LL$34,19,FALSE)</f>
        <v>2</v>
      </c>
      <c r="AN14">
        <f>VLOOKUP(K14,'MLB Weekly Win Totals'!$B$5:$LL$34,20,FALSE)</f>
        <v>4</v>
      </c>
      <c r="AO14">
        <v>2</v>
      </c>
      <c r="AP14">
        <v>1</v>
      </c>
      <c r="AQ14">
        <f>VLOOKUP(N14,'MLB Weekly Win Totals'!$B$5:$LL$34,21,FALSE)</f>
        <v>2</v>
      </c>
      <c r="AR14">
        <f>VLOOKUP(O14,'MLB Weekly Win Totals'!$B$5:$LL$34,22,FALSE)</f>
        <v>3</v>
      </c>
      <c r="AS14">
        <f>VLOOKUP(P14,'MLB Weekly Win Totals'!$B$5:$LL$34,23,FALSE)</f>
        <v>2</v>
      </c>
      <c r="AT14">
        <f>VLOOKUP(Q14,'MLB Weekly Win Totals'!$B$5:$LL$34,24,FALSE)</f>
        <v>4</v>
      </c>
      <c r="AU14">
        <f>VLOOKUP(R14,'MLB Weekly Win Totals'!$B$5:$LL$34,25,FALSE)</f>
        <v>3</v>
      </c>
    </row>
    <row r="15" spans="1:53" x14ac:dyDescent="0.2">
      <c r="A15" s="1" t="str">
        <f>VLOOKUP(S15,'Teams Used By Individual'!$B$4:$FH$71,6,FALSE)</f>
        <v>Giants</v>
      </c>
      <c r="B15" s="1" t="str">
        <f>VLOOKUP(S15,'Teams Used By Individual'!$B$4:$FH$71,8,FALSE)</f>
        <v>Dodgers</v>
      </c>
      <c r="C15" s="1" t="str">
        <f>VLOOKUP(S15,'Teams Used By Individual'!$B$4:$FH$71,9,FALSE)</f>
        <v>Astros</v>
      </c>
      <c r="D15" s="1" t="str">
        <f>VLOOKUP(S15,'Teams Used By Individual'!$B$4:$FH$71,10,FALSE)</f>
        <v>Phillies</v>
      </c>
      <c r="E15" s="1" t="str">
        <f>VLOOKUP(S15,'Teams Used By Individual'!$B$4:$FH$71,11,FALSE)</f>
        <v>Blue Jays</v>
      </c>
      <c r="F15" s="1" t="str">
        <f>VLOOKUP(S15,'Teams Used By Individual'!$B$4:$FH$71,12,FALSE)</f>
        <v>Twins</v>
      </c>
      <c r="G15" s="1" t="str">
        <f>VLOOKUP(S15,'Teams Used By Individual'!$B$4:$FH$71,13,FALSE)</f>
        <v>Cardinals</v>
      </c>
      <c r="H15" s="1" t="str">
        <f>VLOOKUP(S15,'Teams Used By Individual'!$B$4:$FH$71,14,FALSE)</f>
        <v>Yankees</v>
      </c>
      <c r="I15" s="1" t="str">
        <f>VLOOKUP(S15,'Teams Used By Individual'!$B$4:$FH$71,15,FALSE)</f>
        <v>Diamondbacks</v>
      </c>
      <c r="J15" s="1" t="str">
        <f>VLOOKUP(S15,'Teams Used By Individual'!$B$4:$FH$71,16,FALSE)</f>
        <v>Mariners</v>
      </c>
      <c r="K15" s="1" t="str">
        <f>VLOOKUP(S15,'Teams Used By Individual'!$B$4:$FH$71,17,FALSE)</f>
        <v>Red Sox</v>
      </c>
      <c r="L15" s="1" t="str">
        <f>VLOOKUP(S15,'Teams Used By Individual'!$B$4:$FH$71,18,FALSE)</f>
        <v>Cruz</v>
      </c>
      <c r="M15" s="1" t="str">
        <f>VLOOKUP(S15,'Teams Used By Individual'!$B$4:$FH$71,19,FALSE)</f>
        <v>American</v>
      </c>
      <c r="N15" s="1" t="str">
        <f>VLOOKUP(S15,'Teams Used By Individual'!$B$4:$FH$71,20,FALSE)</f>
        <v>Pirates</v>
      </c>
      <c r="O15" s="1" t="str">
        <f>VLOOKUP(S15,'Teams Used By Individual'!$B$4:$FH$71,21,FALSE)</f>
        <v>Tigers</v>
      </c>
      <c r="P15" s="1" t="str">
        <f>VLOOKUP(S15,'Teams Used By Individual'!$B$4:$FH$71,22,FALSE)</f>
        <v>Rangers</v>
      </c>
      <c r="Q15" s="1" t="str">
        <f>VLOOKUP(S15,'Teams Used By Individual'!$B$4:$FH$71,23,FALSE)</f>
        <v>Reds</v>
      </c>
      <c r="R15" s="1" t="str">
        <f>VLOOKUP(S15,'Teams Used By Individual'!$B$4:$FH$71,24,FALSE)</f>
        <v>Royals</v>
      </c>
      <c r="S15" s="14" t="s">
        <v>54</v>
      </c>
      <c r="T15" s="15">
        <f>SUM(Y15:AU15)</f>
        <v>80</v>
      </c>
      <c r="U15" s="20">
        <f>(WAA!Y32-WAA!Y2)+(WAA!AC32-WAA!AC2)+(WAA!AE15-WAA!AE2)+(WAA!V32-WAA!V2)+(WAA!AG32-WAA!AG2)+(WAA!J32-WAA!J2)+(WAA!AD32-WAA!AD2)+(WAA!O32-WAA!O2)+(WAA!T32-WAA!T2)+(WAA!I32-WAA!I2)+(WAA!M32-WAA!M2)+(WAA!Z32-WAA!Z2)+(WAA!E32-WAA!E2)+(WAA!AF32-WAA!AF2)+(WAA!P32-WAA!P2)+(WAA!G32-WAA!G2)+(WAA!L32-WAA!L2)+(WAA!Q32-WAA!Q2)+(WAA!AB32-WAA!AB2)+(WAA!K32-WAA!K2)</f>
        <v>5.5529527690187512</v>
      </c>
      <c r="V15" s="13">
        <f>VLOOKUP(S15,'SOTU Working Page'!$S$5:$V$72,4,FALSE)</f>
        <v>0.53188168057517082</v>
      </c>
      <c r="W15" s="1" t="str">
        <f>VLOOKUP(S15,'Teams Used By Individual'!$B$4:$DF$71,4,FALSE)</f>
        <v>Padres</v>
      </c>
      <c r="X15" s="1" t="str">
        <f>VLOOKUP(S15,'Teams Used By Individual'!$B$4:$DF$71,3,FALSE)</f>
        <v>Brewers</v>
      </c>
      <c r="Y15" s="1">
        <v>1</v>
      </c>
      <c r="Z15" s="1">
        <v>5</v>
      </c>
      <c r="AA15">
        <v>5</v>
      </c>
      <c r="AB15">
        <v>5</v>
      </c>
      <c r="AC15">
        <v>5</v>
      </c>
      <c r="AD15">
        <v>5</v>
      </c>
      <c r="AE15">
        <f>VLOOKUP(B15,'MLB Weekly Win Totals'!$B$5:$L$34,11,FALSE)</f>
        <v>4</v>
      </c>
      <c r="AF15">
        <f>VLOOKUP(C15,'MLB Weekly Win Totals'!$B$5:$LL$34,12,FALSE)</f>
        <v>4</v>
      </c>
      <c r="AG15">
        <f>VLOOKUP(D15,'MLB Weekly Win Totals'!$B$5:$LL$34,13,FALSE)</f>
        <v>6</v>
      </c>
      <c r="AH15">
        <f>VLOOKUP(E15,'MLB Weekly Win Totals'!$B$5:$LL$34,14,FALSE)</f>
        <v>6</v>
      </c>
      <c r="AI15">
        <f>VLOOKUP(F15,'MLB Weekly Win Totals'!$B$5:$LL$34,15,FALSE)</f>
        <v>4</v>
      </c>
      <c r="AJ15">
        <f>VLOOKUP(G15,'MLB Weekly Win Totals'!$B$5:$LL$34,16,FALSE)</f>
        <v>1</v>
      </c>
      <c r="AK15">
        <f>VLOOKUP(H15,'MLB Weekly Win Totals'!$B$5:$LL$34,17,FALSE)</f>
        <v>3</v>
      </c>
      <c r="AL15">
        <f>VLOOKUP(I15,'MLB Weekly Win Totals'!$B$5:$LL$34,18,FALSE)</f>
        <v>2</v>
      </c>
      <c r="AM15">
        <f>VLOOKUP(J15,'MLB Weekly Win Totals'!$B$5:$LL$34,19,FALSE)</f>
        <v>5</v>
      </c>
      <c r="AN15">
        <f>VLOOKUP(K15,'MLB Weekly Win Totals'!$B$5:$LL$34,20,FALSE)</f>
        <v>7</v>
      </c>
      <c r="AO15">
        <v>0</v>
      </c>
      <c r="AP15">
        <v>0</v>
      </c>
      <c r="AQ15">
        <f>VLOOKUP(N15,'MLB Weekly Win Totals'!$B$5:$LL$34,21,FALSE)</f>
        <v>0</v>
      </c>
      <c r="AR15">
        <f>VLOOKUP(O15,'MLB Weekly Win Totals'!$B$5:$LL$34,22,FALSE)</f>
        <v>1</v>
      </c>
      <c r="AS15">
        <f>VLOOKUP(P15,'MLB Weekly Win Totals'!$B$5:$LL$34,23,FALSE)</f>
        <v>2</v>
      </c>
      <c r="AT15">
        <f>VLOOKUP(Q15,'MLB Weekly Win Totals'!$B$5:$LL$34,24,FALSE)</f>
        <v>4</v>
      </c>
      <c r="AU15">
        <f>VLOOKUP(R15,'MLB Weekly Win Totals'!$B$5:$LL$34,25,FALSE)</f>
        <v>5</v>
      </c>
    </row>
    <row r="16" spans="1:53" x14ac:dyDescent="0.2">
      <c r="A16" s="1" t="str">
        <f>VLOOKUP(S16,'Teams Used By Individual'!$B$4:$FH$71,6,FALSE)</f>
        <v>Giants</v>
      </c>
      <c r="B16" s="1" t="str">
        <f>VLOOKUP(S16,'Teams Used By Individual'!$B$4:$FH$71,8,FALSE)</f>
        <v>Royals</v>
      </c>
      <c r="C16" s="1" t="str">
        <f>VLOOKUP(S16,'Teams Used By Individual'!$B$4:$FH$71,9,FALSE)</f>
        <v>Cubs</v>
      </c>
      <c r="D16" s="1" t="str">
        <f>VLOOKUP(S16,'Teams Used By Individual'!$B$4:$FH$71,10,FALSE)</f>
        <v>Phillies</v>
      </c>
      <c r="E16" s="1" t="str">
        <f>VLOOKUP(S16,'Teams Used By Individual'!$B$4:$FH$71,11,FALSE)</f>
        <v>Mets</v>
      </c>
      <c r="F16" s="1" t="str">
        <f>VLOOKUP(S16,'Teams Used By Individual'!$B$4:$FH$71,12,FALSE)</f>
        <v>Twins</v>
      </c>
      <c r="G16" s="1" t="str">
        <f>VLOOKUP(S16,'Teams Used By Individual'!$B$4:$FH$71,13,FALSE)</f>
        <v>Rangers</v>
      </c>
      <c r="H16" s="1" t="str">
        <f>VLOOKUP(S16,'Teams Used By Individual'!$B$4:$FH$71,14,FALSE)</f>
        <v>Yankees</v>
      </c>
      <c r="I16" s="1" t="str">
        <f>VLOOKUP(S16,'Teams Used By Individual'!$B$4:$FH$71,15,FALSE)</f>
        <v>Astros</v>
      </c>
      <c r="J16" s="1" t="str">
        <f>VLOOKUP(S16,'Teams Used By Individual'!$B$4:$FH$71,16,FALSE)</f>
        <v>Mariners</v>
      </c>
      <c r="K16" s="1" t="str">
        <f>VLOOKUP(S16,'Teams Used By Individual'!$B$4:$FH$71,17,FALSE)</f>
        <v>Blue Jays</v>
      </c>
      <c r="L16" s="1" t="str">
        <f>VLOOKUP(S16,'Teams Used By Individual'!$B$4:$FH$71,18,FALSE)</f>
        <v>Wood</v>
      </c>
      <c r="M16" s="1" t="str">
        <f>VLOOKUP(S16,'Teams Used By Individual'!$B$4:$FH$71,19,FALSE)</f>
        <v>National</v>
      </c>
      <c r="N16" s="1" t="str">
        <f>VLOOKUP(S16,'Teams Used By Individual'!$B$4:$FH$71,20,FALSE)</f>
        <v>Pirates</v>
      </c>
      <c r="O16" s="1" t="str">
        <f>VLOOKUP(S16,'Teams Used By Individual'!$B$4:$FH$71,21,FALSE)</f>
        <v>Guardians</v>
      </c>
      <c r="P16" s="1" t="str">
        <f>VLOOKUP(S16,'Teams Used By Individual'!$B$4:$FH$71,22,FALSE)</f>
        <v>Athletics</v>
      </c>
      <c r="Q16" s="1" t="str">
        <f>VLOOKUP(S16,'Teams Used By Individual'!$B$4:$FH$71,23,FALSE)</f>
        <v>Marlins</v>
      </c>
      <c r="R16" s="1" t="str">
        <f>VLOOKUP(S16,'Teams Used By Individual'!$B$4:$FH$71,24,FALSE)</f>
        <v>Diamondbacks</v>
      </c>
      <c r="S16" s="14" t="s">
        <v>64</v>
      </c>
      <c r="T16" s="15">
        <f>SUM(Y16:AU16)</f>
        <v>79</v>
      </c>
      <c r="U16" s="20">
        <f>(WAA!Y50-WAA!Y2)+(WAA!AC50-WAA!AC2)+(WAA!G40-WAA!G2)+(WAA!L50-WAA!L2)+(WAA!AG50-WAA!AG2)+(WAA!AB50-WAA!AB2)+(WAA!K50-WAA!K2)+(WAA!AA50-WAA!AA2)+(WAA!T50-WAA!T2)+(WAA!V50-WAA!V2)+(WAA!M50-WAA!M2)+(WAA!Q50-WAA!Q2)+(WAA!E50-WAA!E2)+(WAA!O50-WAA!O2)+(WAA!P50-WAA!P2)+(WAA!I50-WAA!I2)+(WAA!J50-WAA!J2)+(WAA!R50-WAA!R2)+(WAA!X50-WAA!X2)+(WAA!AF50-WAA!AF2)</f>
        <v>3.6156115041125076</v>
      </c>
      <c r="V16" s="13">
        <f>VLOOKUP(S16,'SOTU Working Page'!$S$5:$V$72,4,FALSE)</f>
        <v>0.52567567480543576</v>
      </c>
      <c r="W16" s="1" t="str">
        <f>VLOOKUP(S16,'Teams Used By Individual'!$B$4:$DF$71,4,FALSE)</f>
        <v>Red Sox</v>
      </c>
      <c r="X16" s="1" t="str">
        <f>VLOOKUP(S16,'Teams Used By Individual'!$B$4:$DF$71,3,FALSE)</f>
        <v>Brewers</v>
      </c>
      <c r="Y16" s="1">
        <v>1</v>
      </c>
      <c r="Z16" s="1">
        <v>5</v>
      </c>
      <c r="AA16">
        <v>2</v>
      </c>
      <c r="AB16">
        <v>4</v>
      </c>
      <c r="AC16">
        <v>5</v>
      </c>
      <c r="AD16">
        <v>3</v>
      </c>
      <c r="AE16">
        <f>VLOOKUP(B16,'MLB Weekly Win Totals'!$B$5:$L$34,11,FALSE)</f>
        <v>5</v>
      </c>
      <c r="AF16">
        <f>VLOOKUP(C16,'MLB Weekly Win Totals'!$B$5:$LL$34,12,FALSE)</f>
        <v>5</v>
      </c>
      <c r="AG16">
        <f>VLOOKUP(D16,'MLB Weekly Win Totals'!$B$5:$LL$34,13,FALSE)</f>
        <v>6</v>
      </c>
      <c r="AH16">
        <f>VLOOKUP(E16,'MLB Weekly Win Totals'!$B$5:$LL$34,14,FALSE)</f>
        <v>5</v>
      </c>
      <c r="AI16">
        <f>VLOOKUP(F16,'MLB Weekly Win Totals'!$B$5:$LL$34,15,FALSE)</f>
        <v>4</v>
      </c>
      <c r="AJ16">
        <f>VLOOKUP(G16,'MLB Weekly Win Totals'!$B$5:$LL$34,16,FALSE)</f>
        <v>5</v>
      </c>
      <c r="AK16">
        <f>VLOOKUP(H16,'MLB Weekly Win Totals'!$B$5:$LL$34,17,FALSE)</f>
        <v>3</v>
      </c>
      <c r="AL16">
        <f>VLOOKUP(I16,'MLB Weekly Win Totals'!$B$5:$LL$34,18,FALSE)</f>
        <v>5</v>
      </c>
      <c r="AM16">
        <f>VLOOKUP(J16,'MLB Weekly Win Totals'!$B$5:$LL$34,19,FALSE)</f>
        <v>5</v>
      </c>
      <c r="AN16">
        <f>VLOOKUP(K16,'MLB Weekly Win Totals'!$B$5:$LL$34,20,FALSE)</f>
        <v>3</v>
      </c>
      <c r="AO16">
        <v>0</v>
      </c>
      <c r="AP16">
        <v>1</v>
      </c>
      <c r="AQ16">
        <f>VLOOKUP(N16,'MLB Weekly Win Totals'!$B$5:$LL$34,21,FALSE)</f>
        <v>0</v>
      </c>
      <c r="AR16">
        <f>VLOOKUP(O16,'MLB Weekly Win Totals'!$B$5:$LL$34,22,FALSE)</f>
        <v>4</v>
      </c>
      <c r="AS16">
        <f>VLOOKUP(P16,'MLB Weekly Win Totals'!$B$5:$LL$34,23,FALSE)</f>
        <v>3</v>
      </c>
      <c r="AT16">
        <f>VLOOKUP(Q16,'MLB Weekly Win Totals'!$B$5:$LL$34,24,FALSE)</f>
        <v>2</v>
      </c>
      <c r="AU16">
        <f>VLOOKUP(R16,'MLB Weekly Win Totals'!$B$5:$LL$34,25,FALSE)</f>
        <v>3</v>
      </c>
    </row>
    <row r="17" spans="1:47" x14ac:dyDescent="0.2">
      <c r="A17" s="1" t="str">
        <f>VLOOKUP(S17,'Teams Used By Individual'!$B$4:$FH$71,6,FALSE)</f>
        <v>Giants</v>
      </c>
      <c r="B17" s="1" t="str">
        <f>VLOOKUP(S17,'Teams Used By Individual'!$B$4:$FH$71,8,FALSE)</f>
        <v>White Sox</v>
      </c>
      <c r="C17" s="1" t="str">
        <f>VLOOKUP(S17,'Teams Used By Individual'!$B$4:$FH$71,9,FALSE)</f>
        <v>Rangers</v>
      </c>
      <c r="D17" s="1" t="str">
        <f>VLOOKUP(S17,'Teams Used By Individual'!$B$4:$FH$71,10,FALSE)</f>
        <v>Angels</v>
      </c>
      <c r="E17" s="1" t="str">
        <f>VLOOKUP(S17,'Teams Used By Individual'!$B$4:$FH$71,11,FALSE)</f>
        <v>Blue Jays</v>
      </c>
      <c r="F17" s="1" t="str">
        <f>VLOOKUP(S17,'Teams Used By Individual'!$B$4:$FH$71,12,FALSE)</f>
        <v>Twins</v>
      </c>
      <c r="G17" s="1" t="str">
        <f>VLOOKUP(S17,'Teams Used By Individual'!$B$4:$FH$71,13,FALSE)</f>
        <v>Marlins</v>
      </c>
      <c r="H17" s="1" t="str">
        <f>VLOOKUP(S17,'Teams Used By Individual'!$B$4:$FH$71,14,FALSE)</f>
        <v>Astros</v>
      </c>
      <c r="I17" s="1" t="str">
        <f>VLOOKUP(S17,'Teams Used By Individual'!$B$4:$FH$71,15,FALSE)</f>
        <v>Mets</v>
      </c>
      <c r="J17" s="1" t="str">
        <f>VLOOKUP(S17,'Teams Used By Individual'!$B$4:$FH$71,16,FALSE)</f>
        <v>Mariners</v>
      </c>
      <c r="K17" s="1" t="str">
        <f>VLOOKUP(S17,'Teams Used By Individual'!$B$4:$FH$71,17,FALSE)</f>
        <v>Guardians</v>
      </c>
      <c r="L17" s="1" t="str">
        <f>VLOOKUP(S17,'Teams Used By Individual'!$B$4:$FH$71,18,FALSE)</f>
        <v>Raleigh</v>
      </c>
      <c r="M17" s="1" t="str">
        <f>VLOOKUP(S17,'Teams Used By Individual'!$B$4:$FH$71,19,FALSE)</f>
        <v>National</v>
      </c>
      <c r="N17" s="1" t="str">
        <f>VLOOKUP(S17,'Teams Used By Individual'!$B$4:$FH$71,20,FALSE)</f>
        <v>Pirates</v>
      </c>
      <c r="O17" s="1" t="str">
        <f>VLOOKUP(S17,'Teams Used By Individual'!$B$4:$FH$71,21,FALSE)</f>
        <v>Orioles</v>
      </c>
      <c r="P17" s="1" t="str">
        <f>VLOOKUP(S17,'Teams Used By Individual'!$B$4:$FH$71,22,FALSE)</f>
        <v>Rays</v>
      </c>
      <c r="Q17" s="1" t="str">
        <f>VLOOKUP(S17,'Teams Used By Individual'!$B$4:$FH$71,23,FALSE)</f>
        <v>Braves</v>
      </c>
      <c r="R17" s="1" t="str">
        <f>VLOOKUP(S17,'Teams Used By Individual'!$B$4:$FH$71,24,FALSE)</f>
        <v>Tigers</v>
      </c>
      <c r="S17" s="14" t="s">
        <v>20</v>
      </c>
      <c r="T17" s="15">
        <f>SUM(Y17:AU17)</f>
        <v>79</v>
      </c>
      <c r="U17" s="20">
        <f>(WAA!Y16-WAA!Y2)+(WAA!AC16-WAA!AC2)+(WAA!G40-WAA!G2)+(WAA!W16-WAA!W2)+(WAA!AG16-WAA!AG2)+(WAA!AB16-WAA!AB2)+(WAA!N16-WAA!N2)+(WAA!Q16-WAA!Q2)+(WAA!S16-WAA!S2)+(WAA!I16-WAA!I2)+(WAA!M16-WAA!M2)+(WAA!X16-WAA!X2)+(WAA!O16-WAA!O2)+(WAA!V16-WAA!V2)+(WAA!P16-WAA!P2)+(WAA!J16-WAA!J2)+(WAA!F16-WAA!F2)+(WAA!H16-WAA!H2)+(WAA!U16-WAA!U2)+(WAA!L16-WAA!L2)</f>
        <v>7.3626679060239013</v>
      </c>
      <c r="V17" s="13">
        <f>VLOOKUP(S17,'SOTU Working Page'!$S$5:$V$72,4,FALSE)</f>
        <v>0.50183329347839645</v>
      </c>
      <c r="W17" s="1" t="str">
        <f>VLOOKUP(S17,'Teams Used By Individual'!$B$4:$DF$71,4,FALSE)</f>
        <v>Red Sox</v>
      </c>
      <c r="X17" s="1" t="str">
        <f>VLOOKUP(S17,'Teams Used By Individual'!$B$4:$DF$71,3,FALSE)</f>
        <v>Brewers</v>
      </c>
      <c r="Y17" s="1">
        <v>1</v>
      </c>
      <c r="Z17" s="1">
        <v>5</v>
      </c>
      <c r="AA17">
        <v>2</v>
      </c>
      <c r="AB17">
        <v>3</v>
      </c>
      <c r="AC17">
        <v>5</v>
      </c>
      <c r="AD17">
        <v>3</v>
      </c>
      <c r="AE17">
        <f>VLOOKUP(B17,'MLB Weekly Win Totals'!$B$5:$L$34,11,FALSE)</f>
        <v>2</v>
      </c>
      <c r="AF17">
        <f>VLOOKUP(C17,'MLB Weekly Win Totals'!$B$5:$LL$34,12,FALSE)</f>
        <v>5</v>
      </c>
      <c r="AG17">
        <f>VLOOKUP(D17,'MLB Weekly Win Totals'!$B$5:$LL$34,13,FALSE)</f>
        <v>5</v>
      </c>
      <c r="AH17">
        <f>VLOOKUP(E17,'MLB Weekly Win Totals'!$B$5:$LL$34,14,FALSE)</f>
        <v>6</v>
      </c>
      <c r="AI17">
        <f>VLOOKUP(F17,'MLB Weekly Win Totals'!$B$5:$LL$34,15,FALSE)</f>
        <v>4</v>
      </c>
      <c r="AJ17">
        <f>VLOOKUP(G17,'MLB Weekly Win Totals'!$B$5:$LL$34,16,FALSE)</f>
        <v>4</v>
      </c>
      <c r="AK17">
        <f>VLOOKUP(H17,'MLB Weekly Win Totals'!$B$5:$LL$34,17,FALSE)</f>
        <v>4</v>
      </c>
      <c r="AL17">
        <f>VLOOKUP(I17,'MLB Weekly Win Totals'!$B$5:$LL$34,18,FALSE)</f>
        <v>2</v>
      </c>
      <c r="AM17">
        <f>VLOOKUP(J17,'MLB Weekly Win Totals'!$B$5:$LL$34,19,FALSE)</f>
        <v>5</v>
      </c>
      <c r="AN17">
        <f>VLOOKUP(K17,'MLB Weekly Win Totals'!$B$5:$LL$34,20,FALSE)</f>
        <v>6</v>
      </c>
      <c r="AO17">
        <v>2</v>
      </c>
      <c r="AP17">
        <v>1</v>
      </c>
      <c r="AQ17">
        <f>VLOOKUP(N17,'MLB Weekly Win Totals'!$B$5:$LL$34,21,FALSE)</f>
        <v>0</v>
      </c>
      <c r="AR17">
        <f>VLOOKUP(O17,'MLB Weekly Win Totals'!$B$5:$LL$34,22,FALSE)</f>
        <v>3</v>
      </c>
      <c r="AS17">
        <f>VLOOKUP(P17,'MLB Weekly Win Totals'!$B$5:$LL$34,23,FALSE)</f>
        <v>2</v>
      </c>
      <c r="AT17">
        <f>VLOOKUP(Q17,'MLB Weekly Win Totals'!$B$5:$LL$34,24,FALSE)</f>
        <v>4</v>
      </c>
      <c r="AU17">
        <f>VLOOKUP(R17,'MLB Weekly Win Totals'!$B$5:$LL$34,25,FALSE)</f>
        <v>5</v>
      </c>
    </row>
    <row r="18" spans="1:47" x14ac:dyDescent="0.2">
      <c r="A18" s="1" t="str">
        <f>VLOOKUP(S18,'Teams Used By Individual'!$B$4:$FH$71,6,FALSE)</f>
        <v>White Sox</v>
      </c>
      <c r="B18" s="1" t="str">
        <f>VLOOKUP(S18,'Teams Used By Individual'!$B$4:$FH$71,8,FALSE)</f>
        <v>Royals</v>
      </c>
      <c r="C18" s="1" t="str">
        <f>VLOOKUP(S18,'Teams Used By Individual'!$B$4:$FH$71,9,FALSE)</f>
        <v>Cubs</v>
      </c>
      <c r="D18" s="1" t="str">
        <f>VLOOKUP(S18,'Teams Used By Individual'!$B$4:$FH$71,10,FALSE)</f>
        <v>Phillies</v>
      </c>
      <c r="E18" s="1" t="str">
        <f>VLOOKUP(S18,'Teams Used By Individual'!$B$4:$FH$71,11,FALSE)</f>
        <v>Blue Jays</v>
      </c>
      <c r="F18" s="1" t="str">
        <f>VLOOKUP(S18,'Teams Used By Individual'!$B$4:$FH$71,12,FALSE)</f>
        <v>Twins</v>
      </c>
      <c r="G18" s="1" t="str">
        <f>VLOOKUP(S18,'Teams Used By Individual'!$B$4:$FH$71,13,FALSE)</f>
        <v>Marlins</v>
      </c>
      <c r="H18" s="1" t="str">
        <f>VLOOKUP(S18,'Teams Used By Individual'!$B$4:$FH$71,14,FALSE)</f>
        <v>Rockies</v>
      </c>
      <c r="I18" s="1" t="str">
        <f>VLOOKUP(S18,'Teams Used By Individual'!$B$4:$FH$71,15,FALSE)</f>
        <v>Diamondbacks</v>
      </c>
      <c r="J18" s="1" t="str">
        <f>VLOOKUP(S18,'Teams Used By Individual'!$B$4:$FH$71,16,FALSE)</f>
        <v>Mariners</v>
      </c>
      <c r="K18" s="1" t="str">
        <f>VLOOKUP(S18,'Teams Used By Individual'!$B$4:$FH$71,17,FALSE)</f>
        <v>Angels</v>
      </c>
      <c r="L18" s="1" t="str">
        <f>VLOOKUP(S18,'Teams Used By Individual'!$B$4:$FH$71,18,FALSE)</f>
        <v>Wood</v>
      </c>
      <c r="M18" s="1" t="str">
        <f>VLOOKUP(S18,'Teams Used By Individual'!$B$4:$FH$71,19,FALSE)</f>
        <v>National</v>
      </c>
      <c r="N18" s="1" t="str">
        <f>VLOOKUP(S18,'Teams Used By Individual'!$B$4:$FH$71,20,FALSE)</f>
        <v>Pirates</v>
      </c>
      <c r="O18" s="1" t="str">
        <f>VLOOKUP(S18,'Teams Used By Individual'!$B$4:$FH$71,21,FALSE)</f>
        <v>Guardians</v>
      </c>
      <c r="P18" s="1" t="str">
        <f>VLOOKUP(S18,'Teams Used By Individual'!$B$4:$FH$71,22,FALSE)</f>
        <v>Rangers</v>
      </c>
      <c r="Q18" s="1" t="str">
        <f>VLOOKUP(S18,'Teams Used By Individual'!$B$4:$FH$71,23,FALSE)</f>
        <v>Athletics</v>
      </c>
      <c r="R18" s="1" t="str">
        <f>VLOOKUP(S18,'Teams Used By Individual'!$B$4:$FH$71,24,FALSE)</f>
        <v>Tigers</v>
      </c>
      <c r="S18" s="14" t="s">
        <v>32</v>
      </c>
      <c r="T18" s="15">
        <f>SUM(Y18:AU18)</f>
        <v>79</v>
      </c>
      <c r="U18" s="20">
        <f>(WAA!Y56-WAA!Y2)+(WAA!AC56-WAA!AC2)+(WAA!V5-WAA!V2)+(WAA!W56-WAA!W2)+(WAA!N56-WAA!N2)+(WAA!AB56-WAA!AB2)+(WAA!K56-WAA!K2)+(WAA!AA56-WAA!AA2)+(WAA!T56-WAA!T2)+(WAA!I56-WAA!I2)+(WAA!M56-WAA!M2)+(WAA!X56-WAA!X2)+(WAA!AH56-WAA!AH2)+(WAA!AF56-WAA!AF2)+(WAA!P56-WAA!P2)+(WAA!S56-WAA!S2)+(WAA!J56-WAA!J2)+(WAA!Q56-WAA!Q2)+(WAA!R56-WAA!R2)+(WAA!L56-WAA!L2)</f>
        <v>4.1987395185575895</v>
      </c>
      <c r="V18" s="13">
        <f>VLOOKUP(S18,'SOTU Working Page'!$S$5:$V$72,4,FALSE)</f>
        <v>0.49565309416027442</v>
      </c>
      <c r="W18" s="1" t="str">
        <f>VLOOKUP(S18,'Teams Used By Individual'!$B$4:$DF$71,4,FALSE)</f>
        <v>Mets</v>
      </c>
      <c r="X18" s="1" t="str">
        <f>VLOOKUP(S18,'Teams Used By Individual'!$B$4:$DF$71,3,FALSE)</f>
        <v>Brewers</v>
      </c>
      <c r="Y18" s="1">
        <v>1</v>
      </c>
      <c r="Z18" s="1">
        <v>5</v>
      </c>
      <c r="AA18">
        <v>4</v>
      </c>
      <c r="AB18">
        <v>3</v>
      </c>
      <c r="AC18">
        <v>2</v>
      </c>
      <c r="AD18">
        <v>3</v>
      </c>
      <c r="AE18">
        <f>VLOOKUP(B18,'MLB Weekly Win Totals'!$B$5:$L$34,11,FALSE)</f>
        <v>5</v>
      </c>
      <c r="AF18">
        <f>VLOOKUP(C18,'MLB Weekly Win Totals'!$B$5:$LL$34,12,FALSE)</f>
        <v>5</v>
      </c>
      <c r="AG18">
        <f>VLOOKUP(D18,'MLB Weekly Win Totals'!$B$5:$LL$34,13,FALSE)</f>
        <v>6</v>
      </c>
      <c r="AH18">
        <f>VLOOKUP(E18,'MLB Weekly Win Totals'!$B$5:$LL$34,14,FALSE)</f>
        <v>6</v>
      </c>
      <c r="AI18">
        <f>VLOOKUP(F18,'MLB Weekly Win Totals'!$B$5:$LL$34,15,FALSE)</f>
        <v>4</v>
      </c>
      <c r="AJ18">
        <f>VLOOKUP(G18,'MLB Weekly Win Totals'!$B$5:$LL$34,16,FALSE)</f>
        <v>4</v>
      </c>
      <c r="AK18">
        <f>VLOOKUP(H18,'MLB Weekly Win Totals'!$B$5:$LL$34,17,FALSE)</f>
        <v>4</v>
      </c>
      <c r="AL18">
        <f>VLOOKUP(I18,'MLB Weekly Win Totals'!$B$5:$LL$34,18,FALSE)</f>
        <v>2</v>
      </c>
      <c r="AM18">
        <f>VLOOKUP(J18,'MLB Weekly Win Totals'!$B$5:$LL$34,19,FALSE)</f>
        <v>5</v>
      </c>
      <c r="AN18">
        <f>VLOOKUP(K18,'MLB Weekly Win Totals'!$B$5:$LL$34,20,FALSE)</f>
        <v>4</v>
      </c>
      <c r="AO18">
        <v>0</v>
      </c>
      <c r="AP18">
        <v>1</v>
      </c>
      <c r="AQ18">
        <f>VLOOKUP(N18,'MLB Weekly Win Totals'!$B$5:$LL$34,21,FALSE)</f>
        <v>0</v>
      </c>
      <c r="AR18">
        <f>VLOOKUP(O18,'MLB Weekly Win Totals'!$B$5:$LL$34,22,FALSE)</f>
        <v>4</v>
      </c>
      <c r="AS18">
        <f>VLOOKUP(P18,'MLB Weekly Win Totals'!$B$5:$LL$34,23,FALSE)</f>
        <v>2</v>
      </c>
      <c r="AT18">
        <f>VLOOKUP(Q18,'MLB Weekly Win Totals'!$B$5:$LL$34,24,FALSE)</f>
        <v>4</v>
      </c>
      <c r="AU18">
        <f>VLOOKUP(R18,'MLB Weekly Win Totals'!$B$5:$LL$34,25,FALSE)</f>
        <v>5</v>
      </c>
    </row>
    <row r="19" spans="1:47" x14ac:dyDescent="0.2">
      <c r="A19" s="1" t="str">
        <f>VLOOKUP(S19,'Teams Used By Individual'!$B$4:$FH$71,6,FALSE)</f>
        <v>Twins</v>
      </c>
      <c r="B19" s="1" t="str">
        <f>VLOOKUP(S19,'Teams Used By Individual'!$B$4:$FH$71,8,FALSE)</f>
        <v>White Sox</v>
      </c>
      <c r="C19" s="1" t="str">
        <f>VLOOKUP(S19,'Teams Used By Individual'!$B$4:$FH$71,9,FALSE)</f>
        <v>Cubs</v>
      </c>
      <c r="D19" s="1" t="str">
        <f>VLOOKUP(S19,'Teams Used By Individual'!$B$4:$FH$71,10,FALSE)</f>
        <v>Phillies</v>
      </c>
      <c r="E19" s="1" t="str">
        <f>VLOOKUP(S19,'Teams Used By Individual'!$B$4:$FH$71,11,FALSE)</f>
        <v>Braves</v>
      </c>
      <c r="F19" s="1" t="str">
        <f>VLOOKUP(S19,'Teams Used By Individual'!$B$4:$FH$71,12,FALSE)</f>
        <v>Rays</v>
      </c>
      <c r="G19" s="1" t="str">
        <f>VLOOKUP(S19,'Teams Used By Individual'!$B$4:$FH$71,13,FALSE)</f>
        <v>Astros</v>
      </c>
      <c r="H19" s="1" t="str">
        <f>VLOOKUP(S19,'Teams Used By Individual'!$B$4:$FH$71,14,FALSE)</f>
        <v>Cardinals</v>
      </c>
      <c r="I19" s="1" t="str">
        <f>VLOOKUP(S19,'Teams Used By Individual'!$B$4:$FH$71,15,FALSE)</f>
        <v>Brewers</v>
      </c>
      <c r="J19" s="1" t="str">
        <f>VLOOKUP(S19,'Teams Used By Individual'!$B$4:$FH$71,16,FALSE)</f>
        <v>Giants</v>
      </c>
      <c r="K19" s="1" t="str">
        <f>VLOOKUP(S19,'Teams Used By Individual'!$B$4:$FH$71,17,FALSE)</f>
        <v>Blue Jays</v>
      </c>
      <c r="L19" s="1" t="str">
        <f>VLOOKUP(S19,'Teams Used By Individual'!$B$4:$FH$71,18,FALSE)</f>
        <v>Raleigh</v>
      </c>
      <c r="M19" s="1" t="str">
        <f>VLOOKUP(S19,'Teams Used By Individual'!$B$4:$FH$71,19,FALSE)</f>
        <v>American</v>
      </c>
      <c r="N19" s="1" t="str">
        <f>VLOOKUP(S19,'Teams Used By Individual'!$B$4:$FH$71,20,FALSE)</f>
        <v>Mariners</v>
      </c>
      <c r="O19" s="1" t="str">
        <f>VLOOKUP(S19,'Teams Used By Individual'!$B$4:$FH$71,21,FALSE)</f>
        <v>Orioles</v>
      </c>
      <c r="P19" s="1" t="str">
        <f>VLOOKUP(S19,'Teams Used By Individual'!$B$4:$FH$71,22,FALSE)</f>
        <v>Guardians</v>
      </c>
      <c r="Q19" s="1" t="str">
        <f>VLOOKUP(S19,'Teams Used By Individual'!$B$4:$FH$71,23,FALSE)</f>
        <v>Tigers</v>
      </c>
      <c r="R19" s="1" t="str">
        <f>VLOOKUP(S19,'Teams Used By Individual'!$B$4:$FH$71,24,FALSE)</f>
        <v>Royals</v>
      </c>
      <c r="S19" s="14" t="s">
        <v>36</v>
      </c>
      <c r="T19" s="15">
        <f>SUM(Y19:AU19)</f>
        <v>79</v>
      </c>
      <c r="U19" s="20">
        <f>(WAA!P7-WAA!P2)+(WAA!R7-WAA!R2)+(WAA!V5-WAA!V2)+(WAA!AC7-WAA!AC2)+(WAA!M7-WAA!M2)+(WAA!AB7-WAA!AB2)+(WAA!N7-WAA!N2)+(WAA!AA7-WAA!AA2)+(WAA!T7-WAA!T2)+(WAA!U7-WAA!U2)+(WAA!H7-WAA!H2)+(WAA!O7-WAA!O2)+(WAA!Z7-WAA!Z2)+(WAA!Y7-WAA!Y2)+(WAA!AG7-WAA!AG2)+(WAA!I7-WAA!I2)+(WAA!F7-WAA!F2)+(WAA!J7-WAA!J2)+(WAA!L7-WAA!L2)+(WAA!K7-WAA!K2)</f>
        <v>4.2384432840458466</v>
      </c>
      <c r="V19" s="13">
        <f>VLOOKUP(S19,'SOTU Working Page'!$S$5:$V$72,4,FALSE)</f>
        <v>0.51097567480543549</v>
      </c>
      <c r="W19" s="1" t="str">
        <f>VLOOKUP(S19,'Teams Used By Individual'!$B$4:$DF$71,4,FALSE)</f>
        <v>Mets</v>
      </c>
      <c r="X19" s="1" t="str">
        <f>VLOOKUP(S19,'Teams Used By Individual'!$B$4:$DF$71,3,FALSE)</f>
        <v>Athletics</v>
      </c>
      <c r="Y19" s="1">
        <v>2</v>
      </c>
      <c r="Z19" s="1">
        <v>2</v>
      </c>
      <c r="AA19">
        <v>4</v>
      </c>
      <c r="AB19">
        <v>3</v>
      </c>
      <c r="AC19">
        <v>5</v>
      </c>
      <c r="AD19">
        <v>3</v>
      </c>
      <c r="AE19">
        <f>VLOOKUP(B19,'MLB Weekly Win Totals'!$B$5:$L$34,11,FALSE)</f>
        <v>2</v>
      </c>
      <c r="AF19">
        <f>VLOOKUP(C19,'MLB Weekly Win Totals'!$B$5:$LL$34,12,FALSE)</f>
        <v>5</v>
      </c>
      <c r="AG19">
        <f>VLOOKUP(D19,'MLB Weekly Win Totals'!$B$5:$LL$34,13,FALSE)</f>
        <v>6</v>
      </c>
      <c r="AH19">
        <f>VLOOKUP(E19,'MLB Weekly Win Totals'!$B$5:$LL$34,14,FALSE)</f>
        <v>2</v>
      </c>
      <c r="AI19">
        <f>VLOOKUP(F19,'MLB Weekly Win Totals'!$B$5:$LL$34,15,FALSE)</f>
        <v>5</v>
      </c>
      <c r="AJ19">
        <f>VLOOKUP(G19,'MLB Weekly Win Totals'!$B$5:$LL$34,16,FALSE)</f>
        <v>5</v>
      </c>
      <c r="AK19">
        <f>VLOOKUP(H19,'MLB Weekly Win Totals'!$B$5:$LL$34,17,FALSE)</f>
        <v>5</v>
      </c>
      <c r="AL19">
        <f>VLOOKUP(I19,'MLB Weekly Win Totals'!$B$5:$LL$34,18,FALSE)</f>
        <v>4</v>
      </c>
      <c r="AM19">
        <f>VLOOKUP(J19,'MLB Weekly Win Totals'!$B$5:$LL$34,19,FALSE)</f>
        <v>4</v>
      </c>
      <c r="AN19">
        <f>VLOOKUP(K19,'MLB Weekly Win Totals'!$B$5:$LL$34,20,FALSE)</f>
        <v>3</v>
      </c>
      <c r="AO19">
        <v>2</v>
      </c>
      <c r="AP19">
        <v>0</v>
      </c>
      <c r="AQ19">
        <f>VLOOKUP(N19,'MLB Weekly Win Totals'!$B$5:$LL$34,21,FALSE)</f>
        <v>2</v>
      </c>
      <c r="AR19">
        <f>VLOOKUP(O19,'MLB Weekly Win Totals'!$B$5:$LL$34,22,FALSE)</f>
        <v>3</v>
      </c>
      <c r="AS19">
        <f>VLOOKUP(P19,'MLB Weekly Win Totals'!$B$5:$LL$34,23,FALSE)</f>
        <v>4</v>
      </c>
      <c r="AT19">
        <f>VLOOKUP(Q19,'MLB Weekly Win Totals'!$B$5:$LL$34,24,FALSE)</f>
        <v>3</v>
      </c>
      <c r="AU19">
        <f>VLOOKUP(R19,'MLB Weekly Win Totals'!$B$5:$LL$34,25,FALSE)</f>
        <v>5</v>
      </c>
    </row>
    <row r="20" spans="1:47" x14ac:dyDescent="0.2">
      <c r="A20" s="1" t="str">
        <f>VLOOKUP(S20,'Teams Used By Individual'!$B$4:$FH$71,6,FALSE)</f>
        <v>Giants</v>
      </c>
      <c r="B20" s="1" t="str">
        <f>VLOOKUP(S20,'Teams Used By Individual'!$B$4:$FH$71,8,FALSE)</f>
        <v>Royals</v>
      </c>
      <c r="C20" s="1" t="str">
        <f>VLOOKUP(S20,'Teams Used By Individual'!$B$4:$FH$71,9,FALSE)</f>
        <v>Rangers</v>
      </c>
      <c r="D20" s="1" t="str">
        <f>VLOOKUP(S20,'Teams Used By Individual'!$B$4:$FH$71,10,FALSE)</f>
        <v>Angels</v>
      </c>
      <c r="E20" s="1" t="str">
        <f>VLOOKUP(S20,'Teams Used By Individual'!$B$4:$FH$71,11,FALSE)</f>
        <v>Mets</v>
      </c>
      <c r="F20" s="1" t="str">
        <f>VLOOKUP(S20,'Teams Used By Individual'!$B$4:$FH$71,12,FALSE)</f>
        <v>Tigers</v>
      </c>
      <c r="G20" s="1" t="str">
        <f>VLOOKUP(S20,'Teams Used By Individual'!$B$4:$FH$71,13,FALSE)</f>
        <v>Cubs</v>
      </c>
      <c r="H20" s="1" t="str">
        <f>VLOOKUP(S20,'Teams Used By Individual'!$B$4:$FH$71,14,FALSE)</f>
        <v>Yankees</v>
      </c>
      <c r="I20" s="1" t="str">
        <f>VLOOKUP(S20,'Teams Used By Individual'!$B$4:$FH$71,15,FALSE)</f>
        <v>Diamondbacks</v>
      </c>
      <c r="J20" s="1" t="str">
        <f>VLOOKUP(S20,'Teams Used By Individual'!$B$4:$FH$71,16,FALSE)</f>
        <v>Astros</v>
      </c>
      <c r="K20" s="1" t="str">
        <f>VLOOKUP(S20,'Teams Used By Individual'!$B$4:$FH$71,17,FALSE)</f>
        <v>Blue Jays</v>
      </c>
      <c r="L20" s="1" t="str">
        <f>VLOOKUP(S20,'Teams Used By Individual'!$B$4:$FH$71,18,FALSE)</f>
        <v>Cruz</v>
      </c>
      <c r="M20" s="1" t="str">
        <f>VLOOKUP(S20,'Teams Used By Individual'!$B$4:$FH$71,19,FALSE)</f>
        <v>American</v>
      </c>
      <c r="N20" s="1" t="str">
        <f>VLOOKUP(S20,'Teams Used By Individual'!$B$4:$FH$71,20,FALSE)</f>
        <v>Mariners</v>
      </c>
      <c r="O20" s="1" t="str">
        <f>VLOOKUP(S20,'Teams Used By Individual'!$B$4:$FH$71,21,FALSE)</f>
        <v>Guardians</v>
      </c>
      <c r="P20" s="1" t="str">
        <f>VLOOKUP(S20,'Teams Used By Individual'!$B$4:$FH$71,22,FALSE)</f>
        <v>Pirates</v>
      </c>
      <c r="Q20" s="1" t="str">
        <f>VLOOKUP(S20,'Teams Used By Individual'!$B$4:$FH$71,23,FALSE)</f>
        <v>Marlins</v>
      </c>
      <c r="R20" s="1" t="str">
        <f>VLOOKUP(S20,'Teams Used By Individual'!$B$4:$FH$71,24,FALSE)</f>
        <v>Rays</v>
      </c>
      <c r="S20" s="14" t="s">
        <v>30</v>
      </c>
      <c r="T20" s="15">
        <f>SUM(Y20:AU20)</f>
        <v>78</v>
      </c>
      <c r="U20" s="20">
        <f>(WAA!P44-WAA!P2)+(WAA!Y44-WAA!Y2)+(WAA!G40-WAA!G2)+(WAA!T44-WAA!T2)+(WAA!AG44-WAA!AG2)+(WAA!AB44-WAA!AB2)+(WAA!K44-WAA!K2)+(WAA!Q44-WAA!Q2)+(WAA!S44-WAA!S2)+(WAA!V44-WAA!V2)+(WAA!L44-WAA!L2)+(WAA!AA44-WAA!AA2)+(WAA!E44-WAA!E2)+(WAA!AF44-WAA!AF2)+(WAA!O44-WAA!O2)+(WAA!I44-WAA!I2)+(WAA!J44-WAA!J2)+(WAA!AC44-WAA!AC2)+(WAA!X44-WAA!X2)+(WAA!H44-WAA!H2)</f>
        <v>4.2491066910960651</v>
      </c>
      <c r="V20" s="13">
        <f>VLOOKUP(S20,'SOTU Working Page'!$S$5:$V$72,4,FALSE)</f>
        <v>0.52848212641833892</v>
      </c>
      <c r="W20" s="1" t="str">
        <f>VLOOKUP(S20,'Teams Used By Individual'!$B$4:$DF$71,4,FALSE)</f>
        <v>Red Sox</v>
      </c>
      <c r="X20" s="1" t="str">
        <f>VLOOKUP(S20,'Teams Used By Individual'!$B$4:$DF$71,3,FALSE)</f>
        <v>Brewers</v>
      </c>
      <c r="Y20" s="1">
        <v>2</v>
      </c>
      <c r="Z20" s="1">
        <v>5</v>
      </c>
      <c r="AA20">
        <v>2</v>
      </c>
      <c r="AB20">
        <v>4</v>
      </c>
      <c r="AC20">
        <v>5</v>
      </c>
      <c r="AD20">
        <v>3</v>
      </c>
      <c r="AE20">
        <f>VLOOKUP(B20,'MLB Weekly Win Totals'!$B$5:$L$34,11,FALSE)</f>
        <v>5</v>
      </c>
      <c r="AF20">
        <f>VLOOKUP(C20,'MLB Weekly Win Totals'!$B$5:$LL$34,12,FALSE)</f>
        <v>5</v>
      </c>
      <c r="AG20">
        <f>VLOOKUP(D20,'MLB Weekly Win Totals'!$B$5:$LL$34,13,FALSE)</f>
        <v>5</v>
      </c>
      <c r="AH20">
        <f>VLOOKUP(E20,'MLB Weekly Win Totals'!$B$5:$LL$34,14,FALSE)</f>
        <v>5</v>
      </c>
      <c r="AI20">
        <f>VLOOKUP(F20,'MLB Weekly Win Totals'!$B$5:$LL$34,15,FALSE)</f>
        <v>4</v>
      </c>
      <c r="AJ20">
        <f>VLOOKUP(G20,'MLB Weekly Win Totals'!$B$5:$LL$34,16,FALSE)</f>
        <v>4</v>
      </c>
      <c r="AK20">
        <f>VLOOKUP(H20,'MLB Weekly Win Totals'!$B$5:$LL$34,17,FALSE)</f>
        <v>3</v>
      </c>
      <c r="AL20">
        <f>VLOOKUP(I20,'MLB Weekly Win Totals'!$B$5:$LL$34,18,FALSE)</f>
        <v>2</v>
      </c>
      <c r="AM20">
        <f>VLOOKUP(J20,'MLB Weekly Win Totals'!$B$5:$LL$34,19,FALSE)</f>
        <v>5</v>
      </c>
      <c r="AN20">
        <f>VLOOKUP(K20,'MLB Weekly Win Totals'!$B$5:$LL$34,20,FALSE)</f>
        <v>3</v>
      </c>
      <c r="AO20">
        <v>0</v>
      </c>
      <c r="AP20">
        <v>0</v>
      </c>
      <c r="AQ20">
        <f>VLOOKUP(N20,'MLB Weekly Win Totals'!$B$5:$LL$34,21,FALSE)</f>
        <v>2</v>
      </c>
      <c r="AR20">
        <f>VLOOKUP(O20,'MLB Weekly Win Totals'!$B$5:$LL$34,22,FALSE)</f>
        <v>4</v>
      </c>
      <c r="AS20">
        <f>VLOOKUP(P20,'MLB Weekly Win Totals'!$B$5:$LL$34,23,FALSE)</f>
        <v>4</v>
      </c>
      <c r="AT20">
        <f>VLOOKUP(Q20,'MLB Weekly Win Totals'!$B$5:$LL$34,24,FALSE)</f>
        <v>2</v>
      </c>
      <c r="AU20">
        <f>VLOOKUP(R20,'MLB Weekly Win Totals'!$B$5:$LL$34,25,FALSE)</f>
        <v>4</v>
      </c>
    </row>
    <row r="21" spans="1:47" x14ac:dyDescent="0.2">
      <c r="A21" s="1" t="str">
        <f>VLOOKUP(S21,'Teams Used By Individual'!$B$4:$FH$71,6,FALSE)</f>
        <v>Reds</v>
      </c>
      <c r="B21" s="1" t="str">
        <f>VLOOKUP(S21,'Teams Used By Individual'!$B$4:$FH$71,8,FALSE)</f>
        <v>Royals</v>
      </c>
      <c r="C21" s="1" t="str">
        <f>VLOOKUP(S21,'Teams Used By Individual'!$B$4:$FH$71,9,FALSE)</f>
        <v>Rangers</v>
      </c>
      <c r="D21" s="1" t="str">
        <f>VLOOKUP(S21,'Teams Used By Individual'!$B$4:$FH$71,10,FALSE)</f>
        <v>Phillies</v>
      </c>
      <c r="E21" s="1" t="str">
        <f>VLOOKUP(S21,'Teams Used By Individual'!$B$4:$FH$71,11,FALSE)</f>
        <v>Cubs</v>
      </c>
      <c r="F21" s="1" t="str">
        <f>VLOOKUP(S21,'Teams Used By Individual'!$B$4:$FH$71,12,FALSE)</f>
        <v>Marlins</v>
      </c>
      <c r="G21" s="1" t="str">
        <f>VLOOKUP(S21,'Teams Used By Individual'!$B$4:$FH$71,13,FALSE)</f>
        <v>Giants</v>
      </c>
      <c r="H21" s="1" t="str">
        <f>VLOOKUP(S21,'Teams Used By Individual'!$B$4:$FH$71,14,FALSE)</f>
        <v>Astros</v>
      </c>
      <c r="I21" s="1" t="str">
        <f>VLOOKUP(S21,'Teams Used By Individual'!$B$4:$FH$71,15,FALSE)</f>
        <v>Diamondbacks</v>
      </c>
      <c r="J21" s="1" t="str">
        <f>VLOOKUP(S21,'Teams Used By Individual'!$B$4:$FH$71,16,FALSE)</f>
        <v>Rays</v>
      </c>
      <c r="K21" s="1" t="str">
        <f>VLOOKUP(S21,'Teams Used By Individual'!$B$4:$FH$71,17,FALSE)</f>
        <v>Red Sox</v>
      </c>
      <c r="L21" s="1" t="str">
        <f>VLOOKUP(S21,'Teams Used By Individual'!$B$4:$FH$71,18,FALSE)</f>
        <v>Rooker</v>
      </c>
      <c r="M21" s="1" t="str">
        <f>VLOOKUP(S21,'Teams Used By Individual'!$B$4:$FH$71,19,FALSE)</f>
        <v>National</v>
      </c>
      <c r="N21" s="1" t="str">
        <f>VLOOKUP(S21,'Teams Used By Individual'!$B$4:$FH$71,20,FALSE)</f>
        <v>Pirates</v>
      </c>
      <c r="O21" s="1" t="str">
        <f>VLOOKUP(S21,'Teams Used By Individual'!$B$4:$FH$71,21,FALSE)</f>
        <v>Cardinals</v>
      </c>
      <c r="P21" s="1" t="str">
        <f>VLOOKUP(S21,'Teams Used By Individual'!$B$4:$FH$71,22,FALSE)</f>
        <v>Guardians</v>
      </c>
      <c r="Q21" s="1" t="str">
        <f>VLOOKUP(S21,'Teams Used By Individual'!$B$4:$FH$71,23,FALSE)</f>
        <v>Blue Jays</v>
      </c>
      <c r="R21" s="1" t="str">
        <f>VLOOKUP(S21,'Teams Used By Individual'!$B$4:$FH$71,24,FALSE)</f>
        <v>Tigers</v>
      </c>
      <c r="S21" s="14" t="s">
        <v>66</v>
      </c>
      <c r="T21" s="15">
        <f>SUM(Y21:AU21)</f>
        <v>78</v>
      </c>
      <c r="U21" s="20">
        <f>(WAA!N27-WAA!N2)+(WAA!AC27-WAA!AC2)+(WAA!AE15-WAA!AE2)+(WAA!V27-WAA!V2)+(WAA!AB27-WAA!AB2)+(WAA!R27-WAA!R2)+(WAA!K27-WAA!K2)+(WAA!Q27-WAA!Q2)+(WAA!T27-WAA!T2)+(WAA!AA27-WAA!AA2)+(WAA!X27-WAA!X2)+(WAA!AG27-WAA!AG2)+(WAA!O27-WAA!O2)+(WAA!AF27-WAA!AF2)+(WAA!H27-WAA!H2)+(WAA!G27-WAA!G2)+(WAA!Z27-WAA!Z2)+(WAA!J27-WAA!J2)+(WAA!I27-WAA!I2)+(WAA!L27-WAA!L2)</f>
        <v>7.6114652033187671</v>
      </c>
      <c r="V21" s="13">
        <f>VLOOKUP(S21,'SOTU Working Page'!$S$5:$V$72,4,FALSE)</f>
        <v>0.51051029321613584</v>
      </c>
      <c r="W21" s="1" t="str">
        <f>VLOOKUP(S21,'Teams Used By Individual'!$B$4:$DF$71,4,FALSE)</f>
        <v>Padres</v>
      </c>
      <c r="X21" s="1" t="str">
        <f>VLOOKUP(S21,'Teams Used By Individual'!$B$4:$DF$71,3,FALSE)</f>
        <v>White Sox</v>
      </c>
      <c r="Y21" s="1">
        <v>1</v>
      </c>
      <c r="Z21" s="1">
        <v>1</v>
      </c>
      <c r="AA21">
        <v>5</v>
      </c>
      <c r="AB21">
        <v>5</v>
      </c>
      <c r="AC21">
        <v>4</v>
      </c>
      <c r="AD21">
        <v>5</v>
      </c>
      <c r="AE21">
        <f>VLOOKUP(B21,'MLB Weekly Win Totals'!$B$5:$L$34,11,FALSE)</f>
        <v>5</v>
      </c>
      <c r="AF21">
        <f>VLOOKUP(C21,'MLB Weekly Win Totals'!$B$5:$LL$34,12,FALSE)</f>
        <v>5</v>
      </c>
      <c r="AG21">
        <f>VLOOKUP(D21,'MLB Weekly Win Totals'!$B$5:$LL$34,13,FALSE)</f>
        <v>6</v>
      </c>
      <c r="AH21">
        <f>VLOOKUP(E21,'MLB Weekly Win Totals'!$B$5:$LL$34,14,FALSE)</f>
        <v>5</v>
      </c>
      <c r="AI21">
        <f>VLOOKUP(F21,'MLB Weekly Win Totals'!$B$5:$LL$34,15,FALSE)</f>
        <v>1</v>
      </c>
      <c r="AJ21">
        <f>VLOOKUP(G21,'MLB Weekly Win Totals'!$B$5:$LL$34,16,FALSE)</f>
        <v>3</v>
      </c>
      <c r="AK21">
        <f>VLOOKUP(H21,'MLB Weekly Win Totals'!$B$5:$LL$34,17,FALSE)</f>
        <v>4</v>
      </c>
      <c r="AL21">
        <f>VLOOKUP(I21,'MLB Weekly Win Totals'!$B$5:$LL$34,18,FALSE)</f>
        <v>2</v>
      </c>
      <c r="AM21">
        <f>VLOOKUP(J21,'MLB Weekly Win Totals'!$B$5:$LL$34,19,FALSE)</f>
        <v>2</v>
      </c>
      <c r="AN21">
        <f>VLOOKUP(K21,'MLB Weekly Win Totals'!$B$5:$LL$34,20,FALSE)</f>
        <v>7</v>
      </c>
      <c r="AO21">
        <v>0</v>
      </c>
      <c r="AP21">
        <v>1</v>
      </c>
      <c r="AQ21">
        <f>VLOOKUP(N21,'MLB Weekly Win Totals'!$B$5:$LL$34,21,FALSE)</f>
        <v>0</v>
      </c>
      <c r="AR21">
        <f>VLOOKUP(O21,'MLB Weekly Win Totals'!$B$5:$LL$34,22,FALSE)</f>
        <v>3</v>
      </c>
      <c r="AS21">
        <f>VLOOKUP(P21,'MLB Weekly Win Totals'!$B$5:$LL$34,23,FALSE)</f>
        <v>4</v>
      </c>
      <c r="AT21">
        <f>VLOOKUP(Q21,'MLB Weekly Win Totals'!$B$5:$LL$34,24,FALSE)</f>
        <v>4</v>
      </c>
      <c r="AU21">
        <f>VLOOKUP(R21,'MLB Weekly Win Totals'!$B$5:$LL$34,25,FALSE)</f>
        <v>5</v>
      </c>
    </row>
    <row r="22" spans="1:47" x14ac:dyDescent="0.2">
      <c r="A22" s="1" t="str">
        <f>VLOOKUP(S22,'Teams Used By Individual'!$B$4:$FH$71,6,FALSE)</f>
        <v>Giants</v>
      </c>
      <c r="B22" s="1" t="str">
        <f>VLOOKUP(S22,'Teams Used By Individual'!$B$4:$FH$71,8,FALSE)</f>
        <v>Royals</v>
      </c>
      <c r="C22" s="1" t="str">
        <f>VLOOKUP(S22,'Teams Used By Individual'!$B$4:$FH$71,9,FALSE)</f>
        <v>Braves</v>
      </c>
      <c r="D22" s="1" t="str">
        <f>VLOOKUP(S22,'Teams Used By Individual'!$B$4:$FH$71,10,FALSE)</f>
        <v>Phillies</v>
      </c>
      <c r="E22" s="1" t="str">
        <f>VLOOKUP(S22,'Teams Used By Individual'!$B$4:$FH$71,11,FALSE)</f>
        <v>Mets</v>
      </c>
      <c r="F22" s="1" t="str">
        <f>VLOOKUP(S22,'Teams Used By Individual'!$B$4:$FH$71,12,FALSE)</f>
        <v>Tigers</v>
      </c>
      <c r="G22" s="1" t="str">
        <f>VLOOKUP(S22,'Teams Used By Individual'!$B$4:$FH$71,13,FALSE)</f>
        <v>Cubs</v>
      </c>
      <c r="H22" s="1" t="str">
        <f>VLOOKUP(S22,'Teams Used By Individual'!$B$4:$FH$71,14,FALSE)</f>
        <v>Astros</v>
      </c>
      <c r="I22" s="1" t="str">
        <f>VLOOKUP(S22,'Teams Used By Individual'!$B$4:$FH$71,15,FALSE)</f>
        <v>Mariners</v>
      </c>
      <c r="J22" s="1" t="str">
        <f>VLOOKUP(S22,'Teams Used By Individual'!$B$4:$FH$71,16,FALSE)</f>
        <v>Blue Jays</v>
      </c>
      <c r="K22" s="1" t="str">
        <f>VLOOKUP(S22,'Teams Used By Individual'!$B$4:$FH$71,17,FALSE)</f>
        <v>Rays</v>
      </c>
      <c r="L22" s="1" t="str">
        <f>VLOOKUP(S22,'Teams Used By Individual'!$B$4:$FH$71,18,FALSE)</f>
        <v>Wood</v>
      </c>
      <c r="M22" s="1" t="str">
        <f>VLOOKUP(S22,'Teams Used By Individual'!$B$4:$FH$71,19,FALSE)</f>
        <v>American</v>
      </c>
      <c r="N22" s="1" t="str">
        <f>VLOOKUP(S22,'Teams Used By Individual'!$B$4:$FH$71,20,FALSE)</f>
        <v>Diamondbacks</v>
      </c>
      <c r="O22" s="1" t="str">
        <f>VLOOKUP(S22,'Teams Used By Individual'!$B$4:$FH$71,21,FALSE)</f>
        <v>Guardians</v>
      </c>
      <c r="P22" s="1" t="str">
        <f>VLOOKUP(S22,'Teams Used By Individual'!$B$4:$FH$71,22,FALSE)</f>
        <v>Yankees</v>
      </c>
      <c r="Q22" s="1" t="str">
        <f>VLOOKUP(S22,'Teams Used By Individual'!$B$4:$FH$71,23,FALSE)</f>
        <v>Marlins</v>
      </c>
      <c r="R22" s="1" t="str">
        <f>VLOOKUP(S22,'Teams Used By Individual'!$B$4:$FH$71,24,FALSE)</f>
        <v>Twins</v>
      </c>
      <c r="S22" s="14" t="s">
        <v>47</v>
      </c>
      <c r="T22" s="15">
        <f>SUM(Y22:AU22)</f>
        <v>78</v>
      </c>
      <c r="U22" s="20">
        <f>(WAA!AE24-WAA!AE2)+(WAA!AF24-WAA!AF2)+(WAA!AD24-WAA!AD2)+(WAA!AC24-WAA!AC2)+(WAA!AG24-WAA!AG2)+(WAA!AB24-WAA!AB2)+(WAA!K24-WAA!K2)+(WAA!U24-WAA!U2)+(WAA!T24-WAA!T2)+(WAA!V24-WAA!V2)+(WAA!L24-WAA!L2)+(WAA!AA24-WAA!AA2)+(WAA!O24-WAA!O2)+(WAA!P24-WAA!P2)+(WAA!I24-WAA!I2)+(WAA!J24-WAA!J2)+(WAA!E24-WAA!E2)+(WAA!X24-WAA!X2)+(WAA!M24-WAA!M2)</f>
        <v>5.5096130674604993</v>
      </c>
      <c r="V22" s="13">
        <f>VLOOKUP(S22,'SOTU Working Page'!$S$5:$V$72,4,FALSE)</f>
        <v>0.52300061579678103</v>
      </c>
      <c r="W22" s="1" t="str">
        <f>VLOOKUP(S22,'Teams Used By Individual'!$B$4:$DF$71,4,FALSE)</f>
        <v>Dodgers</v>
      </c>
      <c r="X22" s="1" t="str">
        <f>VLOOKUP(S22,'Teams Used By Individual'!$B$4:$DF$71,3,FALSE)</f>
        <v>Padres</v>
      </c>
      <c r="Y22" s="1">
        <v>2</v>
      </c>
      <c r="Z22" s="1">
        <v>4</v>
      </c>
      <c r="AA22">
        <v>2</v>
      </c>
      <c r="AB22">
        <v>3</v>
      </c>
      <c r="AC22">
        <v>5</v>
      </c>
      <c r="AD22">
        <v>3</v>
      </c>
      <c r="AE22">
        <f>VLOOKUP(B22,'MLB Weekly Win Totals'!$B$5:$L$34,11,FALSE)</f>
        <v>5</v>
      </c>
      <c r="AF22">
        <f>VLOOKUP(C22,'MLB Weekly Win Totals'!$B$5:$LL$34,12,FALSE)</f>
        <v>5</v>
      </c>
      <c r="AG22">
        <f>VLOOKUP(D22,'MLB Weekly Win Totals'!$B$5:$LL$34,13,FALSE)</f>
        <v>6</v>
      </c>
      <c r="AH22">
        <f>VLOOKUP(E22,'MLB Weekly Win Totals'!$B$5:$LL$34,14,FALSE)</f>
        <v>5</v>
      </c>
      <c r="AI22">
        <f>VLOOKUP(F22,'MLB Weekly Win Totals'!$B$5:$LL$34,15,FALSE)</f>
        <v>4</v>
      </c>
      <c r="AJ22">
        <f>VLOOKUP(G22,'MLB Weekly Win Totals'!$B$5:$LL$34,16,FALSE)</f>
        <v>4</v>
      </c>
      <c r="AK22">
        <f>VLOOKUP(H22,'MLB Weekly Win Totals'!$B$5:$LL$34,17,FALSE)</f>
        <v>4</v>
      </c>
      <c r="AL22">
        <f>VLOOKUP(I22,'MLB Weekly Win Totals'!$B$5:$LL$34,18,FALSE)</f>
        <v>4</v>
      </c>
      <c r="AM22">
        <f>VLOOKUP(J22,'MLB Weekly Win Totals'!$B$5:$LL$34,19,FALSE)</f>
        <v>7</v>
      </c>
      <c r="AN22">
        <f>VLOOKUP(K22,'MLB Weekly Win Totals'!$B$5:$LL$34,20,FALSE)</f>
        <v>1</v>
      </c>
      <c r="AO22">
        <v>0</v>
      </c>
      <c r="AP22">
        <v>0</v>
      </c>
      <c r="AQ22">
        <f>VLOOKUP(N22,'MLB Weekly Win Totals'!$B$5:$LL$34,21,FALSE)</f>
        <v>3</v>
      </c>
      <c r="AR22">
        <f>VLOOKUP(O22,'MLB Weekly Win Totals'!$B$5:$LL$34,22,FALSE)</f>
        <v>4</v>
      </c>
      <c r="AS22">
        <f>VLOOKUP(P22,'MLB Weekly Win Totals'!$B$5:$LL$34,23,FALSE)</f>
        <v>3</v>
      </c>
      <c r="AT22">
        <f>VLOOKUP(Q22,'MLB Weekly Win Totals'!$B$5:$LL$34,24,FALSE)</f>
        <v>2</v>
      </c>
      <c r="AU22">
        <f>VLOOKUP(R22,'MLB Weekly Win Totals'!$B$5:$LL$34,25,FALSE)</f>
        <v>2</v>
      </c>
    </row>
    <row r="23" spans="1:47" x14ac:dyDescent="0.2">
      <c r="A23" s="1" t="str">
        <f>VLOOKUP(S23,'Teams Used By Individual'!$B$4:$FH$71,6,FALSE)</f>
        <v>Giants</v>
      </c>
      <c r="B23" s="1" t="str">
        <f>VLOOKUP(S23,'Teams Used By Individual'!$B$4:$FH$71,8,FALSE)</f>
        <v>Royals</v>
      </c>
      <c r="C23" s="1" t="str">
        <f>VLOOKUP(S23,'Teams Used By Individual'!$B$4:$FH$71,9,FALSE)</f>
        <v>Astros</v>
      </c>
      <c r="D23" s="1" t="str">
        <f>VLOOKUP(S23,'Teams Used By Individual'!$B$4:$FH$71,10,FALSE)</f>
        <v>Phillies</v>
      </c>
      <c r="E23" s="1" t="str">
        <f>VLOOKUP(S23,'Teams Used By Individual'!$B$4:$FH$71,11,FALSE)</f>
        <v>Mets</v>
      </c>
      <c r="F23" s="1" t="str">
        <f>VLOOKUP(S23,'Teams Used By Individual'!$B$4:$FH$71,12,FALSE)</f>
        <v>Tigers</v>
      </c>
      <c r="G23" s="1" t="str">
        <f>VLOOKUP(S23,'Teams Used By Individual'!$B$4:$FH$71,13,FALSE)</f>
        <v>Cubs</v>
      </c>
      <c r="H23" s="1" t="str">
        <f>VLOOKUP(S23,'Teams Used By Individual'!$B$4:$FH$71,14,FALSE)</f>
        <v>Rays</v>
      </c>
      <c r="I23" s="1" t="str">
        <f>VLOOKUP(S23,'Teams Used By Individual'!$B$4:$FH$71,15,FALSE)</f>
        <v>Twins</v>
      </c>
      <c r="J23" s="1" t="str">
        <f>VLOOKUP(S23,'Teams Used By Individual'!$B$4:$FH$71,16,FALSE)</f>
        <v>Diamondbacks</v>
      </c>
      <c r="K23" s="1" t="str">
        <f>VLOOKUP(S23,'Teams Used By Individual'!$B$4:$FH$71,17,FALSE)</f>
        <v>Reds</v>
      </c>
      <c r="L23" s="1" t="str">
        <f>VLOOKUP(S23,'Teams Used By Individual'!$B$4:$FH$71,18,FALSE)</f>
        <v>Wood</v>
      </c>
      <c r="M23" s="1" t="str">
        <f>VLOOKUP(S23,'Teams Used By Individual'!$B$4:$FH$71,19,FALSE)</f>
        <v>American</v>
      </c>
      <c r="N23" s="1" t="str">
        <f>VLOOKUP(S23,'Teams Used By Individual'!$B$4:$FH$71,20,FALSE)</f>
        <v>Marlins</v>
      </c>
      <c r="O23" s="1" t="str">
        <f>VLOOKUP(S23,'Teams Used By Individual'!$B$4:$FH$71,21,FALSE)</f>
        <v>Orioles</v>
      </c>
      <c r="P23" s="1" t="str">
        <f>VLOOKUP(S23,'Teams Used By Individual'!$B$4:$FH$71,22,FALSE)</f>
        <v>Blue Jays</v>
      </c>
      <c r="Q23" s="1" t="str">
        <f>VLOOKUP(S23,'Teams Used By Individual'!$B$4:$FH$71,23,FALSE)</f>
        <v>Braves</v>
      </c>
      <c r="R23" s="1" t="str">
        <f>VLOOKUP(S23,'Teams Used By Individual'!$B$4:$FH$71,24,FALSE)</f>
        <v>Rockies</v>
      </c>
      <c r="S23" s="14" t="s">
        <v>42</v>
      </c>
      <c r="T23" s="15">
        <f>SUM(Y23:AU23)</f>
        <v>78</v>
      </c>
      <c r="U23" s="20">
        <f>(WAA!Y28-WAA!Y2)+(WAA!X28-WAA!X2)+(WAA!G28-WAA!G2)+(WAA!W28-WAA!W2)+(WAA!AG28-WAA!AG2)+(WAA!Q28-WAA!Q2)+(WAA!K28-WAA!K2)+(WAA!O28-WAA!O2)+(WAA!T28-WAA!T2)+(WAA!V28-WAA!V2)+(WAA!L28-WAA!L2)+(WAA!AA28-WAA!AA2)+(WAA!H28-WAA!H2)+(WAA!M28-WAA!M2)+(WAA!AF28-WAA!AF2)+(WAA!AB28-WAA!AB2)+(WAA!F28-WAA!F2)+(WAA!I28-WAA!I2)+(WAA!U28-WAA!U2)+(WAA!AH28-WAA!AH2)</f>
        <v>4.7111849018555993</v>
      </c>
      <c r="V23" s="13">
        <f>VLOOKUP(S23,'SOTU Working Page'!$S$5:$V$72,4,FALSE)</f>
        <v>0.50666914451432621</v>
      </c>
      <c r="W23" s="1" t="str">
        <f>VLOOKUP(S23,'Teams Used By Individual'!$B$4:$DF$71,4,FALSE)</f>
        <v>Red Sox</v>
      </c>
      <c r="X23" s="1" t="str">
        <f>VLOOKUP(S23,'Teams Used By Individual'!$B$4:$DF$71,3,FALSE)</f>
        <v>Brewers</v>
      </c>
      <c r="Y23" s="1">
        <v>3</v>
      </c>
      <c r="Z23" s="1">
        <v>5</v>
      </c>
      <c r="AA23">
        <v>2</v>
      </c>
      <c r="AB23">
        <v>3</v>
      </c>
      <c r="AC23">
        <v>5</v>
      </c>
      <c r="AD23">
        <v>2</v>
      </c>
      <c r="AE23">
        <f>VLOOKUP(B23,'MLB Weekly Win Totals'!$B$5:$L$34,11,FALSE)</f>
        <v>5</v>
      </c>
      <c r="AF23">
        <f>VLOOKUP(C23,'MLB Weekly Win Totals'!$B$5:$LL$34,12,FALSE)</f>
        <v>4</v>
      </c>
      <c r="AG23">
        <f>VLOOKUP(D23,'MLB Weekly Win Totals'!$B$5:$LL$34,13,FALSE)</f>
        <v>6</v>
      </c>
      <c r="AH23">
        <f>VLOOKUP(E23,'MLB Weekly Win Totals'!$B$5:$LL$34,14,FALSE)</f>
        <v>5</v>
      </c>
      <c r="AI23">
        <f>VLOOKUP(F23,'MLB Weekly Win Totals'!$B$5:$LL$34,15,FALSE)</f>
        <v>4</v>
      </c>
      <c r="AJ23">
        <f>VLOOKUP(G23,'MLB Weekly Win Totals'!$B$5:$LL$34,16,FALSE)</f>
        <v>4</v>
      </c>
      <c r="AK23">
        <f>VLOOKUP(H23,'MLB Weekly Win Totals'!$B$5:$LL$34,17,FALSE)</f>
        <v>4</v>
      </c>
      <c r="AL23">
        <f>VLOOKUP(I23,'MLB Weekly Win Totals'!$B$5:$LL$34,18,FALSE)</f>
        <v>3</v>
      </c>
      <c r="AM23">
        <f>VLOOKUP(J23,'MLB Weekly Win Totals'!$B$5:$LL$34,19,FALSE)</f>
        <v>3</v>
      </c>
      <c r="AN23">
        <f>VLOOKUP(K23,'MLB Weekly Win Totals'!$B$5:$LL$34,20,FALSE)</f>
        <v>4</v>
      </c>
      <c r="AO23">
        <v>0</v>
      </c>
      <c r="AP23">
        <v>0</v>
      </c>
      <c r="AQ23">
        <f>VLOOKUP(N23,'MLB Weekly Win Totals'!$B$5:$LL$34,21,FALSE)</f>
        <v>2</v>
      </c>
      <c r="AR23">
        <f>VLOOKUP(O23,'MLB Weekly Win Totals'!$B$5:$LL$34,22,FALSE)</f>
        <v>3</v>
      </c>
      <c r="AS23">
        <f>VLOOKUP(P23,'MLB Weekly Win Totals'!$B$5:$LL$34,23,FALSE)</f>
        <v>2</v>
      </c>
      <c r="AT23">
        <f>VLOOKUP(Q23,'MLB Weekly Win Totals'!$B$5:$LL$34,24,FALSE)</f>
        <v>4</v>
      </c>
      <c r="AU23">
        <f>VLOOKUP(R23,'MLB Weekly Win Totals'!$B$5:$LL$34,25,FALSE)</f>
        <v>5</v>
      </c>
    </row>
    <row r="24" spans="1:47" x14ac:dyDescent="0.2">
      <c r="A24" s="1" t="str">
        <f>VLOOKUP(S24,'Teams Used By Individual'!$B$4:$FH$71,6,FALSE)</f>
        <v>Reds</v>
      </c>
      <c r="B24" s="1" t="str">
        <f>VLOOKUP(S24,'Teams Used By Individual'!$B$4:$FH$71,8,FALSE)</f>
        <v>Cardinals</v>
      </c>
      <c r="C24" s="1" t="str">
        <f>VLOOKUP(S24,'Teams Used By Individual'!$B$4:$FH$71,9,FALSE)</f>
        <v>Rangers</v>
      </c>
      <c r="D24" s="1" t="str">
        <f>VLOOKUP(S24,'Teams Used By Individual'!$B$4:$FH$71,10,FALSE)</f>
        <v>Pirates</v>
      </c>
      <c r="E24" s="1" t="str">
        <f>VLOOKUP(S24,'Teams Used By Individual'!$B$4:$FH$71,11,FALSE)</f>
        <v>Cubs</v>
      </c>
      <c r="F24" s="1" t="str">
        <f>VLOOKUP(S24,'Teams Used By Individual'!$B$4:$FH$71,12,FALSE)</f>
        <v>Marlins</v>
      </c>
      <c r="G24" s="1" t="str">
        <f>VLOOKUP(S24,'Teams Used By Individual'!$B$4:$FH$71,13,FALSE)</f>
        <v>Astros</v>
      </c>
      <c r="H24" s="1" t="str">
        <f>VLOOKUP(S24,'Teams Used By Individual'!$B$4:$FH$71,14,FALSE)</f>
        <v>Rockies</v>
      </c>
      <c r="I24" s="1" t="str">
        <f>VLOOKUP(S24,'Teams Used By Individual'!$B$4:$FH$71,15,FALSE)</f>
        <v>Giants</v>
      </c>
      <c r="J24" s="1" t="str">
        <f>VLOOKUP(S24,'Teams Used By Individual'!$B$4:$FH$71,16,FALSE)</f>
        <v>Braves</v>
      </c>
      <c r="K24" s="1" t="str">
        <f>VLOOKUP(S24,'Teams Used By Individual'!$B$4:$FH$71,17,FALSE)</f>
        <v>Red Sox</v>
      </c>
      <c r="L24" s="1" t="str">
        <f>VLOOKUP(S24,'Teams Used By Individual'!$B$4:$FH$71,18,FALSE)</f>
        <v>Wood</v>
      </c>
      <c r="M24" s="1" t="str">
        <f>VLOOKUP(S24,'Teams Used By Individual'!$B$4:$FH$71,19,FALSE)</f>
        <v>National</v>
      </c>
      <c r="N24" s="1" t="str">
        <f>VLOOKUP(S24,'Teams Used By Individual'!$B$4:$FH$71,20,FALSE)</f>
        <v>Mariners</v>
      </c>
      <c r="O24" s="1" t="str">
        <f>VLOOKUP(S24,'Teams Used By Individual'!$B$4:$FH$71,21,FALSE)</f>
        <v>Rays</v>
      </c>
      <c r="P24" s="1" t="str">
        <f>VLOOKUP(S24,'Teams Used By Individual'!$B$4:$FH$71,22,FALSE)</f>
        <v>Guardians</v>
      </c>
      <c r="Q24" s="1" t="str">
        <f>VLOOKUP(S24,'Teams Used By Individual'!$B$4:$FH$71,23,FALSE)</f>
        <v>Athletics</v>
      </c>
      <c r="R24" s="1" t="str">
        <f>VLOOKUP(S24,'Teams Used By Individual'!$B$4:$FH$71,24,FALSE)</f>
        <v>Royals</v>
      </c>
      <c r="S24" s="14" t="s">
        <v>35</v>
      </c>
      <c r="T24" s="15">
        <f>SUM(Y24:AU24)</f>
        <v>78</v>
      </c>
      <c r="U24" s="20">
        <f>(WAA!Y51-WAA!Y2)+(WAA!P51-WAA!P2)+(WAA!AE15-WAA!AE2)+(WAA!W51-WAA!W2)+(WAA!AB51-WAA!AB2)+(WAA!V51-WAA!V2)+(WAA!Z51-WAA!Z2)+(WAA!Q51-WAA!Q2)+(WAA!AC51-WAA!AC2)+(WAA!AA51-WAA!AA2)+(WAA!X51-WAA!X2)+(WAA!O51-WAA!O2)+(WAA!AH51-WAA!AH2)+(WAA!AG51-WAA!AG2)+(WAA!U51-WAA!U2)+(WAA!G51-WAA!G2)+(WAA!H51-WAA!H2)+(WAA!J51-WAA!J2)+(WAA!R51-WAA!R2)+(WAA!K51-WAA!K2)</f>
        <v>6.6078994802316444</v>
      </c>
      <c r="V24" s="13">
        <f>VLOOKUP(S24,'SOTU Working Page'!$S$5:$V$72,4,FALSE)</f>
        <v>0.49795258212750426</v>
      </c>
      <c r="W24" s="1" t="str">
        <f>VLOOKUP(S24,'Teams Used By Individual'!$B$4:$DF$71,4,FALSE)</f>
        <v>Padres</v>
      </c>
      <c r="X24" s="1" t="str">
        <f>VLOOKUP(S24,'Teams Used By Individual'!$B$4:$DF$71,3,FALSE)</f>
        <v>Brewers</v>
      </c>
      <c r="Y24" s="1">
        <v>2</v>
      </c>
      <c r="Z24" s="1">
        <v>5</v>
      </c>
      <c r="AA24">
        <v>5</v>
      </c>
      <c r="AB24">
        <v>3</v>
      </c>
      <c r="AC24">
        <v>4</v>
      </c>
      <c r="AD24">
        <v>3</v>
      </c>
      <c r="AE24">
        <f>VLOOKUP(B24,'MLB Weekly Win Totals'!$B$5:$L$34,11,FALSE)</f>
        <v>6</v>
      </c>
      <c r="AF24">
        <f>VLOOKUP(C24,'MLB Weekly Win Totals'!$B$5:$LL$34,12,FALSE)</f>
        <v>5</v>
      </c>
      <c r="AG24">
        <f>VLOOKUP(D24,'MLB Weekly Win Totals'!$B$5:$LL$34,13,FALSE)</f>
        <v>4</v>
      </c>
      <c r="AH24">
        <f>VLOOKUP(E24,'MLB Weekly Win Totals'!$B$5:$LL$34,14,FALSE)</f>
        <v>5</v>
      </c>
      <c r="AI24">
        <f>VLOOKUP(F24,'MLB Weekly Win Totals'!$B$5:$LL$34,15,FALSE)</f>
        <v>1</v>
      </c>
      <c r="AJ24">
        <f>VLOOKUP(G24,'MLB Weekly Win Totals'!$B$5:$LL$34,16,FALSE)</f>
        <v>5</v>
      </c>
      <c r="AK24">
        <f>VLOOKUP(H24,'MLB Weekly Win Totals'!$B$5:$LL$34,17,FALSE)</f>
        <v>4</v>
      </c>
      <c r="AL24">
        <f>VLOOKUP(I24,'MLB Weekly Win Totals'!$B$5:$LL$34,18,FALSE)</f>
        <v>1</v>
      </c>
      <c r="AM24">
        <f>VLOOKUP(J24,'MLB Weekly Win Totals'!$B$5:$LL$34,19,FALSE)</f>
        <v>1</v>
      </c>
      <c r="AN24">
        <f>VLOOKUP(K24,'MLB Weekly Win Totals'!$B$5:$LL$34,20,FALSE)</f>
        <v>7</v>
      </c>
      <c r="AO24">
        <v>0</v>
      </c>
      <c r="AP24">
        <v>1</v>
      </c>
      <c r="AQ24">
        <f>VLOOKUP(N24,'MLB Weekly Win Totals'!$B$5:$LL$34,21,FALSE)</f>
        <v>2</v>
      </c>
      <c r="AR24">
        <f>VLOOKUP(O24,'MLB Weekly Win Totals'!$B$5:$LL$34,22,FALSE)</f>
        <v>1</v>
      </c>
      <c r="AS24">
        <f>VLOOKUP(P24,'MLB Weekly Win Totals'!$B$5:$LL$34,23,FALSE)</f>
        <v>4</v>
      </c>
      <c r="AT24">
        <f>VLOOKUP(Q24,'MLB Weekly Win Totals'!$B$5:$LL$34,24,FALSE)</f>
        <v>4</v>
      </c>
      <c r="AU24">
        <f>VLOOKUP(R24,'MLB Weekly Win Totals'!$B$5:$LL$34,25,FALSE)</f>
        <v>5</v>
      </c>
    </row>
    <row r="25" spans="1:47" x14ac:dyDescent="0.2">
      <c r="A25" s="1" t="str">
        <f>VLOOKUP(S25,'Teams Used By Individual'!$B$4:$FH$71,6,FALSE)</f>
        <v>White Sox</v>
      </c>
      <c r="B25" s="1" t="str">
        <f>VLOOKUP(S25,'Teams Used By Individual'!$B$4:$FH$71,8,FALSE)</f>
        <v>Royals</v>
      </c>
      <c r="C25" s="1" t="str">
        <f>VLOOKUP(S25,'Teams Used By Individual'!$B$4:$FH$71,9,FALSE)</f>
        <v>Rangers</v>
      </c>
      <c r="D25" s="1" t="str">
        <f>VLOOKUP(S25,'Teams Used By Individual'!$B$4:$FH$71,10,FALSE)</f>
        <v>Brewers</v>
      </c>
      <c r="E25" s="1" t="str">
        <f>VLOOKUP(S25,'Teams Used By Individual'!$B$4:$FH$71,11,FALSE)</f>
        <v>Orioles</v>
      </c>
      <c r="F25" s="1" t="str">
        <f>VLOOKUP(S25,'Teams Used By Individual'!$B$4:$FH$71,12,FALSE)</f>
        <v>Twins</v>
      </c>
      <c r="G25" s="1" t="str">
        <f>VLOOKUP(S25,'Teams Used By Individual'!$B$4:$FH$71,13,FALSE)</f>
        <v>Cubs</v>
      </c>
      <c r="H25" s="1" t="str">
        <f>VLOOKUP(S25,'Teams Used By Individual'!$B$4:$FH$71,14,FALSE)</f>
        <v>Rockies</v>
      </c>
      <c r="I25" s="1" t="str">
        <f>VLOOKUP(S25,'Teams Used By Individual'!$B$4:$FH$71,15,FALSE)</f>
        <v>Diamondbacks</v>
      </c>
      <c r="J25" s="1" t="str">
        <f>VLOOKUP(S25,'Teams Used By Individual'!$B$4:$FH$71,16,FALSE)</f>
        <v>Blue Jays</v>
      </c>
      <c r="K25" s="1" t="str">
        <f>VLOOKUP(S25,'Teams Used By Individual'!$B$4:$FH$71,17,FALSE)</f>
        <v>Cardinals</v>
      </c>
      <c r="L25" s="1" t="str">
        <f>VLOOKUP(S25,'Teams Used By Individual'!$B$4:$FH$71,18,FALSE)</f>
        <v>Wood</v>
      </c>
      <c r="M25" s="1" t="str">
        <f>VLOOKUP(S25,'Teams Used By Individual'!$B$4:$FH$71,19,FALSE)</f>
        <v>National</v>
      </c>
      <c r="N25" s="1" t="str">
        <f>VLOOKUP(S25,'Teams Used By Individual'!$B$4:$FH$71,20,FALSE)</f>
        <v>Pirates</v>
      </c>
      <c r="O25" s="1" t="str">
        <f>VLOOKUP(S25,'Teams Used By Individual'!$B$4:$FH$71,21,FALSE)</f>
        <v>Guardians</v>
      </c>
      <c r="P25" s="1" t="str">
        <f>VLOOKUP(S25,'Teams Used By Individual'!$B$4:$FH$71,22,FALSE)</f>
        <v>Marlins</v>
      </c>
      <c r="Q25" s="1" t="str">
        <f>VLOOKUP(S25,'Teams Used By Individual'!$B$4:$FH$71,23,FALSE)</f>
        <v>Mariners</v>
      </c>
      <c r="R25" s="1" t="str">
        <f>VLOOKUP(S25,'Teams Used By Individual'!$B$4:$FH$71,24,FALSE)</f>
        <v>Tigers</v>
      </c>
      <c r="S25" s="14" t="s">
        <v>34</v>
      </c>
      <c r="T25" s="15">
        <f>SUM(Y25:AU25)</f>
        <v>76</v>
      </c>
      <c r="U25" s="20">
        <f>(WAA!R33-WAA!R2)+(WAA!AC33-WAA!AC2)+(WAA!G40-WAA!G2)+(WAA!W33-WAA!W2)+(WAA!N33-WAA!N2)+(WAA!AB33-WAA!AB2)+(WAA!K33-WAA!K2)+(WAA!Q33-WAA!Q2)+(WAA!Y33-WAA!Y2)+(WAA!F33-WAA!F2)+(WAA!M33-WAA!M2)+(WAA!AA33-WAA!AA2)+(WAA!AH33-WAA!AH2)+(WAA!AF33-WAA!AF2)+(WAA!I33-WAA!I2)+(WAA!Z33-WAA!Z2)+(WAA!J33-WAA!J2)+(WAA!X33-WAA!X2)+(WAA!P33-WAA!P2)+(WAA!L33-WAA!L2)</f>
        <v>6.6882785555104185</v>
      </c>
      <c r="V25" s="13">
        <f>VLOOKUP(S25,'SOTU Working Page'!$S$5:$V$72,4,FALSE)</f>
        <v>0.49080148125704859</v>
      </c>
      <c r="W25" s="1" t="str">
        <f>VLOOKUP(S25,'Teams Used By Individual'!$B$4:$DF$71,4,FALSE)</f>
        <v>Red Sox</v>
      </c>
      <c r="X25" s="1" t="str">
        <f>VLOOKUP(S25,'Teams Used By Individual'!$B$4:$DF$71,3,FALSE)</f>
        <v>Athletics</v>
      </c>
      <c r="Y25" s="1">
        <v>1</v>
      </c>
      <c r="Z25" s="1">
        <v>2</v>
      </c>
      <c r="AA25">
        <v>2</v>
      </c>
      <c r="AB25">
        <v>3</v>
      </c>
      <c r="AC25">
        <v>2</v>
      </c>
      <c r="AD25">
        <v>3</v>
      </c>
      <c r="AE25">
        <f>VLOOKUP(B25,'MLB Weekly Win Totals'!$B$5:$L$34,11,FALSE)</f>
        <v>5</v>
      </c>
      <c r="AF25">
        <f>VLOOKUP(C25,'MLB Weekly Win Totals'!$B$5:$LL$34,12,FALSE)</f>
        <v>5</v>
      </c>
      <c r="AG25">
        <f>VLOOKUP(D25,'MLB Weekly Win Totals'!$B$5:$LL$34,13,FALSE)</f>
        <v>4</v>
      </c>
      <c r="AH25">
        <f>VLOOKUP(E25,'MLB Weekly Win Totals'!$B$5:$LL$34,14,FALSE)</f>
        <v>4</v>
      </c>
      <c r="AI25">
        <f>VLOOKUP(F25,'MLB Weekly Win Totals'!$B$5:$LL$34,15,FALSE)</f>
        <v>4</v>
      </c>
      <c r="AJ25">
        <f>VLOOKUP(G25,'MLB Weekly Win Totals'!$B$5:$LL$34,16,FALSE)</f>
        <v>4</v>
      </c>
      <c r="AK25">
        <f>VLOOKUP(H25,'MLB Weekly Win Totals'!$B$5:$LL$34,17,FALSE)</f>
        <v>4</v>
      </c>
      <c r="AL25">
        <f>VLOOKUP(I25,'MLB Weekly Win Totals'!$B$5:$LL$34,18,FALSE)</f>
        <v>2</v>
      </c>
      <c r="AM25">
        <f>VLOOKUP(J25,'MLB Weekly Win Totals'!$B$5:$LL$34,19,FALSE)</f>
        <v>7</v>
      </c>
      <c r="AN25">
        <f>VLOOKUP(K25,'MLB Weekly Win Totals'!$B$5:$LL$34,20,FALSE)</f>
        <v>3</v>
      </c>
      <c r="AO25">
        <v>0</v>
      </c>
      <c r="AP25">
        <v>1</v>
      </c>
      <c r="AQ25">
        <f>VLOOKUP(N25,'MLB Weekly Win Totals'!$B$5:$LL$34,21,FALSE)</f>
        <v>0</v>
      </c>
      <c r="AR25">
        <f>VLOOKUP(O25,'MLB Weekly Win Totals'!$B$5:$LL$34,22,FALSE)</f>
        <v>4</v>
      </c>
      <c r="AS25">
        <f>VLOOKUP(P25,'MLB Weekly Win Totals'!$B$5:$LL$34,23,FALSE)</f>
        <v>5</v>
      </c>
      <c r="AT25">
        <f>VLOOKUP(Q25,'MLB Weekly Win Totals'!$B$5:$LL$34,24,FALSE)</f>
        <v>6</v>
      </c>
      <c r="AU25">
        <f>VLOOKUP(R25,'MLB Weekly Win Totals'!$B$5:$LL$34,25,FALSE)</f>
        <v>5</v>
      </c>
    </row>
    <row r="26" spans="1:47" x14ac:dyDescent="0.2">
      <c r="A26" s="1" t="str">
        <f>VLOOKUP(S26,'Teams Used By Individual'!$B$4:$FH$71,6,FALSE)</f>
        <v>Reds</v>
      </c>
      <c r="B26" s="1" t="str">
        <f>VLOOKUP(S26,'Teams Used By Individual'!$B$4:$FH$71,8,FALSE)</f>
        <v>Royals</v>
      </c>
      <c r="C26" s="1" t="str">
        <f>VLOOKUP(S26,'Teams Used By Individual'!$B$4:$FH$71,9,FALSE)</f>
        <v>Cubs</v>
      </c>
      <c r="D26" s="1" t="str">
        <f>VLOOKUP(S26,'Teams Used By Individual'!$B$4:$FH$71,10,FALSE)</f>
        <v>Angels</v>
      </c>
      <c r="E26" s="1" t="str">
        <f>VLOOKUP(S26,'Teams Used By Individual'!$B$4:$FH$71,11,FALSE)</f>
        <v>Mets</v>
      </c>
      <c r="F26" s="1" t="str">
        <f>VLOOKUP(S26,'Teams Used By Individual'!$B$4:$FH$71,12,FALSE)</f>
        <v>Twins</v>
      </c>
      <c r="G26" s="1" t="str">
        <f>VLOOKUP(S26,'Teams Used By Individual'!$B$4:$FH$71,13,FALSE)</f>
        <v>Astros</v>
      </c>
      <c r="H26" s="1" t="str">
        <f>VLOOKUP(S26,'Teams Used By Individual'!$B$4:$FH$71,14,FALSE)</f>
        <v>Rockies</v>
      </c>
      <c r="I26" s="1" t="str">
        <f>VLOOKUP(S26,'Teams Used By Individual'!$B$4:$FH$71,15,FALSE)</f>
        <v>Brewers</v>
      </c>
      <c r="J26" s="1" t="str">
        <f>VLOOKUP(S26,'Teams Used By Individual'!$B$4:$FH$71,16,FALSE)</f>
        <v>Mariners</v>
      </c>
      <c r="K26" s="1" t="str">
        <f>VLOOKUP(S26,'Teams Used By Individual'!$B$4:$FH$71,17,FALSE)</f>
        <v>Blue Jays</v>
      </c>
      <c r="L26" s="1" t="str">
        <f>VLOOKUP(S26,'Teams Used By Individual'!$B$4:$FH$71,18,FALSE)</f>
        <v>Wood</v>
      </c>
      <c r="M26" s="1" t="str">
        <f>VLOOKUP(S26,'Teams Used By Individual'!$B$4:$FH$71,19,FALSE)</f>
        <v>National</v>
      </c>
      <c r="N26" s="1" t="str">
        <f>VLOOKUP(S26,'Teams Used By Individual'!$B$4:$FH$71,20,FALSE)</f>
        <v>Pirates</v>
      </c>
      <c r="O26" s="1" t="str">
        <f>VLOOKUP(S26,'Teams Used By Individual'!$B$4:$FH$71,21,FALSE)</f>
        <v>Orioles</v>
      </c>
      <c r="P26" s="1" t="str">
        <f>VLOOKUP(S26,'Teams Used By Individual'!$B$4:$FH$71,22,FALSE)</f>
        <v>Guardians</v>
      </c>
      <c r="Q26" s="1" t="str">
        <f>VLOOKUP(S26,'Teams Used By Individual'!$B$4:$FH$71,23,FALSE)</f>
        <v>Tigers</v>
      </c>
      <c r="R26" s="1" t="str">
        <f>VLOOKUP(S26,'Teams Used By Individual'!$B$4:$FH$71,24,FALSE)</f>
        <v>Phillies</v>
      </c>
      <c r="S26" s="14" t="s">
        <v>45</v>
      </c>
      <c r="T26" s="15">
        <f>SUM(Y26:AU26)</f>
        <v>76</v>
      </c>
      <c r="U26" s="20">
        <f>(WAA!AC29-WAA!AC2)+(WAA!R29-WAA!R2)+(WAA!G40-WAA!G2)+(WAA!E29-WAA!E2)+(WAA!AB29-WAA!AB2)+(WAA!Q29-WAA!Q2)+(WAA!K29-WAA!K2)+(WAA!AA29-WAA!AA2)+(WAA!S29-WAA!S2)+(WAA!V29-WAA!V2)+(WAA!M29-WAA!M2)+(WAA!O29-WAA!O2)+(WAA!AH29-WAA!AH2)+(WAA!Y29-WAA!Y2)+(WAA!P29-WAA!P2)+(WAA!I29-WAA!I2)+(WAA!F29-WAA!F2)+(WAA!J29-WAA!J2)+(WAA!L29-WAA!L2)+(WAA!T29-WAA!T2)</f>
        <v>-1.2682275366858455</v>
      </c>
      <c r="V26" s="13">
        <f>VLOOKUP(S26,'SOTU Working Page'!$S$5:$V$72,4,FALSE)</f>
        <v>0.51498212641833885</v>
      </c>
      <c r="W26" s="1" t="str">
        <f>VLOOKUP(S26,'Teams Used By Individual'!$B$4:$DF$71,4,FALSE)</f>
        <v>Red Sox</v>
      </c>
      <c r="X26" s="1" t="str">
        <f>VLOOKUP(S26,'Teams Used By Individual'!$B$4:$DF$71,3,FALSE)</f>
        <v>Athletics</v>
      </c>
      <c r="Y26" s="1">
        <v>1</v>
      </c>
      <c r="Z26" s="1">
        <v>2</v>
      </c>
      <c r="AA26">
        <v>2</v>
      </c>
      <c r="AB26">
        <v>6</v>
      </c>
      <c r="AC26">
        <v>4</v>
      </c>
      <c r="AD26">
        <v>2</v>
      </c>
      <c r="AE26">
        <f>VLOOKUP(B26,'MLB Weekly Win Totals'!$B$5:$L$34,11,FALSE)</f>
        <v>5</v>
      </c>
      <c r="AF26">
        <f>VLOOKUP(C26,'MLB Weekly Win Totals'!$B$5:$LL$34,12,FALSE)</f>
        <v>5</v>
      </c>
      <c r="AG26">
        <f>VLOOKUP(D26,'MLB Weekly Win Totals'!$B$5:$LL$34,13,FALSE)</f>
        <v>5</v>
      </c>
      <c r="AH26">
        <f>VLOOKUP(E26,'MLB Weekly Win Totals'!$B$5:$LL$34,14,FALSE)</f>
        <v>5</v>
      </c>
      <c r="AI26">
        <f>VLOOKUP(F26,'MLB Weekly Win Totals'!$B$5:$LL$34,15,FALSE)</f>
        <v>4</v>
      </c>
      <c r="AJ26">
        <f>VLOOKUP(G26,'MLB Weekly Win Totals'!$B$5:$LL$34,16,FALSE)</f>
        <v>5</v>
      </c>
      <c r="AK26">
        <f>VLOOKUP(H26,'MLB Weekly Win Totals'!$B$5:$LL$34,17,FALSE)</f>
        <v>4</v>
      </c>
      <c r="AL26">
        <f>VLOOKUP(I26,'MLB Weekly Win Totals'!$B$5:$LL$34,18,FALSE)</f>
        <v>4</v>
      </c>
      <c r="AM26">
        <f>VLOOKUP(J26,'MLB Weekly Win Totals'!$B$5:$LL$34,19,FALSE)</f>
        <v>5</v>
      </c>
      <c r="AN26">
        <f>VLOOKUP(K26,'MLB Weekly Win Totals'!$B$5:$LL$34,20,FALSE)</f>
        <v>3</v>
      </c>
      <c r="AO26">
        <v>0</v>
      </c>
      <c r="AP26">
        <v>1</v>
      </c>
      <c r="AQ26">
        <f>VLOOKUP(N26,'MLB Weekly Win Totals'!$B$5:$LL$34,21,FALSE)</f>
        <v>0</v>
      </c>
      <c r="AR26">
        <f>VLOOKUP(O26,'MLB Weekly Win Totals'!$B$5:$LL$34,22,FALSE)</f>
        <v>3</v>
      </c>
      <c r="AS26">
        <f>VLOOKUP(P26,'MLB Weekly Win Totals'!$B$5:$LL$34,23,FALSE)</f>
        <v>4</v>
      </c>
      <c r="AT26">
        <f>VLOOKUP(Q26,'MLB Weekly Win Totals'!$B$5:$LL$34,24,FALSE)</f>
        <v>3</v>
      </c>
      <c r="AU26">
        <f>VLOOKUP(R26,'MLB Weekly Win Totals'!$B$5:$LL$34,25,FALSE)</f>
        <v>3</v>
      </c>
    </row>
    <row r="27" spans="1:47" x14ac:dyDescent="0.2">
      <c r="A27" s="1" t="str">
        <f>VLOOKUP(S27,'Teams Used By Individual'!$B$4:$FH$71,6,FALSE)</f>
        <v>White Sox</v>
      </c>
      <c r="B27" s="1" t="str">
        <f>VLOOKUP(S27,'Teams Used By Individual'!$B$4:$FH$71,8,FALSE)</f>
        <v>Royals</v>
      </c>
      <c r="C27" s="1" t="str">
        <f>VLOOKUP(S27,'Teams Used By Individual'!$B$4:$FH$71,9,FALSE)</f>
        <v>Rangers</v>
      </c>
      <c r="D27" s="1" t="str">
        <f>VLOOKUP(S27,'Teams Used By Individual'!$B$4:$FH$71,10,FALSE)</f>
        <v>Phillies</v>
      </c>
      <c r="E27" s="1" t="str">
        <f>VLOOKUP(S27,'Teams Used By Individual'!$B$4:$FH$71,11,FALSE)</f>
        <v>Blue Jays</v>
      </c>
      <c r="F27" s="1" t="str">
        <f>VLOOKUP(S27,'Teams Used By Individual'!$B$4:$FH$71,12,FALSE)</f>
        <v>Athletics</v>
      </c>
      <c r="G27" s="1" t="str">
        <f>VLOOKUP(S27,'Teams Used By Individual'!$B$4:$FH$71,13,FALSE)</f>
        <v>Pirates</v>
      </c>
      <c r="H27" s="1" t="str">
        <f>VLOOKUP(S27,'Teams Used By Individual'!$B$4:$FH$71,14,FALSE)</f>
        <v>Yankees</v>
      </c>
      <c r="I27" s="1" t="str">
        <f>VLOOKUP(S27,'Teams Used By Individual'!$B$4:$FH$71,15,FALSE)</f>
        <v>Diamondbacks</v>
      </c>
      <c r="J27" s="1" t="str">
        <f>VLOOKUP(S27,'Teams Used By Individual'!$B$4:$FH$71,16,FALSE)</f>
        <v>Giants</v>
      </c>
      <c r="K27" s="1" t="str">
        <f>VLOOKUP(S27,'Teams Used By Individual'!$B$4:$FH$71,17,FALSE)</f>
        <v>Reds</v>
      </c>
      <c r="L27" s="1" t="str">
        <f>VLOOKUP(S27,'Teams Used By Individual'!$B$4:$FH$71,18,FALSE)</f>
        <v>Wood</v>
      </c>
      <c r="M27" s="1" t="str">
        <f>VLOOKUP(S27,'Teams Used By Individual'!$B$4:$FH$71,19,FALSE)</f>
        <v>American</v>
      </c>
      <c r="N27" s="1" t="str">
        <f>VLOOKUP(S27,'Teams Used By Individual'!$B$4:$FH$71,20,FALSE)</f>
        <v>Mariners</v>
      </c>
      <c r="O27" s="1" t="str">
        <f>VLOOKUP(S27,'Teams Used By Individual'!$B$4:$FH$71,21,FALSE)</f>
        <v>Cardinals</v>
      </c>
      <c r="P27" s="1" t="str">
        <f>VLOOKUP(S27,'Teams Used By Individual'!$B$4:$FH$71,22,FALSE)</f>
        <v>Rays</v>
      </c>
      <c r="Q27" s="1" t="str">
        <f>VLOOKUP(S27,'Teams Used By Individual'!$B$4:$FH$71,23,FALSE)</f>
        <v>Marlins</v>
      </c>
      <c r="R27" s="1" t="str">
        <f>VLOOKUP(S27,'Teams Used By Individual'!$B$4:$FH$71,24,FALSE)</f>
        <v>Rockies</v>
      </c>
      <c r="S27" s="14" t="s">
        <v>68</v>
      </c>
      <c r="T27" s="15">
        <f>SUM(Y27:AU27)</f>
        <v>76</v>
      </c>
      <c r="U27" s="20">
        <f>(WAA!Y41-WAA!Y2)+(WAA!P41-WAA!P2)+(WAA!G40-WAA!G2)+(WAA!V41-WAA!V2)+(WAA!N41-WAA!N2)+(WAA!J41-WAA!J2)+(WAA!K41-WAA!K2)+(WAA!Q41-WAA!Q2)+(WAA!T41-WAA!T2)+(WAA!I41-WAA!I2)+(WAA!R41-WAA!R2)+(WAA!AC41-WAA!AC2)+(WAA!E41-WAA!E2)+(WAA!AF41-WAA!AF2)+(WAA!AG41-WAA!AG2)+(WAA!AB41-WAA!AB2)+(WAA!Z41-WAA!Z2)+(WAA!H41-WAA!H2)+(WAA!X41-WAA!X2)+(WAA!AH41-WAA!AH2)</f>
        <v>6.5477411241493595</v>
      </c>
      <c r="V27" s="13">
        <f>VLOOKUP(S27,'SOTU Working Page'!$S$5:$V$72,4,FALSE)</f>
        <v>0.49769729757465886</v>
      </c>
      <c r="W27" s="1" t="str">
        <f>VLOOKUP(S27,'Teams Used By Individual'!$B$4:$DF$71,4,FALSE)</f>
        <v>Red Sox</v>
      </c>
      <c r="X27" s="1" t="str">
        <f>VLOOKUP(S27,'Teams Used By Individual'!$B$4:$DF$71,3,FALSE)</f>
        <v>Brewers</v>
      </c>
      <c r="Y27" s="1">
        <v>2</v>
      </c>
      <c r="Z27" s="1">
        <v>5</v>
      </c>
      <c r="AA27">
        <v>2</v>
      </c>
      <c r="AB27">
        <v>5</v>
      </c>
      <c r="AC27">
        <v>2</v>
      </c>
      <c r="AD27">
        <v>5</v>
      </c>
      <c r="AE27">
        <f>VLOOKUP(B27,'MLB Weekly Win Totals'!$B$5:$L$34,11,FALSE)</f>
        <v>5</v>
      </c>
      <c r="AF27">
        <f>VLOOKUP(C27,'MLB Weekly Win Totals'!$B$5:$LL$34,12,FALSE)</f>
        <v>5</v>
      </c>
      <c r="AG27">
        <f>VLOOKUP(D27,'MLB Weekly Win Totals'!$B$5:$LL$34,13,FALSE)</f>
        <v>6</v>
      </c>
      <c r="AH27">
        <f>VLOOKUP(E27,'MLB Weekly Win Totals'!$B$5:$LL$34,14,FALSE)</f>
        <v>6</v>
      </c>
      <c r="AI27">
        <f>VLOOKUP(F27,'MLB Weekly Win Totals'!$B$5:$LL$34,15,FALSE)</f>
        <v>3</v>
      </c>
      <c r="AJ27">
        <f>VLOOKUP(G27,'MLB Weekly Win Totals'!$B$5:$LL$34,16,FALSE)</f>
        <v>3</v>
      </c>
      <c r="AK27">
        <f>VLOOKUP(H27,'MLB Weekly Win Totals'!$B$5:$LL$34,17,FALSE)</f>
        <v>3</v>
      </c>
      <c r="AL27">
        <f>VLOOKUP(I27,'MLB Weekly Win Totals'!$B$5:$LL$34,18,FALSE)</f>
        <v>2</v>
      </c>
      <c r="AM27">
        <f>VLOOKUP(J27,'MLB Weekly Win Totals'!$B$5:$LL$34,19,FALSE)</f>
        <v>4</v>
      </c>
      <c r="AN27">
        <f>VLOOKUP(K27,'MLB Weekly Win Totals'!$B$5:$LL$34,20,FALSE)</f>
        <v>4</v>
      </c>
      <c r="AO27">
        <v>0</v>
      </c>
      <c r="AP27">
        <v>0</v>
      </c>
      <c r="AQ27">
        <f>VLOOKUP(N27,'MLB Weekly Win Totals'!$B$5:$LL$34,21,FALSE)</f>
        <v>2</v>
      </c>
      <c r="AR27">
        <f>VLOOKUP(O27,'MLB Weekly Win Totals'!$B$5:$LL$34,22,FALSE)</f>
        <v>3</v>
      </c>
      <c r="AS27">
        <f>VLOOKUP(P27,'MLB Weekly Win Totals'!$B$5:$LL$34,23,FALSE)</f>
        <v>2</v>
      </c>
      <c r="AT27">
        <f>VLOOKUP(Q27,'MLB Weekly Win Totals'!$B$5:$LL$34,24,FALSE)</f>
        <v>2</v>
      </c>
      <c r="AU27">
        <f>VLOOKUP(R27,'MLB Weekly Win Totals'!$B$5:$LL$34,25,FALSE)</f>
        <v>5</v>
      </c>
    </row>
    <row r="28" spans="1:47" x14ac:dyDescent="0.2">
      <c r="A28" s="1" t="str">
        <f>VLOOKUP(S28,'Teams Used By Individual'!$B$4:$FH$71,6,FALSE)</f>
        <v>Giants</v>
      </c>
      <c r="B28" s="1" t="str">
        <f>VLOOKUP(S28,'Teams Used By Individual'!$B$4:$FH$71,8,FALSE)</f>
        <v>Braves</v>
      </c>
      <c r="C28" s="1" t="str">
        <f>VLOOKUP(S28,'Teams Used By Individual'!$B$4:$FH$71,9,FALSE)</f>
        <v>Rangers</v>
      </c>
      <c r="D28" s="1" t="str">
        <f>VLOOKUP(S28,'Teams Used By Individual'!$B$4:$FH$71,10,FALSE)</f>
        <v>Phillies</v>
      </c>
      <c r="E28" s="1" t="str">
        <f>VLOOKUP(S28,'Teams Used By Individual'!$B$4:$FH$71,11,FALSE)</f>
        <v>Cubs</v>
      </c>
      <c r="F28" s="1" t="str">
        <f>VLOOKUP(S28,'Teams Used By Individual'!$B$4:$FH$71,12,FALSE)</f>
        <v>Tigers</v>
      </c>
      <c r="G28" s="1" t="str">
        <f>VLOOKUP(S28,'Teams Used By Individual'!$B$4:$FH$71,13,FALSE)</f>
        <v>Marlins</v>
      </c>
      <c r="H28" s="1" t="str">
        <f>VLOOKUP(S28,'Teams Used By Individual'!$B$4:$FH$71,14,FALSE)</f>
        <v>Astros</v>
      </c>
      <c r="I28" s="1" t="str">
        <f>VLOOKUP(S28,'Teams Used By Individual'!$B$4:$FH$71,15,FALSE)</f>
        <v>Diamondbacks</v>
      </c>
      <c r="J28" s="1" t="str">
        <f>VLOOKUP(S28,'Teams Used By Individual'!$B$4:$FH$71,16,FALSE)</f>
        <v>White Sox</v>
      </c>
      <c r="K28" s="1" t="str">
        <f>VLOOKUP(S28,'Teams Used By Individual'!$B$4:$FH$71,17,FALSE)</f>
        <v>Blue Jays</v>
      </c>
      <c r="L28" s="1" t="str">
        <f>VLOOKUP(S28,'Teams Used By Individual'!$B$4:$FH$71,18,FALSE)</f>
        <v>Raleigh</v>
      </c>
      <c r="M28" s="1" t="str">
        <f>VLOOKUP(S28,'Teams Used By Individual'!$B$4:$FH$71,19,FALSE)</f>
        <v>American</v>
      </c>
      <c r="N28" s="1" t="str">
        <f>VLOOKUP(S28,'Teams Used By Individual'!$B$4:$FH$71,20,FALSE)</f>
        <v>Pirates</v>
      </c>
      <c r="O28" s="1" t="str">
        <f>VLOOKUP(S28,'Teams Used By Individual'!$B$4:$FH$71,21,FALSE)</f>
        <v>Rays</v>
      </c>
      <c r="P28" s="1" t="str">
        <f>VLOOKUP(S28,'Teams Used By Individual'!$B$4:$FH$71,22,FALSE)</f>
        <v>Guardians</v>
      </c>
      <c r="Q28" s="1" t="str">
        <f>VLOOKUP(S28,'Teams Used By Individual'!$B$4:$FH$71,23,FALSE)</f>
        <v>Mariners</v>
      </c>
      <c r="R28" s="1" t="str">
        <f>VLOOKUP(S28,'Teams Used By Individual'!$B$4:$FH$71,24,FALSE)</f>
        <v>Royals</v>
      </c>
      <c r="S28" s="14" t="s">
        <v>27</v>
      </c>
      <c r="T28" s="15">
        <f>SUM(Y28:AU28)</f>
        <v>76</v>
      </c>
      <c r="U28" s="20">
        <f>(WAA!Y18-WAA!Y2)+(WAA!AC18-WAA!AC2)+(WAA!G40-WAA!G2)+(WAA!W18-WAA!W2)+(WAA!AG18-WAA!AG2)+(WAA!AB18-WAA!AB2)+(WAA!U18-WAA!U2)+(WAA!Q18-WAA!Q2)+(WAA!T18-WAA!T2)+(WAA!AA18-WAA!AA2)+(WAA!L18-WAA!L2)+(WAA!X18-WAA!X2)+(WAA!O18-WAA!O2)+(WAA!AF18-WAA!AF2)+(WAA!N18-WAA!N2)+(WAA!I18-WAA!I2)+(WAA!H18-WAA!H2)+(WAA!J18-WAA!J2)+(WAA!P18-WAA!P2)+(WAA!K18-WAA!K2)</f>
        <v>3.2842381845921507</v>
      </c>
      <c r="V28" s="13">
        <f>VLOOKUP(S28,'SOTU Working Page'!$S$5:$V$72,4,FALSE)</f>
        <v>0.51114341674091945</v>
      </c>
      <c r="W28" s="1" t="str">
        <f>VLOOKUP(S28,'Teams Used By Individual'!$B$4:$DF$71,4,FALSE)</f>
        <v>Red Sox</v>
      </c>
      <c r="X28" s="1" t="str">
        <f>VLOOKUP(S28,'Teams Used By Individual'!$B$4:$DF$71,3,FALSE)</f>
        <v>Brewers</v>
      </c>
      <c r="Y28" s="1">
        <v>1</v>
      </c>
      <c r="Z28" s="1">
        <v>5</v>
      </c>
      <c r="AA28">
        <v>2</v>
      </c>
      <c r="AB28">
        <v>3</v>
      </c>
      <c r="AC28">
        <v>5</v>
      </c>
      <c r="AD28">
        <v>3</v>
      </c>
      <c r="AE28">
        <f>VLOOKUP(B28,'MLB Weekly Win Totals'!$B$5:$L$34,11,FALSE)</f>
        <v>4</v>
      </c>
      <c r="AF28">
        <f>VLOOKUP(C28,'MLB Weekly Win Totals'!$B$5:$LL$34,12,FALSE)</f>
        <v>5</v>
      </c>
      <c r="AG28">
        <f>VLOOKUP(D28,'MLB Weekly Win Totals'!$B$5:$LL$34,13,FALSE)</f>
        <v>6</v>
      </c>
      <c r="AH28">
        <f>VLOOKUP(E28,'MLB Weekly Win Totals'!$B$5:$LL$34,14,FALSE)</f>
        <v>5</v>
      </c>
      <c r="AI28">
        <f>VLOOKUP(F28,'MLB Weekly Win Totals'!$B$5:$LL$34,15,FALSE)</f>
        <v>4</v>
      </c>
      <c r="AJ28">
        <f>VLOOKUP(G28,'MLB Weekly Win Totals'!$B$5:$LL$34,16,FALSE)</f>
        <v>4</v>
      </c>
      <c r="AK28">
        <f>VLOOKUP(H28,'MLB Weekly Win Totals'!$B$5:$LL$34,17,FALSE)</f>
        <v>4</v>
      </c>
      <c r="AL28">
        <f>VLOOKUP(I28,'MLB Weekly Win Totals'!$B$5:$LL$34,18,FALSE)</f>
        <v>2</v>
      </c>
      <c r="AM28">
        <f>VLOOKUP(J28,'MLB Weekly Win Totals'!$B$5:$LL$34,19,FALSE)</f>
        <v>2</v>
      </c>
      <c r="AN28">
        <f>VLOOKUP(K28,'MLB Weekly Win Totals'!$B$5:$LL$34,20,FALSE)</f>
        <v>3</v>
      </c>
      <c r="AO28">
        <v>2</v>
      </c>
      <c r="AP28">
        <v>0</v>
      </c>
      <c r="AQ28">
        <f>VLOOKUP(N28,'MLB Weekly Win Totals'!$B$5:$LL$34,21,FALSE)</f>
        <v>0</v>
      </c>
      <c r="AR28">
        <f>VLOOKUP(O28,'MLB Weekly Win Totals'!$B$5:$LL$34,22,FALSE)</f>
        <v>1</v>
      </c>
      <c r="AS28">
        <f>VLOOKUP(P28,'MLB Weekly Win Totals'!$B$5:$LL$34,23,FALSE)</f>
        <v>4</v>
      </c>
      <c r="AT28">
        <f>VLOOKUP(Q28,'MLB Weekly Win Totals'!$B$5:$LL$34,24,FALSE)</f>
        <v>6</v>
      </c>
      <c r="AU28">
        <f>VLOOKUP(R28,'MLB Weekly Win Totals'!$B$5:$LL$34,25,FALSE)</f>
        <v>5</v>
      </c>
    </row>
    <row r="29" spans="1:47" x14ac:dyDescent="0.2">
      <c r="A29" s="1" t="str">
        <f>VLOOKUP(S29,'Teams Used By Individual'!$B$4:$FH$71,6,FALSE)</f>
        <v>Reds</v>
      </c>
      <c r="B29" s="1" t="str">
        <f>VLOOKUP(S29,'Teams Used By Individual'!$B$4:$FH$71,8,FALSE)</f>
        <v>Royals</v>
      </c>
      <c r="C29" s="1" t="str">
        <f>VLOOKUP(S29,'Teams Used By Individual'!$B$4:$FH$71,9,FALSE)</f>
        <v>Cubs</v>
      </c>
      <c r="D29" s="1" t="str">
        <f>VLOOKUP(S29,'Teams Used By Individual'!$B$4:$FH$71,10,FALSE)</f>
        <v>Phillies</v>
      </c>
      <c r="E29" s="1" t="str">
        <f>VLOOKUP(S29,'Teams Used By Individual'!$B$4:$FH$71,11,FALSE)</f>
        <v>Mets</v>
      </c>
      <c r="F29" s="1" t="str">
        <f>VLOOKUP(S29,'Teams Used By Individual'!$B$4:$FH$71,12,FALSE)</f>
        <v>Twins</v>
      </c>
      <c r="G29" s="1" t="str">
        <f>VLOOKUP(S29,'Teams Used By Individual'!$B$4:$FH$71,13,FALSE)</f>
        <v>Tigers</v>
      </c>
      <c r="H29" s="1" t="str">
        <f>VLOOKUP(S29,'Teams Used By Individual'!$B$4:$FH$71,14,FALSE)</f>
        <v>Astros</v>
      </c>
      <c r="I29" s="1" t="str">
        <f>VLOOKUP(S29,'Teams Used By Individual'!$B$4:$FH$71,15,FALSE)</f>
        <v>Giants</v>
      </c>
      <c r="J29" s="1" t="str">
        <f>VLOOKUP(S29,'Teams Used By Individual'!$B$4:$FH$71,16,FALSE)</f>
        <v>Rays</v>
      </c>
      <c r="K29" s="1" t="str">
        <f>VLOOKUP(S29,'Teams Used By Individual'!$B$4:$FH$71,17,FALSE)</f>
        <v>Blue Jays</v>
      </c>
      <c r="L29" s="1" t="str">
        <f>VLOOKUP(S29,'Teams Used By Individual'!$B$4:$FH$71,18,FALSE)</f>
        <v>Wood</v>
      </c>
      <c r="M29" s="1" t="str">
        <f>VLOOKUP(S29,'Teams Used By Individual'!$B$4:$FH$71,19,FALSE)</f>
        <v>National</v>
      </c>
      <c r="N29" s="1" t="str">
        <f>VLOOKUP(S29,'Teams Used By Individual'!$B$4:$FH$71,20,FALSE)</f>
        <v>Diamondbacks</v>
      </c>
      <c r="O29" s="1" t="str">
        <f>VLOOKUP(S29,'Teams Used By Individual'!$B$4:$FH$71,21,FALSE)</f>
        <v>Orioles</v>
      </c>
      <c r="P29" s="1" t="str">
        <f>VLOOKUP(S29,'Teams Used By Individual'!$B$4:$FH$71,22,FALSE)</f>
        <v>Mariners</v>
      </c>
      <c r="Q29" s="1" t="str">
        <f>VLOOKUP(S29,'Teams Used By Individual'!$B$4:$FH$71,23,FALSE)</f>
        <v>Braves</v>
      </c>
      <c r="R29" s="1" t="str">
        <f>VLOOKUP(S29,'Teams Used By Individual'!$B$4:$FH$71,24,FALSE)</f>
        <v>Cardinals</v>
      </c>
      <c r="S29" s="14" t="s">
        <v>26</v>
      </c>
      <c r="T29" s="15">
        <f>SUM(Y29:AU29)</f>
        <v>75</v>
      </c>
      <c r="U29" s="20">
        <f>(WAA!Y55-WAA!Y2)+(WAA!AF55-WAA!AF2)+(WAA!G40-WAA!G2)+(WAA!AC55-WAA!AC2)+(WAA!AB55-WAA!AB2)+(WAA!J55-WAA!J2)+(WAA!K55-WAA!K2)+(WAA!AA55-WAA!AA2)+(WAA!T55-WAA!T2)+(WAA!V55-WAA!V2)+(WAA!M55-WAA!M2)+(WAA!L55-WAA!L2)+(WAA!O55-WAA!O2)+(WAA!AG55-WAA!AG2)+(WAA!H55-WAA!H2)+(WAA!I55-WAA!I2)+(WAA!F55-WAA!F2)+(WAA!P55-WAA!P2)+(WAA!U55-WAA!U2)+(WAA!Z55-WAA!Z2)</f>
        <v>0.84131275141268835</v>
      </c>
      <c r="V29" s="13">
        <f>VLOOKUP(S29,'SOTU Working Page'!$S$5:$V$72,4,FALSE)</f>
        <v>0.5220337393215646</v>
      </c>
      <c r="W29" s="1" t="str">
        <f>VLOOKUP(S29,'Teams Used By Individual'!$B$4:$DF$71,4,FALSE)</f>
        <v>Red Sox</v>
      </c>
      <c r="X29" s="1" t="str">
        <f>VLOOKUP(S29,'Teams Used By Individual'!$B$4:$DF$71,3,FALSE)</f>
        <v>Brewers</v>
      </c>
      <c r="Y29" s="1">
        <v>2</v>
      </c>
      <c r="Z29" s="1">
        <v>5</v>
      </c>
      <c r="AA29">
        <v>2</v>
      </c>
      <c r="AB29">
        <v>3</v>
      </c>
      <c r="AC29">
        <v>4</v>
      </c>
      <c r="AD29">
        <v>5</v>
      </c>
      <c r="AE29">
        <f>VLOOKUP(B29,'MLB Weekly Win Totals'!$B$5:$L$34,11,FALSE)</f>
        <v>5</v>
      </c>
      <c r="AF29">
        <f>VLOOKUP(C29,'MLB Weekly Win Totals'!$B$5:$LL$34,12,FALSE)</f>
        <v>5</v>
      </c>
      <c r="AG29">
        <f>VLOOKUP(D29,'MLB Weekly Win Totals'!$B$5:$LL$34,13,FALSE)</f>
        <v>6</v>
      </c>
      <c r="AH29">
        <f>VLOOKUP(E29,'MLB Weekly Win Totals'!$B$5:$LL$34,14,FALSE)</f>
        <v>5</v>
      </c>
      <c r="AI29">
        <f>VLOOKUP(F29,'MLB Weekly Win Totals'!$B$5:$LL$34,15,FALSE)</f>
        <v>4</v>
      </c>
      <c r="AJ29">
        <f>VLOOKUP(G29,'MLB Weekly Win Totals'!$B$5:$LL$34,16,FALSE)</f>
        <v>3</v>
      </c>
      <c r="AK29">
        <f>VLOOKUP(H29,'MLB Weekly Win Totals'!$B$5:$LL$34,17,FALSE)</f>
        <v>4</v>
      </c>
      <c r="AL29">
        <f>VLOOKUP(I29,'MLB Weekly Win Totals'!$B$5:$LL$34,18,FALSE)</f>
        <v>1</v>
      </c>
      <c r="AM29">
        <f>VLOOKUP(J29,'MLB Weekly Win Totals'!$B$5:$LL$34,19,FALSE)</f>
        <v>2</v>
      </c>
      <c r="AN29">
        <f>VLOOKUP(K29,'MLB Weekly Win Totals'!$B$5:$LL$34,20,FALSE)</f>
        <v>3</v>
      </c>
      <c r="AO29">
        <v>0</v>
      </c>
      <c r="AP29">
        <v>1</v>
      </c>
      <c r="AQ29">
        <f>VLOOKUP(N29,'MLB Weekly Win Totals'!$B$5:$LL$34,21,FALSE)</f>
        <v>3</v>
      </c>
      <c r="AR29">
        <f>VLOOKUP(O29,'MLB Weekly Win Totals'!$B$5:$LL$34,22,FALSE)</f>
        <v>3</v>
      </c>
      <c r="AS29">
        <f>VLOOKUP(P29,'MLB Weekly Win Totals'!$B$5:$LL$34,23,FALSE)</f>
        <v>4</v>
      </c>
      <c r="AT29">
        <f>VLOOKUP(Q29,'MLB Weekly Win Totals'!$B$5:$LL$34,24,FALSE)</f>
        <v>4</v>
      </c>
      <c r="AU29">
        <f>VLOOKUP(R29,'MLB Weekly Win Totals'!$B$5:$LL$34,25,FALSE)</f>
        <v>1</v>
      </c>
    </row>
    <row r="30" spans="1:47" x14ac:dyDescent="0.2">
      <c r="A30" s="1" t="str">
        <f>VLOOKUP(S30,'Teams Used By Individual'!$B$4:$FH$71,6,FALSE)</f>
        <v>White Sox</v>
      </c>
      <c r="B30" s="1" t="str">
        <f>VLOOKUP(S30,'Teams Used By Individual'!$B$4:$FH$71,8,FALSE)</f>
        <v>Royals</v>
      </c>
      <c r="C30" s="1" t="str">
        <f>VLOOKUP(S30,'Teams Used By Individual'!$B$4:$FH$71,9,FALSE)</f>
        <v>Rangers</v>
      </c>
      <c r="D30" s="1" t="str">
        <f>VLOOKUP(S30,'Teams Used By Individual'!$B$4:$FH$71,10,FALSE)</f>
        <v>Angels</v>
      </c>
      <c r="E30" s="1" t="str">
        <f>VLOOKUP(S30,'Teams Used By Individual'!$B$4:$FH$71,11,FALSE)</f>
        <v>Mets</v>
      </c>
      <c r="F30" s="1" t="str">
        <f>VLOOKUP(S30,'Teams Used By Individual'!$B$4:$FH$71,12,FALSE)</f>
        <v>Tigers</v>
      </c>
      <c r="G30" s="1" t="str">
        <f>VLOOKUP(S30,'Teams Used By Individual'!$B$4:$FH$71,13,FALSE)</f>
        <v>Cubs</v>
      </c>
      <c r="H30" s="1" t="str">
        <f>VLOOKUP(S30,'Teams Used By Individual'!$B$4:$FH$71,14,FALSE)</f>
        <v>Astros</v>
      </c>
      <c r="I30" s="1" t="str">
        <f>VLOOKUP(S30,'Teams Used By Individual'!$B$4:$FH$71,15,FALSE)</f>
        <v>Brewers</v>
      </c>
      <c r="J30" s="1" t="str">
        <f>VLOOKUP(S30,'Teams Used By Individual'!$B$4:$FH$71,16,FALSE)</f>
        <v>Mariners</v>
      </c>
      <c r="K30" s="1" t="str">
        <f>VLOOKUP(S30,'Teams Used By Individual'!$B$4:$FH$71,17,FALSE)</f>
        <v>Blue Jays</v>
      </c>
      <c r="L30" s="1" t="str">
        <f>VLOOKUP(S30,'Teams Used By Individual'!$B$4:$FH$71,18,FALSE)</f>
        <v>Wood</v>
      </c>
      <c r="M30" s="1" t="str">
        <f>VLOOKUP(S30,'Teams Used By Individual'!$B$4:$FH$71,19,FALSE)</f>
        <v>National</v>
      </c>
      <c r="N30" s="1" t="str">
        <f>VLOOKUP(S30,'Teams Used By Individual'!$B$4:$FH$71,20,FALSE)</f>
        <v>Pirates</v>
      </c>
      <c r="O30" s="1" t="str">
        <f>VLOOKUP(S30,'Teams Used By Individual'!$B$4:$FH$71,21,FALSE)</f>
        <v>Padres</v>
      </c>
      <c r="P30" s="1" t="str">
        <f>VLOOKUP(S30,'Teams Used By Individual'!$B$4:$FH$71,22,FALSE)</f>
        <v>Guardians</v>
      </c>
      <c r="Q30" s="1" t="str">
        <f>VLOOKUP(S30,'Teams Used By Individual'!$B$4:$FH$71,23,FALSE)</f>
        <v>Braves</v>
      </c>
      <c r="R30" s="1" t="str">
        <f>VLOOKUP(S30,'Teams Used By Individual'!$B$4:$FH$71,24,FALSE)</f>
        <v>Diamondbacks</v>
      </c>
      <c r="S30" s="14" t="s">
        <v>56</v>
      </c>
      <c r="T30" s="15">
        <f>SUM(Y30:AU30)</f>
        <v>75</v>
      </c>
      <c r="U30" s="20">
        <f>(WAA!AC46-WAA!AC2)+(WAA!T46-WAA!T2)+(WAA!G40-WAA!G2)+(WAA!W46-WAA!W2)+(WAA!N46-WAA!N2)+(WAA!AB46-WAA!AB2)+(WAA!K46-WAA!K2)+(WAA!Q46-WAA!Q2)+(WAA!S46-WAA!S2)+(WAA!V46-WAA!V2)+(WAA!L46-WAA!L2)+(WAA!AA46-WAA!AA2)+(WAA!O46-WAA!O2)+(WAA!Y46-WAA!Y2)+(WAA!P46-WAA!P2)+(WAA!I46-WAA!I2)+(WAA!AE46-WAA!AE2)+(WAA!J46-WAA!J2)+(WAA!U46-WAA!U2)+(WAA!AF46-WAA!AF2)</f>
        <v>-0.78890946878806023</v>
      </c>
      <c r="V30" s="13">
        <f>VLOOKUP(S30,'SOTU Working Page'!$S$5:$V$72,4,FALSE)</f>
        <v>0.51738857803124216</v>
      </c>
      <c r="W30" s="1" t="str">
        <f>VLOOKUP(S30,'Teams Used By Individual'!$B$4:$DF$71,4,FALSE)</f>
        <v>Red Sox</v>
      </c>
      <c r="X30" s="1" t="str">
        <f>VLOOKUP(S30,'Teams Used By Individual'!$B$4:$DF$71,3,FALSE)</f>
        <v>Phillies</v>
      </c>
      <c r="Y30" s="1">
        <v>1</v>
      </c>
      <c r="Z30" s="1">
        <v>5</v>
      </c>
      <c r="AA30">
        <v>2</v>
      </c>
      <c r="AB30">
        <v>3</v>
      </c>
      <c r="AC30">
        <v>2</v>
      </c>
      <c r="AD30">
        <v>3</v>
      </c>
      <c r="AE30">
        <f>VLOOKUP(B30,'MLB Weekly Win Totals'!$B$5:$L$34,11,FALSE)</f>
        <v>5</v>
      </c>
      <c r="AF30">
        <f>VLOOKUP(C30,'MLB Weekly Win Totals'!$B$5:$LL$34,12,FALSE)</f>
        <v>5</v>
      </c>
      <c r="AG30">
        <f>VLOOKUP(D30,'MLB Weekly Win Totals'!$B$5:$LL$34,13,FALSE)</f>
        <v>5</v>
      </c>
      <c r="AH30">
        <f>VLOOKUP(E30,'MLB Weekly Win Totals'!$B$5:$LL$34,14,FALSE)</f>
        <v>5</v>
      </c>
      <c r="AI30">
        <f>VLOOKUP(F30,'MLB Weekly Win Totals'!$B$5:$LL$34,15,FALSE)</f>
        <v>4</v>
      </c>
      <c r="AJ30">
        <f>VLOOKUP(G30,'MLB Weekly Win Totals'!$B$5:$LL$34,16,FALSE)</f>
        <v>4</v>
      </c>
      <c r="AK30">
        <f>VLOOKUP(H30,'MLB Weekly Win Totals'!$B$5:$LL$34,17,FALSE)</f>
        <v>4</v>
      </c>
      <c r="AL30">
        <f>VLOOKUP(I30,'MLB Weekly Win Totals'!$B$5:$LL$34,18,FALSE)</f>
        <v>4</v>
      </c>
      <c r="AM30">
        <f>VLOOKUP(J30,'MLB Weekly Win Totals'!$B$5:$LL$34,19,FALSE)</f>
        <v>5</v>
      </c>
      <c r="AN30">
        <f>VLOOKUP(K30,'MLB Weekly Win Totals'!$B$5:$LL$34,20,FALSE)</f>
        <v>3</v>
      </c>
      <c r="AO30">
        <v>0</v>
      </c>
      <c r="AP30">
        <v>1</v>
      </c>
      <c r="AQ30">
        <f>VLOOKUP(N30,'MLB Weekly Win Totals'!$B$5:$LL$34,21,FALSE)</f>
        <v>0</v>
      </c>
      <c r="AR30">
        <f>VLOOKUP(O30,'MLB Weekly Win Totals'!$B$5:$LL$34,22,FALSE)</f>
        <v>3</v>
      </c>
      <c r="AS30">
        <f>VLOOKUP(P30,'MLB Weekly Win Totals'!$B$5:$LL$34,23,FALSE)</f>
        <v>4</v>
      </c>
      <c r="AT30">
        <f>VLOOKUP(Q30,'MLB Weekly Win Totals'!$B$5:$LL$34,24,FALSE)</f>
        <v>4</v>
      </c>
      <c r="AU30">
        <f>VLOOKUP(R30,'MLB Weekly Win Totals'!$B$5:$LL$34,25,FALSE)</f>
        <v>3</v>
      </c>
    </row>
    <row r="31" spans="1:47" x14ac:dyDescent="0.2">
      <c r="A31" s="1" t="str">
        <f>VLOOKUP(S31,'Teams Used By Individual'!$B$4:$FH$71,6,FALSE)</f>
        <v>Twins</v>
      </c>
      <c r="B31" s="1" t="str">
        <f>VLOOKUP(S31,'Teams Used By Individual'!$B$4:$FH$71,8,FALSE)</f>
        <v>Nationals</v>
      </c>
      <c r="C31" s="1" t="str">
        <f>VLOOKUP(S31,'Teams Used By Individual'!$B$4:$FH$71,9,FALSE)</f>
        <v>Cubs</v>
      </c>
      <c r="D31" s="1" t="str">
        <f>VLOOKUP(S31,'Teams Used By Individual'!$B$4:$FH$71,10,FALSE)</f>
        <v>Phillies</v>
      </c>
      <c r="E31" s="1" t="str">
        <f>VLOOKUP(S31,'Teams Used By Individual'!$B$4:$FH$71,11,FALSE)</f>
        <v>Mets</v>
      </c>
      <c r="F31" s="1" t="str">
        <f>VLOOKUP(S31,'Teams Used By Individual'!$B$4:$FH$71,12,FALSE)</f>
        <v>Tigers</v>
      </c>
      <c r="G31" s="1" t="str">
        <f>VLOOKUP(S31,'Teams Used By Individual'!$B$4:$FH$71,13,FALSE)</f>
        <v>Braves</v>
      </c>
      <c r="H31" s="1" t="str">
        <f>VLOOKUP(S31,'Teams Used By Individual'!$B$4:$FH$71,14,FALSE)</f>
        <v>Rays</v>
      </c>
      <c r="I31" s="1" t="str">
        <f>VLOOKUP(S31,'Teams Used By Individual'!$B$4:$FH$71,15,FALSE)</f>
        <v>Diamondbacks</v>
      </c>
      <c r="J31" s="1" t="str">
        <f>VLOOKUP(S31,'Teams Used By Individual'!$B$4:$FH$71,16,FALSE)</f>
        <v>Giants</v>
      </c>
      <c r="K31" s="1" t="str">
        <f>VLOOKUP(S31,'Teams Used By Individual'!$B$4:$FH$71,17,FALSE)</f>
        <v>Astros</v>
      </c>
      <c r="L31" s="1" t="str">
        <f>VLOOKUP(S31,'Teams Used By Individual'!$B$4:$FH$71,18,FALSE)</f>
        <v>Buxton</v>
      </c>
      <c r="M31" s="1" t="str">
        <f>VLOOKUP(S31,'Teams Used By Individual'!$B$4:$FH$71,19,FALSE)</f>
        <v>National</v>
      </c>
      <c r="N31" s="1" t="str">
        <f>VLOOKUP(S31,'Teams Used By Individual'!$B$4:$FH$71,20,FALSE)</f>
        <v>Royals</v>
      </c>
      <c r="O31" s="1" t="str">
        <f>VLOOKUP(S31,'Teams Used By Individual'!$B$4:$FH$71,21,FALSE)</f>
        <v>Cardinals</v>
      </c>
      <c r="P31" s="1" t="str">
        <f>VLOOKUP(S31,'Teams Used By Individual'!$B$4:$FH$71,22,FALSE)</f>
        <v>Guardians</v>
      </c>
      <c r="Q31" s="1" t="str">
        <f>VLOOKUP(S31,'Teams Used By Individual'!$B$4:$FH$71,23,FALSE)</f>
        <v>Blue Jays</v>
      </c>
      <c r="R31" s="1" t="str">
        <f>VLOOKUP(S31,'Teams Used By Individual'!$B$4:$FH$71,24,FALSE)</f>
        <v>Athletics</v>
      </c>
      <c r="S31" s="14" t="s">
        <v>77</v>
      </c>
      <c r="T31" s="15">
        <f>SUM(Y31:AU31)</f>
        <v>75</v>
      </c>
      <c r="U31" s="20">
        <f>(WAA!Y71-WAA!Y2)+(WAA!K71-WAA!K2)+(WAA!G40-WAA!G2)+(WAA!E71-WAA!E2)+(WAA!M71-WAA!M2)+(WAA!P71-WAA!P2)+(WAA!W71-WAA!W2)+(WAA!AA71-WAA!AA2)+(WAA!T71-WAA!T2)+(WAA!V71-WAA!V2)+(WAA!L71-WAA!L2)+(WAA!U71-WAA!U2)+(WAA!H71-WAA!H2)+(WAA!AF71-WAA!AF2)+(WAA!AG71-WAA!AG2)+(WAA!O71-WAA!O2)+(WAA!Z71-WAA!Z2)+(WAA!J71-WAA!J2)+(WAA!I71-WAA!I2)+(WAA!R71-WAA!R2)</f>
        <v>-0.65641179914576009</v>
      </c>
      <c r="V31" s="13">
        <f>VLOOKUP(S31,'SOTU Working Page'!$S$5:$V$72,4,FALSE)</f>
        <v>0.51956641814344406</v>
      </c>
      <c r="W31" s="1" t="str">
        <f>VLOOKUP(S31,'Teams Used By Individual'!$B$4:$DF$71,4,FALSE)</f>
        <v>Red Sox</v>
      </c>
      <c r="X31" s="1" t="str">
        <f>VLOOKUP(S31,'Teams Used By Individual'!$B$4:$DF$71,3,FALSE)</f>
        <v>Brewers</v>
      </c>
      <c r="Y31" s="1">
        <v>1</v>
      </c>
      <c r="Z31" s="1">
        <v>5</v>
      </c>
      <c r="AA31">
        <v>2</v>
      </c>
      <c r="AB31">
        <v>6</v>
      </c>
      <c r="AC31">
        <v>5</v>
      </c>
      <c r="AD31">
        <v>4</v>
      </c>
      <c r="AE31">
        <f>VLOOKUP(B31,'MLB Weekly Win Totals'!$B$5:$L$34,11,FALSE)</f>
        <v>1</v>
      </c>
      <c r="AF31">
        <f>VLOOKUP(C31,'MLB Weekly Win Totals'!$B$5:$LL$34,12,FALSE)</f>
        <v>5</v>
      </c>
      <c r="AG31">
        <f>VLOOKUP(D31,'MLB Weekly Win Totals'!$B$5:$LL$34,13,FALSE)</f>
        <v>6</v>
      </c>
      <c r="AH31">
        <f>VLOOKUP(E31,'MLB Weekly Win Totals'!$B$5:$LL$34,14,FALSE)</f>
        <v>5</v>
      </c>
      <c r="AI31">
        <f>VLOOKUP(F31,'MLB Weekly Win Totals'!$B$5:$LL$34,15,FALSE)</f>
        <v>4</v>
      </c>
      <c r="AJ31">
        <f>VLOOKUP(G31,'MLB Weekly Win Totals'!$B$5:$LL$34,16,FALSE)</f>
        <v>4</v>
      </c>
      <c r="AK31">
        <f>VLOOKUP(H31,'MLB Weekly Win Totals'!$B$5:$LL$34,17,FALSE)</f>
        <v>4</v>
      </c>
      <c r="AL31">
        <f>VLOOKUP(I31,'MLB Weekly Win Totals'!$B$5:$LL$34,18,FALSE)</f>
        <v>2</v>
      </c>
      <c r="AM31">
        <f>VLOOKUP(J31,'MLB Weekly Win Totals'!$B$5:$LL$34,19,FALSE)</f>
        <v>4</v>
      </c>
      <c r="AN31">
        <f>VLOOKUP(K31,'MLB Weekly Win Totals'!$B$5:$LL$34,20,FALSE)</f>
        <v>1</v>
      </c>
      <c r="AO31">
        <v>0</v>
      </c>
      <c r="AP31">
        <v>1</v>
      </c>
      <c r="AQ31">
        <f>VLOOKUP(N31,'MLB Weekly Win Totals'!$B$5:$LL$34,21,FALSE)</f>
        <v>1</v>
      </c>
      <c r="AR31">
        <f>VLOOKUP(O31,'MLB Weekly Win Totals'!$B$5:$LL$34,22,FALSE)</f>
        <v>3</v>
      </c>
      <c r="AS31">
        <f>VLOOKUP(P31,'MLB Weekly Win Totals'!$B$5:$LL$34,23,FALSE)</f>
        <v>4</v>
      </c>
      <c r="AT31">
        <f>VLOOKUP(Q31,'MLB Weekly Win Totals'!$B$5:$LL$34,24,FALSE)</f>
        <v>4</v>
      </c>
      <c r="AU31">
        <f>VLOOKUP(R31,'MLB Weekly Win Totals'!$B$5:$LL$34,25,FALSE)</f>
        <v>3</v>
      </c>
    </row>
    <row r="32" spans="1:47" x14ac:dyDescent="0.2">
      <c r="A32" s="1" t="str">
        <f>VLOOKUP(S32,'Teams Used By Individual'!$B$4:$FH$71,6,FALSE)</f>
        <v>White Sox</v>
      </c>
      <c r="B32" s="1" t="str">
        <f>VLOOKUP(S32,'Teams Used By Individual'!$B$4:$FH$71,8,FALSE)</f>
        <v>Royals</v>
      </c>
      <c r="C32" s="1" t="str">
        <f>VLOOKUP(S32,'Teams Used By Individual'!$B$4:$FH$71,9,FALSE)</f>
        <v>Nationals</v>
      </c>
      <c r="D32" s="1" t="str">
        <f>VLOOKUP(S32,'Teams Used By Individual'!$B$4:$FH$71,10,FALSE)</f>
        <v>Phillies</v>
      </c>
      <c r="E32" s="1" t="str">
        <f>VLOOKUP(S32,'Teams Used By Individual'!$B$4:$FH$71,11,FALSE)</f>
        <v>Rays</v>
      </c>
      <c r="F32" s="1" t="str">
        <f>VLOOKUP(S32,'Teams Used By Individual'!$B$4:$FH$71,12,FALSE)</f>
        <v>Rockies</v>
      </c>
      <c r="G32" s="1" t="str">
        <f>VLOOKUP(S32,'Teams Used By Individual'!$B$4:$FH$71,13,FALSE)</f>
        <v>Cubs</v>
      </c>
      <c r="H32" s="1" t="str">
        <f>VLOOKUP(S32,'Teams Used By Individual'!$B$4:$FH$71,14,FALSE)</f>
        <v>Yankees</v>
      </c>
      <c r="I32" s="1" t="str">
        <f>VLOOKUP(S32,'Teams Used By Individual'!$B$4:$FH$71,15,FALSE)</f>
        <v>Mariners</v>
      </c>
      <c r="J32" s="1" t="str">
        <f>VLOOKUP(S32,'Teams Used By Individual'!$B$4:$FH$71,16,FALSE)</f>
        <v>Giants</v>
      </c>
      <c r="K32" s="1" t="str">
        <f>VLOOKUP(S32,'Teams Used By Individual'!$B$4:$FH$71,17,FALSE)</f>
        <v>Guardians</v>
      </c>
      <c r="L32" s="1" t="str">
        <f>VLOOKUP(S32,'Teams Used By Individual'!$B$4:$FH$71,18,FALSE)</f>
        <v>Wood</v>
      </c>
      <c r="M32" s="1" t="str">
        <f>VLOOKUP(S32,'Teams Used By Individual'!$B$4:$FH$71,19,FALSE)</f>
        <v>National</v>
      </c>
      <c r="N32" s="1" t="str">
        <f>VLOOKUP(S32,'Teams Used By Individual'!$B$4:$FH$71,20,FALSE)</f>
        <v>Padres</v>
      </c>
      <c r="O32" s="1" t="str">
        <f>VLOOKUP(S32,'Teams Used By Individual'!$B$4:$FH$71,21,FALSE)</f>
        <v>Tigers</v>
      </c>
      <c r="P32" s="1" t="str">
        <f>VLOOKUP(S32,'Teams Used By Individual'!$B$4:$FH$71,22,FALSE)</f>
        <v>Astros</v>
      </c>
      <c r="Q32" s="1" t="str">
        <f>VLOOKUP(S32,'Teams Used By Individual'!$B$4:$FH$71,23,FALSE)</f>
        <v>Marlins</v>
      </c>
      <c r="R32" s="1" t="str">
        <f>VLOOKUP(S32,'Teams Used By Individual'!$B$4:$FH$71,24,FALSE)</f>
        <v>Mets</v>
      </c>
      <c r="S32" s="14" t="s">
        <v>58</v>
      </c>
      <c r="T32" s="15">
        <f>SUM(Y32:AU32)</f>
        <v>75</v>
      </c>
      <c r="U32" s="20">
        <f>(WAA!Y40-WAA!Y2)+(WAA!AE40-WAA!AE2)+(WAA!G40-WAA!G2)+(WAA!AC40-WAA!AC2)+(WAA!N40-WAA!N2)+(WAA!R40-WAA!R2)+(WAA!K40-WAA!K2)+(WAA!W40-WAA!W2)+(WAA!T40-WAA!T2)+(WAA!H40-WAA!H2)+(WAA!AH40-WAA!AH2)+(WAA!AA40-WAA!AA2)+(WAA!E40-WAA!E2)+(WAA!P40-WAA!P2)+(WAA!AG40-WAA!AG2)+(WAA!J40-WAA!J2)+(WAA!L40-WAA!L2)+(WAA!O40-WAA!O2)+(WAA!X40-WAA!X2)+(WAA!V40-WAA!V2)</f>
        <v>2.3187953718088705</v>
      </c>
      <c r="V32" s="13">
        <f>VLOOKUP(S32,'SOTU Working Page'!$S$5:$V$72,4,FALSE)</f>
        <v>0.50026641814344397</v>
      </c>
      <c r="W32" s="1" t="str">
        <f>VLOOKUP(S32,'Teams Used By Individual'!$B$4:$DF$71,4,FALSE)</f>
        <v>Red Sox</v>
      </c>
      <c r="X32" s="1" t="str">
        <f>VLOOKUP(S32,'Teams Used By Individual'!$B$4:$DF$71,3,FALSE)</f>
        <v>Brewers</v>
      </c>
      <c r="Y32" s="1">
        <v>4</v>
      </c>
      <c r="Z32" s="1">
        <v>5</v>
      </c>
      <c r="AA32">
        <v>2</v>
      </c>
      <c r="AB32">
        <v>3</v>
      </c>
      <c r="AC32">
        <v>2</v>
      </c>
      <c r="AD32">
        <v>5</v>
      </c>
      <c r="AE32">
        <f>VLOOKUP(B32,'MLB Weekly Win Totals'!$B$5:$L$34,11,FALSE)</f>
        <v>5</v>
      </c>
      <c r="AF32">
        <f>VLOOKUP(C32,'MLB Weekly Win Totals'!$B$5:$LL$34,12,FALSE)</f>
        <v>4</v>
      </c>
      <c r="AG32">
        <f>VLOOKUP(D32,'MLB Weekly Win Totals'!$B$5:$LL$34,13,FALSE)</f>
        <v>6</v>
      </c>
      <c r="AH32">
        <f>VLOOKUP(E32,'MLB Weekly Win Totals'!$B$5:$LL$34,14,FALSE)</f>
        <v>4</v>
      </c>
      <c r="AI32">
        <f>VLOOKUP(F32,'MLB Weekly Win Totals'!$B$5:$LL$34,15,FALSE)</f>
        <v>3</v>
      </c>
      <c r="AJ32">
        <f>VLOOKUP(G32,'MLB Weekly Win Totals'!$B$5:$LL$34,16,FALSE)</f>
        <v>4</v>
      </c>
      <c r="AK32">
        <f>VLOOKUP(H32,'MLB Weekly Win Totals'!$B$5:$LL$34,17,FALSE)</f>
        <v>3</v>
      </c>
      <c r="AL32">
        <f>VLOOKUP(I32,'MLB Weekly Win Totals'!$B$5:$LL$34,18,FALSE)</f>
        <v>4</v>
      </c>
      <c r="AM32">
        <f>VLOOKUP(J32,'MLB Weekly Win Totals'!$B$5:$LL$34,19,FALSE)</f>
        <v>4</v>
      </c>
      <c r="AN32">
        <f>VLOOKUP(K32,'MLB Weekly Win Totals'!$B$5:$LL$34,20,FALSE)</f>
        <v>6</v>
      </c>
      <c r="AO32">
        <v>0</v>
      </c>
      <c r="AP32">
        <v>1</v>
      </c>
      <c r="AQ32">
        <f>VLOOKUP(N32,'MLB Weekly Win Totals'!$B$5:$LL$34,21,FALSE)</f>
        <v>2</v>
      </c>
      <c r="AR32">
        <f>VLOOKUP(O32,'MLB Weekly Win Totals'!$B$5:$LL$34,22,FALSE)</f>
        <v>1</v>
      </c>
      <c r="AS32">
        <f>VLOOKUP(P32,'MLB Weekly Win Totals'!$B$5:$LL$34,23,FALSE)</f>
        <v>2</v>
      </c>
      <c r="AT32">
        <f>VLOOKUP(Q32,'MLB Weekly Win Totals'!$B$5:$LL$34,24,FALSE)</f>
        <v>2</v>
      </c>
      <c r="AU32">
        <f>VLOOKUP(R32,'MLB Weekly Win Totals'!$B$5:$LL$34,25,FALSE)</f>
        <v>3</v>
      </c>
    </row>
    <row r="33" spans="1:47" x14ac:dyDescent="0.2">
      <c r="A33" s="1" t="str">
        <f>VLOOKUP(S33,'Teams Used By Individual'!$B$4:$FH$71,6,FALSE)</f>
        <v>Twins</v>
      </c>
      <c r="B33" s="1" t="str">
        <f>VLOOKUP(S33,'Teams Used By Individual'!$B$4:$FH$71,8,FALSE)</f>
        <v>Royals</v>
      </c>
      <c r="C33" s="1" t="str">
        <f>VLOOKUP(S33,'Teams Used By Individual'!$B$4:$FH$71,9,FALSE)</f>
        <v>Braves</v>
      </c>
      <c r="D33" s="1" t="str">
        <f>VLOOKUP(S33,'Teams Used By Individual'!$B$4:$FH$71,10,FALSE)</f>
        <v>Phillies</v>
      </c>
      <c r="E33" s="1" t="str">
        <f>VLOOKUP(S33,'Teams Used By Individual'!$B$4:$FH$71,11,FALSE)</f>
        <v>Mets</v>
      </c>
      <c r="F33" s="1" t="str">
        <f>VLOOKUP(S33,'Teams Used By Individual'!$B$4:$FH$71,12,FALSE)</f>
        <v>Tigers</v>
      </c>
      <c r="G33" s="1" t="str">
        <f>VLOOKUP(S33,'Teams Used By Individual'!$B$4:$FH$71,13,FALSE)</f>
        <v>Cubs</v>
      </c>
      <c r="H33" s="1" t="str">
        <f>VLOOKUP(S33,'Teams Used By Individual'!$B$4:$FH$71,14,FALSE)</f>
        <v>Rockies</v>
      </c>
      <c r="I33" s="1" t="str">
        <f>VLOOKUP(S33,'Teams Used By Individual'!$B$4:$FH$71,15,FALSE)</f>
        <v>Diamondbacks</v>
      </c>
      <c r="J33" s="1" t="str">
        <f>VLOOKUP(S33,'Teams Used By Individual'!$B$4:$FH$71,16,FALSE)</f>
        <v>Mariners</v>
      </c>
      <c r="K33" s="1" t="str">
        <f>VLOOKUP(S33,'Teams Used By Individual'!$B$4:$FH$71,17,FALSE)</f>
        <v>Marlins</v>
      </c>
      <c r="L33" s="1" t="str">
        <f>VLOOKUP(S33,'Teams Used By Individual'!$B$4:$FH$71,18,FALSE)</f>
        <v>Wood</v>
      </c>
      <c r="M33" s="1" t="str">
        <f>VLOOKUP(S33,'Teams Used By Individual'!$B$4:$FH$71,19,FALSE)</f>
        <v>National</v>
      </c>
      <c r="N33" s="1" t="str">
        <f>VLOOKUP(S33,'Teams Used By Individual'!$B$4:$FH$71,20,FALSE)</f>
        <v>Pirates</v>
      </c>
      <c r="O33" s="1" t="str">
        <f>VLOOKUP(S33,'Teams Used By Individual'!$B$4:$FH$71,21,FALSE)</f>
        <v>Orioles</v>
      </c>
      <c r="P33" s="1" t="str">
        <f>VLOOKUP(S33,'Teams Used By Individual'!$B$4:$FH$71,22,FALSE)</f>
        <v>Blue Jays</v>
      </c>
      <c r="Q33" s="1" t="str">
        <f>VLOOKUP(S33,'Teams Used By Individual'!$B$4:$FH$71,23,FALSE)</f>
        <v>Athletics</v>
      </c>
      <c r="R33" s="1" t="str">
        <f>VLOOKUP(S33,'Teams Used By Individual'!$B$4:$FH$71,24,FALSE)</f>
        <v>Cardinals</v>
      </c>
      <c r="S33" s="14" t="s">
        <v>50</v>
      </c>
      <c r="T33" s="15">
        <f>SUM(Y33:AU33)</f>
        <v>74</v>
      </c>
      <c r="U33" s="20">
        <f>(WAA!Y49-WAA!Y2)+(WAA!AC49-WAA!AC2)+(WAA!G40-WAA!G2)+(WAA!W49-WAA!W2)+(WAA!M49-WAA!M2)+(WAA!AB49-WAA!AB2)+(WAA!K49-WAA!K2)+(WAA!U49-WAA!U2)+(WAA!T49-WAA!T2)+(WAA!V49-WAA!V2)+(WAA!L49-WAA!L2)+(WAA!AA49-WAA!AA2)+(WAA!AH49-WAA!AH2)+(WAA!AF49-WAA!AF2)+(WAA!P49-WAA!P2)+(WAA!X49-WAA!X2)+(WAA!F49-WAA!F2)+(WAA!I49-WAA!I2)+(WAA!R49-WAA!R2)+(WAA!Z49-WAA!Z2)</f>
        <v>1.2749090085428176</v>
      </c>
      <c r="V33" s="13">
        <f>VLOOKUP(S33,'SOTU Working Page'!$S$5:$V$72,4,FALSE)</f>
        <v>0.50047237032077796</v>
      </c>
      <c r="W33" s="1" t="str">
        <f>VLOOKUP(S33,'Teams Used By Individual'!$B$4:$DF$71,4,FALSE)</f>
        <v>Red Sox</v>
      </c>
      <c r="X33" s="1" t="str">
        <f>VLOOKUP(S33,'Teams Used By Individual'!$B$4:$DF$71,3,FALSE)</f>
        <v>Brewers</v>
      </c>
      <c r="Y33" s="1">
        <v>1</v>
      </c>
      <c r="Z33" s="1">
        <v>5</v>
      </c>
      <c r="AA33">
        <v>2</v>
      </c>
      <c r="AB33">
        <v>3</v>
      </c>
      <c r="AC33">
        <v>5</v>
      </c>
      <c r="AD33">
        <v>3</v>
      </c>
      <c r="AE33">
        <f>VLOOKUP(B33,'MLB Weekly Win Totals'!$B$5:$L$34,11,FALSE)</f>
        <v>5</v>
      </c>
      <c r="AF33">
        <f>VLOOKUP(C33,'MLB Weekly Win Totals'!$B$5:$LL$34,12,FALSE)</f>
        <v>5</v>
      </c>
      <c r="AG33">
        <f>VLOOKUP(D33,'MLB Weekly Win Totals'!$B$5:$LL$34,13,FALSE)</f>
        <v>6</v>
      </c>
      <c r="AH33">
        <f>VLOOKUP(E33,'MLB Weekly Win Totals'!$B$5:$LL$34,14,FALSE)</f>
        <v>5</v>
      </c>
      <c r="AI33">
        <f>VLOOKUP(F33,'MLB Weekly Win Totals'!$B$5:$LL$34,15,FALSE)</f>
        <v>4</v>
      </c>
      <c r="AJ33">
        <f>VLOOKUP(G33,'MLB Weekly Win Totals'!$B$5:$LL$34,16,FALSE)</f>
        <v>4</v>
      </c>
      <c r="AK33">
        <f>VLOOKUP(H33,'MLB Weekly Win Totals'!$B$5:$LL$34,17,FALSE)</f>
        <v>4</v>
      </c>
      <c r="AL33">
        <f>VLOOKUP(I33,'MLB Weekly Win Totals'!$B$5:$LL$34,18,FALSE)</f>
        <v>2</v>
      </c>
      <c r="AM33">
        <f>VLOOKUP(J33,'MLB Weekly Win Totals'!$B$5:$LL$34,19,FALSE)</f>
        <v>5</v>
      </c>
      <c r="AN33">
        <f>VLOOKUP(K33,'MLB Weekly Win Totals'!$B$5:$LL$34,20,FALSE)</f>
        <v>4</v>
      </c>
      <c r="AO33">
        <v>0</v>
      </c>
      <c r="AP33">
        <v>1</v>
      </c>
      <c r="AQ33">
        <f>VLOOKUP(N33,'MLB Weekly Win Totals'!$B$5:$LL$34,21,FALSE)</f>
        <v>0</v>
      </c>
      <c r="AR33">
        <f>VLOOKUP(O33,'MLB Weekly Win Totals'!$B$5:$LL$34,22,FALSE)</f>
        <v>3</v>
      </c>
      <c r="AS33">
        <f>VLOOKUP(P33,'MLB Weekly Win Totals'!$B$5:$LL$34,23,FALSE)</f>
        <v>2</v>
      </c>
      <c r="AT33">
        <f>VLOOKUP(Q33,'MLB Weekly Win Totals'!$B$5:$LL$34,24,FALSE)</f>
        <v>4</v>
      </c>
      <c r="AU33">
        <f>VLOOKUP(R33,'MLB Weekly Win Totals'!$B$5:$LL$34,25,FALSE)</f>
        <v>1</v>
      </c>
    </row>
    <row r="34" spans="1:47" x14ac:dyDescent="0.2">
      <c r="A34" s="1" t="str">
        <f>VLOOKUP(S34,'Teams Used By Individual'!$B$4:$FH$71,6,FALSE)</f>
        <v>Red Sox</v>
      </c>
      <c r="B34" s="1" t="str">
        <f>VLOOKUP(S34,'Teams Used By Individual'!$B$4:$FH$71,8,FALSE)</f>
        <v>Dodgers</v>
      </c>
      <c r="C34" s="1" t="str">
        <f>VLOOKUP(S34,'Teams Used By Individual'!$B$4:$FH$71,9,FALSE)</f>
        <v>Rangers</v>
      </c>
      <c r="D34" s="1" t="str">
        <f>VLOOKUP(S34,'Teams Used By Individual'!$B$4:$FH$71,10,FALSE)</f>
        <v>Angels</v>
      </c>
      <c r="E34" s="1" t="str">
        <f>VLOOKUP(S34,'Teams Used By Individual'!$B$4:$FH$71,11,FALSE)</f>
        <v>Marlins</v>
      </c>
      <c r="F34" s="1" t="str">
        <f>VLOOKUP(S34,'Teams Used By Individual'!$B$4:$FH$71,12,FALSE)</f>
        <v>Tigers</v>
      </c>
      <c r="G34" s="1" t="str">
        <f>VLOOKUP(S34,'Teams Used By Individual'!$B$4:$FH$71,13,FALSE)</f>
        <v>Braves</v>
      </c>
      <c r="H34" s="1" t="str">
        <f>VLOOKUP(S34,'Teams Used By Individual'!$B$4:$FH$71,14,FALSE)</f>
        <v>Rockies</v>
      </c>
      <c r="I34" s="1" t="str">
        <f>VLOOKUP(S34,'Teams Used By Individual'!$B$4:$FH$71,15,FALSE)</f>
        <v>Cubs</v>
      </c>
      <c r="J34" s="1" t="str">
        <f>VLOOKUP(S34,'Teams Used By Individual'!$B$4:$FH$71,16,FALSE)</f>
        <v>Mariners</v>
      </c>
      <c r="K34" s="1" t="str">
        <f>VLOOKUP(S34,'Teams Used By Individual'!$B$4:$FH$71,17,FALSE)</f>
        <v>Guardians</v>
      </c>
      <c r="L34" s="1" t="str">
        <f>VLOOKUP(S34,'Teams Used By Individual'!$B$4:$FH$71,18,FALSE)</f>
        <v>Wood</v>
      </c>
      <c r="M34" s="1" t="str">
        <f>VLOOKUP(S34,'Teams Used By Individual'!$B$4:$FH$71,19,FALSE)</f>
        <v>National</v>
      </c>
      <c r="N34" s="1" t="str">
        <f>VLOOKUP(S34,'Teams Used By Individual'!$B$4:$FH$71,20,FALSE)</f>
        <v>Pirates</v>
      </c>
      <c r="O34" s="1" t="str">
        <f>VLOOKUP(S34,'Teams Used By Individual'!$B$4:$FH$71,21,FALSE)</f>
        <v>Astros</v>
      </c>
      <c r="P34" s="1" t="str">
        <f>VLOOKUP(S34,'Teams Used By Individual'!$B$4:$FH$71,22,FALSE)</f>
        <v>Rays</v>
      </c>
      <c r="Q34" s="1" t="str">
        <f>VLOOKUP(S34,'Teams Used By Individual'!$B$4:$FH$71,23,FALSE)</f>
        <v>Nationals</v>
      </c>
      <c r="R34" s="1" t="str">
        <f>VLOOKUP(S34,'Teams Used By Individual'!$B$4:$FH$71,24,FALSE)</f>
        <v>Diamondbacks</v>
      </c>
      <c r="S34" s="14" t="s">
        <v>48</v>
      </c>
      <c r="T34" s="15">
        <f>SUM(Y34:AU34)</f>
        <v>74</v>
      </c>
      <c r="U34" s="20">
        <f>(WAA!AB52-WAA!AB2)+(WAA!AC52-WAA!AC2)+(WAA!K25-WAA!K2)+(WAA!E52-WAA!E2)+(WAA!G52-WAA!G2)+(WAA!V52-WAA!V2)+(WAA!AD52-WAA!AD2)+(WAA!Q52-WAA!Q2)+(WAA!S52-WAA!S2)+(WAA!X52-WAA!X2)+(WAA!L52-WAA!L2)+(WAA!U52-WAA!U2)+(WAA!AH52-WAA!AH2)+(WAA!AA52-WAA!AA2)+(WAA!P52-WAA!P2)+(WAA!J52-WAA!J2)+(WAA!O52-WAA!O2)+(WAA!H52-WAA!H2)+(WAA!W52-WAA!W2)+(WAA!AF52-WAA!AF2)</f>
        <v>2.7245739018081121</v>
      </c>
      <c r="V34" s="13">
        <f>VLOOKUP(S34,'SOTU Working Page'!$S$5:$V$72,4,FALSE)</f>
        <v>0.50023609966774873</v>
      </c>
      <c r="W34" s="1" t="str">
        <f>VLOOKUP(S34,'Teams Used By Individual'!$B$4:$DF$71,4,FALSE)</f>
        <v>Royals</v>
      </c>
      <c r="X34" s="1" t="str">
        <f>VLOOKUP(S34,'Teams Used By Individual'!$B$4:$DF$71,3,FALSE)</f>
        <v>Reds</v>
      </c>
      <c r="Y34" s="1">
        <v>1</v>
      </c>
      <c r="Z34" s="1">
        <v>2</v>
      </c>
      <c r="AA34">
        <v>4</v>
      </c>
      <c r="AB34">
        <v>6</v>
      </c>
      <c r="AC34">
        <v>4</v>
      </c>
      <c r="AD34">
        <v>3</v>
      </c>
      <c r="AE34">
        <f>VLOOKUP(B34,'MLB Weekly Win Totals'!$B$5:$L$34,11,FALSE)</f>
        <v>4</v>
      </c>
      <c r="AF34">
        <f>VLOOKUP(C34,'MLB Weekly Win Totals'!$B$5:$LL$34,12,FALSE)</f>
        <v>5</v>
      </c>
      <c r="AG34">
        <f>VLOOKUP(D34,'MLB Weekly Win Totals'!$B$5:$LL$34,13,FALSE)</f>
        <v>5</v>
      </c>
      <c r="AH34">
        <f>VLOOKUP(E34,'MLB Weekly Win Totals'!$B$5:$LL$34,14,FALSE)</f>
        <v>2</v>
      </c>
      <c r="AI34">
        <f>VLOOKUP(F34,'MLB Weekly Win Totals'!$B$5:$LL$34,15,FALSE)</f>
        <v>4</v>
      </c>
      <c r="AJ34">
        <f>VLOOKUP(G34,'MLB Weekly Win Totals'!$B$5:$LL$34,16,FALSE)</f>
        <v>4</v>
      </c>
      <c r="AK34">
        <f>VLOOKUP(H34,'MLB Weekly Win Totals'!$B$5:$LL$34,17,FALSE)</f>
        <v>4</v>
      </c>
      <c r="AL34">
        <f>VLOOKUP(I34,'MLB Weekly Win Totals'!$B$5:$LL$34,18,FALSE)</f>
        <v>3</v>
      </c>
      <c r="AM34">
        <f>VLOOKUP(J34,'MLB Weekly Win Totals'!$B$5:$LL$34,19,FALSE)</f>
        <v>5</v>
      </c>
      <c r="AN34">
        <f>VLOOKUP(K34,'MLB Weekly Win Totals'!$B$5:$LL$34,20,FALSE)</f>
        <v>6</v>
      </c>
      <c r="AO34">
        <v>0</v>
      </c>
      <c r="AP34">
        <v>1</v>
      </c>
      <c r="AQ34">
        <f>VLOOKUP(N34,'MLB Weekly Win Totals'!$B$5:$LL$34,21,FALSE)</f>
        <v>0</v>
      </c>
      <c r="AR34">
        <f>VLOOKUP(O34,'MLB Weekly Win Totals'!$B$5:$LL$34,22,FALSE)</f>
        <v>3</v>
      </c>
      <c r="AS34">
        <f>VLOOKUP(P34,'MLB Weekly Win Totals'!$B$5:$LL$34,23,FALSE)</f>
        <v>2</v>
      </c>
      <c r="AT34">
        <f>VLOOKUP(Q34,'MLB Weekly Win Totals'!$B$5:$LL$34,24,FALSE)</f>
        <v>3</v>
      </c>
      <c r="AU34">
        <f>VLOOKUP(R34,'MLB Weekly Win Totals'!$B$5:$LL$34,25,FALSE)</f>
        <v>3</v>
      </c>
    </row>
    <row r="35" spans="1:47" x14ac:dyDescent="0.2">
      <c r="A35" s="1" t="str">
        <f>VLOOKUP(S35,'Teams Used By Individual'!$B$4:$FH$71,6,FALSE)</f>
        <v>Red Sox</v>
      </c>
      <c r="B35" s="1" t="str">
        <f>VLOOKUP(S35,'Teams Used By Individual'!$B$4:$FH$71,8,FALSE)</f>
        <v>Royals</v>
      </c>
      <c r="C35" s="1" t="str">
        <f>VLOOKUP(S35,'Teams Used By Individual'!$B$4:$FH$71,9,FALSE)</f>
        <v>Cubs</v>
      </c>
      <c r="D35" s="1" t="str">
        <f>VLOOKUP(S35,'Teams Used By Individual'!$B$4:$FH$71,10,FALSE)</f>
        <v>Phillies</v>
      </c>
      <c r="E35" s="1" t="str">
        <f>VLOOKUP(S35,'Teams Used By Individual'!$B$4:$FH$71,11,FALSE)</f>
        <v>Mets</v>
      </c>
      <c r="F35" s="1" t="str">
        <f>VLOOKUP(S35,'Teams Used By Individual'!$B$4:$FH$71,12,FALSE)</f>
        <v>Tigers</v>
      </c>
      <c r="G35" s="1" t="str">
        <f>VLOOKUP(S35,'Teams Used By Individual'!$B$4:$FH$71,13,FALSE)</f>
        <v>Cardinals</v>
      </c>
      <c r="H35" s="1" t="str">
        <f>VLOOKUP(S35,'Teams Used By Individual'!$B$4:$FH$71,14,FALSE)</f>
        <v>Astros</v>
      </c>
      <c r="I35" s="1" t="str">
        <f>VLOOKUP(S35,'Teams Used By Individual'!$B$4:$FH$71,15,FALSE)</f>
        <v>Diamondbacks</v>
      </c>
      <c r="J35" s="1" t="str">
        <f>VLOOKUP(S35,'Teams Used By Individual'!$B$4:$FH$71,16,FALSE)</f>
        <v>Mariners</v>
      </c>
      <c r="K35" s="1" t="str">
        <f>VLOOKUP(S35,'Teams Used By Individual'!$B$4:$FH$71,17,FALSE)</f>
        <v>Blue Jays</v>
      </c>
      <c r="L35" s="1" t="str">
        <f>VLOOKUP(S35,'Teams Used By Individual'!$B$4:$FH$71,18,FALSE)</f>
        <v>Cruz</v>
      </c>
      <c r="M35" s="1" t="str">
        <f>VLOOKUP(S35,'Teams Used By Individual'!$B$4:$FH$71,19,FALSE)</f>
        <v>American</v>
      </c>
      <c r="N35" s="1" t="str">
        <f>VLOOKUP(S35,'Teams Used By Individual'!$B$4:$FH$71,20,FALSE)</f>
        <v>Pirates</v>
      </c>
      <c r="O35" s="1" t="str">
        <f>VLOOKUP(S35,'Teams Used By Individual'!$B$4:$FH$71,21,FALSE)</f>
        <v>Guardians</v>
      </c>
      <c r="P35" s="1" t="str">
        <f>VLOOKUP(S35,'Teams Used By Individual'!$B$4:$FH$71,22,FALSE)</f>
        <v>Angels</v>
      </c>
      <c r="Q35" s="1" t="str">
        <f>VLOOKUP(S35,'Teams Used By Individual'!$B$4:$FH$71,23,FALSE)</f>
        <v>Marlins</v>
      </c>
      <c r="R35" s="1" t="str">
        <f>VLOOKUP(S35,'Teams Used By Individual'!$B$4:$FH$71,24,FALSE)</f>
        <v>Rays</v>
      </c>
      <c r="S35" s="14" t="s">
        <v>53</v>
      </c>
      <c r="T35" s="15">
        <f>SUM(Y35:AU35)</f>
        <v>74</v>
      </c>
      <c r="U35" s="20">
        <f>(WAA!Y38-WAA!Y2)+(WAA!AC38-WAA!AC2)+(WAA!AE15-WAA!AE2)+(WAA!W38-WAA!W2)+(WAA!G38-WAA!G2)+(WAA!AB38-WAA!AB2)+(WAA!K38-WAA!K2)+(WAA!AA38-WAA!AA2)+(WAA!T38-WAA!T2)+(WAA!V38-WAA!V2)+(WAA!L38-WAA!L2)+(WAA!Z38-WAA!Z2)+(WAA!O38-WAA!O2)+(WAA!AF38-WAA!AF2)+(WAA!P38-WAA!P2)+(WAA!I38-WAA!I2)+(WAA!J38-WAA!J2)+(WAA!S38-WAA!S2)+(WAA!X38-WAA!X2)+(WAA!H38-WAA!H2)</f>
        <v>0.99442922862700112</v>
      </c>
      <c r="V35" s="13">
        <f>VLOOKUP(S35,'SOTU Working Page'!$S$5:$V$72,4,FALSE)</f>
        <v>0.52485631996672599</v>
      </c>
      <c r="W35" s="1" t="str">
        <f>VLOOKUP(S35,'Teams Used By Individual'!$B$4:$DF$71,4,FALSE)</f>
        <v>Padres</v>
      </c>
      <c r="X35" s="1" t="str">
        <f>VLOOKUP(S35,'Teams Used By Individual'!$B$4:$DF$71,3,FALSE)</f>
        <v>Brewers</v>
      </c>
      <c r="Y35" s="1">
        <v>1</v>
      </c>
      <c r="Z35" s="1">
        <v>5</v>
      </c>
      <c r="AA35">
        <v>5</v>
      </c>
      <c r="AB35">
        <v>3</v>
      </c>
      <c r="AC35">
        <v>4</v>
      </c>
      <c r="AD35">
        <v>3</v>
      </c>
      <c r="AE35">
        <f>VLOOKUP(B35,'MLB Weekly Win Totals'!$B$5:$L$34,11,FALSE)</f>
        <v>5</v>
      </c>
      <c r="AF35">
        <f>VLOOKUP(C35,'MLB Weekly Win Totals'!$B$5:$LL$34,12,FALSE)</f>
        <v>5</v>
      </c>
      <c r="AG35">
        <f>VLOOKUP(D35,'MLB Weekly Win Totals'!$B$5:$LL$34,13,FALSE)</f>
        <v>6</v>
      </c>
      <c r="AH35">
        <f>VLOOKUP(E35,'MLB Weekly Win Totals'!$B$5:$LL$34,14,FALSE)</f>
        <v>5</v>
      </c>
      <c r="AI35">
        <f>VLOOKUP(F35,'MLB Weekly Win Totals'!$B$5:$LL$34,15,FALSE)</f>
        <v>4</v>
      </c>
      <c r="AJ35">
        <f>VLOOKUP(G35,'MLB Weekly Win Totals'!$B$5:$LL$34,16,FALSE)</f>
        <v>1</v>
      </c>
      <c r="AK35">
        <f>VLOOKUP(H35,'MLB Weekly Win Totals'!$B$5:$LL$34,17,FALSE)</f>
        <v>4</v>
      </c>
      <c r="AL35">
        <f>VLOOKUP(I35,'MLB Weekly Win Totals'!$B$5:$LL$34,18,FALSE)</f>
        <v>2</v>
      </c>
      <c r="AM35">
        <f>VLOOKUP(J35,'MLB Weekly Win Totals'!$B$5:$LL$34,19,FALSE)</f>
        <v>5</v>
      </c>
      <c r="AN35">
        <f>VLOOKUP(K35,'MLB Weekly Win Totals'!$B$5:$LL$34,20,FALSE)</f>
        <v>3</v>
      </c>
      <c r="AO35">
        <v>0</v>
      </c>
      <c r="AP35">
        <v>0</v>
      </c>
      <c r="AQ35">
        <f>VLOOKUP(N35,'MLB Weekly Win Totals'!$B$5:$LL$34,21,FALSE)</f>
        <v>0</v>
      </c>
      <c r="AR35">
        <f>VLOOKUP(O35,'MLB Weekly Win Totals'!$B$5:$LL$34,22,FALSE)</f>
        <v>4</v>
      </c>
      <c r="AS35">
        <f>VLOOKUP(P35,'MLB Weekly Win Totals'!$B$5:$LL$34,23,FALSE)</f>
        <v>3</v>
      </c>
      <c r="AT35">
        <f>VLOOKUP(Q35,'MLB Weekly Win Totals'!$B$5:$LL$34,24,FALSE)</f>
        <v>2</v>
      </c>
      <c r="AU35">
        <f>VLOOKUP(R35,'MLB Weekly Win Totals'!$B$5:$LL$34,25,FALSE)</f>
        <v>4</v>
      </c>
    </row>
    <row r="36" spans="1:47" x14ac:dyDescent="0.2">
      <c r="A36" s="1" t="str">
        <f>VLOOKUP(S36,'Teams Used By Individual'!$B$4:$FH$71,6,FALSE)</f>
        <v>Twins</v>
      </c>
      <c r="B36" s="1" t="str">
        <f>VLOOKUP(S36,'Teams Used By Individual'!$B$4:$FH$71,8,FALSE)</f>
        <v>Royals</v>
      </c>
      <c r="C36" s="1" t="str">
        <f>VLOOKUP(S36,'Teams Used By Individual'!$B$4:$FH$71,9,FALSE)</f>
        <v>Astros</v>
      </c>
      <c r="D36" s="1" t="str">
        <f>VLOOKUP(S36,'Teams Used By Individual'!$B$4:$FH$71,10,FALSE)</f>
        <v>Phillies</v>
      </c>
      <c r="E36" s="1" t="str">
        <f>VLOOKUP(S36,'Teams Used By Individual'!$B$4:$FH$71,11,FALSE)</f>
        <v>Blue Jays</v>
      </c>
      <c r="F36" s="1" t="str">
        <f>VLOOKUP(S36,'Teams Used By Individual'!$B$4:$FH$71,12,FALSE)</f>
        <v>Mets</v>
      </c>
      <c r="G36" s="1" t="str">
        <f>VLOOKUP(S36,'Teams Used By Individual'!$B$4:$FH$71,13,FALSE)</f>
        <v>Yankees</v>
      </c>
      <c r="H36" s="1" t="str">
        <f>VLOOKUP(S36,'Teams Used By Individual'!$B$4:$FH$71,14,FALSE)</f>
        <v>Nationals</v>
      </c>
      <c r="I36" s="1" t="str">
        <f>VLOOKUP(S36,'Teams Used By Individual'!$B$4:$FH$71,15,FALSE)</f>
        <v>Diamondbacks</v>
      </c>
      <c r="J36" s="1" t="str">
        <f>VLOOKUP(S36,'Teams Used By Individual'!$B$4:$FH$71,16,FALSE)</f>
        <v>Mariners</v>
      </c>
      <c r="K36" s="1" t="str">
        <f>VLOOKUP(S36,'Teams Used By Individual'!$B$4:$FH$71,17,FALSE)</f>
        <v>Reds</v>
      </c>
      <c r="L36" s="1">
        <f>VLOOKUP(S36,'Teams Used By Individual'!$B$4:$FH$71,18,FALSE)</f>
        <v>0</v>
      </c>
      <c r="M36" s="1" t="str">
        <f>VLOOKUP(S36,'Teams Used By Individual'!$B$4:$FH$71,19,FALSE)</f>
        <v>National</v>
      </c>
      <c r="N36" s="1" t="str">
        <f>VLOOKUP(S36,'Teams Used By Individual'!$B$4:$FH$71,20,FALSE)</f>
        <v>Cubs</v>
      </c>
      <c r="O36" s="1" t="str">
        <f>VLOOKUP(S36,'Teams Used By Individual'!$B$4:$FH$71,21,FALSE)</f>
        <v>Tigers</v>
      </c>
      <c r="P36" s="1" t="str">
        <f>VLOOKUP(S36,'Teams Used By Individual'!$B$4:$FH$71,22,FALSE)</f>
        <v>Guardians</v>
      </c>
      <c r="Q36" s="1" t="str">
        <f>VLOOKUP(S36,'Teams Used By Individual'!$B$4:$FH$71,23,FALSE)</f>
        <v>Marlins</v>
      </c>
      <c r="R36" s="1" t="str">
        <f>VLOOKUP(S36,'Teams Used By Individual'!$B$4:$FH$71,24,FALSE)</f>
        <v>Dodgers</v>
      </c>
      <c r="S36" s="14" t="s">
        <v>12</v>
      </c>
      <c r="T36" s="15">
        <f>SUM(Y36:AU36)</f>
        <v>74</v>
      </c>
      <c r="U36" s="20">
        <f>(WAA!AA36-WAA!AA2)+(WAA!Y36-WAA!Y2)+(WAA!G40-WAA!G2)+(WAA!AC36-WAA!AC2)+(WAA!M36-WAA!M2)+(WAA!Q36-WAA!Q2)+(WAA!K36-WAA!K2)+(WAA!O36-WAA!O2)+(WAA!T36-WAA!T2)+(WAA!I36-WAA!I2)+(WAA!V36-WAA!V2)+(WAA!E36-WAA!E2)+(WAA!W36-WAA!W2)+(WAA!AF36-WAA!AF2)+(WAA!P36-WAA!P2)+(WAA!AB36-WAA!AB2)+(WAA!L36-WAA!L2)+(WAA!J36-WAA!J2)+(WAA!X36-WAA!X2)+(WAA!AD36-WAA!AD2)</f>
        <v>-1.5019595553190177</v>
      </c>
      <c r="V36" s="13">
        <f>VLOOKUP(S36,'SOTU Working Page'!$S$5:$V$72,4,FALSE)</f>
        <v>0.527872448998984</v>
      </c>
      <c r="W36" s="1" t="str">
        <f>VLOOKUP(S36,'Teams Used By Individual'!$B$4:$DF$71,4,FALSE)</f>
        <v>Red Sox</v>
      </c>
      <c r="X36" s="1" t="str">
        <f>VLOOKUP(S36,'Teams Used By Individual'!$B$4:$DF$71,3,FALSE)</f>
        <v>Brewers</v>
      </c>
      <c r="Y36" s="1">
        <v>2</v>
      </c>
      <c r="Z36" s="1">
        <v>5</v>
      </c>
      <c r="AA36">
        <v>2</v>
      </c>
      <c r="AB36">
        <v>3</v>
      </c>
      <c r="AC36">
        <v>5</v>
      </c>
      <c r="AD36">
        <v>2</v>
      </c>
      <c r="AE36">
        <f>VLOOKUP(B36,'MLB Weekly Win Totals'!$B$5:$L$34,11,FALSE)</f>
        <v>5</v>
      </c>
      <c r="AF36">
        <f>VLOOKUP(C36,'MLB Weekly Win Totals'!$B$5:$LL$34,12,FALSE)</f>
        <v>4</v>
      </c>
      <c r="AG36">
        <f>VLOOKUP(D36,'MLB Weekly Win Totals'!$B$5:$LL$34,13,FALSE)</f>
        <v>6</v>
      </c>
      <c r="AH36">
        <f>VLOOKUP(E36,'MLB Weekly Win Totals'!$B$5:$LL$34,14,FALSE)</f>
        <v>6</v>
      </c>
      <c r="AI36">
        <f>VLOOKUP(F36,'MLB Weekly Win Totals'!$B$5:$LL$34,15,FALSE)</f>
        <v>5</v>
      </c>
      <c r="AJ36">
        <f>VLOOKUP(G36,'MLB Weekly Win Totals'!$B$5:$LL$34,16,FALSE)</f>
        <v>3</v>
      </c>
      <c r="AK36">
        <f>VLOOKUP(H36,'MLB Weekly Win Totals'!$B$5:$LL$34,17,FALSE)</f>
        <v>2</v>
      </c>
      <c r="AL36">
        <f>VLOOKUP(I36,'MLB Weekly Win Totals'!$B$5:$LL$34,18,FALSE)</f>
        <v>2</v>
      </c>
      <c r="AM36">
        <f>VLOOKUP(J36,'MLB Weekly Win Totals'!$B$5:$LL$34,19,FALSE)</f>
        <v>5</v>
      </c>
      <c r="AN36">
        <f>VLOOKUP(K36,'MLB Weekly Win Totals'!$B$5:$LL$34,20,FALSE)</f>
        <v>4</v>
      </c>
      <c r="AO36">
        <v>0</v>
      </c>
      <c r="AP36">
        <v>1</v>
      </c>
      <c r="AQ36">
        <f>VLOOKUP(N36,'MLB Weekly Win Totals'!$B$5:$LL$34,21,FALSE)</f>
        <v>2</v>
      </c>
      <c r="AR36">
        <f>VLOOKUP(O36,'MLB Weekly Win Totals'!$B$5:$LL$34,22,FALSE)</f>
        <v>1</v>
      </c>
      <c r="AS36">
        <f>VLOOKUP(P36,'MLB Weekly Win Totals'!$B$5:$LL$34,23,FALSE)</f>
        <v>4</v>
      </c>
      <c r="AT36">
        <f>VLOOKUP(Q36,'MLB Weekly Win Totals'!$B$5:$LL$34,24,FALSE)</f>
        <v>2</v>
      </c>
      <c r="AU36">
        <f>VLOOKUP(R36,'MLB Weekly Win Totals'!$B$5:$LL$34,25,FALSE)</f>
        <v>3</v>
      </c>
    </row>
    <row r="37" spans="1:47" x14ac:dyDescent="0.2">
      <c r="A37" s="1" t="str">
        <f>VLOOKUP(S37,'Teams Used By Individual'!$B$4:$FH$71,6,FALSE)</f>
        <v>Twins</v>
      </c>
      <c r="B37" s="1" t="str">
        <f>VLOOKUP(S37,'Teams Used By Individual'!$B$4:$FH$71,8,FALSE)</f>
        <v>Cardinals</v>
      </c>
      <c r="C37" s="1" t="str">
        <f>VLOOKUP(S37,'Teams Used By Individual'!$B$4:$FH$71,9,FALSE)</f>
        <v>Cubs</v>
      </c>
      <c r="D37" s="1" t="str">
        <f>VLOOKUP(S37,'Teams Used By Individual'!$B$4:$FH$71,10,FALSE)</f>
        <v>Angels</v>
      </c>
      <c r="E37" s="1" t="str">
        <f>VLOOKUP(S37,'Teams Used By Individual'!$B$4:$FH$71,11,FALSE)</f>
        <v>Mets</v>
      </c>
      <c r="F37" s="1" t="str">
        <f>VLOOKUP(S37,'Teams Used By Individual'!$B$4:$FH$71,12,FALSE)</f>
        <v>Athletics</v>
      </c>
      <c r="G37" s="1" t="str">
        <f>VLOOKUP(S37,'Teams Used By Individual'!$B$4:$FH$71,13,FALSE)</f>
        <v>Braves</v>
      </c>
      <c r="H37" s="1" t="str">
        <f>VLOOKUP(S37,'Teams Used By Individual'!$B$4:$FH$71,14,FALSE)</f>
        <v>Astros</v>
      </c>
      <c r="I37" s="1" t="str">
        <f>VLOOKUP(S37,'Teams Used By Individual'!$B$4:$FH$71,15,FALSE)</f>
        <v>Dodgers</v>
      </c>
      <c r="J37" s="1" t="str">
        <f>VLOOKUP(S37,'Teams Used By Individual'!$B$4:$FH$71,16,FALSE)</f>
        <v>Yankees</v>
      </c>
      <c r="K37" s="1" t="str">
        <f>VLOOKUP(S37,'Teams Used By Individual'!$B$4:$FH$71,17,FALSE)</f>
        <v>Reds</v>
      </c>
      <c r="L37" s="1" t="str">
        <f>VLOOKUP(S37,'Teams Used By Individual'!$B$4:$FH$71,18,FALSE)</f>
        <v>Wood</v>
      </c>
      <c r="M37" s="1" t="str">
        <f>VLOOKUP(S37,'Teams Used By Individual'!$B$4:$FH$71,19,FALSE)</f>
        <v>National</v>
      </c>
      <c r="N37" s="1" t="str">
        <f>VLOOKUP(S37,'Teams Used By Individual'!$B$4:$FH$71,20,FALSE)</f>
        <v>Pirates</v>
      </c>
      <c r="O37" s="1" t="str">
        <f>VLOOKUP(S37,'Teams Used By Individual'!$B$4:$FH$71,21,FALSE)</f>
        <v>Rays</v>
      </c>
      <c r="P37" s="1" t="str">
        <f>VLOOKUP(S37,'Teams Used By Individual'!$B$4:$FH$71,22,FALSE)</f>
        <v>Marlins</v>
      </c>
      <c r="Q37" s="1" t="str">
        <f>VLOOKUP(S37,'Teams Used By Individual'!$B$4:$FH$71,23,FALSE)</f>
        <v>Tigers</v>
      </c>
      <c r="R37" s="1" t="str">
        <f>VLOOKUP(S37,'Teams Used By Individual'!$B$4:$FH$71,24,FALSE)</f>
        <v>Orioles</v>
      </c>
      <c r="S37" s="14" t="s">
        <v>31</v>
      </c>
      <c r="T37" s="15">
        <f>SUM(Y37:AU37)</f>
        <v>74</v>
      </c>
      <c r="U37" s="20">
        <f>(WAA!Y63-WAA!Y2)+(WAA!AC63-WAA!AC2)+(WAA!G40-WAA!G2)+(WAA!W63-WAA!W2)+(WAA!M63-WAA!M2)+(WAA!Q63-WAA!Q2)+(WAA!Z63-WAA!Z2)+(WAA!AA63-WAA!AA2)+(WAA!S63-WAA!S2)+(WAA!V63-WAA!V2)+(WAA!R63-WAA!R2)+(WAA!U63-WAA!U2)+(WAA!O63-WAA!O2)+(WAA!AD63-WAA!AD2)+(WAA!E63-WAA!E2)+(WAA!AB63-WAA!AB2)+(WAA!H63-WAA!H2)+(WAA!X63-WAA!X2)+(WAA!L63-WAA!L2)+(WAA!F63-WAA!F2)</f>
        <v>5.3474387167966331</v>
      </c>
      <c r="V37" s="13">
        <f>VLOOKUP(S37,'SOTU Working Page'!$S$5:$V$72,4,FALSE)</f>
        <v>0.50856914451432622</v>
      </c>
      <c r="W37" s="1" t="str">
        <f>VLOOKUP(S37,'Teams Used By Individual'!$B$4:$DF$71,4,FALSE)</f>
        <v>Red Sox</v>
      </c>
      <c r="X37" s="1" t="str">
        <f>VLOOKUP(S37,'Teams Used By Individual'!$B$4:$DF$71,3,FALSE)</f>
        <v>Brewers</v>
      </c>
      <c r="Y37" s="1">
        <v>1</v>
      </c>
      <c r="Z37" s="1">
        <v>5</v>
      </c>
      <c r="AA37">
        <v>2</v>
      </c>
      <c r="AB37">
        <v>3</v>
      </c>
      <c r="AC37">
        <v>5</v>
      </c>
      <c r="AD37">
        <v>2</v>
      </c>
      <c r="AE37">
        <f>VLOOKUP(B37,'MLB Weekly Win Totals'!$B$5:$L$34,11,FALSE)</f>
        <v>6</v>
      </c>
      <c r="AF37">
        <f>VLOOKUP(C37,'MLB Weekly Win Totals'!$B$5:$LL$34,12,FALSE)</f>
        <v>5</v>
      </c>
      <c r="AG37">
        <f>VLOOKUP(D37,'MLB Weekly Win Totals'!$B$5:$LL$34,13,FALSE)</f>
        <v>5</v>
      </c>
      <c r="AH37">
        <f>VLOOKUP(E37,'MLB Weekly Win Totals'!$B$5:$LL$34,14,FALSE)</f>
        <v>5</v>
      </c>
      <c r="AI37">
        <f>VLOOKUP(F37,'MLB Weekly Win Totals'!$B$5:$LL$34,15,FALSE)</f>
        <v>3</v>
      </c>
      <c r="AJ37">
        <f>VLOOKUP(G37,'MLB Weekly Win Totals'!$B$5:$LL$34,16,FALSE)</f>
        <v>4</v>
      </c>
      <c r="AK37">
        <f>VLOOKUP(H37,'MLB Weekly Win Totals'!$B$5:$LL$34,17,FALSE)</f>
        <v>4</v>
      </c>
      <c r="AL37">
        <f>VLOOKUP(I37,'MLB Weekly Win Totals'!$B$5:$LL$34,18,FALSE)</f>
        <v>5</v>
      </c>
      <c r="AM37">
        <f>VLOOKUP(J37,'MLB Weekly Win Totals'!$B$5:$LL$34,19,FALSE)</f>
        <v>1</v>
      </c>
      <c r="AN37">
        <f>VLOOKUP(K37,'MLB Weekly Win Totals'!$B$5:$LL$34,20,FALSE)</f>
        <v>4</v>
      </c>
      <c r="AO37">
        <v>0</v>
      </c>
      <c r="AP37">
        <v>1</v>
      </c>
      <c r="AQ37">
        <f>VLOOKUP(N37,'MLB Weekly Win Totals'!$B$5:$LL$34,21,FALSE)</f>
        <v>0</v>
      </c>
      <c r="AR37">
        <f>VLOOKUP(O37,'MLB Weekly Win Totals'!$B$5:$LL$34,22,FALSE)</f>
        <v>1</v>
      </c>
      <c r="AS37">
        <f>VLOOKUP(P37,'MLB Weekly Win Totals'!$B$5:$LL$34,23,FALSE)</f>
        <v>5</v>
      </c>
      <c r="AT37">
        <f>VLOOKUP(Q37,'MLB Weekly Win Totals'!$B$5:$LL$34,24,FALSE)</f>
        <v>3</v>
      </c>
      <c r="AU37">
        <f>VLOOKUP(R37,'MLB Weekly Win Totals'!$B$5:$LL$34,25,FALSE)</f>
        <v>4</v>
      </c>
    </row>
    <row r="38" spans="1:47" x14ac:dyDescent="0.2">
      <c r="A38" s="1" t="str">
        <f>VLOOKUP(S38,'Teams Used By Individual'!$B$4:$FH$71,6,FALSE)</f>
        <v>Reds</v>
      </c>
      <c r="B38" s="1" t="str">
        <f>VLOOKUP(S38,'Teams Used By Individual'!$B$4:$FH$71,8,FALSE)</f>
        <v>Royals</v>
      </c>
      <c r="C38" s="1" t="str">
        <f>VLOOKUP(S38,'Teams Used By Individual'!$B$4:$FH$71,9,FALSE)</f>
        <v>Cubs</v>
      </c>
      <c r="D38" s="1" t="str">
        <f>VLOOKUP(S38,'Teams Used By Individual'!$B$4:$FH$71,10,FALSE)</f>
        <v>Phillies</v>
      </c>
      <c r="E38" s="1" t="str">
        <f>VLOOKUP(S38,'Teams Used By Individual'!$B$4:$FH$71,11,FALSE)</f>
        <v>Mets</v>
      </c>
      <c r="F38" s="1" t="str">
        <f>VLOOKUP(S38,'Teams Used By Individual'!$B$4:$FH$71,12,FALSE)</f>
        <v>Twins</v>
      </c>
      <c r="G38" s="1" t="str">
        <f>VLOOKUP(S38,'Teams Used By Individual'!$B$4:$FH$71,13,FALSE)</f>
        <v>Diamondbacks</v>
      </c>
      <c r="H38" s="1" t="str">
        <f>VLOOKUP(S38,'Teams Used By Individual'!$B$4:$FH$71,14,FALSE)</f>
        <v>Astros</v>
      </c>
      <c r="I38" s="1" t="str">
        <f>VLOOKUP(S38,'Teams Used By Individual'!$B$4:$FH$71,15,FALSE)</f>
        <v>Giants</v>
      </c>
      <c r="J38" s="1" t="str">
        <f>VLOOKUP(S38,'Teams Used By Individual'!$B$4:$FH$71,16,FALSE)</f>
        <v>Braves</v>
      </c>
      <c r="K38" s="1" t="str">
        <f>VLOOKUP(S38,'Teams Used By Individual'!$B$4:$FH$71,17,FALSE)</f>
        <v>Blue Jays</v>
      </c>
      <c r="L38" s="1" t="str">
        <f>VLOOKUP(S38,'Teams Used By Individual'!$B$4:$FH$71,18,FALSE)</f>
        <v>Cruz</v>
      </c>
      <c r="M38" s="1" t="str">
        <f>VLOOKUP(S38,'Teams Used By Individual'!$B$4:$FH$71,19,FALSE)</f>
        <v>American</v>
      </c>
      <c r="N38" s="1" t="str">
        <f>VLOOKUP(S38,'Teams Used By Individual'!$B$4:$FH$71,20,FALSE)</f>
        <v>Mariners</v>
      </c>
      <c r="O38" s="1" t="str">
        <f>VLOOKUP(S38,'Teams Used By Individual'!$B$4:$FH$71,21,FALSE)</f>
        <v>Padres</v>
      </c>
      <c r="P38" s="1" t="str">
        <f>VLOOKUP(S38,'Teams Used By Individual'!$B$4:$FH$71,22,FALSE)</f>
        <v>Rangers</v>
      </c>
      <c r="Q38" s="1" t="str">
        <f>VLOOKUP(S38,'Teams Used By Individual'!$B$4:$FH$71,23,FALSE)</f>
        <v>Dodgers</v>
      </c>
      <c r="R38" s="1" t="str">
        <f>VLOOKUP(S38,'Teams Used By Individual'!$B$4:$FH$71,24,FALSE)</f>
        <v>Yankees</v>
      </c>
      <c r="S38" s="14" t="s">
        <v>71</v>
      </c>
      <c r="T38" s="15">
        <f>SUM(Y38:AU38)</f>
        <v>74</v>
      </c>
      <c r="U38" s="20">
        <f>(WAA!P20-WAA!P2)+(WAA!Y20-WAA!Y2)+(WAA!G40-WAA!G2)+(WAA!W20-WAA!W2)+(WAA!AB20-WAA!AB2)+(WAA!L20-WAA!L2)+(WAA!K20-WAA!K2)+(WAA!AA20-WAA!AA2)+(WAA!T20-WAA!T2)+(WAA!V20-WAA!V2)+(WAA!M20-WAA!M2)+(WAA!AF20-WAA!AF2)+(WAA!O20-WAA!O2)+(WAA!AG20-WAA!AG2)+(WAA!U20-WAA!U2)+(WAA!I20-WAA!I2)+(WAA!AE20-WAA!AE2)+(WAA!Q20-WAA!Q2)+(WAA!AD20-WAA!AD2)+(WAA!E20-WAA!E2)</f>
        <v>-2.9968232187873318</v>
      </c>
      <c r="V38" s="13">
        <f>VLOOKUP(S38,'SOTU Working Page'!$S$5:$V$72,4,FALSE)</f>
        <v>0.53226914451432639</v>
      </c>
      <c r="W38" s="1" t="str">
        <f>VLOOKUP(S38,'Teams Used By Individual'!$B$4:$DF$71,4,FALSE)</f>
        <v>Red Sox</v>
      </c>
      <c r="X38" s="1" t="str">
        <f>VLOOKUP(S38,'Teams Used By Individual'!$B$4:$DF$71,3,FALSE)</f>
        <v>Brewers</v>
      </c>
      <c r="Y38" s="1">
        <v>2</v>
      </c>
      <c r="Z38" s="1">
        <v>5</v>
      </c>
      <c r="AA38">
        <v>2</v>
      </c>
      <c r="AB38">
        <v>3</v>
      </c>
      <c r="AC38">
        <v>4</v>
      </c>
      <c r="AD38">
        <v>4</v>
      </c>
      <c r="AE38">
        <f>VLOOKUP(B38,'MLB Weekly Win Totals'!$B$5:$L$34,11,FALSE)</f>
        <v>5</v>
      </c>
      <c r="AF38">
        <f>VLOOKUP(C38,'MLB Weekly Win Totals'!$B$5:$LL$34,12,FALSE)</f>
        <v>5</v>
      </c>
      <c r="AG38">
        <f>VLOOKUP(D38,'MLB Weekly Win Totals'!$B$5:$LL$34,13,FALSE)</f>
        <v>6</v>
      </c>
      <c r="AH38">
        <f>VLOOKUP(E38,'MLB Weekly Win Totals'!$B$5:$LL$34,14,FALSE)</f>
        <v>5</v>
      </c>
      <c r="AI38">
        <f>VLOOKUP(F38,'MLB Weekly Win Totals'!$B$5:$LL$34,15,FALSE)</f>
        <v>4</v>
      </c>
      <c r="AJ38">
        <f>VLOOKUP(G38,'MLB Weekly Win Totals'!$B$5:$LL$34,16,FALSE)</f>
        <v>5</v>
      </c>
      <c r="AK38">
        <f>VLOOKUP(H38,'MLB Weekly Win Totals'!$B$5:$LL$34,17,FALSE)</f>
        <v>4</v>
      </c>
      <c r="AL38">
        <f>VLOOKUP(I38,'MLB Weekly Win Totals'!$B$5:$LL$34,18,FALSE)</f>
        <v>1</v>
      </c>
      <c r="AM38">
        <f>VLOOKUP(J38,'MLB Weekly Win Totals'!$B$5:$LL$34,19,FALSE)</f>
        <v>1</v>
      </c>
      <c r="AN38">
        <f>VLOOKUP(K38,'MLB Weekly Win Totals'!$B$5:$LL$34,20,FALSE)</f>
        <v>3</v>
      </c>
      <c r="AO38">
        <v>0</v>
      </c>
      <c r="AP38">
        <v>0</v>
      </c>
      <c r="AQ38">
        <f>VLOOKUP(N38,'MLB Weekly Win Totals'!$B$5:$LL$34,21,FALSE)</f>
        <v>2</v>
      </c>
      <c r="AR38">
        <f>VLOOKUP(O38,'MLB Weekly Win Totals'!$B$5:$LL$34,22,FALSE)</f>
        <v>3</v>
      </c>
      <c r="AS38">
        <f>VLOOKUP(P38,'MLB Weekly Win Totals'!$B$5:$LL$34,23,FALSE)</f>
        <v>2</v>
      </c>
      <c r="AT38">
        <f>VLOOKUP(Q38,'MLB Weekly Win Totals'!$B$5:$LL$34,24,FALSE)</f>
        <v>3</v>
      </c>
      <c r="AU38">
        <f>VLOOKUP(R38,'MLB Weekly Win Totals'!$B$5:$LL$34,25,FALSE)</f>
        <v>5</v>
      </c>
    </row>
    <row r="39" spans="1:47" x14ac:dyDescent="0.2">
      <c r="A39" s="1" t="str">
        <f>VLOOKUP(S39,'Teams Used By Individual'!$B$4:$FH$71,6,FALSE)</f>
        <v>White Sox</v>
      </c>
      <c r="B39" s="1" t="str">
        <f>VLOOKUP(S39,'Teams Used By Individual'!$B$4:$FH$71,8,FALSE)</f>
        <v>Royals</v>
      </c>
      <c r="C39" s="1" t="str">
        <f>VLOOKUP(S39,'Teams Used By Individual'!$B$4:$FH$71,9,FALSE)</f>
        <v>Rangers</v>
      </c>
      <c r="D39" s="1" t="str">
        <f>VLOOKUP(S39,'Teams Used By Individual'!$B$4:$FH$71,10,FALSE)</f>
        <v>Angels</v>
      </c>
      <c r="E39" s="1" t="str">
        <f>VLOOKUP(S39,'Teams Used By Individual'!$B$4:$FH$71,11,FALSE)</f>
        <v>Blue Jays</v>
      </c>
      <c r="F39" s="1" t="str">
        <f>VLOOKUP(S39,'Teams Used By Individual'!$B$4:$FH$71,12,FALSE)</f>
        <v>Tigers</v>
      </c>
      <c r="G39" s="1" t="str">
        <f>VLOOKUP(S39,'Teams Used By Individual'!$B$4:$FH$71,13,FALSE)</f>
        <v>Marlins</v>
      </c>
      <c r="H39" s="1" t="str">
        <f>VLOOKUP(S39,'Teams Used By Individual'!$B$4:$FH$71,14,FALSE)</f>
        <v>Rockies</v>
      </c>
      <c r="I39" s="1" t="str">
        <f>VLOOKUP(S39,'Teams Used By Individual'!$B$4:$FH$71,15,FALSE)</f>
        <v>Giants</v>
      </c>
      <c r="J39" s="1" t="str">
        <f>VLOOKUP(S39,'Teams Used By Individual'!$B$4:$FH$71,16,FALSE)</f>
        <v>Mariners</v>
      </c>
      <c r="K39" s="1" t="str">
        <f>VLOOKUP(S39,'Teams Used By Individual'!$B$4:$FH$71,17,FALSE)</f>
        <v>Reds</v>
      </c>
      <c r="L39" s="1" t="str">
        <f>VLOOKUP(S39,'Teams Used By Individual'!$B$4:$FH$71,18,FALSE)</f>
        <v>Cruz</v>
      </c>
      <c r="M39" s="1" t="str">
        <f>VLOOKUP(S39,'Teams Used By Individual'!$B$4:$FH$71,19,FALSE)</f>
        <v>American</v>
      </c>
      <c r="N39" s="1" t="str">
        <f>VLOOKUP(S39,'Teams Used By Individual'!$B$4:$FH$71,20,FALSE)</f>
        <v>Pirates</v>
      </c>
      <c r="O39" s="1" t="str">
        <f>VLOOKUP(S39,'Teams Used By Individual'!$B$4:$FH$71,21,FALSE)</f>
        <v>Orioles</v>
      </c>
      <c r="P39" s="1" t="str">
        <f>VLOOKUP(S39,'Teams Used By Individual'!$B$4:$FH$71,22,FALSE)</f>
        <v>Guardians</v>
      </c>
      <c r="Q39" s="1" t="str">
        <f>VLOOKUP(S39,'Teams Used By Individual'!$B$4:$FH$71,23,FALSE)</f>
        <v>Diamondbacks</v>
      </c>
      <c r="R39" s="1" t="str">
        <f>VLOOKUP(S39,'Teams Used By Individual'!$B$4:$FH$71,24,FALSE)</f>
        <v>Cardinals</v>
      </c>
      <c r="S39" s="14" t="s">
        <v>6</v>
      </c>
      <c r="T39" s="15">
        <f>SUM(Y39:AU39)</f>
        <v>73</v>
      </c>
      <c r="U39" s="20">
        <f>(WAA!AC64-WAA!AC2)+(WAA!V64-WAA!V2)+(WAA!G40-WAA!G2)+(WAA!W64-WAA!W2)+(WAA!N64-WAA!N2)+(WAA!R64-WAA!R2)+(WAA!K64-WAA!K2)+(WAA!Q64-WAA!Q2)+(WAA!S64-WAA!S2)+(WAA!I64-WAA!I2)+(WAA!L64-WAA!L2)+(WAA!X64-WAA!X2)+(WAA!AH64-WAA!AH2)+(WAA!AG64-WAA!AG2)+(WAA!P64-WAA!P2)+(WAA!AB64-WAA!AB2)+(WAA!F64-WAA!F2)+(WAA!J64-WAA!J2)+(WAA!AF64-WAA!AF2)+(WAA!Z64-WAA!Z2)</f>
        <v>5.8660363806006659</v>
      </c>
      <c r="V39" s="13">
        <f>VLOOKUP(S39,'SOTU Working Page'!$S$5:$V$72,4,FALSE)</f>
        <v>0.48225178285683867</v>
      </c>
      <c r="W39" s="1" t="str">
        <f>VLOOKUP(S39,'Teams Used By Individual'!$B$4:$DF$71,4,FALSE)</f>
        <v>Red Sox</v>
      </c>
      <c r="X39" s="1" t="str">
        <f>VLOOKUP(S39,'Teams Used By Individual'!$B$4:$DF$71,3,FALSE)</f>
        <v>Mets</v>
      </c>
      <c r="Y39" s="1">
        <v>1</v>
      </c>
      <c r="Z39" s="1">
        <v>5</v>
      </c>
      <c r="AA39">
        <v>2</v>
      </c>
      <c r="AB39">
        <v>3</v>
      </c>
      <c r="AC39">
        <v>2</v>
      </c>
      <c r="AD39">
        <v>5</v>
      </c>
      <c r="AE39">
        <f>VLOOKUP(B39,'MLB Weekly Win Totals'!$B$5:$L$34,11,FALSE)</f>
        <v>5</v>
      </c>
      <c r="AF39">
        <f>VLOOKUP(C39,'MLB Weekly Win Totals'!$B$5:$LL$34,12,FALSE)</f>
        <v>5</v>
      </c>
      <c r="AG39">
        <f>VLOOKUP(D39,'MLB Weekly Win Totals'!$B$5:$LL$34,13,FALSE)</f>
        <v>5</v>
      </c>
      <c r="AH39">
        <f>VLOOKUP(E39,'MLB Weekly Win Totals'!$B$5:$LL$34,14,FALSE)</f>
        <v>6</v>
      </c>
      <c r="AI39">
        <f>VLOOKUP(F39,'MLB Weekly Win Totals'!$B$5:$LL$34,15,FALSE)</f>
        <v>4</v>
      </c>
      <c r="AJ39">
        <f>VLOOKUP(G39,'MLB Weekly Win Totals'!$B$5:$LL$34,16,FALSE)</f>
        <v>4</v>
      </c>
      <c r="AK39">
        <f>VLOOKUP(H39,'MLB Weekly Win Totals'!$B$5:$LL$34,17,FALSE)</f>
        <v>4</v>
      </c>
      <c r="AL39">
        <f>VLOOKUP(I39,'MLB Weekly Win Totals'!$B$5:$LL$34,18,FALSE)</f>
        <v>1</v>
      </c>
      <c r="AM39">
        <f>VLOOKUP(J39,'MLB Weekly Win Totals'!$B$5:$LL$34,19,FALSE)</f>
        <v>5</v>
      </c>
      <c r="AN39">
        <f>VLOOKUP(K39,'MLB Weekly Win Totals'!$B$5:$LL$34,20,FALSE)</f>
        <v>4</v>
      </c>
      <c r="AO39">
        <v>0</v>
      </c>
      <c r="AP39">
        <v>0</v>
      </c>
      <c r="AQ39">
        <f>VLOOKUP(N39,'MLB Weekly Win Totals'!$B$5:$LL$34,21,FALSE)</f>
        <v>0</v>
      </c>
      <c r="AR39">
        <f>VLOOKUP(O39,'MLB Weekly Win Totals'!$B$5:$LL$34,22,FALSE)</f>
        <v>3</v>
      </c>
      <c r="AS39">
        <f>VLOOKUP(P39,'MLB Weekly Win Totals'!$B$5:$LL$34,23,FALSE)</f>
        <v>4</v>
      </c>
      <c r="AT39">
        <f>VLOOKUP(Q39,'MLB Weekly Win Totals'!$B$5:$LL$34,24,FALSE)</f>
        <v>4</v>
      </c>
      <c r="AU39">
        <f>VLOOKUP(R39,'MLB Weekly Win Totals'!$B$5:$LL$34,25,FALSE)</f>
        <v>1</v>
      </c>
    </row>
    <row r="40" spans="1:47" x14ac:dyDescent="0.2">
      <c r="A40" s="1" t="str">
        <f>VLOOKUP(S40,'Teams Used By Individual'!$B$4:$FH$71,6,FALSE)</f>
        <v>Twins</v>
      </c>
      <c r="B40" s="1" t="str">
        <f>VLOOKUP(S40,'Teams Used By Individual'!$B$4:$FH$71,8,FALSE)</f>
        <v>Royals</v>
      </c>
      <c r="C40" s="1" t="str">
        <f>VLOOKUP(S40,'Teams Used By Individual'!$B$4:$FH$71,9,FALSE)</f>
        <v>Cubs</v>
      </c>
      <c r="D40" s="1" t="str">
        <f>VLOOKUP(S40,'Teams Used By Individual'!$B$4:$FH$71,10,FALSE)</f>
        <v>Athletics</v>
      </c>
      <c r="E40" s="1" t="str">
        <f>VLOOKUP(S40,'Teams Used By Individual'!$B$4:$FH$71,11,FALSE)</f>
        <v>Orioles</v>
      </c>
      <c r="F40" s="1" t="str">
        <f>VLOOKUP(S40,'Teams Used By Individual'!$B$4:$FH$71,12,FALSE)</f>
        <v>White Sox</v>
      </c>
      <c r="G40" s="1" t="str">
        <f>VLOOKUP(S40,'Teams Used By Individual'!$B$4:$FH$71,13,FALSE)</f>
        <v>Angels</v>
      </c>
      <c r="H40" s="1" t="str">
        <f>VLOOKUP(S40,'Teams Used By Individual'!$B$4:$FH$71,14,FALSE)</f>
        <v>Dodgers</v>
      </c>
      <c r="I40" s="1" t="str">
        <f>VLOOKUP(S40,'Teams Used By Individual'!$B$4:$FH$71,15,FALSE)</f>
        <v>Giants</v>
      </c>
      <c r="J40" s="1" t="str">
        <f>VLOOKUP(S40,'Teams Used By Individual'!$B$4:$FH$71,16,FALSE)</f>
        <v>Mariners</v>
      </c>
      <c r="K40" s="1" t="str">
        <f>VLOOKUP(S40,'Teams Used By Individual'!$B$4:$FH$71,17,FALSE)</f>
        <v>Reds</v>
      </c>
      <c r="L40" s="1" t="str">
        <f>VLOOKUP(S40,'Teams Used By Individual'!$B$4:$FH$71,18,FALSE)</f>
        <v>Cruz</v>
      </c>
      <c r="M40" s="1" t="str">
        <f>VLOOKUP(S40,'Teams Used By Individual'!$B$4:$FH$71,19,FALSE)</f>
        <v>American</v>
      </c>
      <c r="N40" s="1" t="str">
        <f>VLOOKUP(S40,'Teams Used By Individual'!$B$4:$FH$71,20,FALSE)</f>
        <v>Marlins</v>
      </c>
      <c r="O40" s="1" t="str">
        <f>VLOOKUP(S40,'Teams Used By Individual'!$B$4:$FH$71,21,FALSE)</f>
        <v>Rays</v>
      </c>
      <c r="P40" s="1" t="str">
        <f>VLOOKUP(S40,'Teams Used By Individual'!$B$4:$FH$71,22,FALSE)</f>
        <v>Guardians</v>
      </c>
      <c r="Q40" s="1" t="str">
        <f>VLOOKUP(S40,'Teams Used By Individual'!$B$4:$FH$71,23,FALSE)</f>
        <v>Braves</v>
      </c>
      <c r="R40" s="1" t="str">
        <f>VLOOKUP(S40,'Teams Used By Individual'!$B$4:$FH$71,24,FALSE)</f>
        <v>Tigers</v>
      </c>
      <c r="S40" s="14" t="s">
        <v>44</v>
      </c>
      <c r="T40" s="15">
        <f>SUM(Y40:AU40)</f>
        <v>73</v>
      </c>
      <c r="U40" s="20">
        <f>(WAA!X6-WAA!X2)+(WAA!Y6-WAA!Y2)+(WAA!G6-WAA!G2)+(WAA!AC6-WAA!AC2)+(WAA!M6-WAA!M2)+(WAA!Q6-WAA!Q2)+(WAA!K6-WAA!K2)+(WAA!AA6-WAA!AA2)+(WAA!R6-WAA!R2)+(WAA!F6-WAA!F2)+(WAA!N6-WAA!N2)+(WAA!S6-WAA!S2)+(WAA!AD6-WAA!AD2)+(WAA!AG6-WAA!AG2)+(WAA!P6-WAA!P2)+(WAA!AB6-WAA!AB2)+(WAA!H6-WAA!H2)+(WAA!J6-WAA!J2)+(WAA!U6-WAA!U2)+(WAA!L6-WAA!L2)</f>
        <v>3.810205448172542</v>
      </c>
      <c r="V40" s="13">
        <f>VLOOKUP(S40,'SOTU Working Page'!$S$5:$V$72,4,FALSE)</f>
        <v>0.50292406190220995</v>
      </c>
      <c r="W40" s="1" t="str">
        <f>VLOOKUP(S40,'Teams Used By Individual'!$B$4:$DF$71,4,FALSE)</f>
        <v>Red Sox</v>
      </c>
      <c r="X40" s="1" t="str">
        <f>VLOOKUP(S40,'Teams Used By Individual'!$B$4:$DF$71,3,FALSE)</f>
        <v>Brewers</v>
      </c>
      <c r="Y40" s="1">
        <v>3</v>
      </c>
      <c r="Z40" s="1">
        <v>5</v>
      </c>
      <c r="AA40">
        <v>2</v>
      </c>
      <c r="AB40">
        <v>3</v>
      </c>
      <c r="AC40">
        <v>5</v>
      </c>
      <c r="AD40">
        <v>2</v>
      </c>
      <c r="AE40">
        <f>VLOOKUP(B40,'MLB Weekly Win Totals'!$B$5:$L$34,11,FALSE)</f>
        <v>5</v>
      </c>
      <c r="AF40">
        <f>VLOOKUP(C40,'MLB Weekly Win Totals'!$B$5:$LL$34,12,FALSE)</f>
        <v>5</v>
      </c>
      <c r="AG40">
        <f>VLOOKUP(D40,'MLB Weekly Win Totals'!$B$5:$LL$34,13,FALSE)</f>
        <v>1</v>
      </c>
      <c r="AH40">
        <f>VLOOKUP(E40,'MLB Weekly Win Totals'!$B$5:$LL$34,14,FALSE)</f>
        <v>4</v>
      </c>
      <c r="AI40">
        <f>VLOOKUP(F40,'MLB Weekly Win Totals'!$B$5:$LL$34,15,FALSE)</f>
        <v>4</v>
      </c>
      <c r="AJ40">
        <f>VLOOKUP(G40,'MLB Weekly Win Totals'!$B$5:$LL$34,16,FALSE)</f>
        <v>3</v>
      </c>
      <c r="AK40">
        <f>VLOOKUP(H40,'MLB Weekly Win Totals'!$B$5:$LL$34,17,FALSE)</f>
        <v>5</v>
      </c>
      <c r="AL40">
        <f>VLOOKUP(I40,'MLB Weekly Win Totals'!$B$5:$LL$34,18,FALSE)</f>
        <v>1</v>
      </c>
      <c r="AM40">
        <f>VLOOKUP(J40,'MLB Weekly Win Totals'!$B$5:$LL$34,19,FALSE)</f>
        <v>5</v>
      </c>
      <c r="AN40">
        <f>VLOOKUP(K40,'MLB Weekly Win Totals'!$B$5:$LL$34,20,FALSE)</f>
        <v>4</v>
      </c>
      <c r="AO40">
        <v>0</v>
      </c>
      <c r="AP40">
        <v>0</v>
      </c>
      <c r="AQ40">
        <f>VLOOKUP(N40,'MLB Weekly Win Totals'!$B$5:$LL$34,21,FALSE)</f>
        <v>2</v>
      </c>
      <c r="AR40">
        <f>VLOOKUP(O40,'MLB Weekly Win Totals'!$B$5:$LL$34,22,FALSE)</f>
        <v>1</v>
      </c>
      <c r="AS40">
        <f>VLOOKUP(P40,'MLB Weekly Win Totals'!$B$5:$LL$34,23,FALSE)</f>
        <v>4</v>
      </c>
      <c r="AT40">
        <f>VLOOKUP(Q40,'MLB Weekly Win Totals'!$B$5:$LL$34,24,FALSE)</f>
        <v>4</v>
      </c>
      <c r="AU40">
        <f>VLOOKUP(R40,'MLB Weekly Win Totals'!$B$5:$LL$34,25,FALSE)</f>
        <v>5</v>
      </c>
    </row>
    <row r="41" spans="1:47" x14ac:dyDescent="0.2">
      <c r="A41" s="1" t="str">
        <f>VLOOKUP(S41,'Teams Used By Individual'!$B$4:$FH$71,6,FALSE)</f>
        <v>White Sox</v>
      </c>
      <c r="B41" s="1" t="str">
        <f>VLOOKUP(S41,'Teams Used By Individual'!$B$4:$FH$71,8,FALSE)</f>
        <v>Royals</v>
      </c>
      <c r="C41" s="1" t="str">
        <f>VLOOKUP(S41,'Teams Used By Individual'!$B$4:$FH$71,9,FALSE)</f>
        <v>Rangers</v>
      </c>
      <c r="D41" s="1" t="str">
        <f>VLOOKUP(S41,'Teams Used By Individual'!$B$4:$FH$71,10,FALSE)</f>
        <v>Angels</v>
      </c>
      <c r="E41" s="1" t="str">
        <f>VLOOKUP(S41,'Teams Used By Individual'!$B$4:$FH$71,11,FALSE)</f>
        <v>Blue Jays</v>
      </c>
      <c r="F41" s="1" t="str">
        <f>VLOOKUP(S41,'Teams Used By Individual'!$B$4:$FH$71,12,FALSE)</f>
        <v>Tigers</v>
      </c>
      <c r="G41" s="1" t="str">
        <f>VLOOKUP(S41,'Teams Used By Individual'!$B$4:$FH$71,13,FALSE)</f>
        <v>Cubs</v>
      </c>
      <c r="H41" s="1" t="str">
        <f>VLOOKUP(S41,'Teams Used By Individual'!$B$4:$FH$71,14,FALSE)</f>
        <v>Rockies</v>
      </c>
      <c r="I41" s="1" t="str">
        <f>VLOOKUP(S41,'Teams Used By Individual'!$B$4:$FH$71,15,FALSE)</f>
        <v>Diamondbacks</v>
      </c>
      <c r="J41" s="1" t="str">
        <f>VLOOKUP(S41,'Teams Used By Individual'!$B$4:$FH$71,16,FALSE)</f>
        <v>Giants</v>
      </c>
      <c r="K41" s="1" t="str">
        <f>VLOOKUP(S41,'Teams Used By Individual'!$B$4:$FH$71,17,FALSE)</f>
        <v>Reds</v>
      </c>
      <c r="L41" s="1" t="str">
        <f>VLOOKUP(S41,'Teams Used By Individual'!$B$4:$FH$71,18,FALSE)</f>
        <v>Wood</v>
      </c>
      <c r="M41" s="1" t="str">
        <f>VLOOKUP(S41,'Teams Used By Individual'!$B$4:$FH$71,19,FALSE)</f>
        <v>American</v>
      </c>
      <c r="N41" s="1" t="str">
        <f>VLOOKUP(S41,'Teams Used By Individual'!$B$4:$FH$71,20,FALSE)</f>
        <v>Pirates</v>
      </c>
      <c r="O41" s="1" t="str">
        <f>VLOOKUP(S41,'Teams Used By Individual'!$B$4:$FH$71,21,FALSE)</f>
        <v>Orioles</v>
      </c>
      <c r="P41" s="1" t="str">
        <f>VLOOKUP(S41,'Teams Used By Individual'!$B$4:$FH$71,22,FALSE)</f>
        <v>Mariners</v>
      </c>
      <c r="Q41" s="1" t="str">
        <f>VLOOKUP(S41,'Teams Used By Individual'!$B$4:$FH$71,23,FALSE)</f>
        <v>Marlins</v>
      </c>
      <c r="R41" s="1" t="str">
        <f>VLOOKUP(S41,'Teams Used By Individual'!$B$4:$FH$71,24,FALSE)</f>
        <v>Phillies</v>
      </c>
      <c r="S41" s="14" t="s">
        <v>3</v>
      </c>
      <c r="T41" s="15">
        <f>SUM(Y41:AU41)</f>
        <v>73</v>
      </c>
      <c r="U41" s="20">
        <f>(WAA!Y66-WAA!Y2)+(WAA!AC66-WAA!AC2)+(WAA!G40-WAA!G2)+(WAA!W66-WAA!W2)+(WAA!N66-WAA!N2)+(WAA!R66-WAA!R2)+(WAA!K66-WAA!K2)+(WAA!Q66-WAA!Q2)+(WAA!S66-WAA!S2)+(WAA!I66-WAA!I2)+(WAA!L66-WAA!L2)+(WAA!AA66-WAA!AA2)+(WAA!AH66-WAA!AH2)+(WAA!AF66-WAA!AF2)+(WAA!AG66-WAA!AG2)+(WAA!AB66-WAA!AB2)+(WAA!F66-WAA!F2)+(WAA!P66-WAA!P2)+(WAA!X66-WAA!X2)+(WAA!T66-WAA!T2)</f>
        <v>2.6196374636135129</v>
      </c>
      <c r="V41" s="13">
        <f>VLOOKUP(S41,'SOTU Working Page'!$S$5:$V$72,4,FALSE)</f>
        <v>0.49442075741755209</v>
      </c>
      <c r="W41" s="1" t="str">
        <f>VLOOKUP(S41,'Teams Used By Individual'!$B$4:$DF$71,4,FALSE)</f>
        <v>Red Sox</v>
      </c>
      <c r="X41" s="1" t="str">
        <f>VLOOKUP(S41,'Teams Used By Individual'!$B$4:$DF$71,3,FALSE)</f>
        <v>Brewers</v>
      </c>
      <c r="Y41" s="1">
        <v>1</v>
      </c>
      <c r="Z41" s="1">
        <v>5</v>
      </c>
      <c r="AA41">
        <v>2</v>
      </c>
      <c r="AB41">
        <v>3</v>
      </c>
      <c r="AC41">
        <v>2</v>
      </c>
      <c r="AD41">
        <v>5</v>
      </c>
      <c r="AE41">
        <f>VLOOKUP(B41,'MLB Weekly Win Totals'!$B$5:$L$34,11,FALSE)</f>
        <v>5</v>
      </c>
      <c r="AF41">
        <f>VLOOKUP(C41,'MLB Weekly Win Totals'!$B$5:$LL$34,12,FALSE)</f>
        <v>5</v>
      </c>
      <c r="AG41">
        <f>VLOOKUP(D41,'MLB Weekly Win Totals'!$B$5:$LL$34,13,FALSE)</f>
        <v>5</v>
      </c>
      <c r="AH41">
        <f>VLOOKUP(E41,'MLB Weekly Win Totals'!$B$5:$LL$34,14,FALSE)</f>
        <v>6</v>
      </c>
      <c r="AI41">
        <f>VLOOKUP(F41,'MLB Weekly Win Totals'!$B$5:$LL$34,15,FALSE)</f>
        <v>4</v>
      </c>
      <c r="AJ41">
        <f>VLOOKUP(G41,'MLB Weekly Win Totals'!$B$5:$LL$34,16,FALSE)</f>
        <v>4</v>
      </c>
      <c r="AK41">
        <f>VLOOKUP(H41,'MLB Weekly Win Totals'!$B$5:$LL$34,17,FALSE)</f>
        <v>4</v>
      </c>
      <c r="AL41">
        <f>VLOOKUP(I41,'MLB Weekly Win Totals'!$B$5:$LL$34,18,FALSE)</f>
        <v>2</v>
      </c>
      <c r="AM41">
        <f>VLOOKUP(J41,'MLB Weekly Win Totals'!$B$5:$LL$34,19,FALSE)</f>
        <v>4</v>
      </c>
      <c r="AN41">
        <f>VLOOKUP(K41,'MLB Weekly Win Totals'!$B$5:$LL$34,20,FALSE)</f>
        <v>4</v>
      </c>
      <c r="AO41">
        <v>0</v>
      </c>
      <c r="AP41">
        <v>0</v>
      </c>
      <c r="AQ41">
        <f>VLOOKUP(N41,'MLB Weekly Win Totals'!$B$5:$LL$34,21,FALSE)</f>
        <v>0</v>
      </c>
      <c r="AR41">
        <f>VLOOKUP(O41,'MLB Weekly Win Totals'!$B$5:$LL$34,22,FALSE)</f>
        <v>3</v>
      </c>
      <c r="AS41">
        <f>VLOOKUP(P41,'MLB Weekly Win Totals'!$B$5:$LL$34,23,FALSE)</f>
        <v>4</v>
      </c>
      <c r="AT41">
        <f>VLOOKUP(Q41,'MLB Weekly Win Totals'!$B$5:$LL$34,24,FALSE)</f>
        <v>2</v>
      </c>
      <c r="AU41">
        <f>VLOOKUP(R41,'MLB Weekly Win Totals'!$B$5:$LL$34,25,FALSE)</f>
        <v>3</v>
      </c>
    </row>
    <row r="42" spans="1:47" x14ac:dyDescent="0.2">
      <c r="A42" s="1" t="str">
        <f>VLOOKUP(S42,'Teams Used By Individual'!$B$4:$FH$71,6,FALSE)</f>
        <v>Giants</v>
      </c>
      <c r="B42" s="1" t="str">
        <f>VLOOKUP(S42,'Teams Used By Individual'!$B$4:$FH$71,8,FALSE)</f>
        <v>Royals</v>
      </c>
      <c r="C42" s="1" t="str">
        <f>VLOOKUP(S42,'Teams Used By Individual'!$B$4:$FH$71,9,FALSE)</f>
        <v>Nationals</v>
      </c>
      <c r="D42" s="1" t="str">
        <f>VLOOKUP(S42,'Teams Used By Individual'!$B$4:$FH$71,10,FALSE)</f>
        <v>Angels</v>
      </c>
      <c r="E42" s="1" t="str">
        <f>VLOOKUP(S42,'Teams Used By Individual'!$B$4:$FH$71,11,FALSE)</f>
        <v>Cardinals</v>
      </c>
      <c r="F42" s="1" t="str">
        <f>VLOOKUP(S42,'Teams Used By Individual'!$B$4:$FH$71,12,FALSE)</f>
        <v>Twins</v>
      </c>
      <c r="G42" s="1" t="str">
        <f>VLOOKUP(S42,'Teams Used By Individual'!$B$4:$FH$71,13,FALSE)</f>
        <v>Athletics</v>
      </c>
      <c r="H42" s="1" t="str">
        <f>VLOOKUP(S42,'Teams Used By Individual'!$B$4:$FH$71,14,FALSE)</f>
        <v>Astros</v>
      </c>
      <c r="I42" s="1" t="str">
        <f>VLOOKUP(S42,'Teams Used By Individual'!$B$4:$FH$71,15,FALSE)</f>
        <v>Dodgers</v>
      </c>
      <c r="J42" s="1" t="str">
        <f>VLOOKUP(S42,'Teams Used By Individual'!$B$4:$FH$71,16,FALSE)</f>
        <v>Braves</v>
      </c>
      <c r="K42" s="1" t="str">
        <f>VLOOKUP(S42,'Teams Used By Individual'!$B$4:$FH$71,17,FALSE)</f>
        <v>Mets</v>
      </c>
      <c r="L42" s="1" t="str">
        <f>VLOOKUP(S42,'Teams Used By Individual'!$B$4:$FH$71,18,FALSE)</f>
        <v>Olson</v>
      </c>
      <c r="M42" s="1" t="str">
        <f>VLOOKUP(S42,'Teams Used By Individual'!$B$4:$FH$71,19,FALSE)</f>
        <v>National</v>
      </c>
      <c r="N42" s="1" t="str">
        <f>VLOOKUP(S42,'Teams Used By Individual'!$B$4:$FH$71,20,FALSE)</f>
        <v>Mariners</v>
      </c>
      <c r="O42" s="1" t="str">
        <f>VLOOKUP(S42,'Teams Used By Individual'!$B$4:$FH$71,21,FALSE)</f>
        <v>Tigers</v>
      </c>
      <c r="P42" s="1" t="str">
        <f>VLOOKUP(S42,'Teams Used By Individual'!$B$4:$FH$71,22,FALSE)</f>
        <v>Yankees</v>
      </c>
      <c r="Q42" s="1" t="str">
        <f>VLOOKUP(S42,'Teams Used By Individual'!$B$4:$FH$71,23,FALSE)</f>
        <v>Phillies</v>
      </c>
      <c r="R42" s="1" t="str">
        <f>VLOOKUP(S42,'Teams Used By Individual'!$B$4:$FH$71,24,FALSE)</f>
        <v>Diamondbacks</v>
      </c>
      <c r="S42" s="14" t="s">
        <v>72</v>
      </c>
      <c r="T42" s="15">
        <f>SUM(Y42:AU42)</f>
        <v>72</v>
      </c>
      <c r="U42" s="20">
        <f>(WAA!Q67-WAA!Q2)+(WAA!P67-WAA!P2)+(WAA!G40-WAA!G2)+(WAA!AC67-WAA!AC2)+(WAA!AG67-WAA!AG2)+(WAA!AB67-WAA!AB2)+(WAA!K67-WAA!K2)+(WAA!W67-WAA!W2)+(WAA!S67-WAA!S2)+(WAA!Z67-WAA!Z2)+(WAA!M67-WAA!M2)+(WAA!R67-WAA!R2)+(WAA!O67-WAA!O2)+(WAA!AD67-WAA!AD2)+(WAA!U67-WAA!U2)+(WAA!V67-WAA!V2)+(WAA!L67-WAA!L2)+(WAA!E67-WAA!E2)+(WAA!T67-WAA!T2)+(WAA!AF67-WAA!AF2)</f>
        <v>-0.16181419159538546</v>
      </c>
      <c r="V42" s="13">
        <f>VLOOKUP(S42,'SOTU Working Page'!$S$5:$V$72,4,FALSE)</f>
        <v>0.50687751063024555</v>
      </c>
      <c r="W42" s="1" t="str">
        <f>VLOOKUP(S42,'Teams Used By Individual'!$B$4:$DF$71,4,FALSE)</f>
        <v>Red Sox</v>
      </c>
      <c r="X42" s="1" t="str">
        <f>VLOOKUP(S42,'Teams Used By Individual'!$B$4:$DF$71,3,FALSE)</f>
        <v>Rangers</v>
      </c>
      <c r="Y42" s="1">
        <v>2</v>
      </c>
      <c r="Z42" s="1">
        <v>5</v>
      </c>
      <c r="AA42">
        <v>2</v>
      </c>
      <c r="AB42">
        <v>3</v>
      </c>
      <c r="AC42">
        <v>5</v>
      </c>
      <c r="AD42">
        <v>3</v>
      </c>
      <c r="AE42">
        <f>VLOOKUP(B42,'MLB Weekly Win Totals'!$B$5:$L$34,11,FALSE)</f>
        <v>5</v>
      </c>
      <c r="AF42">
        <f>VLOOKUP(C42,'MLB Weekly Win Totals'!$B$5:$LL$34,12,FALSE)</f>
        <v>4</v>
      </c>
      <c r="AG42">
        <f>VLOOKUP(D42,'MLB Weekly Win Totals'!$B$5:$LL$34,13,FALSE)</f>
        <v>5</v>
      </c>
      <c r="AH42">
        <f>VLOOKUP(E42,'MLB Weekly Win Totals'!$B$5:$LL$34,14,FALSE)</f>
        <v>3</v>
      </c>
      <c r="AI42">
        <f>VLOOKUP(F42,'MLB Weekly Win Totals'!$B$5:$LL$34,15,FALSE)</f>
        <v>4</v>
      </c>
      <c r="AJ42">
        <f>VLOOKUP(G42,'MLB Weekly Win Totals'!$B$5:$LL$34,16,FALSE)</f>
        <v>3</v>
      </c>
      <c r="AK42">
        <f>VLOOKUP(H42,'MLB Weekly Win Totals'!$B$5:$LL$34,17,FALSE)</f>
        <v>4</v>
      </c>
      <c r="AL42">
        <f>VLOOKUP(I42,'MLB Weekly Win Totals'!$B$5:$LL$34,18,FALSE)</f>
        <v>5</v>
      </c>
      <c r="AM42">
        <f>VLOOKUP(J42,'MLB Weekly Win Totals'!$B$5:$LL$34,19,FALSE)</f>
        <v>1</v>
      </c>
      <c r="AN42">
        <f>VLOOKUP(K42,'MLB Weekly Win Totals'!$B$5:$LL$34,20,FALSE)</f>
        <v>3</v>
      </c>
      <c r="AO42">
        <v>0</v>
      </c>
      <c r="AP42">
        <v>1</v>
      </c>
      <c r="AQ42">
        <f>VLOOKUP(N42,'MLB Weekly Win Totals'!$B$5:$LL$34,21,FALSE)</f>
        <v>2</v>
      </c>
      <c r="AR42">
        <f>VLOOKUP(O42,'MLB Weekly Win Totals'!$B$5:$LL$34,22,FALSE)</f>
        <v>1</v>
      </c>
      <c r="AS42">
        <f>VLOOKUP(P42,'MLB Weekly Win Totals'!$B$5:$LL$34,23,FALSE)</f>
        <v>3</v>
      </c>
      <c r="AT42">
        <f>VLOOKUP(Q42,'MLB Weekly Win Totals'!$B$5:$LL$34,24,FALSE)</f>
        <v>5</v>
      </c>
      <c r="AU42">
        <f>VLOOKUP(R42,'MLB Weekly Win Totals'!$B$5:$LL$34,25,FALSE)</f>
        <v>3</v>
      </c>
    </row>
    <row r="43" spans="1:47" x14ac:dyDescent="0.2">
      <c r="A43" s="1" t="str">
        <f>VLOOKUP(S43,'Teams Used By Individual'!$B$4:$FH$71,6,FALSE)</f>
        <v>Athletics</v>
      </c>
      <c r="B43" s="1" t="str">
        <f>VLOOKUP(S43,'Teams Used By Individual'!$B$4:$FH$71,8,FALSE)</f>
        <v>Cardinals</v>
      </c>
      <c r="C43" s="1" t="str">
        <f>VLOOKUP(S43,'Teams Used By Individual'!$B$4:$FH$71,9,FALSE)</f>
        <v>Cubs</v>
      </c>
      <c r="D43" s="1" t="str">
        <f>VLOOKUP(S43,'Teams Used By Individual'!$B$4:$FH$71,10,FALSE)</f>
        <v>Angels</v>
      </c>
      <c r="E43" s="1" t="str">
        <f>VLOOKUP(S43,'Teams Used By Individual'!$B$4:$FH$71,11,FALSE)</f>
        <v>Mets</v>
      </c>
      <c r="F43" s="1" t="str">
        <f>VLOOKUP(S43,'Teams Used By Individual'!$B$4:$FH$71,12,FALSE)</f>
        <v>Marlins</v>
      </c>
      <c r="G43" s="1" t="str">
        <f>VLOOKUP(S43,'Teams Used By Individual'!$B$4:$FH$71,13,FALSE)</f>
        <v>Brewers</v>
      </c>
      <c r="H43" s="1" t="str">
        <f>VLOOKUP(S43,'Teams Used By Individual'!$B$4:$FH$71,14,FALSE)</f>
        <v>Rockies</v>
      </c>
      <c r="I43" s="1" t="str">
        <f>VLOOKUP(S43,'Teams Used By Individual'!$B$4:$FH$71,15,FALSE)</f>
        <v>Diamondbacks</v>
      </c>
      <c r="J43" s="1" t="str">
        <f>VLOOKUP(S43,'Teams Used By Individual'!$B$4:$FH$71,16,FALSE)</f>
        <v>Mariners</v>
      </c>
      <c r="K43" s="1" t="str">
        <f>VLOOKUP(S43,'Teams Used By Individual'!$B$4:$FH$71,17,FALSE)</f>
        <v>Reds</v>
      </c>
      <c r="L43" s="1" t="str">
        <f>VLOOKUP(S43,'Teams Used By Individual'!$B$4:$FH$71,18,FALSE)</f>
        <v>Wood</v>
      </c>
      <c r="M43" s="1" t="str">
        <f>VLOOKUP(S43,'Teams Used By Individual'!$B$4:$FH$71,19,FALSE)</f>
        <v>American</v>
      </c>
      <c r="N43" s="1" t="str">
        <f>VLOOKUP(S43,'Teams Used By Individual'!$B$4:$FH$71,20,FALSE)</f>
        <v>Pirates</v>
      </c>
      <c r="O43" s="1" t="str">
        <f>VLOOKUP(S43,'Teams Used By Individual'!$B$4:$FH$71,21,FALSE)</f>
        <v>Orioles</v>
      </c>
      <c r="P43" s="1" t="str">
        <f>VLOOKUP(S43,'Teams Used By Individual'!$B$4:$FH$71,22,FALSE)</f>
        <v>Guardians</v>
      </c>
      <c r="Q43" s="1" t="str">
        <f>VLOOKUP(S43,'Teams Used By Individual'!$B$4:$FH$71,23,FALSE)</f>
        <v>Braves</v>
      </c>
      <c r="R43" s="1" t="str">
        <f>VLOOKUP(S43,'Teams Used By Individual'!$B$4:$FH$71,24,FALSE)</f>
        <v>Phillies</v>
      </c>
      <c r="S43" s="14" t="s">
        <v>10</v>
      </c>
      <c r="T43" s="15">
        <f>SUM(Y43:AU43)</f>
        <v>72</v>
      </c>
      <c r="U43" s="20">
        <f>(WAA!AC17-WAA!AC2)+(WAA!W17-WAA!W2)+(WAA!K25-WAA!K2)+(WAA!L17-WAA!L2)+(WAA!R17-WAA!R2)+(WAA!Q17-WAA!Q2)+(WAA!Z17-WAA!Z2)+(WAA!AA17-WAA!AA2)+(WAA!S17-WAA!S2)+(WAA!V17-WAA!V2)+(WAA!X17-WAA!X2)+(WAA!Y17-WAA!Y2)+(WAA!AH17-WAA!AH2)+(WAA!AF17-WAA!AF2)+(WAA!P17-WAA!P2)+(WAA!AB17-WAA!AB2)+(WAA!F17-WAA!F2)+(WAA!J17-WAA!J2)+(WAA!U17-WAA!U2)+(WAA!T17-WAA!T2)</f>
        <v>-0.60888436137439195</v>
      </c>
      <c r="V43" s="13">
        <f>VLOOKUP(S43,'SOTU Working Page'!$S$5:$V$72,4,FALSE)</f>
        <v>0.49528857803124204</v>
      </c>
      <c r="W43" s="1" t="str">
        <f>VLOOKUP(S43,'Teams Used By Individual'!$B$4:$DF$71,4,FALSE)</f>
        <v>Royals</v>
      </c>
      <c r="X43" s="1" t="str">
        <f>VLOOKUP(S43,'Teams Used By Individual'!$B$4:$DF$71,3,FALSE)</f>
        <v>Nationals</v>
      </c>
      <c r="Y43" s="1">
        <v>1</v>
      </c>
      <c r="Z43" s="1">
        <v>2</v>
      </c>
      <c r="AA43">
        <v>4</v>
      </c>
      <c r="AB43">
        <v>4</v>
      </c>
      <c r="AC43">
        <v>4</v>
      </c>
      <c r="AD43">
        <v>2</v>
      </c>
      <c r="AE43">
        <f>VLOOKUP(B43,'MLB Weekly Win Totals'!$B$5:$L$34,11,FALSE)</f>
        <v>6</v>
      </c>
      <c r="AF43">
        <f>VLOOKUP(C43,'MLB Weekly Win Totals'!$B$5:$LL$34,12,FALSE)</f>
        <v>5</v>
      </c>
      <c r="AG43">
        <f>VLOOKUP(D43,'MLB Weekly Win Totals'!$B$5:$LL$34,13,FALSE)</f>
        <v>5</v>
      </c>
      <c r="AH43">
        <f>VLOOKUP(E43,'MLB Weekly Win Totals'!$B$5:$LL$34,14,FALSE)</f>
        <v>5</v>
      </c>
      <c r="AI43">
        <f>VLOOKUP(F43,'MLB Weekly Win Totals'!$B$5:$LL$34,15,FALSE)</f>
        <v>1</v>
      </c>
      <c r="AJ43">
        <f>VLOOKUP(G43,'MLB Weekly Win Totals'!$B$5:$LL$34,16,FALSE)</f>
        <v>4</v>
      </c>
      <c r="AK43">
        <f>VLOOKUP(H43,'MLB Weekly Win Totals'!$B$5:$LL$34,17,FALSE)</f>
        <v>4</v>
      </c>
      <c r="AL43">
        <f>VLOOKUP(I43,'MLB Weekly Win Totals'!$B$5:$LL$34,18,FALSE)</f>
        <v>2</v>
      </c>
      <c r="AM43">
        <f>VLOOKUP(J43,'MLB Weekly Win Totals'!$B$5:$LL$34,19,FALSE)</f>
        <v>5</v>
      </c>
      <c r="AN43">
        <f>VLOOKUP(K43,'MLB Weekly Win Totals'!$B$5:$LL$34,20,FALSE)</f>
        <v>4</v>
      </c>
      <c r="AO43">
        <v>0</v>
      </c>
      <c r="AP43">
        <v>0</v>
      </c>
      <c r="AQ43">
        <f>VLOOKUP(N43,'MLB Weekly Win Totals'!$B$5:$LL$34,21,FALSE)</f>
        <v>0</v>
      </c>
      <c r="AR43">
        <f>VLOOKUP(O43,'MLB Weekly Win Totals'!$B$5:$LL$34,22,FALSE)</f>
        <v>3</v>
      </c>
      <c r="AS43">
        <f>VLOOKUP(P43,'MLB Weekly Win Totals'!$B$5:$LL$34,23,FALSE)</f>
        <v>4</v>
      </c>
      <c r="AT43">
        <f>VLOOKUP(Q43,'MLB Weekly Win Totals'!$B$5:$LL$34,24,FALSE)</f>
        <v>4</v>
      </c>
      <c r="AU43">
        <f>VLOOKUP(R43,'MLB Weekly Win Totals'!$B$5:$LL$34,25,FALSE)</f>
        <v>3</v>
      </c>
    </row>
    <row r="44" spans="1:47" x14ac:dyDescent="0.2">
      <c r="A44" s="1" t="str">
        <f>VLOOKUP(S44,'Teams Used By Individual'!$B$4:$FH$71,6,FALSE)</f>
        <v>Giants</v>
      </c>
      <c r="B44" s="1" t="str">
        <f>VLOOKUP(S44,'Teams Used By Individual'!$B$4:$FH$71,8,FALSE)</f>
        <v>Royals</v>
      </c>
      <c r="C44" s="1" t="str">
        <f>VLOOKUP(S44,'Teams Used By Individual'!$B$4:$FH$71,9,FALSE)</f>
        <v>Cubs</v>
      </c>
      <c r="D44" s="1" t="str">
        <f>VLOOKUP(S44,'Teams Used By Individual'!$B$4:$FH$71,10,FALSE)</f>
        <v>Athletics</v>
      </c>
      <c r="E44" s="1" t="str">
        <f>VLOOKUP(S44,'Teams Used By Individual'!$B$4:$FH$71,11,FALSE)</f>
        <v>Mets</v>
      </c>
      <c r="F44" s="1" t="str">
        <f>VLOOKUP(S44,'Teams Used By Individual'!$B$4:$FH$71,12,FALSE)</f>
        <v>Tigers</v>
      </c>
      <c r="G44" s="1" t="str">
        <f>VLOOKUP(S44,'Teams Used By Individual'!$B$4:$FH$71,13,FALSE)</f>
        <v>Astros</v>
      </c>
      <c r="H44" s="1" t="str">
        <f>VLOOKUP(S44,'Teams Used By Individual'!$B$4:$FH$71,14,FALSE)</f>
        <v>Rays</v>
      </c>
      <c r="I44" s="1" t="str">
        <f>VLOOKUP(S44,'Teams Used By Individual'!$B$4:$FH$71,15,FALSE)</f>
        <v>Diamondbacks</v>
      </c>
      <c r="J44" s="1" t="str">
        <f>VLOOKUP(S44,'Teams Used By Individual'!$B$4:$FH$71,16,FALSE)</f>
        <v>White Sox</v>
      </c>
      <c r="K44" s="1" t="str">
        <f>VLOOKUP(S44,'Teams Used By Individual'!$B$4:$FH$71,17,FALSE)</f>
        <v>Reds</v>
      </c>
      <c r="L44" s="1" t="str">
        <f>VLOOKUP(S44,'Teams Used By Individual'!$B$4:$FH$71,18,FALSE)</f>
        <v>Wood</v>
      </c>
      <c r="M44" s="1" t="str">
        <f>VLOOKUP(S44,'Teams Used By Individual'!$B$4:$FH$71,19,FALSE)</f>
        <v>American</v>
      </c>
      <c r="N44" s="1" t="str">
        <f>VLOOKUP(S44,'Teams Used By Individual'!$B$4:$FH$71,20,FALSE)</f>
        <v>Angels</v>
      </c>
      <c r="O44" s="1" t="str">
        <f>VLOOKUP(S44,'Teams Used By Individual'!$B$4:$FH$71,21,FALSE)</f>
        <v>Orioles</v>
      </c>
      <c r="P44" s="1" t="str">
        <f>VLOOKUP(S44,'Teams Used By Individual'!$B$4:$FH$71,22,FALSE)</f>
        <v>Guardians</v>
      </c>
      <c r="Q44" s="1" t="str">
        <f>VLOOKUP(S44,'Teams Used By Individual'!$B$4:$FH$71,23,FALSE)</f>
        <v>Braves</v>
      </c>
      <c r="R44" s="1" t="str">
        <f>VLOOKUP(S44,'Teams Used By Individual'!$B$4:$FH$71,24,FALSE)</f>
        <v>Cardinals</v>
      </c>
      <c r="S44" s="14" t="s">
        <v>61</v>
      </c>
      <c r="T44" s="15">
        <f>SUM(Y44:AU44)</f>
        <v>71</v>
      </c>
      <c r="U44" s="20">
        <f>(WAA!Y9-WAA!Y2)+(WAA!S9-WAA!S2)+(WAA!G9-WAA!G2)+(WAA!T9-WAA!T2)+(WAA!AG9-WAA!AG2)+(WAA!Q9-WAA!Q2)+(WAA!K9-WAA!K2)+(WAA!AA9-WAA!AA2)+(WAA!R9-WAA!R2)+(WAA!V9-WAA!V2)+(WAA!L9-WAA!L2)+(WAA!O9-WAA!O2)+(WAA!H9-WAA!H2)+(WAA!AF9-WAA!AF2)+(WAA!N9-WAA!N2)+(WAA!AB9-WAA!AB2)+(WAA!F9-WAA!F2)+(WAA!J9-WAA!J2)+(WAA!U9-WAA!U2)+(WAA!Z9-WAA!Z2)</f>
        <v>-1.0966741026725253</v>
      </c>
      <c r="V44" s="13">
        <f>VLOOKUP(S44,'SOTU Working Page'!$S$5:$V$72,4,FALSE)</f>
        <v>0.51036277157962917</v>
      </c>
      <c r="W44" s="1" t="str">
        <f>VLOOKUP(S44,'Teams Used By Individual'!$B$4:$DF$71,4,FALSE)</f>
        <v>Red Sox</v>
      </c>
      <c r="X44" s="1" t="str">
        <f>VLOOKUP(S44,'Teams Used By Individual'!$B$4:$DF$71,3,FALSE)</f>
        <v>Brewers</v>
      </c>
      <c r="Y44" s="1">
        <v>2</v>
      </c>
      <c r="Z44" s="1">
        <v>5</v>
      </c>
      <c r="AA44">
        <v>2</v>
      </c>
      <c r="AB44">
        <v>4</v>
      </c>
      <c r="AC44">
        <v>5</v>
      </c>
      <c r="AD44">
        <v>2</v>
      </c>
      <c r="AE44">
        <f>VLOOKUP(B44,'MLB Weekly Win Totals'!$B$5:$L$34,11,FALSE)</f>
        <v>5</v>
      </c>
      <c r="AF44">
        <f>VLOOKUP(C44,'MLB Weekly Win Totals'!$B$5:$LL$34,12,FALSE)</f>
        <v>5</v>
      </c>
      <c r="AG44">
        <f>VLOOKUP(D44,'MLB Weekly Win Totals'!$B$5:$LL$34,13,FALSE)</f>
        <v>1</v>
      </c>
      <c r="AH44">
        <f>VLOOKUP(E44,'MLB Weekly Win Totals'!$B$5:$LL$34,14,FALSE)</f>
        <v>5</v>
      </c>
      <c r="AI44">
        <f>VLOOKUP(F44,'MLB Weekly Win Totals'!$B$5:$LL$34,15,FALSE)</f>
        <v>4</v>
      </c>
      <c r="AJ44">
        <f>VLOOKUP(G44,'MLB Weekly Win Totals'!$B$5:$LL$34,16,FALSE)</f>
        <v>5</v>
      </c>
      <c r="AK44">
        <f>VLOOKUP(H44,'MLB Weekly Win Totals'!$B$5:$LL$34,17,FALSE)</f>
        <v>4</v>
      </c>
      <c r="AL44">
        <f>VLOOKUP(I44,'MLB Weekly Win Totals'!$B$5:$LL$34,18,FALSE)</f>
        <v>2</v>
      </c>
      <c r="AM44">
        <f>VLOOKUP(J44,'MLB Weekly Win Totals'!$B$5:$LL$34,19,FALSE)</f>
        <v>2</v>
      </c>
      <c r="AN44">
        <f>VLOOKUP(K44,'MLB Weekly Win Totals'!$B$5:$LL$34,20,FALSE)</f>
        <v>4</v>
      </c>
      <c r="AO44">
        <v>0</v>
      </c>
      <c r="AP44">
        <v>0</v>
      </c>
      <c r="AQ44">
        <f>VLOOKUP(N44,'MLB Weekly Win Totals'!$B$5:$LL$34,21,FALSE)</f>
        <v>2</v>
      </c>
      <c r="AR44">
        <f>VLOOKUP(O44,'MLB Weekly Win Totals'!$B$5:$LL$34,22,FALSE)</f>
        <v>3</v>
      </c>
      <c r="AS44">
        <f>VLOOKUP(P44,'MLB Weekly Win Totals'!$B$5:$LL$34,23,FALSE)</f>
        <v>4</v>
      </c>
      <c r="AT44">
        <f>VLOOKUP(Q44,'MLB Weekly Win Totals'!$B$5:$LL$34,24,FALSE)</f>
        <v>4</v>
      </c>
      <c r="AU44">
        <f>VLOOKUP(R44,'MLB Weekly Win Totals'!$B$5:$LL$34,25,FALSE)</f>
        <v>1</v>
      </c>
    </row>
    <row r="45" spans="1:47" x14ac:dyDescent="0.2">
      <c r="A45" s="1" t="str">
        <f>VLOOKUP(S45,'Teams Used By Individual'!$B$4:$FH$71,6,FALSE)</f>
        <v>Giants</v>
      </c>
      <c r="B45" s="1" t="str">
        <f>VLOOKUP(S45,'Teams Used By Individual'!$B$4:$FH$71,8,FALSE)</f>
        <v>Royals</v>
      </c>
      <c r="C45" s="1" t="str">
        <f>VLOOKUP(S45,'Teams Used By Individual'!$B$4:$FH$71,9,FALSE)</f>
        <v>Rangers</v>
      </c>
      <c r="D45" s="1" t="str">
        <f>VLOOKUP(S45,'Teams Used By Individual'!$B$4:$FH$71,10,FALSE)</f>
        <v>Phillies</v>
      </c>
      <c r="E45" s="1" t="str">
        <f>VLOOKUP(S45,'Teams Used By Individual'!$B$4:$FH$71,11,FALSE)</f>
        <v>Mets</v>
      </c>
      <c r="F45" s="1" t="str">
        <f>VLOOKUP(S45,'Teams Used By Individual'!$B$4:$FH$71,12,FALSE)</f>
        <v>Tigers</v>
      </c>
      <c r="G45" s="1" t="str">
        <f>VLOOKUP(S45,'Teams Used By Individual'!$B$4:$FH$71,13,FALSE)</f>
        <v>Cubs</v>
      </c>
      <c r="H45" s="1" t="str">
        <f>VLOOKUP(S45,'Teams Used By Individual'!$B$4:$FH$71,14,FALSE)</f>
        <v>Astros</v>
      </c>
      <c r="I45" s="1" t="str">
        <f>VLOOKUP(S45,'Teams Used By Individual'!$B$4:$FH$71,15,FALSE)</f>
        <v>Diamondbacks</v>
      </c>
      <c r="J45" s="1" t="str">
        <f>VLOOKUP(S45,'Teams Used By Individual'!$B$4:$FH$71,16,FALSE)</f>
        <v>Rays</v>
      </c>
      <c r="K45" s="1" t="str">
        <f>VLOOKUP(S45,'Teams Used By Individual'!$B$4:$FH$71,17,FALSE)</f>
        <v>Blue Jays</v>
      </c>
      <c r="L45" s="1" t="str">
        <f>VLOOKUP(S45,'Teams Used By Individual'!$B$4:$FH$71,18,FALSE)</f>
        <v>Buxton</v>
      </c>
      <c r="M45" s="1" t="str">
        <f>VLOOKUP(S45,'Teams Used By Individual'!$B$4:$FH$71,19,FALSE)</f>
        <v>American</v>
      </c>
      <c r="N45" s="1" t="str">
        <f>VLOOKUP(S45,'Teams Used By Individual'!$B$4:$FH$71,20,FALSE)</f>
        <v>Pirates</v>
      </c>
      <c r="O45" s="1" t="str">
        <f>VLOOKUP(S45,'Teams Used By Individual'!$B$4:$FH$71,21,FALSE)</f>
        <v>Padres</v>
      </c>
      <c r="P45" s="1" t="str">
        <f>VLOOKUP(S45,'Teams Used By Individual'!$B$4:$FH$71,22,FALSE)</f>
        <v>Guardians</v>
      </c>
      <c r="Q45" s="1" t="str">
        <f>VLOOKUP(S45,'Teams Used By Individual'!$B$4:$FH$71,23,FALSE)</f>
        <v>Marlins</v>
      </c>
      <c r="R45" s="1" t="str">
        <f>VLOOKUP(S45,'Teams Used By Individual'!$B$4:$FH$71,24,FALSE)</f>
        <v>Athletics</v>
      </c>
      <c r="S45" s="14" t="s">
        <v>33</v>
      </c>
      <c r="T45" s="15">
        <f>SUM(Y45:AU45)</f>
        <v>71</v>
      </c>
      <c r="U45" s="20">
        <f>(WAA!Y53-WAA!Y2)+(WAA!AC53-WAA!AC2)+(WAA!G40-WAA!G2)+(WAA!W53-WAA!W2)+(WAA!AG53-WAA!AG2)+(WAA!AB53-WAA!AB2)+(WAA!K53-WAA!K2)+(WAA!Q53-WAA!Q2)+(WAA!T53-WAA!T2)+(WAA!V53-WAA!V2)+(WAA!L53-WAA!L2)+(WAA!AA53-WAA!AA2)+(WAA!O53-WAA!O2)+(WAA!AF53-WAA!AF2)+(WAA!H53-WAA!H2)+(WAA!I53-WAA!I2)+(WAA!AE53-WAA!AE2)+(WAA!J53-WAA!J2)+(WAA!X53-WAA!X2)+(WAA!R53-WAA!R2)</f>
        <v>-1.3311727288915574</v>
      </c>
      <c r="V45" s="13">
        <f>VLOOKUP(S45,'SOTU Working Page'!$S$5:$V$72,4,FALSE)</f>
        <v>0.52023696512801632</v>
      </c>
      <c r="W45" s="1" t="str">
        <f>VLOOKUP(S45,'Teams Used By Individual'!$B$4:$DF$71,4,FALSE)</f>
        <v>Red Sox</v>
      </c>
      <c r="X45" s="1" t="str">
        <f>VLOOKUP(S45,'Teams Used By Individual'!$B$4:$DF$71,3,FALSE)</f>
        <v>Brewers</v>
      </c>
      <c r="Y45" s="1">
        <v>1</v>
      </c>
      <c r="Z45" s="1">
        <v>5</v>
      </c>
      <c r="AA45">
        <v>2</v>
      </c>
      <c r="AB45">
        <v>3</v>
      </c>
      <c r="AC45">
        <v>5</v>
      </c>
      <c r="AD45">
        <v>3</v>
      </c>
      <c r="AE45">
        <f>VLOOKUP(B45,'MLB Weekly Win Totals'!$B$5:$L$34,11,FALSE)</f>
        <v>5</v>
      </c>
      <c r="AF45">
        <f>VLOOKUP(C45,'MLB Weekly Win Totals'!$B$5:$LL$34,12,FALSE)</f>
        <v>5</v>
      </c>
      <c r="AG45">
        <f>VLOOKUP(D45,'MLB Weekly Win Totals'!$B$5:$LL$34,13,FALSE)</f>
        <v>6</v>
      </c>
      <c r="AH45">
        <f>VLOOKUP(E45,'MLB Weekly Win Totals'!$B$5:$LL$34,14,FALSE)</f>
        <v>5</v>
      </c>
      <c r="AI45">
        <f>VLOOKUP(F45,'MLB Weekly Win Totals'!$B$5:$LL$34,15,FALSE)</f>
        <v>4</v>
      </c>
      <c r="AJ45">
        <f>VLOOKUP(G45,'MLB Weekly Win Totals'!$B$5:$LL$34,16,FALSE)</f>
        <v>4</v>
      </c>
      <c r="AK45">
        <f>VLOOKUP(H45,'MLB Weekly Win Totals'!$B$5:$LL$34,17,FALSE)</f>
        <v>4</v>
      </c>
      <c r="AL45">
        <f>VLOOKUP(I45,'MLB Weekly Win Totals'!$B$5:$LL$34,18,FALSE)</f>
        <v>2</v>
      </c>
      <c r="AM45">
        <f>VLOOKUP(J45,'MLB Weekly Win Totals'!$B$5:$LL$34,19,FALSE)</f>
        <v>2</v>
      </c>
      <c r="AN45">
        <f>VLOOKUP(K45,'MLB Weekly Win Totals'!$B$5:$LL$34,20,FALSE)</f>
        <v>3</v>
      </c>
      <c r="AO45">
        <v>0</v>
      </c>
      <c r="AP45">
        <v>0</v>
      </c>
      <c r="AQ45">
        <f>VLOOKUP(N45,'MLB Weekly Win Totals'!$B$5:$LL$34,21,FALSE)</f>
        <v>0</v>
      </c>
      <c r="AR45">
        <f>VLOOKUP(O45,'MLB Weekly Win Totals'!$B$5:$LL$34,22,FALSE)</f>
        <v>3</v>
      </c>
      <c r="AS45">
        <f>VLOOKUP(P45,'MLB Weekly Win Totals'!$B$5:$LL$34,23,FALSE)</f>
        <v>4</v>
      </c>
      <c r="AT45">
        <f>VLOOKUP(Q45,'MLB Weekly Win Totals'!$B$5:$LL$34,24,FALSE)</f>
        <v>2</v>
      </c>
      <c r="AU45">
        <f>VLOOKUP(R45,'MLB Weekly Win Totals'!$B$5:$LL$34,25,FALSE)</f>
        <v>3</v>
      </c>
    </row>
    <row r="46" spans="1:47" x14ac:dyDescent="0.2">
      <c r="A46" s="1" t="str">
        <f>VLOOKUP(S46,'Teams Used By Individual'!$B$4:$FH$71,6,FALSE)</f>
        <v>Red Sox</v>
      </c>
      <c r="B46" s="1" t="str">
        <f>VLOOKUP(S46,'Teams Used By Individual'!$B$4:$FH$71,8,FALSE)</f>
        <v>Braves</v>
      </c>
      <c r="C46" s="1" t="str">
        <f>VLOOKUP(S46,'Teams Used By Individual'!$B$4:$FH$71,9,FALSE)</f>
        <v>Rangers</v>
      </c>
      <c r="D46" s="1" t="str">
        <f>VLOOKUP(S46,'Teams Used By Individual'!$B$4:$FH$71,10,FALSE)</f>
        <v>Brewers</v>
      </c>
      <c r="E46" s="1" t="str">
        <f>VLOOKUP(S46,'Teams Used By Individual'!$B$4:$FH$71,11,FALSE)</f>
        <v>Mets</v>
      </c>
      <c r="F46" s="1" t="str">
        <f>VLOOKUP(S46,'Teams Used By Individual'!$B$4:$FH$71,12,FALSE)</f>
        <v>Athletics</v>
      </c>
      <c r="G46" s="1" t="str">
        <f>VLOOKUP(S46,'Teams Used By Individual'!$B$4:$FH$71,13,FALSE)</f>
        <v>Phillies</v>
      </c>
      <c r="H46" s="1" t="str">
        <f>VLOOKUP(S46,'Teams Used By Individual'!$B$4:$FH$71,14,FALSE)</f>
        <v>Yankees</v>
      </c>
      <c r="I46" s="1" t="str">
        <f>VLOOKUP(S46,'Teams Used By Individual'!$B$4:$FH$71,15,FALSE)</f>
        <v>White Sox</v>
      </c>
      <c r="J46" s="1" t="str">
        <f>VLOOKUP(S46,'Teams Used By Individual'!$B$4:$FH$71,16,FALSE)</f>
        <v>Rays</v>
      </c>
      <c r="K46" s="1" t="str">
        <f>VLOOKUP(S46,'Teams Used By Individual'!$B$4:$FH$71,17,FALSE)</f>
        <v>Tigers</v>
      </c>
      <c r="L46" s="1" t="str">
        <f>VLOOKUP(S46,'Teams Used By Individual'!$B$4:$FH$71,18,FALSE)</f>
        <v>Buxton</v>
      </c>
      <c r="M46" s="1" t="str">
        <f>VLOOKUP(S46,'Teams Used By Individual'!$B$4:$FH$71,19,FALSE)</f>
        <v>American</v>
      </c>
      <c r="N46" s="1" t="str">
        <f>VLOOKUP(S46,'Teams Used By Individual'!$B$4:$FH$71,20,FALSE)</f>
        <v>Mariners</v>
      </c>
      <c r="O46" s="1" t="str">
        <f>VLOOKUP(S46,'Teams Used By Individual'!$B$4:$FH$71,21,FALSE)</f>
        <v>Guardians</v>
      </c>
      <c r="P46" s="1" t="str">
        <f>VLOOKUP(S46,'Teams Used By Individual'!$B$4:$FH$71,22,FALSE)</f>
        <v>Padres</v>
      </c>
      <c r="Q46" s="1" t="str">
        <f>VLOOKUP(S46,'Teams Used By Individual'!$B$4:$FH$71,23,FALSE)</f>
        <v>Cubs</v>
      </c>
      <c r="R46" s="1" t="str">
        <f>VLOOKUP(S46,'Teams Used By Individual'!$B$4:$FH$71,24,FALSE)</f>
        <v>Nationals</v>
      </c>
      <c r="S46" s="14" t="s">
        <v>41</v>
      </c>
      <c r="T46" s="15">
        <f>SUM(Y46:AU46)</f>
        <v>71</v>
      </c>
      <c r="U46" s="20">
        <f>(WAA!P59-WAA!P2)+(WAA!M59-WAA!M2)+(WAA!K25-WAA!K2)+(WAA!AC59-WAA!AC2)+(WAA!G59-WAA!G2)+(WAA!AB59-WAA!AB2)+(WAA!U59-WAA!U2)+(WAA!Q59-WAA!Q2)+(WAA!Y59-WAA!Y2)+(WAA!V59-WAA!V2)+(WAA!R59-WAA!R2)+(WAA!T59-WAA!T2)+(WAA!E59-WAA!E2)+(WAA!N59-WAA!N2)+(WAA!H59-WAA!H2)+(WAA!L59-WAA!L2)+(WAA!J59-WAA!J2)+(WAA!AE59-WAA!AE2)+(WAA!AA59-WAA!AA2)+(WAA!W59-WAA!W2)</f>
        <v>-1.7287265168491346</v>
      </c>
      <c r="V46" s="13">
        <f>VLOOKUP(S46,'SOTU Working Page'!$S$5:$V$72,4,FALSE)</f>
        <v>0.50937567480543555</v>
      </c>
      <c r="W46" s="1" t="str">
        <f>VLOOKUP(S46,'Teams Used By Individual'!$B$4:$DF$71,4,FALSE)</f>
        <v>Royals</v>
      </c>
      <c r="X46" s="1" t="str">
        <f>VLOOKUP(S46,'Teams Used By Individual'!$B$4:$DF$71,3,FALSE)</f>
        <v>Twins</v>
      </c>
      <c r="Y46" s="1">
        <v>2</v>
      </c>
      <c r="Z46" s="1">
        <v>3</v>
      </c>
      <c r="AA46">
        <v>4</v>
      </c>
      <c r="AB46">
        <v>3</v>
      </c>
      <c r="AC46">
        <v>4</v>
      </c>
      <c r="AD46">
        <v>3</v>
      </c>
      <c r="AE46">
        <f>VLOOKUP(B46,'MLB Weekly Win Totals'!$B$5:$L$34,11,FALSE)</f>
        <v>4</v>
      </c>
      <c r="AF46">
        <f>VLOOKUP(C46,'MLB Weekly Win Totals'!$B$5:$LL$34,12,FALSE)</f>
        <v>5</v>
      </c>
      <c r="AG46">
        <f>VLOOKUP(D46,'MLB Weekly Win Totals'!$B$5:$LL$34,13,FALSE)</f>
        <v>4</v>
      </c>
      <c r="AH46">
        <f>VLOOKUP(E46,'MLB Weekly Win Totals'!$B$5:$LL$34,14,FALSE)</f>
        <v>5</v>
      </c>
      <c r="AI46">
        <f>VLOOKUP(F46,'MLB Weekly Win Totals'!$B$5:$LL$34,15,FALSE)</f>
        <v>3</v>
      </c>
      <c r="AJ46">
        <f>VLOOKUP(G46,'MLB Weekly Win Totals'!$B$5:$LL$34,16,FALSE)</f>
        <v>5</v>
      </c>
      <c r="AK46">
        <f>VLOOKUP(H46,'MLB Weekly Win Totals'!$B$5:$LL$34,17,FALSE)</f>
        <v>3</v>
      </c>
      <c r="AL46">
        <f>VLOOKUP(I46,'MLB Weekly Win Totals'!$B$5:$LL$34,18,FALSE)</f>
        <v>3</v>
      </c>
      <c r="AM46">
        <f>VLOOKUP(J46,'MLB Weekly Win Totals'!$B$5:$LL$34,19,FALSE)</f>
        <v>2</v>
      </c>
      <c r="AN46">
        <f>VLOOKUP(K46,'MLB Weekly Win Totals'!$B$5:$LL$34,20,FALSE)</f>
        <v>2</v>
      </c>
      <c r="AO46">
        <v>0</v>
      </c>
      <c r="AP46">
        <v>0</v>
      </c>
      <c r="AQ46">
        <f>VLOOKUP(N46,'MLB Weekly Win Totals'!$B$5:$LL$34,21,FALSE)</f>
        <v>2</v>
      </c>
      <c r="AR46">
        <f>VLOOKUP(O46,'MLB Weekly Win Totals'!$B$5:$LL$34,22,FALSE)</f>
        <v>4</v>
      </c>
      <c r="AS46">
        <f>VLOOKUP(P46,'MLB Weekly Win Totals'!$B$5:$LL$34,23,FALSE)</f>
        <v>5</v>
      </c>
      <c r="AT46">
        <f>VLOOKUP(Q46,'MLB Weekly Win Totals'!$B$5:$LL$34,24,FALSE)</f>
        <v>2</v>
      </c>
      <c r="AU46">
        <f>VLOOKUP(R46,'MLB Weekly Win Totals'!$B$5:$LL$34,25,FALSE)</f>
        <v>3</v>
      </c>
    </row>
    <row r="47" spans="1:47" x14ac:dyDescent="0.2">
      <c r="A47" s="1" t="str">
        <f>VLOOKUP(S47,'Teams Used By Individual'!$B$4:$FH$71,6,FALSE)</f>
        <v>Guardians</v>
      </c>
      <c r="B47" s="1" t="str">
        <f>VLOOKUP(S47,'Teams Used By Individual'!$B$4:$FH$71,8,FALSE)</f>
        <v>Royals</v>
      </c>
      <c r="C47" s="1" t="str">
        <f>VLOOKUP(S47,'Teams Used By Individual'!$B$4:$FH$71,9,FALSE)</f>
        <v>Cubs</v>
      </c>
      <c r="D47" s="1" t="str">
        <f>VLOOKUP(S47,'Teams Used By Individual'!$B$4:$FH$71,10,FALSE)</f>
        <v>Phillies</v>
      </c>
      <c r="E47" s="1" t="str">
        <f>VLOOKUP(S47,'Teams Used By Individual'!$B$4:$FH$71,11,FALSE)</f>
        <v>Cardinals</v>
      </c>
      <c r="F47" s="1" t="str">
        <f>VLOOKUP(S47,'Teams Used By Individual'!$B$4:$FH$71,12,FALSE)</f>
        <v>Marlins</v>
      </c>
      <c r="G47" s="1" t="str">
        <f>VLOOKUP(S47,'Teams Used By Individual'!$B$4:$FH$71,13,FALSE)</f>
        <v>Angels</v>
      </c>
      <c r="H47" s="1" t="str">
        <f>VLOOKUP(S47,'Teams Used By Individual'!$B$4:$FH$71,14,FALSE)</f>
        <v>Rays</v>
      </c>
      <c r="I47" s="1" t="str">
        <f>VLOOKUP(S47,'Teams Used By Individual'!$B$4:$FH$71,15,FALSE)</f>
        <v>Brewers</v>
      </c>
      <c r="J47" s="1" t="str">
        <f>VLOOKUP(S47,'Teams Used By Individual'!$B$4:$FH$71,16,FALSE)</f>
        <v>Rangers</v>
      </c>
      <c r="K47" s="1" t="str">
        <f>VLOOKUP(S47,'Teams Used By Individual'!$B$4:$FH$71,17,FALSE)</f>
        <v>Blue Jays</v>
      </c>
      <c r="L47" s="1" t="str">
        <f>VLOOKUP(S47,'Teams Used By Individual'!$B$4:$FH$71,18,FALSE)</f>
        <v>Cruz</v>
      </c>
      <c r="M47" s="1" t="str">
        <f>VLOOKUP(S47,'Teams Used By Individual'!$B$4:$FH$71,19,FALSE)</f>
        <v>National</v>
      </c>
      <c r="N47" s="1" t="str">
        <f>VLOOKUP(S47,'Teams Used By Individual'!$B$4:$FH$71,20,FALSE)</f>
        <v>Mariners</v>
      </c>
      <c r="O47" s="1" t="str">
        <f>VLOOKUP(S47,'Teams Used By Individual'!$B$4:$FH$71,21,FALSE)</f>
        <v>Rockies</v>
      </c>
      <c r="P47" s="1" t="str">
        <f>VLOOKUP(S47,'Teams Used By Individual'!$B$4:$FH$71,22,FALSE)</f>
        <v>Twins</v>
      </c>
      <c r="Q47" s="1" t="str">
        <f>VLOOKUP(S47,'Teams Used By Individual'!$B$4:$FH$71,23,FALSE)</f>
        <v>Athletics</v>
      </c>
      <c r="R47" s="1" t="str">
        <f>VLOOKUP(S47,'Teams Used By Individual'!$B$4:$FH$71,24,FALSE)</f>
        <v>Nationals</v>
      </c>
      <c r="S47" s="14" t="s">
        <v>1</v>
      </c>
      <c r="T47" s="15">
        <f>SUM(Y47:AU47)</f>
        <v>71</v>
      </c>
      <c r="U47" s="20">
        <f>(WAA!E13-WAA!E2)+(WAA!P13-WAA!P2)+(WAA!F13-WAA!F2)+(WAA!V13-WAA!V2)+(WAA!J13-WAA!J2)+(WAA!L13-WAA!L2)+(WAA!K13-WAA!K2)+(WAA!AA13-WAA!AA2)+(WAA!T13-WAA!T2)+(WAA!Z13-WAA!Z2)+(WAA!X13-WAA!X2)+(WAA!S13-WAA!S2)+(WAA!H13-WAA!H2)+(WAA!Y13-WAA!Y2)+(WAA!Q13-WAA!Q2)+(WAA!I13-WAA!I2)+(WAA!AH13-WAA!AH2)+(WAA!M13-WAA!M2)+(WAA!R13-WAA!R2)+(WAA!W13-WAA!W2)</f>
        <v>-4.8504316374945979</v>
      </c>
      <c r="V47" s="13">
        <f>VLOOKUP(S47,'SOTU Working Page'!$S$5:$V$72,4,FALSE)</f>
        <v>0.50365028911118592</v>
      </c>
      <c r="W47" s="1" t="str">
        <f>VLOOKUP(S47,'Teams Used By Individual'!$B$4:$DF$71,4,FALSE)</f>
        <v>Orioles</v>
      </c>
      <c r="X47" s="1" t="str">
        <f>VLOOKUP(S47,'Teams Used By Individual'!$B$4:$DF$71,3,FALSE)</f>
        <v>Yankees</v>
      </c>
      <c r="Y47" s="1">
        <v>2</v>
      </c>
      <c r="Z47" s="1">
        <v>3</v>
      </c>
      <c r="AA47">
        <v>2</v>
      </c>
      <c r="AB47">
        <v>5</v>
      </c>
      <c r="AC47">
        <v>3</v>
      </c>
      <c r="AD47">
        <v>4</v>
      </c>
      <c r="AE47">
        <f>VLOOKUP(B47,'MLB Weekly Win Totals'!$B$5:$L$34,11,FALSE)</f>
        <v>5</v>
      </c>
      <c r="AF47">
        <f>VLOOKUP(C47,'MLB Weekly Win Totals'!$B$5:$LL$34,12,FALSE)</f>
        <v>5</v>
      </c>
      <c r="AG47">
        <f>VLOOKUP(D47,'MLB Weekly Win Totals'!$B$5:$LL$34,13,FALSE)</f>
        <v>6</v>
      </c>
      <c r="AH47">
        <f>VLOOKUP(E47,'MLB Weekly Win Totals'!$B$5:$LL$34,14,FALSE)</f>
        <v>3</v>
      </c>
      <c r="AI47">
        <f>VLOOKUP(F47,'MLB Weekly Win Totals'!$B$5:$LL$34,15,FALSE)</f>
        <v>1</v>
      </c>
      <c r="AJ47">
        <f>VLOOKUP(G47,'MLB Weekly Win Totals'!$B$5:$LL$34,16,FALSE)</f>
        <v>3</v>
      </c>
      <c r="AK47">
        <f>VLOOKUP(H47,'MLB Weekly Win Totals'!$B$5:$LL$34,17,FALSE)</f>
        <v>4</v>
      </c>
      <c r="AL47">
        <f>VLOOKUP(I47,'MLB Weekly Win Totals'!$B$5:$LL$34,18,FALSE)</f>
        <v>4</v>
      </c>
      <c r="AM47">
        <f>VLOOKUP(J47,'MLB Weekly Win Totals'!$B$5:$LL$34,19,FALSE)</f>
        <v>3</v>
      </c>
      <c r="AN47">
        <f>VLOOKUP(K47,'MLB Weekly Win Totals'!$B$5:$LL$34,20,FALSE)</f>
        <v>3</v>
      </c>
      <c r="AO47">
        <v>0</v>
      </c>
      <c r="AP47">
        <v>1</v>
      </c>
      <c r="AQ47">
        <f>VLOOKUP(N47,'MLB Weekly Win Totals'!$B$5:$LL$34,21,FALSE)</f>
        <v>2</v>
      </c>
      <c r="AR47">
        <f>VLOOKUP(O47,'MLB Weekly Win Totals'!$B$5:$LL$34,22,FALSE)</f>
        <v>3</v>
      </c>
      <c r="AS47">
        <f>VLOOKUP(P47,'MLB Weekly Win Totals'!$B$5:$LL$34,23,FALSE)</f>
        <v>2</v>
      </c>
      <c r="AT47">
        <f>VLOOKUP(Q47,'MLB Weekly Win Totals'!$B$5:$LL$34,24,FALSE)</f>
        <v>4</v>
      </c>
      <c r="AU47">
        <f>VLOOKUP(R47,'MLB Weekly Win Totals'!$B$5:$LL$34,25,FALSE)</f>
        <v>3</v>
      </c>
    </row>
    <row r="48" spans="1:47" x14ac:dyDescent="0.2">
      <c r="A48" s="1" t="str">
        <f>VLOOKUP(S48,'Teams Used By Individual'!$B$4:$FH$71,6,FALSE)</f>
        <v>Royals</v>
      </c>
      <c r="B48" s="1" t="str">
        <f>VLOOKUP(S48,'Teams Used By Individual'!$B$4:$FH$71,8,FALSE)</f>
        <v>Dodgers</v>
      </c>
      <c r="C48" s="1" t="str">
        <f>VLOOKUP(S48,'Teams Used By Individual'!$B$4:$FH$71,9,FALSE)</f>
        <v>Rangers</v>
      </c>
      <c r="D48" s="1" t="str">
        <f>VLOOKUP(S48,'Teams Used By Individual'!$B$4:$FH$71,10,FALSE)</f>
        <v>Phillies</v>
      </c>
      <c r="E48" s="1" t="str">
        <f>VLOOKUP(S48,'Teams Used By Individual'!$B$4:$FH$71,11,FALSE)</f>
        <v>Mets</v>
      </c>
      <c r="F48" s="1" t="str">
        <f>VLOOKUP(S48,'Teams Used By Individual'!$B$4:$FH$71,12,FALSE)</f>
        <v>Marlins</v>
      </c>
      <c r="G48" s="1" t="str">
        <f>VLOOKUP(S48,'Teams Used By Individual'!$B$4:$FH$71,13,FALSE)</f>
        <v>Cubs</v>
      </c>
      <c r="H48" s="1" t="str">
        <f>VLOOKUP(S48,'Teams Used By Individual'!$B$4:$FH$71,14,FALSE)</f>
        <v>Angels</v>
      </c>
      <c r="I48" s="1" t="str">
        <f>VLOOKUP(S48,'Teams Used By Individual'!$B$4:$FH$71,15,FALSE)</f>
        <v>Brewers</v>
      </c>
      <c r="J48" s="1" t="str">
        <f>VLOOKUP(S48,'Teams Used By Individual'!$B$4:$FH$71,16,FALSE)</f>
        <v>White Sox</v>
      </c>
      <c r="K48" s="1" t="str">
        <f>VLOOKUP(S48,'Teams Used By Individual'!$B$4:$FH$71,17,FALSE)</f>
        <v>Blue Jays</v>
      </c>
      <c r="L48" s="1" t="str">
        <f>VLOOKUP(S48,'Teams Used By Individual'!$B$4:$FH$71,18,FALSE)</f>
        <v>Raleigh</v>
      </c>
      <c r="M48" s="1" t="str">
        <f>VLOOKUP(S48,'Teams Used By Individual'!$B$4:$FH$71,19,FALSE)</f>
        <v>National</v>
      </c>
      <c r="N48" s="1" t="str">
        <f>VLOOKUP(S48,'Teams Used By Individual'!$B$4:$FH$71,20,FALSE)</f>
        <v>Pirates</v>
      </c>
      <c r="O48" s="1" t="str">
        <f>VLOOKUP(S48,'Teams Used By Individual'!$B$4:$FH$71,21,FALSE)</f>
        <v>Cardinals</v>
      </c>
      <c r="P48" s="1" t="str">
        <f>VLOOKUP(S48,'Teams Used By Individual'!$B$4:$FH$71,22,FALSE)</f>
        <v>Mariners</v>
      </c>
      <c r="Q48" s="1" t="str">
        <f>VLOOKUP(S48,'Teams Used By Individual'!$B$4:$FH$71,23,FALSE)</f>
        <v>Braves</v>
      </c>
      <c r="R48" s="1" t="str">
        <f>VLOOKUP(S48,'Teams Used By Individual'!$B$4:$FH$71,24,FALSE)</f>
        <v>Diamondbacks</v>
      </c>
      <c r="S48" s="14" t="s">
        <v>25</v>
      </c>
      <c r="T48" s="15">
        <f>SUM(Y48:AU48)</f>
        <v>71</v>
      </c>
      <c r="U48" s="20">
        <f>(WAA!R23-WAA!R2)+(WAA!AC23-WAA!AC2)+(WAA!G40-WAA!G2)+(WAA!H23-WAA!H2)+(WAA!K23-WAA!K2)+(WAA!L23-WAA!L2)+(WAA!AD23-WAA!AD2)+(WAA!Q23-WAA!Q2)+(WAA!T23-WAA!T2)+(WAA!V23-WAA!V2)+(WAA!X23-WAA!X2)+(WAA!AA23-WAA!AA2)+(WAA!S23-WAA!S2)+(WAA!Y23-WAA!Y2)+(WAA!N23-WAA!N2)+(WAA!I23-WAA!I2)+(WAA!Z23-WAA!Z2)+(WAA!P23-WAA!P2)+(WAA!U23-WAA!U2)+(WAA!AF23-WAA!AF2)</f>
        <v>-2.6458985391492247</v>
      </c>
      <c r="V48" s="13">
        <f>VLOOKUP(S48,'SOTU Working Page'!$S$5:$V$72,4,FALSE)</f>
        <v>0.51133085559427016</v>
      </c>
      <c r="W48" s="1" t="str">
        <f>VLOOKUP(S48,'Teams Used By Individual'!$B$4:$DF$71,4,FALSE)</f>
        <v>Red Sox</v>
      </c>
      <c r="X48" s="1" t="str">
        <f>VLOOKUP(S48,'Teams Used By Individual'!$B$4:$DF$71,3,FALSE)</f>
        <v>Athletics</v>
      </c>
      <c r="Y48" s="1">
        <v>1</v>
      </c>
      <c r="Z48" s="1">
        <v>2</v>
      </c>
      <c r="AA48">
        <v>2</v>
      </c>
      <c r="AB48">
        <v>2</v>
      </c>
      <c r="AC48">
        <v>5</v>
      </c>
      <c r="AD48">
        <v>4</v>
      </c>
      <c r="AE48">
        <f>VLOOKUP(B48,'MLB Weekly Win Totals'!$B$5:$L$34,11,FALSE)</f>
        <v>4</v>
      </c>
      <c r="AF48">
        <f>VLOOKUP(C48,'MLB Weekly Win Totals'!$B$5:$LL$34,12,FALSE)</f>
        <v>5</v>
      </c>
      <c r="AG48">
        <f>VLOOKUP(D48,'MLB Weekly Win Totals'!$B$5:$LL$34,13,FALSE)</f>
        <v>6</v>
      </c>
      <c r="AH48">
        <f>VLOOKUP(E48,'MLB Weekly Win Totals'!$B$5:$LL$34,14,FALSE)</f>
        <v>5</v>
      </c>
      <c r="AI48">
        <f>VLOOKUP(F48,'MLB Weekly Win Totals'!$B$5:$LL$34,15,FALSE)</f>
        <v>1</v>
      </c>
      <c r="AJ48">
        <f>VLOOKUP(G48,'MLB Weekly Win Totals'!$B$5:$LL$34,16,FALSE)</f>
        <v>4</v>
      </c>
      <c r="AK48">
        <f>VLOOKUP(H48,'MLB Weekly Win Totals'!$B$5:$LL$34,17,FALSE)</f>
        <v>4</v>
      </c>
      <c r="AL48">
        <f>VLOOKUP(I48,'MLB Weekly Win Totals'!$B$5:$LL$34,18,FALSE)</f>
        <v>4</v>
      </c>
      <c r="AM48">
        <f>VLOOKUP(J48,'MLB Weekly Win Totals'!$B$5:$LL$34,19,FALSE)</f>
        <v>2</v>
      </c>
      <c r="AN48">
        <f>VLOOKUP(K48,'MLB Weekly Win Totals'!$B$5:$LL$34,20,FALSE)</f>
        <v>3</v>
      </c>
      <c r="AO48">
        <v>2</v>
      </c>
      <c r="AP48">
        <v>1</v>
      </c>
      <c r="AQ48">
        <f>VLOOKUP(N48,'MLB Weekly Win Totals'!$B$5:$LL$34,21,FALSE)</f>
        <v>0</v>
      </c>
      <c r="AR48">
        <f>VLOOKUP(O48,'MLB Weekly Win Totals'!$B$5:$LL$34,22,FALSE)</f>
        <v>3</v>
      </c>
      <c r="AS48">
        <f>VLOOKUP(P48,'MLB Weekly Win Totals'!$B$5:$LL$34,23,FALSE)</f>
        <v>4</v>
      </c>
      <c r="AT48">
        <f>VLOOKUP(Q48,'MLB Weekly Win Totals'!$B$5:$LL$34,24,FALSE)</f>
        <v>4</v>
      </c>
      <c r="AU48">
        <f>VLOOKUP(R48,'MLB Weekly Win Totals'!$B$5:$LL$34,25,FALSE)</f>
        <v>3</v>
      </c>
    </row>
    <row r="49" spans="1:47" x14ac:dyDescent="0.2">
      <c r="A49" s="1" t="str">
        <f>VLOOKUP(S49,'Teams Used By Individual'!$B$4:$FH$71,6,FALSE)</f>
        <v>Reds</v>
      </c>
      <c r="B49" s="1" t="str">
        <f>VLOOKUP(S49,'Teams Used By Individual'!$B$4:$FH$71,8,FALSE)</f>
        <v>Tigers</v>
      </c>
      <c r="C49" s="1" t="str">
        <f>VLOOKUP(S49,'Teams Used By Individual'!$B$4:$FH$71,9,FALSE)</f>
        <v>Cubs</v>
      </c>
      <c r="D49" s="1" t="str">
        <f>VLOOKUP(S49,'Teams Used By Individual'!$B$4:$FH$71,10,FALSE)</f>
        <v>Phillies</v>
      </c>
      <c r="E49" s="1" t="str">
        <f>VLOOKUP(S49,'Teams Used By Individual'!$B$4:$FH$71,11,FALSE)</f>
        <v>Mets</v>
      </c>
      <c r="F49" s="1" t="str">
        <f>VLOOKUP(S49,'Teams Used By Individual'!$B$4:$FH$71,12,FALSE)</f>
        <v>Mariners</v>
      </c>
      <c r="G49" s="1" t="str">
        <f>VLOOKUP(S49,'Teams Used By Individual'!$B$4:$FH$71,13,FALSE)</f>
        <v>Angels</v>
      </c>
      <c r="H49" s="1" t="str">
        <f>VLOOKUP(S49,'Teams Used By Individual'!$B$4:$FH$71,14,FALSE)</f>
        <v>Astros</v>
      </c>
      <c r="I49" s="1" t="str">
        <f>VLOOKUP(S49,'Teams Used By Individual'!$B$4:$FH$71,15,FALSE)</f>
        <v>Diamondbacks</v>
      </c>
      <c r="J49" s="1" t="str">
        <f>VLOOKUP(S49,'Teams Used By Individual'!$B$4:$FH$71,16,FALSE)</f>
        <v>Braves</v>
      </c>
      <c r="K49" s="1" t="str">
        <f>VLOOKUP(S49,'Teams Used By Individual'!$B$4:$FH$71,17,FALSE)</f>
        <v>Blue Jays</v>
      </c>
      <c r="L49" s="1" t="str">
        <f>VLOOKUP(S49,'Teams Used By Individual'!$B$4:$FH$71,18,FALSE)</f>
        <v>Raleigh</v>
      </c>
      <c r="M49" s="1" t="str">
        <f>VLOOKUP(S49,'Teams Used By Individual'!$B$4:$FH$71,19,FALSE)</f>
        <v>National</v>
      </c>
      <c r="N49" s="1" t="str">
        <f>VLOOKUP(S49,'Teams Used By Individual'!$B$4:$FH$71,20,FALSE)</f>
        <v>Pirates</v>
      </c>
      <c r="O49" s="1" t="str">
        <f>VLOOKUP(S49,'Teams Used By Individual'!$B$4:$FH$71,21,FALSE)</f>
        <v>Guardians</v>
      </c>
      <c r="P49" s="1" t="str">
        <f>VLOOKUP(S49,'Teams Used By Individual'!$B$4:$FH$71,22,FALSE)</f>
        <v>Rangers</v>
      </c>
      <c r="Q49" s="1" t="str">
        <f>VLOOKUP(S49,'Teams Used By Individual'!$B$4:$FH$71,23,FALSE)</f>
        <v>Giants</v>
      </c>
      <c r="R49" s="1" t="str">
        <f>VLOOKUP(S49,'Teams Used By Individual'!$B$4:$FH$71,24,FALSE)</f>
        <v>Rockies</v>
      </c>
      <c r="S49" s="14" t="s">
        <v>49</v>
      </c>
      <c r="T49" s="15">
        <f>SUM(Y49:AU49)</f>
        <v>71</v>
      </c>
      <c r="U49" s="20">
        <f>(WAA!AC10-WAA!AC2)+(WAA!M10-WAA!M2)+(WAA!K25-WAA!K2)+(WAA!W10-WAA!W2)+(WAA!AB10-WAA!AB2)+(WAA!R10-WAA!R2)+(WAA!L10-WAA!L2)+(WAA!AA10-WAA!AA2)+(WAA!T10-WAA!T2)+(WAA!V10-WAA!V2)+(WAA!P10-WAA!P2)+(WAA!S10-WAA!S2)+(WAA!O10-WAA!O2)+(WAA!AF10-WAA!AF2)+(WAA!U10-WAA!U2)+(WAA!I10-WAA!I2)+(WAA!J10-WAA!J2)+(WAA!Q10-WAA!Q2)+(WAA!AG10-WAA!AG2)+(WAA!AH10-WAA!AH2)</f>
        <v>-7.314352959107282</v>
      </c>
      <c r="V49" s="13">
        <f>VLOOKUP(S49,'SOTU Working Page'!$S$5:$V$72,4,FALSE)</f>
        <v>0.49701029321613593</v>
      </c>
      <c r="W49" s="1" t="str">
        <f>VLOOKUP(S49,'Teams Used By Individual'!$B$4:$DF$71,4,FALSE)</f>
        <v>Royals</v>
      </c>
      <c r="X49" s="1" t="str">
        <f>VLOOKUP(S49,'Teams Used By Individual'!$B$4:$DF$71,3,FALSE)</f>
        <v>Twins</v>
      </c>
      <c r="Y49" s="1">
        <v>1</v>
      </c>
      <c r="Z49" s="1">
        <v>3</v>
      </c>
      <c r="AA49">
        <v>4</v>
      </c>
      <c r="AB49">
        <v>3</v>
      </c>
      <c r="AC49">
        <v>4</v>
      </c>
      <c r="AD49">
        <v>5</v>
      </c>
      <c r="AE49">
        <f>VLOOKUP(B49,'MLB Weekly Win Totals'!$B$5:$L$34,11,FALSE)</f>
        <v>4</v>
      </c>
      <c r="AF49">
        <f>VLOOKUP(C49,'MLB Weekly Win Totals'!$B$5:$LL$34,12,FALSE)</f>
        <v>5</v>
      </c>
      <c r="AG49">
        <f>VLOOKUP(D49,'MLB Weekly Win Totals'!$B$5:$LL$34,13,FALSE)</f>
        <v>6</v>
      </c>
      <c r="AH49">
        <f>VLOOKUP(E49,'MLB Weekly Win Totals'!$B$5:$LL$34,14,FALSE)</f>
        <v>5</v>
      </c>
      <c r="AI49">
        <f>VLOOKUP(F49,'MLB Weekly Win Totals'!$B$5:$LL$34,15,FALSE)</f>
        <v>1</v>
      </c>
      <c r="AJ49">
        <f>VLOOKUP(G49,'MLB Weekly Win Totals'!$B$5:$LL$34,16,FALSE)</f>
        <v>3</v>
      </c>
      <c r="AK49">
        <f>VLOOKUP(H49,'MLB Weekly Win Totals'!$B$5:$LL$34,17,FALSE)</f>
        <v>4</v>
      </c>
      <c r="AL49">
        <f>VLOOKUP(I49,'MLB Weekly Win Totals'!$B$5:$LL$34,18,FALSE)</f>
        <v>2</v>
      </c>
      <c r="AM49">
        <f>VLOOKUP(J49,'MLB Weekly Win Totals'!$B$5:$LL$34,19,FALSE)</f>
        <v>1</v>
      </c>
      <c r="AN49">
        <f>VLOOKUP(K49,'MLB Weekly Win Totals'!$B$5:$LL$34,20,FALSE)</f>
        <v>3</v>
      </c>
      <c r="AO49">
        <v>2</v>
      </c>
      <c r="AP49">
        <v>1</v>
      </c>
      <c r="AQ49">
        <f>VLOOKUP(N49,'MLB Weekly Win Totals'!$B$5:$LL$34,21,FALSE)</f>
        <v>0</v>
      </c>
      <c r="AR49">
        <f>VLOOKUP(O49,'MLB Weekly Win Totals'!$B$5:$LL$34,22,FALSE)</f>
        <v>4</v>
      </c>
      <c r="AS49">
        <f>VLOOKUP(P49,'MLB Weekly Win Totals'!$B$5:$LL$34,23,FALSE)</f>
        <v>2</v>
      </c>
      <c r="AT49">
        <f>VLOOKUP(Q49,'MLB Weekly Win Totals'!$B$5:$LL$34,24,FALSE)</f>
        <v>3</v>
      </c>
      <c r="AU49">
        <f>VLOOKUP(R49,'MLB Weekly Win Totals'!$B$5:$LL$34,25,FALSE)</f>
        <v>5</v>
      </c>
    </row>
    <row r="50" spans="1:47" x14ac:dyDescent="0.2">
      <c r="A50" s="1" t="str">
        <f>VLOOKUP(S50,'Teams Used By Individual'!$B$4:$FH$71,6,FALSE)</f>
        <v>Guardians</v>
      </c>
      <c r="B50" s="1" t="str">
        <f>VLOOKUP(S50,'Teams Used By Individual'!$B$4:$FH$71,8,FALSE)</f>
        <v>Braves</v>
      </c>
      <c r="C50" s="1" t="str">
        <f>VLOOKUP(S50,'Teams Used By Individual'!$B$4:$FH$71,9,FALSE)</f>
        <v>Tigers</v>
      </c>
      <c r="D50" s="1" t="str">
        <f>VLOOKUP(S50,'Teams Used By Individual'!$B$4:$FH$71,10,FALSE)</f>
        <v>Phillies</v>
      </c>
      <c r="E50" s="1" t="str">
        <f>VLOOKUP(S50,'Teams Used By Individual'!$B$4:$FH$71,11,FALSE)</f>
        <v>Cubs</v>
      </c>
      <c r="F50" s="1" t="str">
        <f>VLOOKUP(S50,'Teams Used By Individual'!$B$4:$FH$71,12,FALSE)</f>
        <v>Royals</v>
      </c>
      <c r="G50" s="1" t="str">
        <f>VLOOKUP(S50,'Teams Used By Individual'!$B$4:$FH$71,13,FALSE)</f>
        <v>Astros</v>
      </c>
      <c r="H50" s="1" t="str">
        <f>VLOOKUP(S50,'Teams Used By Individual'!$B$4:$FH$71,14,FALSE)</f>
        <v>Yankees</v>
      </c>
      <c r="I50" s="1" t="str">
        <f>VLOOKUP(S50,'Teams Used By Individual'!$B$4:$FH$71,15,FALSE)</f>
        <v>Brewers</v>
      </c>
      <c r="J50" s="1" t="str">
        <f>VLOOKUP(S50,'Teams Used By Individual'!$B$4:$FH$71,16,FALSE)</f>
        <v>Padres</v>
      </c>
      <c r="K50" s="1" t="str">
        <f>VLOOKUP(S50,'Teams Used By Individual'!$B$4:$FH$71,17,FALSE)</f>
        <v>Blue Jays</v>
      </c>
      <c r="L50" s="1" t="str">
        <f>VLOOKUP(S50,'Teams Used By Individual'!$B$4:$FH$71,18,FALSE)</f>
        <v>Wood</v>
      </c>
      <c r="M50" s="1" t="str">
        <f>VLOOKUP(S50,'Teams Used By Individual'!$B$4:$FH$71,19,FALSE)</f>
        <v>National</v>
      </c>
      <c r="N50" s="1" t="str">
        <f>VLOOKUP(S50,'Teams Used By Individual'!$B$4:$FH$71,20,FALSE)</f>
        <v>Diamondbacks</v>
      </c>
      <c r="O50" s="1" t="str">
        <f>VLOOKUP(S50,'Teams Used By Individual'!$B$4:$FH$71,21,FALSE)</f>
        <v>Cardinals</v>
      </c>
      <c r="P50" s="1" t="str">
        <f>VLOOKUP(S50,'Teams Used By Individual'!$B$4:$FH$71,22,FALSE)</f>
        <v>Twins</v>
      </c>
      <c r="Q50" s="1" t="str">
        <f>VLOOKUP(S50,'Teams Used By Individual'!$B$4:$FH$71,23,FALSE)</f>
        <v>Orioles</v>
      </c>
      <c r="R50" s="1" t="str">
        <f>VLOOKUP(S50,'Teams Used By Individual'!$B$4:$FH$71,24,FALSE)</f>
        <v>Mariners</v>
      </c>
      <c r="S50" s="14" t="s">
        <v>51</v>
      </c>
      <c r="T50" s="15">
        <f>SUM(Y50:AU50)</f>
        <v>70</v>
      </c>
      <c r="U50" s="20">
        <f>(WAA!N26-WAA!N2)+(WAA!AF26-WAA!AF2)+(WAA!G40-WAA!G2)+(WAA!V26-WAA!V2)+(WAA!J26-WAA!J2)+(WAA!AB26-WAA!AB2)+(WAA!U26-WAA!U2)+(WAA!L26-WAA!L2)+(WAA!T26-WAA!T2)+(WAA!AA26-WAA!AA2)+(WAA!K26-WAA!K2)+(WAA!O26-WAA!O2)+(WAA!E26-WAA!E2)+(WAA!Y26-WAA!Y2)+(WAA!AE26-WAA!AE2)+(WAA!I26-WAA!I2)+(WAA!Z26-WAA!Z2)+(WAA!M26-WAA!M2)+(WAA!F26-WAA!F2)+(WAA!P26-WAA!P2)</f>
        <v>-6.238621842625431</v>
      </c>
      <c r="V50" s="13">
        <f>VLOOKUP(S50,'SOTU Working Page'!$S$5:$V$72,4,FALSE)</f>
        <v>0.5252208360957582</v>
      </c>
      <c r="W50" s="1" t="str">
        <f>VLOOKUP(S50,'Teams Used By Individual'!$B$4:$DF$71,4,FALSE)</f>
        <v>Red Sox</v>
      </c>
      <c r="X50" s="1" t="str">
        <f>VLOOKUP(S50,'Teams Used By Individual'!$B$4:$DF$71,3,FALSE)</f>
        <v>White Sox</v>
      </c>
      <c r="Y50" s="1">
        <v>2</v>
      </c>
      <c r="Z50" s="1">
        <v>1</v>
      </c>
      <c r="AA50">
        <v>2</v>
      </c>
      <c r="AB50">
        <v>5</v>
      </c>
      <c r="AC50">
        <v>3</v>
      </c>
      <c r="AD50">
        <v>3</v>
      </c>
      <c r="AE50">
        <f>VLOOKUP(B50,'MLB Weekly Win Totals'!$B$5:$L$34,11,FALSE)</f>
        <v>4</v>
      </c>
      <c r="AF50">
        <f>VLOOKUP(C50,'MLB Weekly Win Totals'!$B$5:$LL$34,12,FALSE)</f>
        <v>5</v>
      </c>
      <c r="AG50">
        <f>VLOOKUP(D50,'MLB Weekly Win Totals'!$B$5:$LL$34,13,FALSE)</f>
        <v>6</v>
      </c>
      <c r="AH50">
        <f>VLOOKUP(E50,'MLB Weekly Win Totals'!$B$5:$LL$34,14,FALSE)</f>
        <v>5</v>
      </c>
      <c r="AI50">
        <f>VLOOKUP(F50,'MLB Weekly Win Totals'!$B$5:$LL$34,15,FALSE)</f>
        <v>3</v>
      </c>
      <c r="AJ50">
        <f>VLOOKUP(G50,'MLB Weekly Win Totals'!$B$5:$LL$34,16,FALSE)</f>
        <v>5</v>
      </c>
      <c r="AK50">
        <f>VLOOKUP(H50,'MLB Weekly Win Totals'!$B$5:$LL$34,17,FALSE)</f>
        <v>3</v>
      </c>
      <c r="AL50">
        <f>VLOOKUP(I50,'MLB Weekly Win Totals'!$B$5:$LL$34,18,FALSE)</f>
        <v>4</v>
      </c>
      <c r="AM50">
        <f>VLOOKUP(J50,'MLB Weekly Win Totals'!$B$5:$LL$34,19,FALSE)</f>
        <v>3</v>
      </c>
      <c r="AN50">
        <f>VLOOKUP(K50,'MLB Weekly Win Totals'!$B$5:$LL$34,20,FALSE)</f>
        <v>3</v>
      </c>
      <c r="AO50">
        <v>0</v>
      </c>
      <c r="AP50">
        <v>1</v>
      </c>
      <c r="AQ50">
        <f>VLOOKUP(N50,'MLB Weekly Win Totals'!$B$5:$LL$34,21,FALSE)</f>
        <v>3</v>
      </c>
      <c r="AR50">
        <f>VLOOKUP(O50,'MLB Weekly Win Totals'!$B$5:$LL$34,22,FALSE)</f>
        <v>3</v>
      </c>
      <c r="AS50">
        <f>VLOOKUP(P50,'MLB Weekly Win Totals'!$B$5:$LL$34,23,FALSE)</f>
        <v>2</v>
      </c>
      <c r="AT50">
        <f>VLOOKUP(Q50,'MLB Weekly Win Totals'!$B$5:$LL$34,24,FALSE)</f>
        <v>2</v>
      </c>
      <c r="AU50">
        <f>VLOOKUP(R50,'MLB Weekly Win Totals'!$B$5:$LL$34,25,FALSE)</f>
        <v>2</v>
      </c>
    </row>
    <row r="51" spans="1:47" x14ac:dyDescent="0.2">
      <c r="A51" s="1" t="str">
        <f>VLOOKUP(S51,'Teams Used By Individual'!$B$4:$FH$71,6,FALSE)</f>
        <v>Angels</v>
      </c>
      <c r="B51" s="1" t="str">
        <f>VLOOKUP(S51,'Teams Used By Individual'!$B$4:$FH$71,8,FALSE)</f>
        <v>Royals</v>
      </c>
      <c r="C51" s="1" t="str">
        <f>VLOOKUP(S51,'Teams Used By Individual'!$B$4:$FH$71,9,FALSE)</f>
        <v>Braves</v>
      </c>
      <c r="D51" s="1" t="str">
        <f>VLOOKUP(S51,'Teams Used By Individual'!$B$4:$FH$71,10,FALSE)</f>
        <v>Phillies</v>
      </c>
      <c r="E51" s="1" t="str">
        <f>VLOOKUP(S51,'Teams Used By Individual'!$B$4:$FH$71,11,FALSE)</f>
        <v>Mets</v>
      </c>
      <c r="F51" s="1" t="str">
        <f>VLOOKUP(S51,'Teams Used By Individual'!$B$4:$FH$71,12,FALSE)</f>
        <v>Twins</v>
      </c>
      <c r="G51" s="1" t="str">
        <f>VLOOKUP(S51,'Teams Used By Individual'!$B$4:$FH$71,13,FALSE)</f>
        <v>Marlins</v>
      </c>
      <c r="H51" s="1" t="str">
        <f>VLOOKUP(S51,'Teams Used By Individual'!$B$4:$FH$71,14,FALSE)</f>
        <v>Yankees</v>
      </c>
      <c r="I51" s="1" t="str">
        <f>VLOOKUP(S51,'Teams Used By Individual'!$B$4:$FH$71,15,FALSE)</f>
        <v>Brewers</v>
      </c>
      <c r="J51" s="1" t="str">
        <f>VLOOKUP(S51,'Teams Used By Individual'!$B$4:$FH$71,16,FALSE)</f>
        <v>Mariners</v>
      </c>
      <c r="K51" s="1" t="str">
        <f>VLOOKUP(S51,'Teams Used By Individual'!$B$4:$FH$71,17,FALSE)</f>
        <v>Blue Jays</v>
      </c>
      <c r="L51" s="1" t="str">
        <f>VLOOKUP(S51,'Teams Used By Individual'!$B$4:$FH$71,18,FALSE)</f>
        <v>Olson</v>
      </c>
      <c r="M51" s="1" t="str">
        <f>VLOOKUP(S51,'Teams Used By Individual'!$B$4:$FH$71,19,FALSE)</f>
        <v>American</v>
      </c>
      <c r="N51" s="1" t="str">
        <f>VLOOKUP(S51,'Teams Used By Individual'!$B$4:$FH$71,20,FALSE)</f>
        <v>Pirates</v>
      </c>
      <c r="O51" s="1" t="str">
        <f>VLOOKUP(S51,'Teams Used By Individual'!$B$4:$FH$71,21,FALSE)</f>
        <v>Guardians</v>
      </c>
      <c r="P51" s="1" t="str">
        <f>VLOOKUP(S51,'Teams Used By Individual'!$B$4:$FH$71,22,FALSE)</f>
        <v>Rangers</v>
      </c>
      <c r="Q51" s="1" t="str">
        <f>VLOOKUP(S51,'Teams Used By Individual'!$B$4:$FH$71,23,FALSE)</f>
        <v>Athletics</v>
      </c>
      <c r="R51" s="1" t="str">
        <f>VLOOKUP(S51,'Teams Used By Individual'!$B$4:$FH$71,24,FALSE)</f>
        <v>Diamondbacks</v>
      </c>
      <c r="S51" s="14" t="s">
        <v>76</v>
      </c>
      <c r="T51" s="15">
        <f>SUM(Y51:AU51)</f>
        <v>70</v>
      </c>
      <c r="U51" s="20">
        <f>(WAA!O68-WAA!O2)+(WAA!AC68-WAA!AC2)+(WAA!G40-WAA!G2)+(WAA!L68-WAA!L2)+(WAA!S68-WAA!S2)+(WAA!AB68-WAA!AB2)+(WAA!K68-WAA!K2)+(WAA!U68-WAA!U2)+(WAA!T68-WAA!T2)+(WAA!V68-WAA!V2)+(WAA!M68-WAA!M2)+(WAA!X68-WAA!X2)+(WAA!E68-WAA!E2)+(WAA!Y68-WAA!Y2)+(WAA!P68-WAA!P2)+(WAA!I68-WAA!I2)+(WAA!J68-WAA!J2)+(WAA!Q68-WAA!Q2)+(WAA!R68-WAA!R2)+(WAA!AF68-WAA!AF2)</f>
        <v>-4.3201982401787689</v>
      </c>
      <c r="V51" s="13">
        <f>VLOOKUP(S51,'SOTU Working Page'!$S$5:$V$72,4,FALSE)</f>
        <v>0.51980103541388045</v>
      </c>
      <c r="W51" s="1" t="str">
        <f>VLOOKUP(S51,'Teams Used By Individual'!$B$4:$DF$71,4,FALSE)</f>
        <v>Red Sox</v>
      </c>
      <c r="X51" s="1" t="str">
        <f>VLOOKUP(S51,'Teams Used By Individual'!$B$4:$DF$71,3,FALSE)</f>
        <v>Astros</v>
      </c>
      <c r="Y51" s="1">
        <v>1</v>
      </c>
      <c r="Z51" s="1">
        <v>2</v>
      </c>
      <c r="AA51">
        <v>2</v>
      </c>
      <c r="AB51">
        <v>4</v>
      </c>
      <c r="AC51">
        <v>1</v>
      </c>
      <c r="AD51">
        <v>3</v>
      </c>
      <c r="AE51">
        <f>VLOOKUP(B51,'MLB Weekly Win Totals'!$B$5:$L$34,11,FALSE)</f>
        <v>5</v>
      </c>
      <c r="AF51">
        <f>VLOOKUP(C51,'MLB Weekly Win Totals'!$B$5:$LL$34,12,FALSE)</f>
        <v>5</v>
      </c>
      <c r="AG51">
        <f>VLOOKUP(D51,'MLB Weekly Win Totals'!$B$5:$LL$34,13,FALSE)</f>
        <v>6</v>
      </c>
      <c r="AH51">
        <f>VLOOKUP(E51,'MLB Weekly Win Totals'!$B$5:$LL$34,14,FALSE)</f>
        <v>5</v>
      </c>
      <c r="AI51">
        <f>VLOOKUP(F51,'MLB Weekly Win Totals'!$B$5:$LL$34,15,FALSE)</f>
        <v>4</v>
      </c>
      <c r="AJ51">
        <f>VLOOKUP(G51,'MLB Weekly Win Totals'!$B$5:$LL$34,16,FALSE)</f>
        <v>4</v>
      </c>
      <c r="AK51">
        <f>VLOOKUP(H51,'MLB Weekly Win Totals'!$B$5:$LL$34,17,FALSE)</f>
        <v>3</v>
      </c>
      <c r="AL51">
        <f>VLOOKUP(I51,'MLB Weekly Win Totals'!$B$5:$LL$34,18,FALSE)</f>
        <v>4</v>
      </c>
      <c r="AM51">
        <f>VLOOKUP(J51,'MLB Weekly Win Totals'!$B$5:$LL$34,19,FALSE)</f>
        <v>5</v>
      </c>
      <c r="AN51">
        <f>VLOOKUP(K51,'MLB Weekly Win Totals'!$B$5:$LL$34,20,FALSE)</f>
        <v>3</v>
      </c>
      <c r="AO51">
        <v>0</v>
      </c>
      <c r="AP51">
        <v>0</v>
      </c>
      <c r="AQ51">
        <f>VLOOKUP(N51,'MLB Weekly Win Totals'!$B$5:$LL$34,21,FALSE)</f>
        <v>0</v>
      </c>
      <c r="AR51">
        <f>VLOOKUP(O51,'MLB Weekly Win Totals'!$B$5:$LL$34,22,FALSE)</f>
        <v>4</v>
      </c>
      <c r="AS51">
        <f>VLOOKUP(P51,'MLB Weekly Win Totals'!$B$5:$LL$34,23,FALSE)</f>
        <v>2</v>
      </c>
      <c r="AT51">
        <f>VLOOKUP(Q51,'MLB Weekly Win Totals'!$B$5:$LL$34,24,FALSE)</f>
        <v>4</v>
      </c>
      <c r="AU51">
        <f>VLOOKUP(R51,'MLB Weekly Win Totals'!$B$5:$LL$34,25,FALSE)</f>
        <v>3</v>
      </c>
    </row>
    <row r="52" spans="1:47" x14ac:dyDescent="0.2">
      <c r="A52" s="1" t="str">
        <f>VLOOKUP(S52,'Teams Used By Individual'!$B$4:$FH$71,6,FALSE)</f>
        <v>Athletics</v>
      </c>
      <c r="B52" s="1" t="str">
        <f>VLOOKUP(S52,'Teams Used By Individual'!$B$4:$FH$71,8,FALSE)</f>
        <v>Royals</v>
      </c>
      <c r="C52" s="1" t="str">
        <f>VLOOKUP(S52,'Teams Used By Individual'!$B$4:$FH$71,9,FALSE)</f>
        <v>Cubs</v>
      </c>
      <c r="D52" s="1" t="str">
        <f>VLOOKUP(S52,'Teams Used By Individual'!$B$4:$FH$71,10,FALSE)</f>
        <v>Angels</v>
      </c>
      <c r="E52" s="1" t="str">
        <f>VLOOKUP(S52,'Teams Used By Individual'!$B$4:$FH$71,11,FALSE)</f>
        <v>Mets</v>
      </c>
      <c r="F52" s="1" t="str">
        <f>VLOOKUP(S52,'Teams Used By Individual'!$B$4:$FH$71,12,FALSE)</f>
        <v>Tigers</v>
      </c>
      <c r="G52" s="1" t="str">
        <f>VLOOKUP(S52,'Teams Used By Individual'!$B$4:$FH$71,13,FALSE)</f>
        <v>Marlins</v>
      </c>
      <c r="H52" s="1" t="str">
        <f>VLOOKUP(S52,'Teams Used By Individual'!$B$4:$FH$71,14,FALSE)</f>
        <v>Yankees</v>
      </c>
      <c r="I52" s="1" t="str">
        <f>VLOOKUP(S52,'Teams Used By Individual'!$B$4:$FH$71,15,FALSE)</f>
        <v>Brewers</v>
      </c>
      <c r="J52" s="1" t="str">
        <f>VLOOKUP(S52,'Teams Used By Individual'!$B$4:$FH$71,16,FALSE)</f>
        <v>Mariners</v>
      </c>
      <c r="K52" s="1" t="str">
        <f>VLOOKUP(S52,'Teams Used By Individual'!$B$4:$FH$71,17,FALSE)</f>
        <v>Reds</v>
      </c>
      <c r="L52" s="1" t="str">
        <f>VLOOKUP(S52,'Teams Used By Individual'!$B$4:$FH$71,18,FALSE)</f>
        <v>Wood</v>
      </c>
      <c r="M52" s="1" t="str">
        <f>VLOOKUP(S52,'Teams Used By Individual'!$B$4:$FH$71,19,FALSE)</f>
        <v>American</v>
      </c>
      <c r="N52" s="1" t="str">
        <f>VLOOKUP(S52,'Teams Used By Individual'!$B$4:$FH$71,20,FALSE)</f>
        <v>Pirates</v>
      </c>
      <c r="O52" s="1" t="str">
        <f>VLOOKUP(S52,'Teams Used By Individual'!$B$4:$FH$71,21,FALSE)</f>
        <v>Guardians</v>
      </c>
      <c r="P52" s="1" t="str">
        <f>VLOOKUP(S52,'Teams Used By Individual'!$B$4:$FH$71,22,FALSE)</f>
        <v>Astros</v>
      </c>
      <c r="Q52" s="1" t="str">
        <f>VLOOKUP(S52,'Teams Used By Individual'!$B$4:$FH$71,23,FALSE)</f>
        <v>Braves</v>
      </c>
      <c r="R52" s="1" t="str">
        <f>VLOOKUP(S52,'Teams Used By Individual'!$B$4:$FH$71,24,FALSE)</f>
        <v>Diamondbacks</v>
      </c>
      <c r="S52" s="14" t="s">
        <v>8</v>
      </c>
      <c r="T52" s="15">
        <f>SUM(Y52:AU52)</f>
        <v>70</v>
      </c>
      <c r="U52" s="20">
        <f>(WAA!Z47-WAA!Z2)+(WAA!AC47-WAA!AC2)+(WAA!G40-WAA!G2)+(WAA!W47-WAA!W2)+(WAA!R47-WAA!R2)+(WAA!Q47-WAA!Q2)+(WAA!K47-WAA!K2)+(WAA!AA47-WAA!AA2)+(WAA!S47-WAA!S2)+(WAA!V47-WAA!V2)+(WAA!L47-WAA!L2)+(WAA!X47-WAA!X2)+(WAA!E47-WAA!E2)+(WAA!Y47-WAA!Y2)+(WAA!P47-WAA!P2)+(WAA!AB47-WAA!AB2)+(WAA!J47-WAA!J2)+(WAA!O47-WAA!O2)+(WAA!U47-WAA!U2)+(WAA!AF47-WAA!AF2)</f>
        <v>-0.70767054176090127</v>
      </c>
      <c r="V52" s="13">
        <f>VLOOKUP(S52,'SOTU Working Page'!$S$5:$V$72,4,FALSE)</f>
        <v>0.51160148125704852</v>
      </c>
      <c r="W52" s="1" t="str">
        <f>VLOOKUP(S52,'Teams Used By Individual'!$B$4:$DF$71,4,FALSE)</f>
        <v>Red Sox</v>
      </c>
      <c r="X52" s="1" t="str">
        <f>VLOOKUP(S52,'Teams Used By Individual'!$B$4:$DF$71,3,FALSE)</f>
        <v>Cardinals</v>
      </c>
      <c r="Y52" s="1">
        <v>1</v>
      </c>
      <c r="Z52" s="1">
        <v>1</v>
      </c>
      <c r="AA52">
        <v>2</v>
      </c>
      <c r="AB52">
        <v>3</v>
      </c>
      <c r="AC52">
        <v>4</v>
      </c>
      <c r="AD52">
        <v>2</v>
      </c>
      <c r="AE52">
        <f>VLOOKUP(B52,'MLB Weekly Win Totals'!$B$5:$L$34,11,FALSE)</f>
        <v>5</v>
      </c>
      <c r="AF52">
        <f>VLOOKUP(C52,'MLB Weekly Win Totals'!$B$5:$LL$34,12,FALSE)</f>
        <v>5</v>
      </c>
      <c r="AG52">
        <f>VLOOKUP(D52,'MLB Weekly Win Totals'!$B$5:$LL$34,13,FALSE)</f>
        <v>5</v>
      </c>
      <c r="AH52">
        <f>VLOOKUP(E52,'MLB Weekly Win Totals'!$B$5:$LL$34,14,FALSE)</f>
        <v>5</v>
      </c>
      <c r="AI52">
        <f>VLOOKUP(F52,'MLB Weekly Win Totals'!$B$5:$LL$34,15,FALSE)</f>
        <v>4</v>
      </c>
      <c r="AJ52">
        <f>VLOOKUP(G52,'MLB Weekly Win Totals'!$B$5:$LL$34,16,FALSE)</f>
        <v>4</v>
      </c>
      <c r="AK52">
        <f>VLOOKUP(H52,'MLB Weekly Win Totals'!$B$5:$LL$34,17,FALSE)</f>
        <v>3</v>
      </c>
      <c r="AL52">
        <f>VLOOKUP(I52,'MLB Weekly Win Totals'!$B$5:$LL$34,18,FALSE)</f>
        <v>4</v>
      </c>
      <c r="AM52">
        <f>VLOOKUP(J52,'MLB Weekly Win Totals'!$B$5:$LL$34,19,FALSE)</f>
        <v>5</v>
      </c>
      <c r="AN52">
        <f>VLOOKUP(K52,'MLB Weekly Win Totals'!$B$5:$LL$34,20,FALSE)</f>
        <v>4</v>
      </c>
      <c r="AO52">
        <v>0</v>
      </c>
      <c r="AP52">
        <v>0</v>
      </c>
      <c r="AQ52">
        <f>VLOOKUP(N52,'MLB Weekly Win Totals'!$B$5:$LL$34,21,FALSE)</f>
        <v>0</v>
      </c>
      <c r="AR52">
        <f>VLOOKUP(O52,'MLB Weekly Win Totals'!$B$5:$LL$34,22,FALSE)</f>
        <v>4</v>
      </c>
      <c r="AS52">
        <f>VLOOKUP(P52,'MLB Weekly Win Totals'!$B$5:$LL$34,23,FALSE)</f>
        <v>2</v>
      </c>
      <c r="AT52">
        <f>VLOOKUP(Q52,'MLB Weekly Win Totals'!$B$5:$LL$34,24,FALSE)</f>
        <v>4</v>
      </c>
      <c r="AU52">
        <f>VLOOKUP(R52,'MLB Weekly Win Totals'!$B$5:$LL$34,25,FALSE)</f>
        <v>3</v>
      </c>
    </row>
    <row r="53" spans="1:47" x14ac:dyDescent="0.2">
      <c r="A53" s="1" t="str">
        <f>VLOOKUP(S53,'Teams Used By Individual'!$B$4:$FH$71,6,FALSE)</f>
        <v>White Sox</v>
      </c>
      <c r="B53" s="1" t="str">
        <f>VLOOKUP(S53,'Teams Used By Individual'!$B$4:$FH$71,8,FALSE)</f>
        <v>Royals</v>
      </c>
      <c r="C53" s="1" t="str">
        <f>VLOOKUP(S53,'Teams Used By Individual'!$B$4:$FH$71,9,FALSE)</f>
        <v>Orioles</v>
      </c>
      <c r="D53" s="1" t="str">
        <f>VLOOKUP(S53,'Teams Used By Individual'!$B$4:$FH$71,10,FALSE)</f>
        <v>Angels</v>
      </c>
      <c r="E53" s="1" t="str">
        <f>VLOOKUP(S53,'Teams Used By Individual'!$B$4:$FH$71,11,FALSE)</f>
        <v>Mets</v>
      </c>
      <c r="F53" s="1" t="str">
        <f>VLOOKUP(S53,'Teams Used By Individual'!$B$4:$FH$71,12,FALSE)</f>
        <v>Marlins</v>
      </c>
      <c r="G53" s="1" t="str">
        <f>VLOOKUP(S53,'Teams Used By Individual'!$B$4:$FH$71,13,FALSE)</f>
        <v>Astros</v>
      </c>
      <c r="H53" s="1" t="str">
        <f>VLOOKUP(S53,'Teams Used By Individual'!$B$4:$FH$71,14,FALSE)</f>
        <v>Rockies</v>
      </c>
      <c r="I53" s="1" t="str">
        <f>VLOOKUP(S53,'Teams Used By Individual'!$B$4:$FH$71,15,FALSE)</f>
        <v>Giants</v>
      </c>
      <c r="J53" s="1" t="str">
        <f>VLOOKUP(S53,'Teams Used By Individual'!$B$4:$FH$71,16,FALSE)</f>
        <v>Mariners</v>
      </c>
      <c r="K53" s="1" t="str">
        <f>VLOOKUP(S53,'Teams Used By Individual'!$B$4:$FH$71,17,FALSE)</f>
        <v>Guardians</v>
      </c>
      <c r="L53" s="1" t="str">
        <f>VLOOKUP(S53,'Teams Used By Individual'!$B$4:$FH$71,18,FALSE)</f>
        <v>Olson</v>
      </c>
      <c r="M53" s="1" t="str">
        <f>VLOOKUP(S53,'Teams Used By Individual'!$B$4:$FH$71,19,FALSE)</f>
        <v>National</v>
      </c>
      <c r="N53" s="1" t="str">
        <f>VLOOKUP(S53,'Teams Used By Individual'!$B$4:$FH$71,20,FALSE)</f>
        <v>Pirates</v>
      </c>
      <c r="O53" s="1" t="str">
        <f>VLOOKUP(S53,'Teams Used By Individual'!$B$4:$FH$71,21,FALSE)</f>
        <v>Rangers</v>
      </c>
      <c r="P53" s="1" t="str">
        <f>VLOOKUP(S53,'Teams Used By Individual'!$B$4:$FH$71,22,FALSE)</f>
        <v>Braves</v>
      </c>
      <c r="Q53" s="1" t="str">
        <f>VLOOKUP(S53,'Teams Used By Individual'!$B$4:$FH$71,23,FALSE)</f>
        <v>Athletics</v>
      </c>
      <c r="R53" s="1" t="str">
        <f>VLOOKUP(S53,'Teams Used By Individual'!$B$4:$FH$71,24,FALSE)</f>
        <v>Tigers</v>
      </c>
      <c r="S53" s="14" t="s">
        <v>5</v>
      </c>
      <c r="T53" s="15">
        <f>SUM(Y53:AU53)</f>
        <v>70</v>
      </c>
      <c r="U53" s="20">
        <f>(WAA!M43-WAA!M2)+(WAA!AC43-WAA!AC2)+(WAA!G40-WAA!G2)+(WAA!W43-WAA!W2)+(WAA!N43-WAA!N2)+(WAA!AB43-WAA!AB2)+(WAA!K43-WAA!K2)+(WAA!F43-WAA!F2)+(WAA!S43-WAA!S2)+(WAA!V43-WAA!V2)+(WAA!X43-WAA!X2)+(WAA!O43-WAA!O2)+(WAA!AH43-WAA!AH2)+(WAA!AG43-WAA!AG2)+(WAA!P43-WAA!P2)+(WAA!J43-WAA!J2)+(WAA!Q43-WAA!Q2)+(WAA!U43-WAA!U2)+(WAA!R43-WAA!R2)+(WAA!L43-WAA!L2)</f>
        <v>6.7211036509541966E-2</v>
      </c>
      <c r="V53" s="13">
        <f>VLOOKUP(S53,'SOTU Working Page'!$S$5:$V$72,4,FALSE)</f>
        <v>0.47844210543748389</v>
      </c>
      <c r="W53" s="1" t="str">
        <f>VLOOKUP(S53,'Teams Used By Individual'!$B$4:$DF$71,4,FALSE)</f>
        <v>Red Sox</v>
      </c>
      <c r="X53" s="1" t="str">
        <f>VLOOKUP(S53,'Teams Used By Individual'!$B$4:$DF$71,3,FALSE)</f>
        <v>Twins</v>
      </c>
      <c r="Y53" s="1">
        <v>1</v>
      </c>
      <c r="Z53" s="1">
        <v>3</v>
      </c>
      <c r="AA53">
        <v>2</v>
      </c>
      <c r="AB53">
        <v>3</v>
      </c>
      <c r="AC53">
        <v>2</v>
      </c>
      <c r="AD53">
        <v>3</v>
      </c>
      <c r="AE53">
        <f>VLOOKUP(B53,'MLB Weekly Win Totals'!$B$5:$L$34,11,FALSE)</f>
        <v>5</v>
      </c>
      <c r="AF53">
        <f>VLOOKUP(C53,'MLB Weekly Win Totals'!$B$5:$LL$34,12,FALSE)</f>
        <v>0</v>
      </c>
      <c r="AG53">
        <f>VLOOKUP(D53,'MLB Weekly Win Totals'!$B$5:$LL$34,13,FALSE)</f>
        <v>5</v>
      </c>
      <c r="AH53">
        <f>VLOOKUP(E53,'MLB Weekly Win Totals'!$B$5:$LL$34,14,FALSE)</f>
        <v>5</v>
      </c>
      <c r="AI53">
        <f>VLOOKUP(F53,'MLB Weekly Win Totals'!$B$5:$LL$34,15,FALSE)</f>
        <v>1</v>
      </c>
      <c r="AJ53">
        <f>VLOOKUP(G53,'MLB Weekly Win Totals'!$B$5:$LL$34,16,FALSE)</f>
        <v>5</v>
      </c>
      <c r="AK53">
        <f>VLOOKUP(H53,'MLB Weekly Win Totals'!$B$5:$LL$34,17,FALSE)</f>
        <v>4</v>
      </c>
      <c r="AL53">
        <f>VLOOKUP(I53,'MLB Weekly Win Totals'!$B$5:$LL$34,18,FALSE)</f>
        <v>1</v>
      </c>
      <c r="AM53">
        <f>VLOOKUP(J53,'MLB Weekly Win Totals'!$B$5:$LL$34,19,FALSE)</f>
        <v>5</v>
      </c>
      <c r="AN53">
        <f>VLOOKUP(K53,'MLB Weekly Win Totals'!$B$5:$LL$34,20,FALSE)</f>
        <v>6</v>
      </c>
      <c r="AO53">
        <v>0</v>
      </c>
      <c r="AP53">
        <v>1</v>
      </c>
      <c r="AQ53">
        <f>VLOOKUP(N53,'MLB Weekly Win Totals'!$B$5:$LL$34,21,FALSE)</f>
        <v>0</v>
      </c>
      <c r="AR53">
        <f>VLOOKUP(O53,'MLB Weekly Win Totals'!$B$5:$LL$34,22,FALSE)</f>
        <v>6</v>
      </c>
      <c r="AS53">
        <f>VLOOKUP(P53,'MLB Weekly Win Totals'!$B$5:$LL$34,23,FALSE)</f>
        <v>3</v>
      </c>
      <c r="AT53">
        <f>VLOOKUP(Q53,'MLB Weekly Win Totals'!$B$5:$LL$34,24,FALSE)</f>
        <v>4</v>
      </c>
      <c r="AU53">
        <f>VLOOKUP(R53,'MLB Weekly Win Totals'!$B$5:$LL$34,25,FALSE)</f>
        <v>5</v>
      </c>
    </row>
    <row r="54" spans="1:47" x14ac:dyDescent="0.2">
      <c r="A54" s="1" t="str">
        <f>VLOOKUP(S54,'Teams Used By Individual'!$B$4:$FH$71,6,FALSE)</f>
        <v>White Sox</v>
      </c>
      <c r="B54" s="1" t="str">
        <f>VLOOKUP(S54,'Teams Used By Individual'!$B$4:$FH$71,8,FALSE)</f>
        <v>Royals</v>
      </c>
      <c r="C54" s="1" t="str">
        <f>VLOOKUP(S54,'Teams Used By Individual'!$B$4:$FH$71,9,FALSE)</f>
        <v>Braves</v>
      </c>
      <c r="D54" s="1" t="str">
        <f>VLOOKUP(S54,'Teams Used By Individual'!$B$4:$FH$71,10,FALSE)</f>
        <v>Phillies</v>
      </c>
      <c r="E54" s="1" t="str">
        <f>VLOOKUP(S54,'Teams Used By Individual'!$B$4:$FH$71,11,FALSE)</f>
        <v>Brewers</v>
      </c>
      <c r="F54" s="1" t="str">
        <f>VLOOKUP(S54,'Teams Used By Individual'!$B$4:$FH$71,12,FALSE)</f>
        <v>Twins</v>
      </c>
      <c r="G54" s="1" t="str">
        <f>VLOOKUP(S54,'Teams Used By Individual'!$B$4:$FH$71,13,FALSE)</f>
        <v>Tigers</v>
      </c>
      <c r="H54" s="1" t="str">
        <f>VLOOKUP(S54,'Teams Used By Individual'!$B$4:$FH$71,14,FALSE)</f>
        <v>Nationals</v>
      </c>
      <c r="I54" s="1" t="str">
        <f>VLOOKUP(S54,'Teams Used By Individual'!$B$4:$FH$71,15,FALSE)</f>
        <v>Padres</v>
      </c>
      <c r="J54" s="1" t="str">
        <f>VLOOKUP(S54,'Teams Used By Individual'!$B$4:$FH$71,16,FALSE)</f>
        <v>Orioles</v>
      </c>
      <c r="K54" s="1" t="str">
        <f>VLOOKUP(S54,'Teams Used By Individual'!$B$4:$FH$71,17,FALSE)</f>
        <v>Guardians</v>
      </c>
      <c r="L54" s="1" t="str">
        <f>VLOOKUP(S54,'Teams Used By Individual'!$B$4:$FH$71,18,FALSE)</f>
        <v>Raleigh</v>
      </c>
      <c r="M54" s="1" t="str">
        <f>VLOOKUP(S54,'Teams Used By Individual'!$B$4:$FH$71,19,FALSE)</f>
        <v>National</v>
      </c>
      <c r="N54" s="1" t="str">
        <f>VLOOKUP(S54,'Teams Used By Individual'!$B$4:$FH$71,20,FALSE)</f>
        <v>Pirates</v>
      </c>
      <c r="O54" s="1" t="str">
        <f>VLOOKUP(S54,'Teams Used By Individual'!$B$4:$FH$71,21,FALSE)</f>
        <v>Astros</v>
      </c>
      <c r="P54" s="1" t="str">
        <f>VLOOKUP(S54,'Teams Used By Individual'!$B$4:$FH$71,22,FALSE)</f>
        <v>Rockies</v>
      </c>
      <c r="Q54" s="1" t="str">
        <f>VLOOKUP(S54,'Teams Used By Individual'!$B$4:$FH$71,23,FALSE)</f>
        <v>Rays</v>
      </c>
      <c r="R54" s="1" t="str">
        <f>VLOOKUP(S54,'Teams Used By Individual'!$B$4:$FH$71,24,FALSE)</f>
        <v>Giants</v>
      </c>
      <c r="S54" s="14" t="s">
        <v>52</v>
      </c>
      <c r="T54" s="15">
        <f>SUM(Y54:AU54)</f>
        <v>70</v>
      </c>
      <c r="U54" s="20">
        <f>(WAA!AB69-WAA!AB2)+(WAA!AC69-WAA!AC2)+(WAA!G40-WAA!G2)+(WAA!V69-WAA!V2)+(WAA!N69-WAA!N2)+(WAA!Q69-WAA!Q2)+(WAA!K69-WAA!K2)+(WAA!U69-WAA!U2)+(WAA!T69-WAA!T2)+(WAA!Y69-WAA!Y2)+(WAA!M69-WAA!M2)+(WAA!L69-WAA!L2)+(WAA!W69-WAA!W2)+(WAA!AE69-WAA!AE2)+(WAA!F69-WAA!F2)+(WAA!J69-WAA!J2)+(WAA!O69-WAA!O2)+(WAA!AH69-WAA!AH2)+(WAA!H69-WAA!H2)+(WAA!AG69-WAA!AG2)</f>
        <v>-4.3268156695059368</v>
      </c>
      <c r="V54" s="13">
        <f>VLOOKUP(S54,'SOTU Working Page'!$S$5:$V$72,4,FALSE)</f>
        <v>0.49319780960742887</v>
      </c>
      <c r="W54" s="1" t="str">
        <f>VLOOKUP(S54,'Teams Used By Individual'!$B$4:$DF$71,4,FALSE)</f>
        <v>Red Sox</v>
      </c>
      <c r="X54" s="1" t="str">
        <f>VLOOKUP(S54,'Teams Used By Individual'!$B$4:$DF$71,3,FALSE)</f>
        <v>Reds</v>
      </c>
      <c r="Y54" s="1">
        <v>1</v>
      </c>
      <c r="Z54" s="1">
        <v>2</v>
      </c>
      <c r="AA54">
        <v>2</v>
      </c>
      <c r="AB54">
        <v>5</v>
      </c>
      <c r="AC54">
        <v>2</v>
      </c>
      <c r="AD54">
        <v>2</v>
      </c>
      <c r="AE54">
        <f>VLOOKUP(B54,'MLB Weekly Win Totals'!$B$5:$L$34,11,FALSE)</f>
        <v>5</v>
      </c>
      <c r="AF54">
        <f>VLOOKUP(C54,'MLB Weekly Win Totals'!$B$5:$LL$34,12,FALSE)</f>
        <v>5</v>
      </c>
      <c r="AG54">
        <f>VLOOKUP(D54,'MLB Weekly Win Totals'!$B$5:$LL$34,13,FALSE)</f>
        <v>6</v>
      </c>
      <c r="AH54">
        <f>VLOOKUP(E54,'MLB Weekly Win Totals'!$B$5:$LL$34,14,FALSE)</f>
        <v>6</v>
      </c>
      <c r="AI54">
        <f>VLOOKUP(F54,'MLB Weekly Win Totals'!$B$5:$LL$34,15,FALSE)</f>
        <v>4</v>
      </c>
      <c r="AJ54">
        <f>VLOOKUP(G54,'MLB Weekly Win Totals'!$B$5:$LL$34,16,FALSE)</f>
        <v>3</v>
      </c>
      <c r="AK54">
        <f>VLOOKUP(H54,'MLB Weekly Win Totals'!$B$5:$LL$34,17,FALSE)</f>
        <v>2</v>
      </c>
      <c r="AL54">
        <f>VLOOKUP(I54,'MLB Weekly Win Totals'!$B$5:$LL$34,18,FALSE)</f>
        <v>3</v>
      </c>
      <c r="AM54">
        <f>VLOOKUP(J54,'MLB Weekly Win Totals'!$B$5:$LL$34,19,FALSE)</f>
        <v>4</v>
      </c>
      <c r="AN54">
        <f>VLOOKUP(K54,'MLB Weekly Win Totals'!$B$5:$LL$34,20,FALSE)</f>
        <v>6</v>
      </c>
      <c r="AO54">
        <v>2</v>
      </c>
      <c r="AP54">
        <v>1</v>
      </c>
      <c r="AQ54">
        <f>VLOOKUP(N54,'MLB Weekly Win Totals'!$B$5:$LL$34,21,FALSE)</f>
        <v>0</v>
      </c>
      <c r="AR54">
        <f>VLOOKUP(O54,'MLB Weekly Win Totals'!$B$5:$LL$34,22,FALSE)</f>
        <v>3</v>
      </c>
      <c r="AS54">
        <f>VLOOKUP(P54,'MLB Weekly Win Totals'!$B$5:$LL$34,23,FALSE)</f>
        <v>3</v>
      </c>
      <c r="AT54">
        <f>VLOOKUP(Q54,'MLB Weekly Win Totals'!$B$5:$LL$34,24,FALSE)</f>
        <v>2</v>
      </c>
      <c r="AU54">
        <f>VLOOKUP(R54,'MLB Weekly Win Totals'!$B$5:$LL$34,25,FALSE)</f>
        <v>1</v>
      </c>
    </row>
    <row r="55" spans="1:47" x14ac:dyDescent="0.2">
      <c r="A55" s="1" t="str">
        <f>VLOOKUP(S55,'Teams Used By Individual'!$B$4:$FH$71,6,FALSE)</f>
        <v>White Sox</v>
      </c>
      <c r="B55" s="1" t="str">
        <f>VLOOKUP(S55,'Teams Used By Individual'!$B$4:$FH$71,8,FALSE)</f>
        <v>Royals</v>
      </c>
      <c r="C55" s="1" t="str">
        <f>VLOOKUP(S55,'Teams Used By Individual'!$B$4:$FH$71,9,FALSE)</f>
        <v>Rangers</v>
      </c>
      <c r="D55" s="1" t="str">
        <f>VLOOKUP(S55,'Teams Used By Individual'!$B$4:$FH$71,10,FALSE)</f>
        <v>Angels</v>
      </c>
      <c r="E55" s="1" t="str">
        <f>VLOOKUP(S55,'Teams Used By Individual'!$B$4:$FH$71,11,FALSE)</f>
        <v>Mets</v>
      </c>
      <c r="F55" s="1" t="str">
        <f>VLOOKUP(S55,'Teams Used By Individual'!$B$4:$FH$71,12,FALSE)</f>
        <v>Tigers</v>
      </c>
      <c r="G55" s="1" t="str">
        <f>VLOOKUP(S55,'Teams Used By Individual'!$B$4:$FH$71,13,FALSE)</f>
        <v>Cardinals</v>
      </c>
      <c r="H55" s="1" t="str">
        <f>VLOOKUP(S55,'Teams Used By Individual'!$B$4:$FH$71,14,FALSE)</f>
        <v>Astros</v>
      </c>
      <c r="I55" s="1" t="str">
        <f>VLOOKUP(S55,'Teams Used By Individual'!$B$4:$FH$71,15,FALSE)</f>
        <v>Diamondbacks</v>
      </c>
      <c r="J55" s="1" t="str">
        <f>VLOOKUP(S55,'Teams Used By Individual'!$B$4:$FH$71,16,FALSE)</f>
        <v>Mariners</v>
      </c>
      <c r="K55" s="1" t="str">
        <f>VLOOKUP(S55,'Teams Used By Individual'!$B$4:$FH$71,17,FALSE)</f>
        <v>Reds</v>
      </c>
      <c r="L55" s="1" t="str">
        <f>VLOOKUP(S55,'Teams Used By Individual'!$B$4:$FH$71,18,FALSE)</f>
        <v>Wood</v>
      </c>
      <c r="M55" s="1" t="str">
        <f>VLOOKUP(S55,'Teams Used By Individual'!$B$4:$FH$71,19,FALSE)</f>
        <v>American</v>
      </c>
      <c r="N55" s="1" t="str">
        <f>VLOOKUP(S55,'Teams Used By Individual'!$B$4:$FH$71,20,FALSE)</f>
        <v>Pirates</v>
      </c>
      <c r="O55" s="1" t="str">
        <f>VLOOKUP(S55,'Teams Used By Individual'!$B$4:$FH$71,21,FALSE)</f>
        <v>Padres</v>
      </c>
      <c r="P55" s="1" t="str">
        <f>VLOOKUP(S55,'Teams Used By Individual'!$B$4:$FH$71,22,FALSE)</f>
        <v>Yankees</v>
      </c>
      <c r="Q55" s="1" t="str">
        <f>VLOOKUP(S55,'Teams Used By Individual'!$B$4:$FH$71,23,FALSE)</f>
        <v>Guardians</v>
      </c>
      <c r="R55" s="1" t="str">
        <f>VLOOKUP(S55,'Teams Used By Individual'!$B$4:$FH$71,24,FALSE)</f>
        <v>Phillies</v>
      </c>
      <c r="S55" s="14" t="s">
        <v>140</v>
      </c>
      <c r="T55" s="15">
        <f>SUM(Y55:AU55)</f>
        <v>70</v>
      </c>
      <c r="U55" s="20">
        <f>(WAA!AC60-WAA!AC2)+(WAA!Y60-WAA!Y2)+(WAA!G40-WAA!G2)+(WAA!W60-WAA!W2)+(WAA!N60-WAA!N2)+(WAA!AG60-WAA!AG2)+(WAA!K60-WAA!K2)+(WAA!Q60-WAA!Q2)+(WAA!S60-WAA!S2)+(WAA!V60-WAA!V2)+(WAA!L60-WAA!L2)+(WAA!Z60-WAA!Z2)+(WAA!O60-WAA!O2)+(WAA!AF60-WAA!AF2)+(WAA!P60-WAA!P2)+(WAA!AB60-WAA!AB2)+(WAA!AE60-WAA!AE2)+(WAA!E60-WAA!E2)+(WAA!J60-WAA!J2)+(WAA!T60-WAA!T2)</f>
        <v>-1.7451841016719718</v>
      </c>
      <c r="V55" s="13">
        <f>VLOOKUP(S55,'SOTU Working Page'!$S$5:$V$72,4,FALSE)</f>
        <v>0.51276232573646108</v>
      </c>
      <c r="W55" s="1" t="str">
        <f>VLOOKUP(S55,'Teams Used By Individual'!$B$4:$DF$71,4,FALSE)</f>
        <v>Red Sox</v>
      </c>
      <c r="X55" s="1" t="str">
        <f>VLOOKUP(S55,'Teams Used By Individual'!$B$4:$DF$71,3,FALSE)</f>
        <v>Brewers</v>
      </c>
      <c r="Y55" s="1">
        <v>1</v>
      </c>
      <c r="Z55" s="1">
        <v>5</v>
      </c>
      <c r="AA55">
        <v>2</v>
      </c>
      <c r="AB55">
        <v>3</v>
      </c>
      <c r="AC55">
        <v>2</v>
      </c>
      <c r="AD55">
        <v>3</v>
      </c>
      <c r="AE55">
        <f>VLOOKUP(B55,'MLB Weekly Win Totals'!$B$5:$L$34,11,FALSE)</f>
        <v>5</v>
      </c>
      <c r="AF55">
        <f>VLOOKUP(C55,'MLB Weekly Win Totals'!$B$5:$LL$34,12,FALSE)</f>
        <v>5</v>
      </c>
      <c r="AG55">
        <f>VLOOKUP(D55,'MLB Weekly Win Totals'!$B$5:$LL$34,13,FALSE)</f>
        <v>5</v>
      </c>
      <c r="AH55">
        <f>VLOOKUP(E55,'MLB Weekly Win Totals'!$B$5:$LL$34,14,FALSE)</f>
        <v>5</v>
      </c>
      <c r="AI55">
        <f>VLOOKUP(F55,'MLB Weekly Win Totals'!$B$5:$LL$34,15,FALSE)</f>
        <v>4</v>
      </c>
      <c r="AJ55">
        <f>VLOOKUP(G55,'MLB Weekly Win Totals'!$B$5:$LL$34,16,FALSE)</f>
        <v>1</v>
      </c>
      <c r="AK55">
        <f>VLOOKUP(H55,'MLB Weekly Win Totals'!$B$5:$LL$34,17,FALSE)</f>
        <v>4</v>
      </c>
      <c r="AL55">
        <f>VLOOKUP(I55,'MLB Weekly Win Totals'!$B$5:$LL$34,18,FALSE)</f>
        <v>2</v>
      </c>
      <c r="AM55">
        <f>VLOOKUP(J55,'MLB Weekly Win Totals'!$B$5:$LL$34,19,FALSE)</f>
        <v>5</v>
      </c>
      <c r="AN55">
        <f>VLOOKUP(K55,'MLB Weekly Win Totals'!$B$5:$LL$34,20,FALSE)</f>
        <v>4</v>
      </c>
      <c r="AO55">
        <v>0</v>
      </c>
      <c r="AP55">
        <v>0</v>
      </c>
      <c r="AQ55">
        <f>VLOOKUP(N55,'MLB Weekly Win Totals'!$B$5:$LL$34,21,FALSE)</f>
        <v>0</v>
      </c>
      <c r="AR55">
        <f>VLOOKUP(O55,'MLB Weekly Win Totals'!$B$5:$LL$34,22,FALSE)</f>
        <v>3</v>
      </c>
      <c r="AS55">
        <f>VLOOKUP(P55,'MLB Weekly Win Totals'!$B$5:$LL$34,23,FALSE)</f>
        <v>3</v>
      </c>
      <c r="AT55">
        <f>VLOOKUP(Q55,'MLB Weekly Win Totals'!$B$5:$LL$34,24,FALSE)</f>
        <v>5</v>
      </c>
      <c r="AU55">
        <f>VLOOKUP(R55,'MLB Weekly Win Totals'!$B$5:$LL$34,25,FALSE)</f>
        <v>3</v>
      </c>
    </row>
    <row r="56" spans="1:47" x14ac:dyDescent="0.2">
      <c r="A56" s="1" t="str">
        <f>VLOOKUP(S56,'Teams Used By Individual'!$B$4:$FH$71,6,FALSE)</f>
        <v>White Sox</v>
      </c>
      <c r="B56" s="1" t="str">
        <f>VLOOKUP(S56,'Teams Used By Individual'!$B$4:$FH$71,8,FALSE)</f>
        <v>Royals</v>
      </c>
      <c r="C56" s="1" t="str">
        <f>VLOOKUP(S56,'Teams Used By Individual'!$B$4:$FH$71,9,FALSE)</f>
        <v>Braves</v>
      </c>
      <c r="D56" s="1" t="str">
        <f>VLOOKUP(S56,'Teams Used By Individual'!$B$4:$FH$71,10,FALSE)</f>
        <v>Phillies</v>
      </c>
      <c r="E56" s="1" t="str">
        <f>VLOOKUP(S56,'Teams Used By Individual'!$B$4:$FH$71,11,FALSE)</f>
        <v>Mets</v>
      </c>
      <c r="F56" s="1" t="str">
        <f>VLOOKUP(S56,'Teams Used By Individual'!$B$4:$FH$71,12,FALSE)</f>
        <v>Twins</v>
      </c>
      <c r="G56" s="1" t="str">
        <f>VLOOKUP(S56,'Teams Used By Individual'!$B$4:$FH$71,13,FALSE)</f>
        <v>Brewers</v>
      </c>
      <c r="H56" s="1" t="str">
        <f>VLOOKUP(S56,'Teams Used By Individual'!$B$4:$FH$71,14,FALSE)</f>
        <v>Astros</v>
      </c>
      <c r="I56" s="1" t="str">
        <f>VLOOKUP(S56,'Teams Used By Individual'!$B$4:$FH$71,15,FALSE)</f>
        <v>Cubs</v>
      </c>
      <c r="J56" s="1" t="str">
        <f>VLOOKUP(S56,'Teams Used By Individual'!$B$4:$FH$71,16,FALSE)</f>
        <v>Mariners</v>
      </c>
      <c r="K56" s="1" t="str">
        <f>VLOOKUP(S56,'Teams Used By Individual'!$B$4:$FH$71,17,FALSE)</f>
        <v>Reds</v>
      </c>
      <c r="L56" s="1" t="str">
        <f>VLOOKUP(S56,'Teams Used By Individual'!$B$4:$FH$71,18,FALSE)</f>
        <v>Wood</v>
      </c>
      <c r="M56" s="1" t="str">
        <f>VLOOKUP(S56,'Teams Used By Individual'!$B$4:$FH$71,19,FALSE)</f>
        <v>National</v>
      </c>
      <c r="N56" s="1" t="str">
        <f>VLOOKUP(S56,'Teams Used By Individual'!$B$4:$FH$71,20,FALSE)</f>
        <v>Pirates</v>
      </c>
      <c r="O56" s="1" t="str">
        <f>VLOOKUP(S56,'Teams Used By Individual'!$B$4:$FH$71,21,FALSE)</f>
        <v>Padres</v>
      </c>
      <c r="P56" s="1" t="str">
        <f>VLOOKUP(S56,'Teams Used By Individual'!$B$4:$FH$71,22,FALSE)</f>
        <v>Blue Jays</v>
      </c>
      <c r="Q56" s="1" t="str">
        <f>VLOOKUP(S56,'Teams Used By Individual'!$B$4:$FH$71,23,FALSE)</f>
        <v>Marlins</v>
      </c>
      <c r="R56" s="1" t="str">
        <f>VLOOKUP(S56,'Teams Used By Individual'!$B$4:$FH$71,24,FALSE)</f>
        <v>Rockies</v>
      </c>
      <c r="S56" s="14" t="s">
        <v>55</v>
      </c>
      <c r="T56" s="15">
        <f>SUM(Y56:AU56)</f>
        <v>70</v>
      </c>
      <c r="U56" s="20">
        <f>(WAA!R11-WAA!R2)+(WAA!AC11-WAA!AC2)+(WAA!G40-WAA!G2)+(WAA!W11-WAA!W2)+(WAA!N11-WAA!N2)+(WAA!Q11-WAA!Q2)+(WAA!K11-WAA!K2)+(WAA!U11-WAA!U2)+(WAA!T11-WAA!T2)+(WAA!V11-WAA!V2)+(WAA!M11-WAA!M2)+(WAA!Y11-WAA!Y2)+(WAA!O11-WAA!O2)+(WAA!AA11-WAA!AA2)+(WAA!P11-WAA!P2)+(WAA!AB11-WAA!AB2)+(WAA!AE11-WAA!AE2)+(WAA!I11-WAA!I2)+(WAA!X11-WAA!X2)+(WAA!AH11-WAA!AH2)</f>
        <v>-4.4273506893663974</v>
      </c>
      <c r="V56" s="13">
        <f>VLOOKUP(S56,'SOTU Working Page'!$S$5:$V$72,4,FALSE)</f>
        <v>0.49830734215897571</v>
      </c>
      <c r="W56" s="1" t="str">
        <f>VLOOKUP(S56,'Teams Used By Individual'!$B$4:$DF$71,4,FALSE)</f>
        <v>Red Sox</v>
      </c>
      <c r="X56" s="1" t="str">
        <f>VLOOKUP(S56,'Teams Used By Individual'!$B$4:$DF$71,3,FALSE)</f>
        <v>Athletics</v>
      </c>
      <c r="Y56" s="1">
        <v>1</v>
      </c>
      <c r="Z56" s="1">
        <v>2</v>
      </c>
      <c r="AA56">
        <v>2</v>
      </c>
      <c r="AB56">
        <v>3</v>
      </c>
      <c r="AC56">
        <v>2</v>
      </c>
      <c r="AD56">
        <v>2</v>
      </c>
      <c r="AE56">
        <f>VLOOKUP(B56,'MLB Weekly Win Totals'!$B$5:$L$34,11,FALSE)</f>
        <v>5</v>
      </c>
      <c r="AF56">
        <f>VLOOKUP(C56,'MLB Weekly Win Totals'!$B$5:$LL$34,12,FALSE)</f>
        <v>5</v>
      </c>
      <c r="AG56">
        <f>VLOOKUP(D56,'MLB Weekly Win Totals'!$B$5:$LL$34,13,FALSE)</f>
        <v>6</v>
      </c>
      <c r="AH56">
        <f>VLOOKUP(E56,'MLB Weekly Win Totals'!$B$5:$LL$34,14,FALSE)</f>
        <v>5</v>
      </c>
      <c r="AI56">
        <f>VLOOKUP(F56,'MLB Weekly Win Totals'!$B$5:$LL$34,15,FALSE)</f>
        <v>4</v>
      </c>
      <c r="AJ56">
        <f>VLOOKUP(G56,'MLB Weekly Win Totals'!$B$5:$LL$34,16,FALSE)</f>
        <v>4</v>
      </c>
      <c r="AK56">
        <f>VLOOKUP(H56,'MLB Weekly Win Totals'!$B$5:$LL$34,17,FALSE)</f>
        <v>4</v>
      </c>
      <c r="AL56">
        <f>VLOOKUP(I56,'MLB Weekly Win Totals'!$B$5:$LL$34,18,FALSE)</f>
        <v>3</v>
      </c>
      <c r="AM56">
        <f>VLOOKUP(J56,'MLB Weekly Win Totals'!$B$5:$LL$34,19,FALSE)</f>
        <v>5</v>
      </c>
      <c r="AN56">
        <f>VLOOKUP(K56,'MLB Weekly Win Totals'!$B$5:$LL$34,20,FALSE)</f>
        <v>4</v>
      </c>
      <c r="AO56">
        <v>0</v>
      </c>
      <c r="AP56">
        <v>1</v>
      </c>
      <c r="AQ56">
        <f>VLOOKUP(N56,'MLB Weekly Win Totals'!$B$5:$LL$34,21,FALSE)</f>
        <v>0</v>
      </c>
      <c r="AR56">
        <f>VLOOKUP(O56,'MLB Weekly Win Totals'!$B$5:$LL$34,22,FALSE)</f>
        <v>3</v>
      </c>
      <c r="AS56">
        <f>VLOOKUP(P56,'MLB Weekly Win Totals'!$B$5:$LL$34,23,FALSE)</f>
        <v>2</v>
      </c>
      <c r="AT56">
        <f>VLOOKUP(Q56,'MLB Weekly Win Totals'!$B$5:$LL$34,24,FALSE)</f>
        <v>2</v>
      </c>
      <c r="AU56">
        <f>VLOOKUP(R56,'MLB Weekly Win Totals'!$B$5:$LL$34,25,FALSE)</f>
        <v>5</v>
      </c>
    </row>
    <row r="57" spans="1:47" x14ac:dyDescent="0.2">
      <c r="A57" s="1" t="str">
        <f>VLOOKUP(S57,'Teams Used By Individual'!$B$4:$FH$71,6,FALSE)</f>
        <v>Athletics</v>
      </c>
      <c r="B57" s="1" t="str">
        <f>VLOOKUP(S57,'Teams Used By Individual'!$B$4:$FH$71,8,FALSE)</f>
        <v>Royals</v>
      </c>
      <c r="C57" s="1" t="str">
        <f>VLOOKUP(S57,'Teams Used By Individual'!$B$4:$FH$71,9,FALSE)</f>
        <v>Cubs</v>
      </c>
      <c r="D57" s="1" t="str">
        <f>VLOOKUP(S57,'Teams Used By Individual'!$B$4:$FH$71,10,FALSE)</f>
        <v>Phillies</v>
      </c>
      <c r="E57" s="1" t="str">
        <f>VLOOKUP(S57,'Teams Used By Individual'!$B$4:$FH$71,11,FALSE)</f>
        <v>Mets</v>
      </c>
      <c r="F57" s="1" t="str">
        <f>VLOOKUP(S57,'Teams Used By Individual'!$B$4:$FH$71,12,FALSE)</f>
        <v>Marlins</v>
      </c>
      <c r="G57" s="1" t="str">
        <f>VLOOKUP(S57,'Teams Used By Individual'!$B$4:$FH$71,13,FALSE)</f>
        <v>Astros</v>
      </c>
      <c r="H57" s="1" t="str">
        <f>VLOOKUP(S57,'Teams Used By Individual'!$B$4:$FH$71,14,FALSE)</f>
        <v>Mariners</v>
      </c>
      <c r="I57" s="1" t="str">
        <f>VLOOKUP(S57,'Teams Used By Individual'!$B$4:$FH$71,15,FALSE)</f>
        <v>Guardians</v>
      </c>
      <c r="J57" s="1" t="str">
        <f>VLOOKUP(S57,'Teams Used By Individual'!$B$4:$FH$71,16,FALSE)</f>
        <v>Reds</v>
      </c>
      <c r="K57" s="1" t="str">
        <f>VLOOKUP(S57,'Teams Used By Individual'!$B$4:$FH$71,17,FALSE)</f>
        <v>Angels</v>
      </c>
      <c r="L57" s="1" t="str">
        <f>VLOOKUP(S57,'Teams Used By Individual'!$B$4:$FH$71,18,FALSE)</f>
        <v>Raleigh</v>
      </c>
      <c r="M57" s="1" t="str">
        <f>VLOOKUP(S57,'Teams Used By Individual'!$B$4:$FH$71,19,FALSE)</f>
        <v>National</v>
      </c>
      <c r="N57" s="1" t="str">
        <f>VLOOKUP(S57,'Teams Used By Individual'!$B$4:$FH$71,20,FALSE)</f>
        <v>White Sox</v>
      </c>
      <c r="O57" s="1" t="str">
        <f>VLOOKUP(S57,'Teams Used By Individual'!$B$4:$FH$71,21,FALSE)</f>
        <v>Braves</v>
      </c>
      <c r="P57" s="1" t="str">
        <f>VLOOKUP(S57,'Teams Used By Individual'!$B$4:$FH$71,22,FALSE)</f>
        <v>Cardinals</v>
      </c>
      <c r="Q57" s="1" t="str">
        <f>VLOOKUP(S57,'Teams Used By Individual'!$B$4:$FH$71,23,FALSE)</f>
        <v>Dodgers</v>
      </c>
      <c r="R57" s="1" t="str">
        <f>VLOOKUP(S57,'Teams Used By Individual'!$B$4:$FH$71,24,FALSE)</f>
        <v>Red Sox</v>
      </c>
      <c r="S57" s="14" t="s">
        <v>39</v>
      </c>
      <c r="T57" s="15">
        <f>SUM(Y57:AU57)</f>
        <v>69</v>
      </c>
      <c r="U57" s="20">
        <f>(WAA!Y22-WAA!Y2)+(WAA!N22-WAA!N2)+(WAA!M22-WAA!M2)+(WAA!W22-WAA!W2)+(WAA!R22-WAA!R2)+(WAA!Q22-WAA!Q2)+(WAA!K22-WAA!K2)+(WAA!AA22-WAA!AA2)+(WAA!T22-WAA!T2)+(WAA!V22-WAA!V2)+(WAA!X22-WAA!X2)+(WAA!O22-WAA!O2)+(WAA!P22-WAA!P2)+(WAA!J22-WAA!J2)+(WAA!AB22-WAA!AB2)+(WAA!S22-WAA!S2)+(WAA!U22-WAA!U2)+(WAA!Z22-WAA!Z2)+(WAA!AD22-WAA!AD2)+(WAA!G22-WAA!G2)</f>
        <v>-8.3133538511459548</v>
      </c>
      <c r="V57" s="13">
        <f>VLOOKUP(S57,'SOTU Working Page'!$S$5:$V$72,4,FALSE)</f>
        <v>0.50920419503073</v>
      </c>
      <c r="W57" s="1" t="str">
        <f>VLOOKUP(S57,'Teams Used By Individual'!$B$4:$DF$71,4,FALSE)</f>
        <v>Twins</v>
      </c>
      <c r="X57" s="1" t="str">
        <f>VLOOKUP(S57,'Teams Used By Individual'!$B$4:$DF$71,3,FALSE)</f>
        <v>Brewers</v>
      </c>
      <c r="Y57" s="1">
        <v>1</v>
      </c>
      <c r="Z57" s="1">
        <v>5</v>
      </c>
      <c r="AA57">
        <v>2</v>
      </c>
      <c r="AB57">
        <v>3</v>
      </c>
      <c r="AC57">
        <v>4</v>
      </c>
      <c r="AD57">
        <v>2</v>
      </c>
      <c r="AE57">
        <f>VLOOKUP(B57,'MLB Weekly Win Totals'!$B$5:$L$34,11,FALSE)</f>
        <v>5</v>
      </c>
      <c r="AF57">
        <f>VLOOKUP(C57,'MLB Weekly Win Totals'!$B$5:$LL$34,12,FALSE)</f>
        <v>5</v>
      </c>
      <c r="AG57">
        <f>VLOOKUP(D57,'MLB Weekly Win Totals'!$B$5:$LL$34,13,FALSE)</f>
        <v>6</v>
      </c>
      <c r="AH57">
        <f>VLOOKUP(E57,'MLB Weekly Win Totals'!$B$5:$LL$34,14,FALSE)</f>
        <v>5</v>
      </c>
      <c r="AI57">
        <f>VLOOKUP(F57,'MLB Weekly Win Totals'!$B$5:$LL$34,15,FALSE)</f>
        <v>1</v>
      </c>
      <c r="AJ57">
        <f>VLOOKUP(G57,'MLB Weekly Win Totals'!$B$5:$LL$34,16,FALSE)</f>
        <v>5</v>
      </c>
      <c r="AK57">
        <f>VLOOKUP(H57,'MLB Weekly Win Totals'!$B$5:$LL$34,17,FALSE)</f>
        <v>3</v>
      </c>
      <c r="AL57">
        <f>VLOOKUP(I57,'MLB Weekly Win Totals'!$B$5:$LL$34,18,FALSE)</f>
        <v>1</v>
      </c>
      <c r="AM57">
        <f>VLOOKUP(J57,'MLB Weekly Win Totals'!$B$5:$LL$34,19,FALSE)</f>
        <v>2</v>
      </c>
      <c r="AN57">
        <f>VLOOKUP(K57,'MLB Weekly Win Totals'!$B$5:$LL$34,20,FALSE)</f>
        <v>4</v>
      </c>
      <c r="AO57">
        <v>2</v>
      </c>
      <c r="AP57">
        <v>1</v>
      </c>
      <c r="AQ57">
        <f>VLOOKUP(N57,'MLB Weekly Win Totals'!$B$5:$LL$34,21,FALSE)</f>
        <v>3</v>
      </c>
      <c r="AR57">
        <f>VLOOKUP(O57,'MLB Weekly Win Totals'!$B$5:$LL$34,22,FALSE)</f>
        <v>1</v>
      </c>
      <c r="AS57">
        <f>VLOOKUP(P57,'MLB Weekly Win Totals'!$B$5:$LL$34,23,FALSE)</f>
        <v>2</v>
      </c>
      <c r="AT57">
        <f>VLOOKUP(Q57,'MLB Weekly Win Totals'!$B$5:$LL$34,24,FALSE)</f>
        <v>3</v>
      </c>
      <c r="AU57">
        <f>VLOOKUP(R57,'MLB Weekly Win Totals'!$B$5:$LL$34,25,FALSE)</f>
        <v>3</v>
      </c>
    </row>
    <row r="58" spans="1:47" x14ac:dyDescent="0.2">
      <c r="A58" s="1" t="str">
        <f>VLOOKUP(S58,'Teams Used By Individual'!$B$4:$FH$71,6,FALSE)</f>
        <v>Diamondbacks</v>
      </c>
      <c r="B58" s="1" t="str">
        <f>VLOOKUP(S58,'Teams Used By Individual'!$B$4:$FH$71,8,FALSE)</f>
        <v>Tigers</v>
      </c>
      <c r="C58" s="1" t="str">
        <f>VLOOKUP(S58,'Teams Used By Individual'!$B$4:$FH$71,9,FALSE)</f>
        <v>Guardians</v>
      </c>
      <c r="D58" s="1" t="str">
        <f>VLOOKUP(S58,'Teams Used By Individual'!$B$4:$FH$71,10,FALSE)</f>
        <v>Mariners</v>
      </c>
      <c r="E58" s="1" t="str">
        <f>VLOOKUP(S58,'Teams Used By Individual'!$B$4:$FH$71,11,FALSE)</f>
        <v>Cardinals</v>
      </c>
      <c r="F58" s="1" t="str">
        <f>VLOOKUP(S58,'Teams Used By Individual'!$B$4:$FH$71,12,FALSE)</f>
        <v>Astros</v>
      </c>
      <c r="G58" s="1" t="str">
        <f>VLOOKUP(S58,'Teams Used By Individual'!$B$4:$FH$71,13,FALSE)</f>
        <v>Giants</v>
      </c>
      <c r="H58" s="1" t="str">
        <f>VLOOKUP(S58,'Teams Used By Individual'!$B$4:$FH$71,14,FALSE)</f>
        <v>Blue Jays</v>
      </c>
      <c r="I58" s="1" t="str">
        <f>VLOOKUP(S58,'Teams Used By Individual'!$B$4:$FH$71,15,FALSE)</f>
        <v>Rays</v>
      </c>
      <c r="J58" s="1" t="str">
        <f>VLOOKUP(S58,'Teams Used By Individual'!$B$4:$FH$71,16,FALSE)</f>
        <v>Braves</v>
      </c>
      <c r="K58" s="1" t="str">
        <f>VLOOKUP(S58,'Teams Used By Individual'!$B$4:$FH$71,17,FALSE)</f>
        <v>Reds</v>
      </c>
      <c r="L58" s="1" t="str">
        <f>VLOOKUP(S58,'Teams Used By Individual'!$B$4:$FH$71,18,FALSE)</f>
        <v>Cruz</v>
      </c>
      <c r="M58" s="1" t="str">
        <f>VLOOKUP(S58,'Teams Used By Individual'!$B$4:$FH$71,19,FALSE)</f>
        <v>National</v>
      </c>
      <c r="N58" s="1" t="str">
        <f>VLOOKUP(S58,'Teams Used By Individual'!$B$4:$FH$71,20,FALSE)</f>
        <v>Phillies</v>
      </c>
      <c r="O58" s="1" t="str">
        <f>VLOOKUP(S58,'Teams Used By Individual'!$B$4:$FH$71,21,FALSE)</f>
        <v>Brewers</v>
      </c>
      <c r="P58" s="1" t="str">
        <f>VLOOKUP(S58,'Teams Used By Individual'!$B$4:$FH$71,22,FALSE)</f>
        <v>Royals</v>
      </c>
      <c r="Q58" s="1" t="str">
        <f>VLOOKUP(S58,'Teams Used By Individual'!$B$4:$FH$71,23,FALSE)</f>
        <v>Red Sox</v>
      </c>
      <c r="R58" s="1" t="str">
        <f>VLOOKUP(S58,'Teams Used By Individual'!$B$4:$FH$71,24,FALSE)</f>
        <v>Dodgers</v>
      </c>
      <c r="S58" s="14" t="s">
        <v>73</v>
      </c>
      <c r="T58" s="15">
        <f>SUM(Y58:AU58)</f>
        <v>69</v>
      </c>
      <c r="U58" s="20">
        <f>(WAA!T15-WAA!T2)+(WAA!Q15-WAA!Q2)+(WAA!AE15-WAA!AE2)+(WAA!V15-WAA!V2)+(WAA!AF15-WAA!AF2)+(WAA!AA15-WAA!AA2)+(WAA!L15-WAA!L2)+(WAA!J15-WAA!J2)+(WAA!P15-WAA!P2)+(WAA!Z15-WAA!Z2)+(WAA!O15-WAA!O2)+(WAA!AG15-WAA!AG2)+(WAA!I15-WAA!I2)+(WAA!H15-WAA!H2)+(WAA!U15-WAA!U2)+(WAA!AB15-WAA!AB2)+(WAA!Y15-WAA!Y2)+(WAA!K15-WAA!K2)+(WAA!G15-WAA!G2)+(WAA!AD15-WAA!AD2)</f>
        <v>-8.0311488331579586</v>
      </c>
      <c r="V58" s="13">
        <f>VLOOKUP(S58,'SOTU Working Page'!$S$5:$V$72,4,FALSE)</f>
        <v>0.53611438448285509</v>
      </c>
      <c r="W58" s="1" t="str">
        <f>VLOOKUP(S58,'Teams Used By Individual'!$B$4:$DF$71,4,FALSE)</f>
        <v>Padres</v>
      </c>
      <c r="X58" s="1" t="str">
        <f>VLOOKUP(S58,'Teams Used By Individual'!$B$4:$DF$71,3,FALSE)</f>
        <v>Rangers</v>
      </c>
      <c r="Y58" s="1">
        <v>2</v>
      </c>
      <c r="Z58" s="1">
        <v>5</v>
      </c>
      <c r="AA58">
        <v>5</v>
      </c>
      <c r="AB58">
        <v>5</v>
      </c>
      <c r="AC58">
        <v>2</v>
      </c>
      <c r="AD58">
        <v>4</v>
      </c>
      <c r="AE58">
        <f>VLOOKUP(B58,'MLB Weekly Win Totals'!$B$5:$L$34,11,FALSE)</f>
        <v>4</v>
      </c>
      <c r="AF58">
        <f>VLOOKUP(C58,'MLB Weekly Win Totals'!$B$5:$LL$34,12,FALSE)</f>
        <v>2</v>
      </c>
      <c r="AG58">
        <f>VLOOKUP(D58,'MLB Weekly Win Totals'!$B$5:$LL$34,13,FALSE)</f>
        <v>3</v>
      </c>
      <c r="AH58">
        <f>VLOOKUP(E58,'MLB Weekly Win Totals'!$B$5:$LL$34,14,FALSE)</f>
        <v>3</v>
      </c>
      <c r="AI58">
        <f>VLOOKUP(F58,'MLB Weekly Win Totals'!$B$5:$LL$34,15,FALSE)</f>
        <v>4</v>
      </c>
      <c r="AJ58">
        <f>VLOOKUP(G58,'MLB Weekly Win Totals'!$B$5:$LL$34,16,FALSE)</f>
        <v>3</v>
      </c>
      <c r="AK58">
        <f>VLOOKUP(H58,'MLB Weekly Win Totals'!$B$5:$LL$34,17,FALSE)</f>
        <v>3</v>
      </c>
      <c r="AL58">
        <f>VLOOKUP(I58,'MLB Weekly Win Totals'!$B$5:$LL$34,18,FALSE)</f>
        <v>4</v>
      </c>
      <c r="AM58">
        <f>VLOOKUP(J58,'MLB Weekly Win Totals'!$B$5:$LL$34,19,FALSE)</f>
        <v>1</v>
      </c>
      <c r="AN58">
        <f>VLOOKUP(K58,'MLB Weekly Win Totals'!$B$5:$LL$34,20,FALSE)</f>
        <v>4</v>
      </c>
      <c r="AO58">
        <v>0</v>
      </c>
      <c r="AP58">
        <v>1</v>
      </c>
      <c r="AQ58">
        <f>VLOOKUP(N58,'MLB Weekly Win Totals'!$B$5:$LL$34,21,FALSE)</f>
        <v>1</v>
      </c>
      <c r="AR58">
        <f>VLOOKUP(O58,'MLB Weekly Win Totals'!$B$5:$LL$34,22,FALSE)</f>
        <v>3</v>
      </c>
      <c r="AS58">
        <f>VLOOKUP(P58,'MLB Weekly Win Totals'!$B$5:$LL$34,23,FALSE)</f>
        <v>4</v>
      </c>
      <c r="AT58">
        <f>VLOOKUP(Q58,'MLB Weekly Win Totals'!$B$5:$LL$34,24,FALSE)</f>
        <v>3</v>
      </c>
      <c r="AU58">
        <f>VLOOKUP(R58,'MLB Weekly Win Totals'!$B$5:$LL$34,25,FALSE)</f>
        <v>3</v>
      </c>
    </row>
    <row r="59" spans="1:47" x14ac:dyDescent="0.2">
      <c r="A59" s="1" t="str">
        <f>VLOOKUP(S59,'Teams Used By Individual'!$B$4:$FH$71,6,FALSE)</f>
        <v>Brewers</v>
      </c>
      <c r="B59" s="1" t="str">
        <f>VLOOKUP(S59,'Teams Used By Individual'!$B$4:$FH$71,8,FALSE)</f>
        <v>Braves</v>
      </c>
      <c r="C59" s="1" t="str">
        <f>VLOOKUP(S59,'Teams Used By Individual'!$B$4:$FH$71,9,FALSE)</f>
        <v>Rangers</v>
      </c>
      <c r="D59" s="1" t="str">
        <f>VLOOKUP(S59,'Teams Used By Individual'!$B$4:$FH$71,10,FALSE)</f>
        <v>Guardians</v>
      </c>
      <c r="E59" s="1" t="str">
        <f>VLOOKUP(S59,'Teams Used By Individual'!$B$4:$FH$71,11,FALSE)</f>
        <v>Blue Jays</v>
      </c>
      <c r="F59" s="1" t="str">
        <f>VLOOKUP(S59,'Teams Used By Individual'!$B$4:$FH$71,12,FALSE)</f>
        <v>Twins</v>
      </c>
      <c r="G59" s="1" t="str">
        <f>VLOOKUP(S59,'Teams Used By Individual'!$B$4:$FH$71,13,FALSE)</f>
        <v>Cubs</v>
      </c>
      <c r="H59" s="1" t="str">
        <f>VLOOKUP(S59,'Teams Used By Individual'!$B$4:$FH$71,14,FALSE)</f>
        <v>Tigers</v>
      </c>
      <c r="I59" s="1" t="str">
        <f>VLOOKUP(S59,'Teams Used By Individual'!$B$4:$FH$71,15,FALSE)</f>
        <v>Mets</v>
      </c>
      <c r="J59" s="1" t="str">
        <f>VLOOKUP(S59,'Teams Used By Individual'!$B$4:$FH$71,16,FALSE)</f>
        <v>Giants</v>
      </c>
      <c r="K59" s="1" t="str">
        <f>VLOOKUP(S59,'Teams Used By Individual'!$B$4:$FH$71,17,FALSE)</f>
        <v>Marlins</v>
      </c>
      <c r="L59" s="1" t="str">
        <f>VLOOKUP(S59,'Teams Used By Individual'!$B$4:$FH$71,18,FALSE)</f>
        <v>Cruz</v>
      </c>
      <c r="M59" s="1" t="str">
        <f>VLOOKUP(S59,'Teams Used By Individual'!$B$4:$FH$71,19,FALSE)</f>
        <v>American</v>
      </c>
      <c r="N59" s="1" t="str">
        <f>VLOOKUP(S59,'Teams Used By Individual'!$B$4:$FH$71,20,FALSE)</f>
        <v>Pirates</v>
      </c>
      <c r="O59" s="1" t="str">
        <f>VLOOKUP(S59,'Teams Used By Individual'!$B$4:$FH$71,21,FALSE)</f>
        <v>Padres</v>
      </c>
      <c r="P59" s="1" t="str">
        <f>VLOOKUP(S59,'Teams Used By Individual'!$B$4:$FH$71,22,FALSE)</f>
        <v>Rays</v>
      </c>
      <c r="Q59" s="1" t="str">
        <f>VLOOKUP(S59,'Teams Used By Individual'!$B$4:$FH$71,23,FALSE)</f>
        <v>Reds</v>
      </c>
      <c r="R59" s="1" t="str">
        <f>VLOOKUP(S59,'Teams Used By Individual'!$B$4:$FH$71,24,FALSE)</f>
        <v>Diamondbacks</v>
      </c>
      <c r="S59" s="14" t="s">
        <v>65</v>
      </c>
      <c r="T59" s="15">
        <f>SUM(Y59:AU59)</f>
        <v>68</v>
      </c>
      <c r="U59" s="20">
        <f>(WAA!T58-WAA!T2)+(WAA!AC58-WAA!AC2)+(WAA!G40-WAA!G2)+(WAA!K58-WAA!K2)+(WAA!Y58-WAA!Y2)+(WAA!R58-WAA!R2)+(WAA!U58-WAA!U2)+(WAA!Q58-WAA!Q2)+(WAA!J58-WAA!J2)+(WAA!I58-WAA!I2)+(WAA!M58-WAA!M2)+(WAA!AA58-WAA!AA2)+(WAA!L58-WAA!L2)+(WAA!V58-WAA!V2)+(WAA!AG58-WAA!AG2)+(WAA!X58-WAA!X2)+(WAA!AE58-WAA!AE2)+(WAA!H58-WAA!H2)+(WAA!AB58-WAA!AB2)+(WAA!AF58-WAA!AF2)</f>
        <v>-5.0143122637752775</v>
      </c>
      <c r="V59" s="13">
        <f>VLOOKUP(S59,'SOTU Working Page'!$S$5:$V$72,4,FALSE)</f>
        <v>0.5182208360957582</v>
      </c>
      <c r="W59" s="1" t="str">
        <f>VLOOKUP(S59,'Teams Used By Individual'!$B$4:$DF$71,4,FALSE)</f>
        <v>Red Sox</v>
      </c>
      <c r="X59" s="1" t="str">
        <f>VLOOKUP(S59,'Teams Used By Individual'!$B$4:$DF$71,3,FALSE)</f>
        <v>Phillies</v>
      </c>
      <c r="Y59" s="1">
        <v>1</v>
      </c>
      <c r="Z59" s="1">
        <v>5</v>
      </c>
      <c r="AA59">
        <v>2</v>
      </c>
      <c r="AB59">
        <v>1</v>
      </c>
      <c r="AC59">
        <v>2</v>
      </c>
      <c r="AD59">
        <v>5</v>
      </c>
      <c r="AE59">
        <f>VLOOKUP(B59,'MLB Weekly Win Totals'!$B$5:$L$34,11,FALSE)</f>
        <v>4</v>
      </c>
      <c r="AF59">
        <f>VLOOKUP(C59,'MLB Weekly Win Totals'!$B$5:$LL$34,12,FALSE)</f>
        <v>5</v>
      </c>
      <c r="AG59">
        <f>VLOOKUP(D59,'MLB Weekly Win Totals'!$B$5:$LL$34,13,FALSE)</f>
        <v>4</v>
      </c>
      <c r="AH59">
        <f>VLOOKUP(E59,'MLB Weekly Win Totals'!$B$5:$LL$34,14,FALSE)</f>
        <v>6</v>
      </c>
      <c r="AI59">
        <f>VLOOKUP(F59,'MLB Weekly Win Totals'!$B$5:$LL$34,15,FALSE)</f>
        <v>4</v>
      </c>
      <c r="AJ59">
        <f>VLOOKUP(G59,'MLB Weekly Win Totals'!$B$5:$LL$34,16,FALSE)</f>
        <v>4</v>
      </c>
      <c r="AK59">
        <f>VLOOKUP(H59,'MLB Weekly Win Totals'!$B$5:$LL$34,17,FALSE)</f>
        <v>3</v>
      </c>
      <c r="AL59">
        <f>VLOOKUP(I59,'MLB Weekly Win Totals'!$B$5:$LL$34,18,FALSE)</f>
        <v>2</v>
      </c>
      <c r="AM59">
        <f>VLOOKUP(J59,'MLB Weekly Win Totals'!$B$5:$LL$34,19,FALSE)</f>
        <v>4</v>
      </c>
      <c r="AN59">
        <f>VLOOKUP(K59,'MLB Weekly Win Totals'!$B$5:$LL$34,20,FALSE)</f>
        <v>4</v>
      </c>
      <c r="AO59">
        <v>0</v>
      </c>
      <c r="AP59">
        <v>0</v>
      </c>
      <c r="AQ59">
        <f>VLOOKUP(N59,'MLB Weekly Win Totals'!$B$5:$LL$34,21,FALSE)</f>
        <v>0</v>
      </c>
      <c r="AR59">
        <f>VLOOKUP(O59,'MLB Weekly Win Totals'!$B$5:$LL$34,22,FALSE)</f>
        <v>3</v>
      </c>
      <c r="AS59">
        <f>VLOOKUP(P59,'MLB Weekly Win Totals'!$B$5:$LL$34,23,FALSE)</f>
        <v>2</v>
      </c>
      <c r="AT59">
        <f>VLOOKUP(Q59,'MLB Weekly Win Totals'!$B$5:$LL$34,24,FALSE)</f>
        <v>4</v>
      </c>
      <c r="AU59">
        <f>VLOOKUP(R59,'MLB Weekly Win Totals'!$B$5:$LL$34,25,FALSE)</f>
        <v>3</v>
      </c>
    </row>
    <row r="60" spans="1:47" x14ac:dyDescent="0.2">
      <c r="A60" s="1" t="str">
        <f>VLOOKUP(S60,'Teams Used By Individual'!$B$4:$FH$71,6,FALSE)</f>
        <v>White Sox</v>
      </c>
      <c r="B60" s="1" t="str">
        <f>VLOOKUP(S60,'Teams Used By Individual'!$B$4:$FH$71,8,FALSE)</f>
        <v>Royals</v>
      </c>
      <c r="C60" s="1" t="str">
        <f>VLOOKUP(S60,'Teams Used By Individual'!$B$4:$FH$71,9,FALSE)</f>
        <v>Braves</v>
      </c>
      <c r="D60" s="1" t="str">
        <f>VLOOKUP(S60,'Teams Used By Individual'!$B$4:$FH$71,10,FALSE)</f>
        <v>Angels</v>
      </c>
      <c r="E60" s="1" t="str">
        <f>VLOOKUP(S60,'Teams Used By Individual'!$B$4:$FH$71,11,FALSE)</f>
        <v>Blue Jays</v>
      </c>
      <c r="F60" s="1" t="str">
        <f>VLOOKUP(S60,'Teams Used By Individual'!$B$4:$FH$71,12,FALSE)</f>
        <v>Twins</v>
      </c>
      <c r="G60" s="1" t="str">
        <f>VLOOKUP(S60,'Teams Used By Individual'!$B$4:$FH$71,13,FALSE)</f>
        <v>Cardinals</v>
      </c>
      <c r="H60" s="1" t="str">
        <f>VLOOKUP(S60,'Teams Used By Individual'!$B$4:$FH$71,14,FALSE)</f>
        <v>Astros</v>
      </c>
      <c r="I60" s="1" t="str">
        <f>VLOOKUP(S60,'Teams Used By Individual'!$B$4:$FH$71,15,FALSE)</f>
        <v>Mets</v>
      </c>
      <c r="J60" s="1" t="str">
        <f>VLOOKUP(S60,'Teams Used By Individual'!$B$4:$FH$71,16,FALSE)</f>
        <v>Giants</v>
      </c>
      <c r="K60" s="1" t="str">
        <f>VLOOKUP(S60,'Teams Used By Individual'!$B$4:$FH$71,17,FALSE)</f>
        <v>Reds</v>
      </c>
      <c r="L60" s="1" t="str">
        <f>VLOOKUP(S60,'Teams Used By Individual'!$B$4:$FH$71,18,FALSE)</f>
        <v>Rooker</v>
      </c>
      <c r="M60" s="1" t="str">
        <f>VLOOKUP(S60,'Teams Used By Individual'!$B$4:$FH$71,19,FALSE)</f>
        <v>National</v>
      </c>
      <c r="N60" s="1" t="str">
        <f>VLOOKUP(S60,'Teams Used By Individual'!$B$4:$FH$71,20,FALSE)</f>
        <v>Pirates</v>
      </c>
      <c r="O60" s="1" t="str">
        <f>VLOOKUP(S60,'Teams Used By Individual'!$B$4:$FH$71,21,FALSE)</f>
        <v>Tigers</v>
      </c>
      <c r="P60" s="1" t="str">
        <f>VLOOKUP(S60,'Teams Used By Individual'!$B$4:$FH$71,22,FALSE)</f>
        <v>Guardians</v>
      </c>
      <c r="Q60" s="1" t="str">
        <f>VLOOKUP(S60,'Teams Used By Individual'!$B$4:$FH$71,23,FALSE)</f>
        <v>Athletics</v>
      </c>
      <c r="R60" s="1" t="str">
        <f>VLOOKUP(S60,'Teams Used By Individual'!$B$4:$FH$71,24,FALSE)</f>
        <v>Padres</v>
      </c>
      <c r="S60" s="14" t="s">
        <v>67</v>
      </c>
      <c r="T60" s="15">
        <f>SUM(Y60:AU60)</f>
        <v>68</v>
      </c>
      <c r="U60" s="20">
        <f>(WAA!Y35-WAA!Y2)+(WAA!AC35-WAA!AC2)+(WAA!G40-WAA!G2)+(WAA!W35-WAA!W2)+(WAA!N35-WAA!N2)+(WAA!Q35-WAA!Q2)+(WAA!K35-WAA!K2)+(WAA!U35-WAA!U2)+(WAA!S35-WAA!S2)+(WAA!I35-WAA!I2)+(WAA!M35-WAA!M2)+(WAA!Z35-WAA!Z2)+(WAA!O35-WAA!O2)+(WAA!V35-WAA!V2)+(WAA!AG35-WAA!AG2)+(WAA!AB35-WAA!AB2)+(WAA!L35-WAA!L2)+(WAA!J35-WAA!J2)+(WAA!R35-WAA!R2)+(WAA!AE35-WAA!AE2)</f>
        <v>-3.82590108090114</v>
      </c>
      <c r="V60" s="13">
        <f>VLOOKUP(S60,'SOTU Working Page'!$S$5:$V$72,4,FALSE)</f>
        <v>0.50326555154291275</v>
      </c>
      <c r="W60" s="1" t="str">
        <f>VLOOKUP(S60,'Teams Used By Individual'!$B$4:$DF$71,4,FALSE)</f>
        <v>Red Sox</v>
      </c>
      <c r="X60" s="1" t="str">
        <f>VLOOKUP(S60,'Teams Used By Individual'!$B$4:$DF$71,3,FALSE)</f>
        <v>Brewers</v>
      </c>
      <c r="Y60" s="1">
        <v>1</v>
      </c>
      <c r="Z60" s="1">
        <v>5</v>
      </c>
      <c r="AA60">
        <v>2</v>
      </c>
      <c r="AB60">
        <v>3</v>
      </c>
      <c r="AC60">
        <v>2</v>
      </c>
      <c r="AD60">
        <v>2</v>
      </c>
      <c r="AE60">
        <f>VLOOKUP(B60,'MLB Weekly Win Totals'!$B$5:$L$34,11,FALSE)</f>
        <v>5</v>
      </c>
      <c r="AF60">
        <f>VLOOKUP(C60,'MLB Weekly Win Totals'!$B$5:$LL$34,12,FALSE)</f>
        <v>5</v>
      </c>
      <c r="AG60">
        <f>VLOOKUP(D60,'MLB Weekly Win Totals'!$B$5:$LL$34,13,FALSE)</f>
        <v>5</v>
      </c>
      <c r="AH60">
        <f>VLOOKUP(E60,'MLB Weekly Win Totals'!$B$5:$LL$34,14,FALSE)</f>
        <v>6</v>
      </c>
      <c r="AI60">
        <f>VLOOKUP(F60,'MLB Weekly Win Totals'!$B$5:$LL$34,15,FALSE)</f>
        <v>4</v>
      </c>
      <c r="AJ60">
        <f>VLOOKUP(G60,'MLB Weekly Win Totals'!$B$5:$LL$34,16,FALSE)</f>
        <v>1</v>
      </c>
      <c r="AK60">
        <f>VLOOKUP(H60,'MLB Weekly Win Totals'!$B$5:$LL$34,17,FALSE)</f>
        <v>4</v>
      </c>
      <c r="AL60">
        <f>VLOOKUP(I60,'MLB Weekly Win Totals'!$B$5:$LL$34,18,FALSE)</f>
        <v>2</v>
      </c>
      <c r="AM60">
        <f>VLOOKUP(J60,'MLB Weekly Win Totals'!$B$5:$LL$34,19,FALSE)</f>
        <v>4</v>
      </c>
      <c r="AN60">
        <f>VLOOKUP(K60,'MLB Weekly Win Totals'!$B$5:$LL$34,20,FALSE)</f>
        <v>4</v>
      </c>
      <c r="AO60">
        <v>0</v>
      </c>
      <c r="AP60">
        <v>1</v>
      </c>
      <c r="AQ60">
        <f>VLOOKUP(N60,'MLB Weekly Win Totals'!$B$5:$LL$34,21,FALSE)</f>
        <v>0</v>
      </c>
      <c r="AR60">
        <f>VLOOKUP(O60,'MLB Weekly Win Totals'!$B$5:$LL$34,22,FALSE)</f>
        <v>1</v>
      </c>
      <c r="AS60">
        <f>VLOOKUP(P60,'MLB Weekly Win Totals'!$B$5:$LL$34,23,FALSE)</f>
        <v>4</v>
      </c>
      <c r="AT60">
        <f>VLOOKUP(Q60,'MLB Weekly Win Totals'!$B$5:$LL$34,24,FALSE)</f>
        <v>4</v>
      </c>
      <c r="AU60">
        <f>VLOOKUP(R60,'MLB Weekly Win Totals'!$B$5:$LL$34,25,FALSE)</f>
        <v>3</v>
      </c>
    </row>
    <row r="61" spans="1:47" x14ac:dyDescent="0.2">
      <c r="A61" s="1" t="str">
        <f>VLOOKUP(S61,'Teams Used By Individual'!$B$4:$FH$71,6,FALSE)</f>
        <v>Royals</v>
      </c>
      <c r="B61" s="1" t="str">
        <f>VLOOKUP(S61,'Teams Used By Individual'!$B$4:$FH$71,8,FALSE)</f>
        <v>White Sox</v>
      </c>
      <c r="C61" s="1" t="str">
        <f>VLOOKUP(S61,'Teams Used By Individual'!$B$4:$FH$71,9,FALSE)</f>
        <v>Cubs</v>
      </c>
      <c r="D61" s="1" t="str">
        <f>VLOOKUP(S61,'Teams Used By Individual'!$B$4:$FH$71,10,FALSE)</f>
        <v>Mariners</v>
      </c>
      <c r="E61" s="1" t="str">
        <f>VLOOKUP(S61,'Teams Used By Individual'!$B$4:$FH$71,11,FALSE)</f>
        <v>Padres</v>
      </c>
      <c r="F61" s="1" t="str">
        <f>VLOOKUP(S61,'Teams Used By Individual'!$B$4:$FH$71,12,FALSE)</f>
        <v>Pirates</v>
      </c>
      <c r="G61" s="1" t="str">
        <f>VLOOKUP(S61,'Teams Used By Individual'!$B$4:$FH$71,13,FALSE)</f>
        <v>Reds</v>
      </c>
      <c r="H61" s="1" t="str">
        <f>VLOOKUP(S61,'Teams Used By Individual'!$B$4:$FH$71,14,FALSE)</f>
        <v>Rockies</v>
      </c>
      <c r="I61" s="1" t="str">
        <f>VLOOKUP(S61,'Teams Used By Individual'!$B$4:$FH$71,15,FALSE)</f>
        <v>Braves</v>
      </c>
      <c r="J61" s="1" t="str">
        <f>VLOOKUP(S61,'Teams Used By Individual'!$B$4:$FH$71,16,FALSE)</f>
        <v>Marlins</v>
      </c>
      <c r="K61" s="1" t="str">
        <f>VLOOKUP(S61,'Teams Used By Individual'!$B$4:$FH$71,17,FALSE)</f>
        <v>Blue Jays</v>
      </c>
      <c r="L61" s="1" t="str">
        <f>VLOOKUP(S61,'Teams Used By Individual'!$B$4:$FH$71,18,FALSE)</f>
        <v>Wood</v>
      </c>
      <c r="M61" s="1" t="str">
        <f>VLOOKUP(S61,'Teams Used By Individual'!$B$4:$FH$71,19,FALSE)</f>
        <v>American</v>
      </c>
      <c r="N61" s="1" t="str">
        <f>VLOOKUP(S61,'Teams Used By Individual'!$B$4:$FH$71,20,FALSE)</f>
        <v>Angels</v>
      </c>
      <c r="O61" s="1" t="str">
        <f>VLOOKUP(S61,'Teams Used By Individual'!$B$4:$FH$71,21,FALSE)</f>
        <v>Orioles</v>
      </c>
      <c r="P61" s="1" t="str">
        <f>VLOOKUP(S61,'Teams Used By Individual'!$B$4:$FH$71,22,FALSE)</f>
        <v>Rays</v>
      </c>
      <c r="Q61" s="1" t="str">
        <f>VLOOKUP(S61,'Teams Used By Individual'!$B$4:$FH$71,23,FALSE)</f>
        <v>Mets</v>
      </c>
      <c r="R61" s="1" t="str">
        <f>VLOOKUP(S61,'Teams Used By Individual'!$B$4:$FH$71,24,FALSE)</f>
        <v>Dodgers</v>
      </c>
      <c r="S61" s="14" t="s">
        <v>74</v>
      </c>
      <c r="T61" s="15">
        <f>SUM(Y61:AU61)</f>
        <v>68</v>
      </c>
      <c r="U61" s="20">
        <f>(WAA!S70-WAA!S2)+(WAA!Y70-WAA!Y2)+(WAA!J70-WAA!J2)+(WAA!W70-WAA!W2)+(WAA!K70-WAA!K2)+(WAA!M70-WAA!M2)+(WAA!N70-WAA!N2)+(WAA!AA70-WAA!AA2)+(WAA!P70-WAA!P2)+(WAA!AE70-WAA!AE2)+(WAA!AC70-WAA!AC2)+(WAA!AB70-WAA!AB2)+(WAA!AH70-WAA!AH2)+(WAA!U70-WAA!U2)+(WAA!X70-WAA!X2)+(WAA!I70-WAA!I2)+(WAA!F70-WAA!F2)+(WAA!H70-WAA!H2)+(WAA!V70-WAA!V2)+(WAA!AD70-WAA!AD2)</f>
        <v>-3.8934866399049128</v>
      </c>
      <c r="V61" s="13">
        <f>VLOOKUP(S61,'SOTU Working Page'!$S$5:$V$72,4,FALSE)</f>
        <v>0.49327193696621385</v>
      </c>
      <c r="W61" s="1" t="str">
        <f>VLOOKUP(S61,'Teams Used By Individual'!$B$4:$DF$71,4,FALSE)</f>
        <v>Guardians</v>
      </c>
      <c r="X61" s="1" t="str">
        <f>VLOOKUP(S61,'Teams Used By Individual'!$B$4:$DF$71,3,FALSE)</f>
        <v>Brewers</v>
      </c>
      <c r="Y61" s="1">
        <v>2</v>
      </c>
      <c r="Z61" s="1">
        <v>5</v>
      </c>
      <c r="AA61">
        <v>5</v>
      </c>
      <c r="AB61">
        <v>3</v>
      </c>
      <c r="AC61">
        <v>5</v>
      </c>
      <c r="AD61">
        <v>3</v>
      </c>
      <c r="AE61">
        <f>VLOOKUP(B61,'MLB Weekly Win Totals'!$B$5:$L$34,11,FALSE)</f>
        <v>2</v>
      </c>
      <c r="AF61">
        <f>VLOOKUP(C61,'MLB Weekly Win Totals'!$B$5:$LL$34,12,FALSE)</f>
        <v>5</v>
      </c>
      <c r="AG61">
        <f>VLOOKUP(D61,'MLB Weekly Win Totals'!$B$5:$LL$34,13,FALSE)</f>
        <v>3</v>
      </c>
      <c r="AH61">
        <f>VLOOKUP(E61,'MLB Weekly Win Totals'!$B$5:$LL$34,14,FALSE)</f>
        <v>4</v>
      </c>
      <c r="AI61">
        <f>VLOOKUP(F61,'MLB Weekly Win Totals'!$B$5:$LL$34,15,FALSE)</f>
        <v>4</v>
      </c>
      <c r="AJ61">
        <f>VLOOKUP(G61,'MLB Weekly Win Totals'!$B$5:$LL$34,16,FALSE)</f>
        <v>4</v>
      </c>
      <c r="AK61">
        <f>VLOOKUP(H61,'MLB Weekly Win Totals'!$B$5:$LL$34,17,FALSE)</f>
        <v>4</v>
      </c>
      <c r="AL61">
        <f>VLOOKUP(I61,'MLB Weekly Win Totals'!$B$5:$LL$34,18,FALSE)</f>
        <v>3</v>
      </c>
      <c r="AM61">
        <f>VLOOKUP(J61,'MLB Weekly Win Totals'!$B$5:$LL$34,19,FALSE)</f>
        <v>3</v>
      </c>
      <c r="AN61">
        <f>VLOOKUP(K61,'MLB Weekly Win Totals'!$B$5:$LL$34,20,FALSE)</f>
        <v>3</v>
      </c>
      <c r="AO61">
        <v>0</v>
      </c>
      <c r="AP61">
        <v>0</v>
      </c>
      <c r="AQ61">
        <f>VLOOKUP(N61,'MLB Weekly Win Totals'!$B$5:$LL$34,21,FALSE)</f>
        <v>2</v>
      </c>
      <c r="AR61">
        <f>VLOOKUP(O61,'MLB Weekly Win Totals'!$B$5:$LL$34,22,FALSE)</f>
        <v>3</v>
      </c>
      <c r="AS61">
        <f>VLOOKUP(P61,'MLB Weekly Win Totals'!$B$5:$LL$34,23,FALSE)</f>
        <v>2</v>
      </c>
      <c r="AT61">
        <f>VLOOKUP(Q61,'MLB Weekly Win Totals'!$B$5:$LL$34,24,FALSE)</f>
        <v>0</v>
      </c>
      <c r="AU61">
        <f>VLOOKUP(R61,'MLB Weekly Win Totals'!$B$5:$LL$34,25,FALSE)</f>
        <v>3</v>
      </c>
    </row>
    <row r="62" spans="1:47" x14ac:dyDescent="0.2">
      <c r="A62" s="1" t="str">
        <f>VLOOKUP(S62,'Teams Used By Individual'!$B$4:$FH$71,6,FALSE)</f>
        <v>Twins</v>
      </c>
      <c r="B62" s="1" t="str">
        <f>VLOOKUP(S62,'Teams Used By Individual'!$B$4:$FH$71,8,FALSE)</f>
        <v>Braves</v>
      </c>
      <c r="C62" s="1" t="str">
        <f>VLOOKUP(S62,'Teams Used By Individual'!$B$4:$FH$71,9,FALSE)</f>
        <v>Cubs</v>
      </c>
      <c r="D62" s="1" t="str">
        <f>VLOOKUP(S62,'Teams Used By Individual'!$B$4:$FH$71,10,FALSE)</f>
        <v>Phillies</v>
      </c>
      <c r="E62" s="1" t="str">
        <f>VLOOKUP(S62,'Teams Used By Individual'!$B$4:$FH$71,11,FALSE)</f>
        <v>Mets</v>
      </c>
      <c r="F62" s="1" t="str">
        <f>VLOOKUP(S62,'Teams Used By Individual'!$B$4:$FH$71,12,FALSE)</f>
        <v>Marlins</v>
      </c>
      <c r="G62" s="1" t="str">
        <f>VLOOKUP(S62,'Teams Used By Individual'!$B$4:$FH$71,13,FALSE)</f>
        <v>Angels</v>
      </c>
      <c r="H62" s="1" t="str">
        <f>VLOOKUP(S62,'Teams Used By Individual'!$B$4:$FH$71,14,FALSE)</f>
        <v>Yankees</v>
      </c>
      <c r="I62" s="1" t="str">
        <f>VLOOKUP(S62,'Teams Used By Individual'!$B$4:$FH$71,15,FALSE)</f>
        <v>Brewers</v>
      </c>
      <c r="J62" s="1" t="str">
        <f>VLOOKUP(S62,'Teams Used By Individual'!$B$4:$FH$71,16,FALSE)</f>
        <v>Mariners</v>
      </c>
      <c r="K62" s="1" t="str">
        <f>VLOOKUP(S62,'Teams Used By Individual'!$B$4:$FH$71,17,FALSE)</f>
        <v>Cardinals</v>
      </c>
      <c r="L62" s="1" t="str">
        <f>VLOOKUP(S62,'Teams Used By Individual'!$B$4:$FH$71,18,FALSE)</f>
        <v>Olson</v>
      </c>
      <c r="M62" s="1" t="str">
        <f>VLOOKUP(S62,'Teams Used By Individual'!$B$4:$FH$71,19,FALSE)</f>
        <v>American</v>
      </c>
      <c r="N62" s="1" t="str">
        <f>VLOOKUP(S62,'Teams Used By Individual'!$B$4:$FH$71,20,FALSE)</f>
        <v>Pirates</v>
      </c>
      <c r="O62" s="1" t="str">
        <f>VLOOKUP(S62,'Teams Used By Individual'!$B$4:$FH$71,21,FALSE)</f>
        <v>Guardians</v>
      </c>
      <c r="P62" s="1" t="str">
        <f>VLOOKUP(S62,'Teams Used By Individual'!$B$4:$FH$71,22,FALSE)</f>
        <v>Blue Jays</v>
      </c>
      <c r="Q62" s="1" t="str">
        <f>VLOOKUP(S62,'Teams Used By Individual'!$B$4:$FH$71,23,FALSE)</f>
        <v>Tigers</v>
      </c>
      <c r="R62" s="1" t="str">
        <f>VLOOKUP(S62,'Teams Used By Individual'!$B$4:$FH$71,24,FALSE)</f>
        <v>Athletics</v>
      </c>
      <c r="S62" s="14" t="s">
        <v>7</v>
      </c>
      <c r="T62" s="15">
        <f>SUM(Y62:AU62)</f>
        <v>67</v>
      </c>
      <c r="U62" s="20">
        <f>(WAA!AB65-WAA!AB2)+(WAA!AC65-WAA!AC2)+(WAA!K25-WAA!K2)+(WAA!H65-WAA!H2)+(WAA!M65-WAA!M2)+(WAA!Q65-WAA!Q2)+(WAA!U65-WAA!U2)+(WAA!AA65-WAA!AA2)+(WAA!T65-WAA!T2)+(WAA!V65-WAA!V2)+(WAA!X65-WAA!X2)+(WAA!S65-WAA!S2)+(WAA!E65-WAA!E2)+(WAA!Y65-WAA!Y2)+(WAA!P65-WAA!P2)+(WAA!Z65-WAA!Z2)+(WAA!J65-WAA!J2)+(WAA!I65-WAA!I2)+(WAA!L65-WAA!L2)+(WAA!R65-WAA!R2)</f>
        <v>-7.0357770298341666</v>
      </c>
      <c r="V62" s="13">
        <f>VLOOKUP(S62,'SOTU Working Page'!$S$5:$V$72,4,FALSE)</f>
        <v>0.5180337393215646</v>
      </c>
      <c r="W62" s="1" t="str">
        <f>VLOOKUP(S62,'Teams Used By Individual'!$B$4:$DF$71,4,FALSE)</f>
        <v>Royals</v>
      </c>
      <c r="X62" s="1" t="str">
        <f>VLOOKUP(S62,'Teams Used By Individual'!$B$4:$DF$71,3,FALSE)</f>
        <v>Reds</v>
      </c>
      <c r="Y62" s="1">
        <v>1</v>
      </c>
      <c r="Z62" s="1">
        <v>2</v>
      </c>
      <c r="AA62">
        <v>4</v>
      </c>
      <c r="AB62">
        <v>2</v>
      </c>
      <c r="AC62">
        <v>5</v>
      </c>
      <c r="AD62">
        <v>2</v>
      </c>
      <c r="AE62">
        <f>VLOOKUP(B62,'MLB Weekly Win Totals'!$B$5:$L$34,11,FALSE)</f>
        <v>4</v>
      </c>
      <c r="AF62">
        <f>VLOOKUP(C62,'MLB Weekly Win Totals'!$B$5:$LL$34,12,FALSE)</f>
        <v>5</v>
      </c>
      <c r="AG62">
        <f>VLOOKUP(D62,'MLB Weekly Win Totals'!$B$5:$LL$34,13,FALSE)</f>
        <v>6</v>
      </c>
      <c r="AH62">
        <f>VLOOKUP(E62,'MLB Weekly Win Totals'!$B$5:$LL$34,14,FALSE)</f>
        <v>5</v>
      </c>
      <c r="AI62">
        <f>VLOOKUP(F62,'MLB Weekly Win Totals'!$B$5:$LL$34,15,FALSE)</f>
        <v>1</v>
      </c>
      <c r="AJ62">
        <f>VLOOKUP(G62,'MLB Weekly Win Totals'!$B$5:$LL$34,16,FALSE)</f>
        <v>3</v>
      </c>
      <c r="AK62">
        <f>VLOOKUP(H62,'MLB Weekly Win Totals'!$B$5:$LL$34,17,FALSE)</f>
        <v>3</v>
      </c>
      <c r="AL62">
        <f>VLOOKUP(I62,'MLB Weekly Win Totals'!$B$5:$LL$34,18,FALSE)</f>
        <v>4</v>
      </c>
      <c r="AM62">
        <f>VLOOKUP(J62,'MLB Weekly Win Totals'!$B$5:$LL$34,19,FALSE)</f>
        <v>5</v>
      </c>
      <c r="AN62">
        <f>VLOOKUP(K62,'MLB Weekly Win Totals'!$B$5:$LL$34,20,FALSE)</f>
        <v>3</v>
      </c>
      <c r="AO62">
        <v>0</v>
      </c>
      <c r="AP62">
        <v>0</v>
      </c>
      <c r="AQ62">
        <f>VLOOKUP(N62,'MLB Weekly Win Totals'!$B$5:$LL$34,21,FALSE)</f>
        <v>0</v>
      </c>
      <c r="AR62">
        <f>VLOOKUP(O62,'MLB Weekly Win Totals'!$B$5:$LL$34,22,FALSE)</f>
        <v>4</v>
      </c>
      <c r="AS62">
        <f>VLOOKUP(P62,'MLB Weekly Win Totals'!$B$5:$LL$34,23,FALSE)</f>
        <v>2</v>
      </c>
      <c r="AT62">
        <f>VLOOKUP(Q62,'MLB Weekly Win Totals'!$B$5:$LL$34,24,FALSE)</f>
        <v>3</v>
      </c>
      <c r="AU62">
        <f>VLOOKUP(R62,'MLB Weekly Win Totals'!$B$5:$LL$34,25,FALSE)</f>
        <v>3</v>
      </c>
    </row>
    <row r="63" spans="1:47" x14ac:dyDescent="0.2">
      <c r="A63" s="1" t="str">
        <f>VLOOKUP(S63,'Teams Used By Individual'!$B$4:$FH$71,6,FALSE)</f>
        <v>Reds</v>
      </c>
      <c r="B63" s="1" t="str">
        <f>VLOOKUP(S63,'Teams Used By Individual'!$B$4:$FH$71,8,FALSE)</f>
        <v>Royals</v>
      </c>
      <c r="C63" s="1" t="str">
        <f>VLOOKUP(S63,'Teams Used By Individual'!$B$4:$FH$71,9,FALSE)</f>
        <v>Rangers</v>
      </c>
      <c r="D63" s="1" t="str">
        <f>VLOOKUP(S63,'Teams Used By Individual'!$B$4:$FH$71,10,FALSE)</f>
        <v>Phillies</v>
      </c>
      <c r="E63" s="1" t="str">
        <f>VLOOKUP(S63,'Teams Used By Individual'!$B$4:$FH$71,11,FALSE)</f>
        <v>Padres</v>
      </c>
      <c r="F63" s="1" t="str">
        <f>VLOOKUP(S63,'Teams Used By Individual'!$B$4:$FH$71,12,FALSE)</f>
        <v>Marlins</v>
      </c>
      <c r="G63" s="1" t="str">
        <f>VLOOKUP(S63,'Teams Used By Individual'!$B$4:$FH$71,13,FALSE)</f>
        <v>Yankees</v>
      </c>
      <c r="H63" s="1" t="str">
        <f>VLOOKUP(S63,'Teams Used By Individual'!$B$4:$FH$71,14,FALSE)</f>
        <v>Nationals</v>
      </c>
      <c r="I63" s="1" t="str">
        <f>VLOOKUP(S63,'Teams Used By Individual'!$B$4:$FH$71,15,FALSE)</f>
        <v>Athletics</v>
      </c>
      <c r="J63" s="1" t="str">
        <f>VLOOKUP(S63,'Teams Used By Individual'!$B$4:$FH$71,16,FALSE)</f>
        <v>Rays</v>
      </c>
      <c r="K63" s="1" t="str">
        <f>VLOOKUP(S63,'Teams Used By Individual'!$B$4:$FH$71,17,FALSE)</f>
        <v>Blue Jays</v>
      </c>
      <c r="L63" s="1" t="str">
        <f>VLOOKUP(S63,'Teams Used By Individual'!$B$4:$FH$71,18,FALSE)</f>
        <v>Olson</v>
      </c>
      <c r="M63" s="1" t="str">
        <f>VLOOKUP(S63,'Teams Used By Individual'!$B$4:$FH$71,19,FALSE)</f>
        <v>National</v>
      </c>
      <c r="N63" s="1" t="str">
        <f>VLOOKUP(S63,'Teams Used By Individual'!$B$4:$FH$71,20,FALSE)</f>
        <v>Pirates</v>
      </c>
      <c r="O63" s="1" t="str">
        <f>VLOOKUP(S63,'Teams Used By Individual'!$B$4:$FH$71,21,FALSE)</f>
        <v>Orioles</v>
      </c>
      <c r="P63" s="1" t="str">
        <f>VLOOKUP(S63,'Teams Used By Individual'!$B$4:$FH$71,22,FALSE)</f>
        <v>Angels</v>
      </c>
      <c r="Q63" s="1" t="str">
        <f>VLOOKUP(S63,'Teams Used By Individual'!$B$4:$FH$71,23,FALSE)</f>
        <v>Mariners</v>
      </c>
      <c r="R63" s="1" t="str">
        <f>VLOOKUP(S63,'Teams Used By Individual'!$B$4:$FH$71,24,FALSE)</f>
        <v>Dodgers</v>
      </c>
      <c r="S63" s="14" t="s">
        <v>9</v>
      </c>
      <c r="T63" s="15">
        <f>SUM(Y63:AU63)</f>
        <v>67</v>
      </c>
      <c r="U63" s="20">
        <f>(WAA!AC54-WAA!AC2)+(WAA!V54-WAA!V2)+(WAA!G40-WAA!G2)+(WAA!L54-WAA!L2)+(WAA!AB54-WAA!AB2)+(WAA!AH54-WAA!AH2)+(WAA!K54-WAA!K2)+(WAA!Q54-WAA!Q2)+(WAA!T54-WAA!T2)+(WAA!AE54-WAA!AE2)+(WAA!X54-WAA!X2)+(WAA!E54-WAA!E2)+(WAA!W54-WAA!W2)+(WAA!R54-WAA!R2)+(WAA!H54-WAA!H2)+(WAA!I54-WAA!I2)+(WAA!F54-WAA!F2)+(WAA!S54-WAA!S2)+(WAA!P54-WAA!P2)+(WAA!AD54-WAA!AD2)</f>
        <v>-4.9643057592688562</v>
      </c>
      <c r="V63" s="13">
        <f>VLOOKUP(S63,'SOTU Working Page'!$S$5:$V$72,4,FALSE)</f>
        <v>0.50280331708185844</v>
      </c>
      <c r="W63" s="1" t="str">
        <f>VLOOKUP(S63,'Teams Used By Individual'!$B$4:$DF$71,4,FALSE)</f>
        <v>Red Sox</v>
      </c>
      <c r="X63" s="1" t="str">
        <f>VLOOKUP(S63,'Teams Used By Individual'!$B$4:$DF$71,3,FALSE)</f>
        <v>Mets</v>
      </c>
      <c r="Y63" s="1">
        <v>1</v>
      </c>
      <c r="Z63" s="1">
        <v>5</v>
      </c>
      <c r="AA63">
        <v>2</v>
      </c>
      <c r="AB63">
        <v>4</v>
      </c>
      <c r="AC63">
        <v>4</v>
      </c>
      <c r="AD63">
        <v>2</v>
      </c>
      <c r="AE63">
        <f>VLOOKUP(B63,'MLB Weekly Win Totals'!$B$5:$L$34,11,FALSE)</f>
        <v>5</v>
      </c>
      <c r="AF63">
        <f>VLOOKUP(C63,'MLB Weekly Win Totals'!$B$5:$LL$34,12,FALSE)</f>
        <v>5</v>
      </c>
      <c r="AG63">
        <f>VLOOKUP(D63,'MLB Weekly Win Totals'!$B$5:$LL$34,13,FALSE)</f>
        <v>6</v>
      </c>
      <c r="AH63">
        <f>VLOOKUP(E63,'MLB Weekly Win Totals'!$B$5:$LL$34,14,FALSE)</f>
        <v>4</v>
      </c>
      <c r="AI63">
        <f>VLOOKUP(F63,'MLB Weekly Win Totals'!$B$5:$LL$34,15,FALSE)</f>
        <v>1</v>
      </c>
      <c r="AJ63">
        <f>VLOOKUP(G63,'MLB Weekly Win Totals'!$B$5:$LL$34,16,FALSE)</f>
        <v>3</v>
      </c>
      <c r="AK63">
        <f>VLOOKUP(H63,'MLB Weekly Win Totals'!$B$5:$LL$34,17,FALSE)</f>
        <v>2</v>
      </c>
      <c r="AL63">
        <f>VLOOKUP(I63,'MLB Weekly Win Totals'!$B$5:$LL$34,18,FALSE)</f>
        <v>2</v>
      </c>
      <c r="AM63">
        <f>VLOOKUP(J63,'MLB Weekly Win Totals'!$B$5:$LL$34,19,FALSE)</f>
        <v>2</v>
      </c>
      <c r="AN63">
        <f>VLOOKUP(K63,'MLB Weekly Win Totals'!$B$5:$LL$34,20,FALSE)</f>
        <v>3</v>
      </c>
      <c r="AO63">
        <v>0</v>
      </c>
      <c r="AP63">
        <v>1</v>
      </c>
      <c r="AQ63">
        <f>VLOOKUP(N63,'MLB Weekly Win Totals'!$B$5:$LL$34,21,FALSE)</f>
        <v>0</v>
      </c>
      <c r="AR63">
        <f>VLOOKUP(O63,'MLB Weekly Win Totals'!$B$5:$LL$34,22,FALSE)</f>
        <v>3</v>
      </c>
      <c r="AS63">
        <f>VLOOKUP(P63,'MLB Weekly Win Totals'!$B$5:$LL$34,23,FALSE)</f>
        <v>3</v>
      </c>
      <c r="AT63">
        <f>VLOOKUP(Q63,'MLB Weekly Win Totals'!$B$5:$LL$34,24,FALSE)</f>
        <v>6</v>
      </c>
      <c r="AU63">
        <f>VLOOKUP(R63,'MLB Weekly Win Totals'!$B$5:$LL$34,25,FALSE)</f>
        <v>3</v>
      </c>
    </row>
    <row r="64" spans="1:47" x14ac:dyDescent="0.2">
      <c r="A64" s="1" t="str">
        <f>VLOOKUP(S64,'Teams Used By Individual'!$B$4:$FH$71,6,FALSE)</f>
        <v>Red Sox</v>
      </c>
      <c r="B64" s="1" t="str">
        <f>VLOOKUP(S64,'Teams Used By Individual'!$B$4:$FH$71,8,FALSE)</f>
        <v>Royals</v>
      </c>
      <c r="C64" s="1" t="str">
        <f>VLOOKUP(S64,'Teams Used By Individual'!$B$4:$FH$71,9,FALSE)</f>
        <v>Astros</v>
      </c>
      <c r="D64" s="1" t="str">
        <f>VLOOKUP(S64,'Teams Used By Individual'!$B$4:$FH$71,10,FALSE)</f>
        <v>Phillies</v>
      </c>
      <c r="E64" s="1" t="str">
        <f>VLOOKUP(S64,'Teams Used By Individual'!$B$4:$FH$71,11,FALSE)</f>
        <v>Mets</v>
      </c>
      <c r="F64" s="1" t="str">
        <f>VLOOKUP(S64,'Teams Used By Individual'!$B$4:$FH$71,12,FALSE)</f>
        <v>Athletics</v>
      </c>
      <c r="G64" s="1" t="str">
        <f>VLOOKUP(S64,'Teams Used By Individual'!$B$4:$FH$71,13,FALSE)</f>
        <v>Cardinals</v>
      </c>
      <c r="H64" s="1" t="str">
        <f>VLOOKUP(S64,'Teams Used By Individual'!$B$4:$FH$71,14,FALSE)</f>
        <v>Rockies</v>
      </c>
      <c r="I64" s="1" t="str">
        <f>VLOOKUP(S64,'Teams Used By Individual'!$B$4:$FH$71,15,FALSE)</f>
        <v>Giants</v>
      </c>
      <c r="J64" s="1" t="str">
        <f>VLOOKUP(S64,'Teams Used By Individual'!$B$4:$FH$71,16,FALSE)</f>
        <v>Padres</v>
      </c>
      <c r="K64" s="1" t="str">
        <f>VLOOKUP(S64,'Teams Used By Individual'!$B$4:$FH$71,17,FALSE)</f>
        <v>Tigers</v>
      </c>
      <c r="L64" s="1" t="str">
        <f>VLOOKUP(S64,'Teams Used By Individual'!$B$4:$FH$71,18,FALSE)</f>
        <v>Rooker</v>
      </c>
      <c r="M64" s="1" t="str">
        <f>VLOOKUP(S64,'Teams Used By Individual'!$B$4:$FH$71,19,FALSE)</f>
        <v>National</v>
      </c>
      <c r="N64" s="1" t="str">
        <f>VLOOKUP(S64,'Teams Used By Individual'!$B$4:$FH$71,20,FALSE)</f>
        <v>Angels</v>
      </c>
      <c r="O64" s="1" t="str">
        <f>VLOOKUP(S64,'Teams Used By Individual'!$B$4:$FH$71,21,FALSE)</f>
        <v>Cubs</v>
      </c>
      <c r="P64" s="1" t="str">
        <f>VLOOKUP(S64,'Teams Used By Individual'!$B$4:$FH$71,22,FALSE)</f>
        <v>Rays</v>
      </c>
      <c r="Q64" s="1" t="str">
        <f>VLOOKUP(S64,'Teams Used By Individual'!$B$4:$FH$71,23,FALSE)</f>
        <v>Rangers</v>
      </c>
      <c r="R64" s="1" t="str">
        <f>VLOOKUP(S64,'Teams Used By Individual'!$B$4:$FH$71,24,FALSE)</f>
        <v>Yankees</v>
      </c>
      <c r="S64" s="14" t="s">
        <v>37</v>
      </c>
      <c r="T64" s="15">
        <f>SUM(Y64:AU64)</f>
        <v>67</v>
      </c>
      <c r="U64" s="20">
        <f>(WAA!S57-WAA!S2)+(WAA!N57-WAA!N2)+(WAA!J70-WAA!J2)+(WAA!AC57-WAA!AC2)+(WAA!G57-WAA!G2)+(WAA!AB57-WAA!AB2)+(WAA!K57-WAA!K2)+(WAA!O57-WAA!O2)+(WAA!T57-WAA!T2)+(WAA!V57-WAA!V2)+(WAA!R57-WAA!R2)+(WAA!Z57-WAA!Z2)+(WAA!AH57-WAA!AH2)+(WAA!AG57-WAA!AG2)+(WAA!AE57-WAA!AE2)+(WAA!L57-WAA!L2)+(WAA!AA57-WAA!AA2)+(WAA!H57-WAA!H2)+(WAA!Q57-WAA!Q2)+(WAA!E57-WAA!E2)</f>
        <v>-4.8521605857148487</v>
      </c>
      <c r="V64" s="13">
        <f>VLOOKUP(S64,'SOTU Working Page'!$S$5:$V$72,4,FALSE)</f>
        <v>0.49884255128065202</v>
      </c>
      <c r="W64" s="1" t="str">
        <f>VLOOKUP(S64,'Teams Used By Individual'!$B$4:$DF$71,4,FALSE)</f>
        <v>Guardians</v>
      </c>
      <c r="X64" s="1" t="str">
        <f>VLOOKUP(S64,'Teams Used By Individual'!$B$4:$DF$71,3,FALSE)</f>
        <v>White Sox</v>
      </c>
      <c r="Y64" s="1">
        <v>2</v>
      </c>
      <c r="Z64" s="1">
        <v>1</v>
      </c>
      <c r="AA64">
        <v>5</v>
      </c>
      <c r="AB64">
        <v>3</v>
      </c>
      <c r="AC64">
        <v>4</v>
      </c>
      <c r="AD64">
        <v>3</v>
      </c>
      <c r="AE64">
        <f>VLOOKUP(B64,'MLB Weekly Win Totals'!$B$5:$L$34,11,FALSE)</f>
        <v>5</v>
      </c>
      <c r="AF64">
        <f>VLOOKUP(C64,'MLB Weekly Win Totals'!$B$5:$LL$34,12,FALSE)</f>
        <v>4</v>
      </c>
      <c r="AG64">
        <f>VLOOKUP(D64,'MLB Weekly Win Totals'!$B$5:$LL$34,13,FALSE)</f>
        <v>6</v>
      </c>
      <c r="AH64">
        <f>VLOOKUP(E64,'MLB Weekly Win Totals'!$B$5:$LL$34,14,FALSE)</f>
        <v>5</v>
      </c>
      <c r="AI64">
        <f>VLOOKUP(F64,'MLB Weekly Win Totals'!$B$5:$LL$34,15,FALSE)</f>
        <v>3</v>
      </c>
      <c r="AJ64">
        <f>VLOOKUP(G64,'MLB Weekly Win Totals'!$B$5:$LL$34,16,FALSE)</f>
        <v>1</v>
      </c>
      <c r="AK64">
        <f>VLOOKUP(H64,'MLB Weekly Win Totals'!$B$5:$LL$34,17,FALSE)</f>
        <v>4</v>
      </c>
      <c r="AL64">
        <f>VLOOKUP(I64,'MLB Weekly Win Totals'!$B$5:$LL$34,18,FALSE)</f>
        <v>1</v>
      </c>
      <c r="AM64">
        <f>VLOOKUP(J64,'MLB Weekly Win Totals'!$B$5:$LL$34,19,FALSE)</f>
        <v>3</v>
      </c>
      <c r="AN64">
        <f>VLOOKUP(K64,'MLB Weekly Win Totals'!$B$5:$LL$34,20,FALSE)</f>
        <v>2</v>
      </c>
      <c r="AO64">
        <v>0</v>
      </c>
      <c r="AP64">
        <v>1</v>
      </c>
      <c r="AQ64">
        <f>VLOOKUP(N64,'MLB Weekly Win Totals'!$B$5:$LL$34,21,FALSE)</f>
        <v>2</v>
      </c>
      <c r="AR64">
        <f>VLOOKUP(O64,'MLB Weekly Win Totals'!$B$5:$LL$34,22,FALSE)</f>
        <v>3</v>
      </c>
      <c r="AS64">
        <f>VLOOKUP(P64,'MLB Weekly Win Totals'!$B$5:$LL$34,23,FALSE)</f>
        <v>2</v>
      </c>
      <c r="AT64">
        <f>VLOOKUP(Q64,'MLB Weekly Win Totals'!$B$5:$LL$34,24,FALSE)</f>
        <v>2</v>
      </c>
      <c r="AU64">
        <f>VLOOKUP(R64,'MLB Weekly Win Totals'!$B$5:$LL$34,25,FALSE)</f>
        <v>5</v>
      </c>
    </row>
    <row r="65" spans="1:47" x14ac:dyDescent="0.2">
      <c r="A65" s="1" t="str">
        <f>VLOOKUP(S65,'Teams Used By Individual'!$B$4:$FH$71,6,FALSE)</f>
        <v>Angels</v>
      </c>
      <c r="B65" s="1" t="str">
        <f>VLOOKUP(S65,'Teams Used By Individual'!$B$4:$FH$71,8,FALSE)</f>
        <v>Braves</v>
      </c>
      <c r="C65" s="1" t="str">
        <f>VLOOKUP(S65,'Teams Used By Individual'!$B$4:$FH$71,9,FALSE)</f>
        <v>Rangers</v>
      </c>
      <c r="D65" s="1" t="str">
        <f>VLOOKUP(S65,'Teams Used By Individual'!$B$4:$FH$71,10,FALSE)</f>
        <v>Phillies</v>
      </c>
      <c r="E65" s="1" t="str">
        <f>VLOOKUP(S65,'Teams Used By Individual'!$B$4:$FH$71,11,FALSE)</f>
        <v>Mets</v>
      </c>
      <c r="F65" s="1" t="str">
        <f>VLOOKUP(S65,'Teams Used By Individual'!$B$4:$FH$71,12,FALSE)</f>
        <v>Marlins</v>
      </c>
      <c r="G65" s="1" t="str">
        <f>VLOOKUP(S65,'Teams Used By Individual'!$B$4:$FH$71,13,FALSE)</f>
        <v>Tigers</v>
      </c>
      <c r="H65" s="1" t="str">
        <f>VLOOKUP(S65,'Teams Used By Individual'!$B$4:$FH$71,14,FALSE)</f>
        <v>Yankees</v>
      </c>
      <c r="I65" s="1" t="str">
        <f>VLOOKUP(S65,'Teams Used By Individual'!$B$4:$FH$71,15,FALSE)</f>
        <v>Diamondbacks</v>
      </c>
      <c r="J65" s="1" t="str">
        <f>VLOOKUP(S65,'Teams Used By Individual'!$B$4:$FH$71,16,FALSE)</f>
        <v>Giants</v>
      </c>
      <c r="K65" s="1" t="str">
        <f>VLOOKUP(S65,'Teams Used By Individual'!$B$4:$FH$71,17,FALSE)</f>
        <v>Guardians</v>
      </c>
      <c r="L65" s="1" t="str">
        <f>VLOOKUP(S65,'Teams Used By Individual'!$B$4:$FH$71,18,FALSE)</f>
        <v>Caminero</v>
      </c>
      <c r="M65" s="1" t="str">
        <f>VLOOKUP(S65,'Teams Used By Individual'!$B$4:$FH$71,19,FALSE)</f>
        <v>American</v>
      </c>
      <c r="N65" s="1" t="str">
        <f>VLOOKUP(S65,'Teams Used By Individual'!$B$4:$FH$71,20,FALSE)</f>
        <v>Pirates</v>
      </c>
      <c r="O65" s="1" t="str">
        <f>VLOOKUP(S65,'Teams Used By Individual'!$B$4:$FH$71,21,FALSE)</f>
        <v>Orioles</v>
      </c>
      <c r="P65" s="1" t="str">
        <f>VLOOKUP(S65,'Teams Used By Individual'!$B$4:$FH$71,22,FALSE)</f>
        <v>Mariners</v>
      </c>
      <c r="Q65" s="1" t="str">
        <f>VLOOKUP(S65,'Teams Used By Individual'!$B$4:$FH$71,23,FALSE)</f>
        <v>Padres</v>
      </c>
      <c r="R65" s="1" t="str">
        <f>VLOOKUP(S65,'Teams Used By Individual'!$B$4:$FH$71,24,FALSE)</f>
        <v>Royals</v>
      </c>
      <c r="S65" s="14" t="s">
        <v>60</v>
      </c>
      <c r="T65" s="15">
        <f>SUM(Y65:AU65)</f>
        <v>67</v>
      </c>
      <c r="U65" s="20">
        <f>(WAA!R30-WAA!R2)+(WAA!AC30-WAA!AC2)+(WAA!G40-WAA!G2)+(WAA!W30-WAA!W2)+(WAA!S30-WAA!S2)+(WAA!AB30-WAA!AB2)+(WAA!U30-WAA!U2)+(WAA!Q30-WAA!Q2)+(WAA!T30-WAA!T2)+(WAA!V30-WAA!V2)+(WAA!X30-WAA!X2)+(WAA!L30-WAA!L2)+(WAA!E30-WAA!E2)+(WAA!AF30-WAA!AF2)+(WAA!AG30-WAA!AG2)+(WAA!J30-WAA!J2)+(WAA!F30-WAA!F2)+(WAA!P30-WAA!P2)+(WAA!AE30-WAA!AE2)+(WAA!K30-WAA!K2)</f>
        <v>-3.9481686840244574</v>
      </c>
      <c r="V65" s="13">
        <f>VLOOKUP(S65,'SOTU Working Page'!$S$5:$V$72,4,FALSE)</f>
        <v>0.50284533124393549</v>
      </c>
      <c r="W65" s="1" t="str">
        <f>VLOOKUP(S65,'Teams Used By Individual'!$B$4:$DF$71,4,FALSE)</f>
        <v>Red Sox</v>
      </c>
      <c r="X65" s="1" t="str">
        <f>VLOOKUP(S65,'Teams Used By Individual'!$B$4:$DF$71,3,FALSE)</f>
        <v>Athletics</v>
      </c>
      <c r="Y65" s="1">
        <v>1</v>
      </c>
      <c r="Z65" s="1">
        <v>2</v>
      </c>
      <c r="AA65">
        <v>2</v>
      </c>
      <c r="AB65">
        <v>3</v>
      </c>
      <c r="AC65">
        <v>1</v>
      </c>
      <c r="AD65">
        <v>3</v>
      </c>
      <c r="AE65">
        <f>VLOOKUP(B65,'MLB Weekly Win Totals'!$B$5:$L$34,11,FALSE)</f>
        <v>4</v>
      </c>
      <c r="AF65">
        <f>VLOOKUP(C65,'MLB Weekly Win Totals'!$B$5:$LL$34,12,FALSE)</f>
        <v>5</v>
      </c>
      <c r="AG65">
        <f>VLOOKUP(D65,'MLB Weekly Win Totals'!$B$5:$LL$34,13,FALSE)</f>
        <v>6</v>
      </c>
      <c r="AH65">
        <f>VLOOKUP(E65,'MLB Weekly Win Totals'!$B$5:$LL$34,14,FALSE)</f>
        <v>5</v>
      </c>
      <c r="AI65">
        <f>VLOOKUP(F65,'MLB Weekly Win Totals'!$B$5:$LL$34,15,FALSE)</f>
        <v>1</v>
      </c>
      <c r="AJ65">
        <f>VLOOKUP(G65,'MLB Weekly Win Totals'!$B$5:$LL$34,16,FALSE)</f>
        <v>3</v>
      </c>
      <c r="AK65">
        <f>VLOOKUP(H65,'MLB Weekly Win Totals'!$B$5:$LL$34,17,FALSE)</f>
        <v>3</v>
      </c>
      <c r="AL65">
        <f>VLOOKUP(I65,'MLB Weekly Win Totals'!$B$5:$LL$34,18,FALSE)</f>
        <v>2</v>
      </c>
      <c r="AM65">
        <f>VLOOKUP(J65,'MLB Weekly Win Totals'!$B$5:$LL$34,19,FALSE)</f>
        <v>4</v>
      </c>
      <c r="AN65">
        <f>VLOOKUP(K65,'MLB Weekly Win Totals'!$B$5:$LL$34,20,FALSE)</f>
        <v>6</v>
      </c>
      <c r="AO65">
        <v>0</v>
      </c>
      <c r="AP65">
        <v>0</v>
      </c>
      <c r="AQ65">
        <f>VLOOKUP(N65,'MLB Weekly Win Totals'!$B$5:$LL$34,21,FALSE)</f>
        <v>0</v>
      </c>
      <c r="AR65">
        <f>VLOOKUP(O65,'MLB Weekly Win Totals'!$B$5:$LL$34,22,FALSE)</f>
        <v>3</v>
      </c>
      <c r="AS65">
        <f>VLOOKUP(P65,'MLB Weekly Win Totals'!$B$5:$LL$34,23,FALSE)</f>
        <v>4</v>
      </c>
      <c r="AT65">
        <f>VLOOKUP(Q65,'MLB Weekly Win Totals'!$B$5:$LL$34,24,FALSE)</f>
        <v>4</v>
      </c>
      <c r="AU65">
        <f>VLOOKUP(R65,'MLB Weekly Win Totals'!$B$5:$LL$34,25,FALSE)</f>
        <v>5</v>
      </c>
    </row>
    <row r="66" spans="1:47" x14ac:dyDescent="0.2">
      <c r="A66" s="1" t="str">
        <f>VLOOKUP(S66,'Teams Used By Individual'!$B$4:$FH$71,6,FALSE)</f>
        <v>White Sox</v>
      </c>
      <c r="B66" s="1" t="str">
        <f>VLOOKUP(S66,'Teams Used By Individual'!$B$4:$FH$71,8,FALSE)</f>
        <v>Royals</v>
      </c>
      <c r="C66" s="1" t="str">
        <f>VLOOKUP(S66,'Teams Used By Individual'!$B$4:$FH$71,9,FALSE)</f>
        <v>Nationals</v>
      </c>
      <c r="D66" s="1" t="str">
        <f>VLOOKUP(S66,'Teams Used By Individual'!$B$4:$FH$71,10,FALSE)</f>
        <v>Phillies</v>
      </c>
      <c r="E66" s="1" t="str">
        <f>VLOOKUP(S66,'Teams Used By Individual'!$B$4:$FH$71,11,FALSE)</f>
        <v>Mets</v>
      </c>
      <c r="F66" s="1" t="str">
        <f>VLOOKUP(S66,'Teams Used By Individual'!$B$4:$FH$71,12,FALSE)</f>
        <v>Twins</v>
      </c>
      <c r="G66" s="1" t="str">
        <f>VLOOKUP(S66,'Teams Used By Individual'!$B$4:$FH$71,13,FALSE)</f>
        <v>Astros</v>
      </c>
      <c r="H66" s="1" t="str">
        <f>VLOOKUP(S66,'Teams Used By Individual'!$B$4:$FH$71,14,FALSE)</f>
        <v>Yankees</v>
      </c>
      <c r="I66" s="1" t="str">
        <f>VLOOKUP(S66,'Teams Used By Individual'!$B$4:$FH$71,15,FALSE)</f>
        <v>Diamondbacks</v>
      </c>
      <c r="J66" s="1" t="str">
        <f>VLOOKUP(S66,'Teams Used By Individual'!$B$4:$FH$71,16,FALSE)</f>
        <v>Mariners</v>
      </c>
      <c r="K66" s="1" t="str">
        <f>VLOOKUP(S66,'Teams Used By Individual'!$B$4:$FH$71,17,FALSE)</f>
        <v>Reds</v>
      </c>
      <c r="L66" s="1" t="str">
        <f>VLOOKUP(S66,'Teams Used By Individual'!$B$4:$FH$71,18,FALSE)</f>
        <v>Cruz</v>
      </c>
      <c r="M66" s="1" t="str">
        <f>VLOOKUP(S66,'Teams Used By Individual'!$B$4:$FH$71,19,FALSE)</f>
        <v>National</v>
      </c>
      <c r="N66" s="1" t="str">
        <f>VLOOKUP(S66,'Teams Used By Individual'!$B$4:$FH$71,20,FALSE)</f>
        <v>Pirates</v>
      </c>
      <c r="O66" s="1" t="str">
        <f>VLOOKUP(S66,'Teams Used By Individual'!$B$4:$FH$71,21,FALSE)</f>
        <v>Padres</v>
      </c>
      <c r="P66" s="1" t="str">
        <f>VLOOKUP(S66,'Teams Used By Individual'!$B$4:$FH$71,22,FALSE)</f>
        <v>Rays</v>
      </c>
      <c r="Q66" s="1" t="str">
        <f>VLOOKUP(S66,'Teams Used By Individual'!$B$4:$FH$71,23,FALSE)</f>
        <v>Marlins</v>
      </c>
      <c r="R66" s="1" t="str">
        <f>VLOOKUP(S66,'Teams Used By Individual'!$B$4:$FH$71,24,FALSE)</f>
        <v>Cardinals</v>
      </c>
      <c r="S66" s="14" t="s">
        <v>21</v>
      </c>
      <c r="T66" s="15">
        <f>SUM(Y66:AU66)</f>
        <v>65</v>
      </c>
      <c r="U66" s="20">
        <f>(WAA!AC72-WAA!AC2)+(WAA!R72-WAA!R2)+(WAA!G40-WAA!G2)+(WAA!L72-WAA!L2)+(WAA!N72-WAA!N2)+(WAA!Q72-WAA!Q2)+(WAA!K72-WAA!K2)+(WAA!W72-WAA!W2)+(WAA!T72-WAA!T2)+(WAA!V72-WAA!V2)+(WAA!M72-WAA!M2)+(WAA!O72-WAA!O2)+(WAA!E72-WAA!E2)+(WAA!AF72-WAA!AF2)+(WAA!P72-WAA!P2)+(WAA!AB72-WAA!AB2)+(WAA!AE72-WAA!AE2)+(WAA!H72-WAA!H2)+(WAA!X72-WAA!X2)+(WAA!Z72-WAA!Z2)</f>
        <v>-3.6481528383616397</v>
      </c>
      <c r="V66" s="13">
        <f>VLOOKUP(S66,'SOTU Working Page'!$S$5:$V$72,4,FALSE)</f>
        <v>0.50103557514637465</v>
      </c>
      <c r="W66" s="1" t="str">
        <f>VLOOKUP(S66,'Teams Used By Individual'!$B$4:$DF$71,4,FALSE)</f>
        <v>Red Sox</v>
      </c>
      <c r="X66" s="1" t="str">
        <f>VLOOKUP(S66,'Teams Used By Individual'!$B$4:$DF$71,3,FALSE)</f>
        <v>Athletics</v>
      </c>
      <c r="Y66" s="1">
        <v>1</v>
      </c>
      <c r="Z66" s="1">
        <v>2</v>
      </c>
      <c r="AA66">
        <v>2</v>
      </c>
      <c r="AB66">
        <v>4</v>
      </c>
      <c r="AC66">
        <v>2</v>
      </c>
      <c r="AD66">
        <v>2</v>
      </c>
      <c r="AE66">
        <f>VLOOKUP(B66,'MLB Weekly Win Totals'!$B$5:$L$34,11,FALSE)</f>
        <v>5</v>
      </c>
      <c r="AF66">
        <f>VLOOKUP(C66,'MLB Weekly Win Totals'!$B$5:$LL$34,12,FALSE)</f>
        <v>4</v>
      </c>
      <c r="AG66">
        <f>VLOOKUP(D66,'MLB Weekly Win Totals'!$B$5:$LL$34,13,FALSE)</f>
        <v>6</v>
      </c>
      <c r="AH66">
        <f>VLOOKUP(E66,'MLB Weekly Win Totals'!$B$5:$LL$34,14,FALSE)</f>
        <v>5</v>
      </c>
      <c r="AI66">
        <f>VLOOKUP(F66,'MLB Weekly Win Totals'!$B$5:$LL$34,15,FALSE)</f>
        <v>4</v>
      </c>
      <c r="AJ66">
        <f>VLOOKUP(G66,'MLB Weekly Win Totals'!$B$5:$LL$34,16,FALSE)</f>
        <v>5</v>
      </c>
      <c r="AK66">
        <f>VLOOKUP(H66,'MLB Weekly Win Totals'!$B$5:$LL$34,17,FALSE)</f>
        <v>3</v>
      </c>
      <c r="AL66">
        <f>VLOOKUP(I66,'MLB Weekly Win Totals'!$B$5:$LL$34,18,FALSE)</f>
        <v>2</v>
      </c>
      <c r="AM66">
        <f>VLOOKUP(J66,'MLB Weekly Win Totals'!$B$5:$LL$34,19,FALSE)</f>
        <v>5</v>
      </c>
      <c r="AN66">
        <f>VLOOKUP(K66,'MLB Weekly Win Totals'!$B$5:$LL$34,20,FALSE)</f>
        <v>4</v>
      </c>
      <c r="AO66">
        <v>0</v>
      </c>
      <c r="AP66">
        <v>1</v>
      </c>
      <c r="AQ66">
        <f>VLOOKUP(N66,'MLB Weekly Win Totals'!$B$5:$LL$34,21,FALSE)</f>
        <v>0</v>
      </c>
      <c r="AR66">
        <f>VLOOKUP(O66,'MLB Weekly Win Totals'!$B$5:$LL$34,22,FALSE)</f>
        <v>3</v>
      </c>
      <c r="AS66">
        <f>VLOOKUP(P66,'MLB Weekly Win Totals'!$B$5:$LL$34,23,FALSE)</f>
        <v>2</v>
      </c>
      <c r="AT66">
        <f>VLOOKUP(Q66,'MLB Weekly Win Totals'!$B$5:$LL$34,24,FALSE)</f>
        <v>2</v>
      </c>
      <c r="AU66">
        <f>VLOOKUP(R66,'MLB Weekly Win Totals'!$B$5:$LL$34,25,FALSE)</f>
        <v>1</v>
      </c>
    </row>
    <row r="67" spans="1:47" x14ac:dyDescent="0.2">
      <c r="A67" s="1" t="str">
        <f>VLOOKUP(S67,'Teams Used By Individual'!$B$4:$FH$71,6,FALSE)</f>
        <v>Rangers</v>
      </c>
      <c r="B67" s="1" t="str">
        <f>VLOOKUP(S67,'Teams Used By Individual'!$B$4:$FH$71,8,FALSE)</f>
        <v>Royals</v>
      </c>
      <c r="C67" s="1" t="str">
        <f>VLOOKUP(S67,'Teams Used By Individual'!$B$4:$FH$71,9,FALSE)</f>
        <v>Orioles</v>
      </c>
      <c r="D67" s="1" t="str">
        <f>VLOOKUP(S67,'Teams Used By Individual'!$B$4:$FH$71,10,FALSE)</f>
        <v>Brewers</v>
      </c>
      <c r="E67" s="1" t="str">
        <f>VLOOKUP(S67,'Teams Used By Individual'!$B$4:$FH$71,11,FALSE)</f>
        <v>Cardinals</v>
      </c>
      <c r="F67" s="1" t="str">
        <f>VLOOKUP(S67,'Teams Used By Individual'!$B$4:$FH$71,12,FALSE)</f>
        <v>Tigers</v>
      </c>
      <c r="G67" s="1" t="str">
        <f>VLOOKUP(S67,'Teams Used By Individual'!$B$4:$FH$71,13,FALSE)</f>
        <v>Yankees</v>
      </c>
      <c r="H67" s="1" t="str">
        <f>VLOOKUP(S67,'Teams Used By Individual'!$B$4:$FH$71,14,FALSE)</f>
        <v>Astros</v>
      </c>
      <c r="I67" s="1" t="str">
        <f>VLOOKUP(S67,'Teams Used By Individual'!$B$4:$FH$71,15,FALSE)</f>
        <v>Dodgers</v>
      </c>
      <c r="J67" s="1" t="str">
        <f>VLOOKUP(S67,'Teams Used By Individual'!$B$4:$FH$71,16,FALSE)</f>
        <v>Rays</v>
      </c>
      <c r="K67" s="1" t="str">
        <f>VLOOKUP(S67,'Teams Used By Individual'!$B$4:$FH$71,17,FALSE)</f>
        <v>Reds</v>
      </c>
      <c r="L67" s="1" t="str">
        <f>VLOOKUP(S67,'Teams Used By Individual'!$B$4:$FH$71,18,FALSE)</f>
        <v>Wood</v>
      </c>
      <c r="M67" s="1" t="str">
        <f>VLOOKUP(S67,'Teams Used By Individual'!$B$4:$FH$71,19,FALSE)</f>
        <v>National</v>
      </c>
      <c r="N67" s="1" t="str">
        <f>VLOOKUP(S67,'Teams Used By Individual'!$B$4:$FH$71,20,FALSE)</f>
        <v>Phillies</v>
      </c>
      <c r="O67" s="1" t="str">
        <f>VLOOKUP(S67,'Teams Used By Individual'!$B$4:$FH$71,21,FALSE)</f>
        <v>Nationals</v>
      </c>
      <c r="P67" s="1" t="str">
        <f>VLOOKUP(S67,'Teams Used By Individual'!$B$4:$FH$71,22,FALSE)</f>
        <v>Athletics</v>
      </c>
      <c r="Q67" s="1" t="str">
        <f>VLOOKUP(S67,'Teams Used By Individual'!$B$4:$FH$71,23,FALSE)</f>
        <v>Blue Jays</v>
      </c>
      <c r="R67" s="1" t="str">
        <f>VLOOKUP(S67,'Teams Used By Individual'!$B$4:$FH$71,24,FALSE)</f>
        <v>Pirates</v>
      </c>
      <c r="S67" s="14" t="s">
        <v>22</v>
      </c>
      <c r="T67" s="15">
        <f>SUM(Y67:AU67)</f>
        <v>65</v>
      </c>
      <c r="U67" s="20">
        <f>(WAA!P12-WAA!P2)+(WAA!T12-WAA!T2)+(WAA!AE15-WAA!AE2)+(WAA!G12-WAA!G2)+(WAA!Q12-WAA!Q2)+(WAA!V12-WAA!V2)+(WAA!K12-WAA!K2)+(WAA!F12-WAA!F2)+(WAA!Y12-WAA!Y2)+(WAA!Z12-WAA!Z2)+(WAA!L12-WAA!L2)+(WAA!E12-WAA!E2)+(WAA!O12-WAA!O2)+(WAA!AD12-WAA!AD2)+(WAA!H12-WAA!H2)+(WAA!AB12-WAA!AB2)+(WAA!W12-WAA!W2)+(WAA!R12-WAA!R2)+(WAA!I12-WAA!I2)+(WAA!AC12-WAA!AC2)</f>
        <v>-7.6245342988452194</v>
      </c>
      <c r="V67" s="13">
        <f>VLOOKUP(S67,'SOTU Working Page'!$S$5:$V$72,4,FALSE)</f>
        <v>0.52463644060664205</v>
      </c>
      <c r="W67" s="1" t="str">
        <f>VLOOKUP(S67,'Teams Used By Individual'!$B$4:$DF$71,4,FALSE)</f>
        <v>Padres</v>
      </c>
      <c r="X67" s="1" t="str">
        <f>VLOOKUP(S67,'Teams Used By Individual'!$B$4:$DF$71,3,FALSE)</f>
        <v>Mariners</v>
      </c>
      <c r="Y67" s="1">
        <v>2</v>
      </c>
      <c r="Z67" s="1">
        <v>1</v>
      </c>
      <c r="AA67">
        <v>5</v>
      </c>
      <c r="AB67">
        <v>4</v>
      </c>
      <c r="AC67">
        <v>2</v>
      </c>
      <c r="AD67">
        <v>3</v>
      </c>
      <c r="AE67">
        <f>VLOOKUP(B67,'MLB Weekly Win Totals'!$B$5:$L$34,11,FALSE)</f>
        <v>5</v>
      </c>
      <c r="AF67">
        <f>VLOOKUP(C67,'MLB Weekly Win Totals'!$B$5:$LL$34,12,FALSE)</f>
        <v>0</v>
      </c>
      <c r="AG67">
        <f>VLOOKUP(D67,'MLB Weekly Win Totals'!$B$5:$LL$34,13,FALSE)</f>
        <v>4</v>
      </c>
      <c r="AH67">
        <f>VLOOKUP(E67,'MLB Weekly Win Totals'!$B$5:$LL$34,14,FALSE)</f>
        <v>3</v>
      </c>
      <c r="AI67">
        <f>VLOOKUP(F67,'MLB Weekly Win Totals'!$B$5:$LL$34,15,FALSE)</f>
        <v>4</v>
      </c>
      <c r="AJ67">
        <f>VLOOKUP(G67,'MLB Weekly Win Totals'!$B$5:$LL$34,16,FALSE)</f>
        <v>3</v>
      </c>
      <c r="AK67">
        <f>VLOOKUP(H67,'MLB Weekly Win Totals'!$B$5:$LL$34,17,FALSE)</f>
        <v>4</v>
      </c>
      <c r="AL67">
        <f>VLOOKUP(I67,'MLB Weekly Win Totals'!$B$5:$LL$34,18,FALSE)</f>
        <v>5</v>
      </c>
      <c r="AM67">
        <f>VLOOKUP(J67,'MLB Weekly Win Totals'!$B$5:$LL$34,19,FALSE)</f>
        <v>2</v>
      </c>
      <c r="AN67">
        <f>VLOOKUP(K67,'MLB Weekly Win Totals'!$B$5:$LL$34,20,FALSE)</f>
        <v>4</v>
      </c>
      <c r="AO67">
        <v>0</v>
      </c>
      <c r="AP67">
        <v>1</v>
      </c>
      <c r="AQ67">
        <f>VLOOKUP(N67,'MLB Weekly Win Totals'!$B$5:$LL$34,21,FALSE)</f>
        <v>1</v>
      </c>
      <c r="AR67">
        <f>VLOOKUP(O67,'MLB Weekly Win Totals'!$B$5:$LL$34,22,FALSE)</f>
        <v>4</v>
      </c>
      <c r="AS67">
        <f>VLOOKUP(P67,'MLB Weekly Win Totals'!$B$5:$LL$34,23,FALSE)</f>
        <v>3</v>
      </c>
      <c r="AT67">
        <f>VLOOKUP(Q67,'MLB Weekly Win Totals'!$B$5:$LL$34,24,FALSE)</f>
        <v>4</v>
      </c>
      <c r="AU67">
        <f>VLOOKUP(R67,'MLB Weekly Win Totals'!$B$5:$LL$34,25,FALSE)</f>
        <v>1</v>
      </c>
    </row>
    <row r="68" spans="1:47" x14ac:dyDescent="0.2">
      <c r="A68" s="1" t="str">
        <f>VLOOKUP(S68,'Teams Used By Individual'!$B$4:$FH$71,6,FALSE)</f>
        <v>Reds</v>
      </c>
      <c r="B68" s="1" t="str">
        <f>VLOOKUP(S68,'Teams Used By Individual'!$B$4:$FH$71,8,FALSE)</f>
        <v>Braves</v>
      </c>
      <c r="C68" s="1" t="str">
        <f>VLOOKUP(S68,'Teams Used By Individual'!$B$4:$FH$71,9,FALSE)</f>
        <v>Rangers</v>
      </c>
      <c r="D68" s="1" t="str">
        <f>VLOOKUP(S68,'Teams Used By Individual'!$B$4:$FH$71,10,FALSE)</f>
        <v>Athletics</v>
      </c>
      <c r="E68" s="1" t="str">
        <f>VLOOKUP(S68,'Teams Used By Individual'!$B$4:$FH$71,11,FALSE)</f>
        <v>Blue Jays</v>
      </c>
      <c r="F68" s="1" t="str">
        <f>VLOOKUP(S68,'Teams Used By Individual'!$B$4:$FH$71,12,FALSE)</f>
        <v>Twins</v>
      </c>
      <c r="G68" s="1" t="str">
        <f>VLOOKUP(S68,'Teams Used By Individual'!$B$4:$FH$71,13,FALSE)</f>
        <v>Cubs</v>
      </c>
      <c r="H68" s="1" t="str">
        <f>VLOOKUP(S68,'Teams Used By Individual'!$B$4:$FH$71,14,FALSE)</f>
        <v>Astros</v>
      </c>
      <c r="I68" s="1" t="str">
        <f>VLOOKUP(S68,'Teams Used By Individual'!$B$4:$FH$71,15,FALSE)</f>
        <v>Mets</v>
      </c>
      <c r="J68" s="1" t="str">
        <f>VLOOKUP(S68,'Teams Used By Individual'!$B$4:$FH$71,16,FALSE)</f>
        <v>Rockies</v>
      </c>
      <c r="K68" s="1" t="str">
        <f>VLOOKUP(S68,'Teams Used By Individual'!$B$4:$FH$71,17,FALSE)</f>
        <v>Padres</v>
      </c>
      <c r="L68" s="1" t="str">
        <f>VLOOKUP(S68,'Teams Used By Individual'!$B$4:$FH$71,18,FALSE)</f>
        <v>Buxton</v>
      </c>
      <c r="M68" s="1" t="str">
        <f>VLOOKUP(S68,'Teams Used By Individual'!$B$4:$FH$71,19,FALSE)</f>
        <v>American</v>
      </c>
      <c r="N68" s="1" t="str">
        <f>VLOOKUP(S68,'Teams Used By Individual'!$B$4:$FH$71,20,FALSE)</f>
        <v>Pirates</v>
      </c>
      <c r="O68" s="1" t="str">
        <f>VLOOKUP(S68,'Teams Used By Individual'!$B$4:$FH$71,21,FALSE)</f>
        <v>Orioles</v>
      </c>
      <c r="P68" s="1" t="str">
        <f>VLOOKUP(S68,'Teams Used By Individual'!$B$4:$FH$71,22,FALSE)</f>
        <v>Rays</v>
      </c>
      <c r="Q68" s="1" t="str">
        <f>VLOOKUP(S68,'Teams Used By Individual'!$B$4:$FH$71,23,FALSE)</f>
        <v>Royals</v>
      </c>
      <c r="R68" s="1" t="str">
        <f>VLOOKUP(S68,'Teams Used By Individual'!$B$4:$FH$71,24,FALSE)</f>
        <v>Giants</v>
      </c>
      <c r="S68" s="14" t="s">
        <v>46</v>
      </c>
      <c r="T68" s="15">
        <f>SUM(Y68:AU68)</f>
        <v>64</v>
      </c>
      <c r="U68" s="20">
        <f>(WAA!Y34-WAA!Y2)+(WAA!AC34-WAA!AC2)+(WAA!G40-WAA!G2)+(WAA!T34-WAA!T2)+(WAA!AB34-WAA!AB2)+(WAA!L34-WAA!L2)+(WAA!U34-WAA!U2)+(WAA!Q34-WAA!Q2)+(WAA!R34-WAA!R2)+(WAA!I34-WAA!I2)+(WAA!M34-WAA!M2)+(WAA!AA34-WAA!AA2)+(WAA!O34-WAA!O2)+(WAA!V34-WAA!V2)+(WAA!AH34-WAA!AH2)+(WAA!AE34-WAA!AE2)+(WAA!H24-WAA!H2)+(WAA!F34-WAA!F2)+(WAA!H34-WAA!H2)+(WAA!K34-WAA!K2)+(WAA!AG34-WAA!AG2)</f>
        <v>-11.26100376219353</v>
      </c>
      <c r="V68" s="13">
        <f>VLOOKUP(S68,'SOTU Working Page'!$S$5:$V$72,4,FALSE)</f>
        <v>0.50974011225626181</v>
      </c>
      <c r="W68" s="1" t="str">
        <f>VLOOKUP(S68,'Teams Used By Individual'!$B$4:$DF$71,4,FALSE)</f>
        <v>Red Sox</v>
      </c>
      <c r="X68" s="1" t="str">
        <f>VLOOKUP(S68,'Teams Used By Individual'!$B$4:$DF$71,3,FALSE)</f>
        <v>Brewers</v>
      </c>
      <c r="Y68" s="1">
        <v>1</v>
      </c>
      <c r="Z68" s="1">
        <v>5</v>
      </c>
      <c r="AA68">
        <v>2</v>
      </c>
      <c r="AB68">
        <v>4</v>
      </c>
      <c r="AC68">
        <v>4</v>
      </c>
      <c r="AD68">
        <v>4</v>
      </c>
      <c r="AE68">
        <f>VLOOKUP(B68,'MLB Weekly Win Totals'!$B$5:$L$34,11,FALSE)</f>
        <v>4</v>
      </c>
      <c r="AF68">
        <f>VLOOKUP(C68,'MLB Weekly Win Totals'!$B$5:$LL$34,12,FALSE)</f>
        <v>5</v>
      </c>
      <c r="AG68">
        <f>VLOOKUP(D68,'MLB Weekly Win Totals'!$B$5:$LL$34,13,FALSE)</f>
        <v>1</v>
      </c>
      <c r="AH68">
        <f>VLOOKUP(E68,'MLB Weekly Win Totals'!$B$5:$LL$34,14,FALSE)</f>
        <v>6</v>
      </c>
      <c r="AI68">
        <f>VLOOKUP(F68,'MLB Weekly Win Totals'!$B$5:$LL$34,15,FALSE)</f>
        <v>4</v>
      </c>
      <c r="AJ68">
        <f>VLOOKUP(G68,'MLB Weekly Win Totals'!$B$5:$LL$34,16,FALSE)</f>
        <v>4</v>
      </c>
      <c r="AK68">
        <f>VLOOKUP(H68,'MLB Weekly Win Totals'!$B$5:$LL$34,17,FALSE)</f>
        <v>4</v>
      </c>
      <c r="AL68">
        <f>VLOOKUP(I68,'MLB Weekly Win Totals'!$B$5:$LL$34,18,FALSE)</f>
        <v>2</v>
      </c>
      <c r="AM68">
        <f>VLOOKUP(J68,'MLB Weekly Win Totals'!$B$5:$LL$34,19,FALSE)</f>
        <v>2</v>
      </c>
      <c r="AN68">
        <f>VLOOKUP(K68,'MLB Weekly Win Totals'!$B$5:$LL$34,20,FALSE)</f>
        <v>4</v>
      </c>
      <c r="AO68">
        <v>0</v>
      </c>
      <c r="AP68">
        <v>0</v>
      </c>
      <c r="AQ68">
        <f>VLOOKUP(N68,'MLB Weekly Win Totals'!$B$5:$LL$34,21,FALSE)</f>
        <v>0</v>
      </c>
      <c r="AR68">
        <f>VLOOKUP(O68,'MLB Weekly Win Totals'!$B$5:$LL$34,22,FALSE)</f>
        <v>3</v>
      </c>
      <c r="AS68">
        <f>VLOOKUP(P68,'MLB Weekly Win Totals'!$B$5:$LL$34,23,FALSE)</f>
        <v>2</v>
      </c>
      <c r="AT68">
        <f>VLOOKUP(Q68,'MLB Weekly Win Totals'!$B$5:$LL$34,24,FALSE)</f>
        <v>2</v>
      </c>
      <c r="AU68">
        <f>VLOOKUP(R68,'MLB Weekly Win Totals'!$B$5:$LL$34,25,FALSE)</f>
        <v>1</v>
      </c>
    </row>
    <row r="69" spans="1:47" x14ac:dyDescent="0.2">
      <c r="A69" s="1" t="str">
        <f>VLOOKUP(S69,'Teams Used By Individual'!$B$4:$FH$71,6,FALSE)</f>
        <v>Twins</v>
      </c>
      <c r="B69" s="1" t="str">
        <f>VLOOKUP(S69,'Teams Used By Individual'!$B$4:$FH$71,8,FALSE)</f>
        <v>Braves</v>
      </c>
      <c r="C69" s="1" t="str">
        <f>VLOOKUP(S69,'Teams Used By Individual'!$B$4:$FH$71,9,FALSE)</f>
        <v>Cubs</v>
      </c>
      <c r="D69" s="1" t="str">
        <f>VLOOKUP(S69,'Teams Used By Individual'!$B$4:$FH$71,10,FALSE)</f>
        <v>Phillies</v>
      </c>
      <c r="E69" s="1" t="str">
        <f>VLOOKUP(S69,'Teams Used By Individual'!$B$4:$FH$71,11,FALSE)</f>
        <v>Mets</v>
      </c>
      <c r="F69" s="1" t="str">
        <f>VLOOKUP(S69,'Teams Used By Individual'!$B$4:$FH$71,12,FALSE)</f>
        <v>Marlins</v>
      </c>
      <c r="G69" s="1" t="str">
        <f>VLOOKUP(S69,'Teams Used By Individual'!$B$4:$FH$71,13,FALSE)</f>
        <v>Angels</v>
      </c>
      <c r="H69" s="1" t="str">
        <f>VLOOKUP(S69,'Teams Used By Individual'!$B$4:$FH$71,14,FALSE)</f>
        <v>Blue Jays</v>
      </c>
      <c r="I69" s="1" t="str">
        <f>VLOOKUP(S69,'Teams Used By Individual'!$B$4:$FH$71,15,FALSE)</f>
        <v>White Sox</v>
      </c>
      <c r="J69" s="1" t="str">
        <f>VLOOKUP(S69,'Teams Used By Individual'!$B$4:$FH$71,16,FALSE)</f>
        <v>Dodgers</v>
      </c>
      <c r="K69" s="1" t="str">
        <f>VLOOKUP(S69,'Teams Used By Individual'!$B$4:$FH$71,17,FALSE)</f>
        <v>Mariners</v>
      </c>
      <c r="L69" s="1" t="str">
        <f>VLOOKUP(S69,'Teams Used By Individual'!$B$4:$FH$71,18,FALSE)</f>
        <v>Olson</v>
      </c>
      <c r="M69" s="1" t="str">
        <f>VLOOKUP(S69,'Teams Used By Individual'!$B$4:$FH$71,19,FALSE)</f>
        <v>American</v>
      </c>
      <c r="N69" s="1" t="str">
        <f>VLOOKUP(S69,'Teams Used By Individual'!$B$4:$FH$71,20,FALSE)</f>
        <v>Pirates</v>
      </c>
      <c r="O69" s="1" t="str">
        <f>VLOOKUP(S69,'Teams Used By Individual'!$B$4:$FH$71,21,FALSE)</f>
        <v>Brewers</v>
      </c>
      <c r="P69" s="1" t="str">
        <f>VLOOKUP(S69,'Teams Used By Individual'!$B$4:$FH$71,22,FALSE)</f>
        <v>Diamondbacks</v>
      </c>
      <c r="Q69" s="1" t="str">
        <f>VLOOKUP(S69,'Teams Used By Individual'!$B$4:$FH$71,23,FALSE)</f>
        <v>Padres</v>
      </c>
      <c r="R69" s="1" t="str">
        <f>VLOOKUP(S69,'Teams Used By Individual'!$B$4:$FH$71,24,FALSE)</f>
        <v>Giants</v>
      </c>
      <c r="S69" s="14" t="s">
        <v>57</v>
      </c>
      <c r="T69" s="15">
        <f>SUM(Y69:AU69)</f>
        <v>62</v>
      </c>
      <c r="U69" s="20">
        <f>(WAA!AB39-WAA!AB2)+(WAA!AC39-WAA!AC2)+(WAA!K25-WAA!K2)+(WAA!H39-WAA!H2)+(WAA!M39-WAA!M2)+(WAA!Q39-WAA!Q2)+(WAA!U39-WAA!U2)+(WAA!AA39-WAA!AA2)+(WAA!T39-WAA!T2)+(WAA!V39-WAA!V2)+(WAA!X39-WAA!X2)+(WAA!S39-WAA!S2)+(WAA!I39-WAA!I2)+(WAA!N39-WAA!N2)+(WAA!AD39-WAA!AD2)+(WAA!P39-WAA!P2)+(WAA!Y39-WAA!Y2)+(WAA!AF39-WAA!AF2)+(WAA!AE39-WAA!AE2)+(WAA!AG39-WAA!AG2)</f>
        <v>-11.166482173543381</v>
      </c>
      <c r="V69" s="13">
        <f>VLOOKUP(S69,'SOTU Working Page'!$S$5:$V$72,4,FALSE)</f>
        <v>0.51202669699768522</v>
      </c>
      <c r="W69" s="1" t="str">
        <f>VLOOKUP(S69,'Teams Used By Individual'!$B$4:$DF$71,4,FALSE)</f>
        <v>Royals</v>
      </c>
      <c r="X69" s="1" t="str">
        <f>VLOOKUP(S69,'Teams Used By Individual'!$B$4:$DF$71,3,FALSE)</f>
        <v>Reds</v>
      </c>
      <c r="Y69" s="1">
        <v>1</v>
      </c>
      <c r="Z69" s="1">
        <v>2</v>
      </c>
      <c r="AA69">
        <v>4</v>
      </c>
      <c r="AB69">
        <v>2</v>
      </c>
      <c r="AC69">
        <v>5</v>
      </c>
      <c r="AD69">
        <v>2</v>
      </c>
      <c r="AE69">
        <f>VLOOKUP(B69,'MLB Weekly Win Totals'!$B$5:$L$34,11,FALSE)</f>
        <v>4</v>
      </c>
      <c r="AF69">
        <f>VLOOKUP(C69,'MLB Weekly Win Totals'!$B$5:$LL$34,12,FALSE)</f>
        <v>5</v>
      </c>
      <c r="AG69">
        <f>VLOOKUP(D69,'MLB Weekly Win Totals'!$B$5:$LL$34,13,FALSE)</f>
        <v>6</v>
      </c>
      <c r="AH69">
        <f>VLOOKUP(E69,'MLB Weekly Win Totals'!$B$5:$LL$34,14,FALSE)</f>
        <v>5</v>
      </c>
      <c r="AI69">
        <f>VLOOKUP(F69,'MLB Weekly Win Totals'!$B$5:$LL$34,15,FALSE)</f>
        <v>1</v>
      </c>
      <c r="AJ69">
        <f>VLOOKUP(G69,'MLB Weekly Win Totals'!$B$5:$LL$34,16,FALSE)</f>
        <v>3</v>
      </c>
      <c r="AK69">
        <f>VLOOKUP(H69,'MLB Weekly Win Totals'!$B$5:$LL$34,17,FALSE)</f>
        <v>3</v>
      </c>
      <c r="AL69">
        <f>VLOOKUP(I69,'MLB Weekly Win Totals'!$B$5:$LL$34,18,FALSE)</f>
        <v>3</v>
      </c>
      <c r="AM69">
        <f>VLOOKUP(J69,'MLB Weekly Win Totals'!$B$5:$LL$34,19,FALSE)</f>
        <v>3</v>
      </c>
      <c r="AN69">
        <f>VLOOKUP(K69,'MLB Weekly Win Totals'!$B$5:$LL$34,20,FALSE)</f>
        <v>3</v>
      </c>
      <c r="AO69">
        <v>0</v>
      </c>
      <c r="AP69">
        <v>0</v>
      </c>
      <c r="AQ69">
        <f>VLOOKUP(N69,'MLB Weekly Win Totals'!$B$5:$LL$34,21,FALSE)</f>
        <v>0</v>
      </c>
      <c r="AR69">
        <f>VLOOKUP(O69,'MLB Weekly Win Totals'!$B$5:$LL$34,22,FALSE)</f>
        <v>3</v>
      </c>
      <c r="AS69">
        <f>VLOOKUP(P69,'MLB Weekly Win Totals'!$B$5:$LL$34,23,FALSE)</f>
        <v>2</v>
      </c>
      <c r="AT69">
        <f>VLOOKUP(Q69,'MLB Weekly Win Totals'!$B$5:$LL$34,24,FALSE)</f>
        <v>4</v>
      </c>
      <c r="AU69">
        <f>VLOOKUP(R69,'MLB Weekly Win Totals'!$B$5:$LL$34,25,FALSE)</f>
        <v>1</v>
      </c>
    </row>
    <row r="70" spans="1:47" x14ac:dyDescent="0.2">
      <c r="A70" s="1" t="str">
        <f>VLOOKUP(S70,'Teams Used By Individual'!$B$4:$FH$71,6,FALSE)</f>
        <v>Twins</v>
      </c>
      <c r="B70" s="1" t="str">
        <f>VLOOKUP(S70,'Teams Used By Individual'!$B$4:$FH$71,8,FALSE)</f>
        <v>Mariners</v>
      </c>
      <c r="C70" s="1" t="str">
        <f>VLOOKUP(S70,'Teams Used By Individual'!$B$4:$FH$71,9,FALSE)</f>
        <v>Angels</v>
      </c>
      <c r="D70" s="1" t="str">
        <f>VLOOKUP(S70,'Teams Used By Individual'!$B$4:$FH$71,10,FALSE)</f>
        <v>Phillies</v>
      </c>
      <c r="E70" s="1" t="str">
        <f>VLOOKUP(S70,'Teams Used By Individual'!$B$4:$FH$71,11,FALSE)</f>
        <v>Braves</v>
      </c>
      <c r="F70" s="1" t="str">
        <f>VLOOKUP(S70,'Teams Used By Individual'!$B$4:$FH$71,12,FALSE)</f>
        <v>Cardinals</v>
      </c>
      <c r="G70" s="1" t="str">
        <f>VLOOKUP(S70,'Teams Used By Individual'!$B$4:$FH$71,13,FALSE)</f>
        <v>Giants</v>
      </c>
      <c r="H70" s="1" t="str">
        <f>VLOOKUP(S70,'Teams Used By Individual'!$B$4:$FH$71,14,FALSE)</f>
        <v>Red Sox</v>
      </c>
      <c r="I70" s="1" t="str">
        <f>VLOOKUP(S70,'Teams Used By Individual'!$B$4:$FH$71,15,FALSE)</f>
        <v>Royals</v>
      </c>
      <c r="J70" s="1" t="str">
        <f>VLOOKUP(S70,'Teams Used By Individual'!$B$4:$FH$71,16,FALSE)</f>
        <v>Pirates</v>
      </c>
      <c r="K70" s="1" t="str">
        <f>VLOOKUP(S70,'Teams Used By Individual'!$B$4:$FH$71,17,FALSE)</f>
        <v>Mets</v>
      </c>
      <c r="L70" s="1">
        <f>VLOOKUP(S70,'Teams Used By Individual'!$B$4:$FH$71,18,FALSE)</f>
        <v>0</v>
      </c>
      <c r="M70" s="1">
        <f>VLOOKUP(S70,'Teams Used By Individual'!$B$4:$FH$71,19,FALSE)</f>
        <v>0</v>
      </c>
      <c r="N70" s="1" t="str">
        <f>VLOOKUP(S70,'Teams Used By Individual'!$B$4:$FH$71,20,FALSE)</f>
        <v>Tigers</v>
      </c>
      <c r="O70" s="1" t="str">
        <f>VLOOKUP(S70,'Teams Used By Individual'!$B$4:$FH$71,21,FALSE)</f>
        <v>Dodgers</v>
      </c>
      <c r="P70" s="1" t="str">
        <f>VLOOKUP(S70,'Teams Used By Individual'!$B$4:$FH$71,22,FALSE)</f>
        <v>Marlins</v>
      </c>
      <c r="Q70" s="1" t="str">
        <f>VLOOKUP(S70,'Teams Used By Individual'!$B$4:$FH$71,23,FALSE)</f>
        <v>Blue Jays</v>
      </c>
      <c r="R70" s="1" t="str">
        <f>VLOOKUP(S70,'Teams Used By Individual'!$B$4:$FH$71,24,FALSE)</f>
        <v>Cubs</v>
      </c>
      <c r="S70" s="14" t="s">
        <v>62</v>
      </c>
      <c r="T70" s="15">
        <f>SUM(Y70:AU70)</f>
        <v>62</v>
      </c>
      <c r="U70" s="20">
        <f>(WAA!E37-WAA!E2)+(WAA!L37-WAA!L2)+(WAA!Q37-WAA!Q2)+(WAA!J37-WAA!J2)+(WAA!M37-WAA!M2)+(WAA!N37-WAA!N2)+(WAA!P37-WAA!P2)+(WAA!S37-WAA!S2)+(WAA!T37-WAA!T2)+(WAA!U37-WAA!U2)+(WAA!Z37-WAA!Z2)+(WAA!AG37-WAA!AG2)+(WAA!G37-WAA!G2)+(WAA!K37-WAA!K2)+(WAA!AC37-WAA!AC2)+(WAA!V37-WAA!V2)+(WAA!AD37-WAA!AD2)+(WAA!X37-WAA!X2)+(WAA!I37-WAA!I2)+(WAA!AA37-WAA!AA2)</f>
        <v>-10.287666598546689</v>
      </c>
      <c r="V70" s="13">
        <f>VLOOKUP(S70,'SOTU Working Page'!$S$5:$V$72,4,FALSE)</f>
        <v>0.50903006881220891</v>
      </c>
      <c r="W70" s="1" t="str">
        <f>VLOOKUP(S70,'Teams Used By Individual'!$B$4:$DF$71,4,FALSE)</f>
        <v>Rangers</v>
      </c>
      <c r="X70" s="1" t="str">
        <f>VLOOKUP(S70,'Teams Used By Individual'!$B$4:$DF$71,3,FALSE)</f>
        <v>Yankees</v>
      </c>
      <c r="Y70" s="1">
        <v>0</v>
      </c>
      <c r="Z70" s="1">
        <v>3</v>
      </c>
      <c r="AA70">
        <v>1</v>
      </c>
      <c r="AB70">
        <v>4</v>
      </c>
      <c r="AC70">
        <v>5</v>
      </c>
      <c r="AD70">
        <v>3</v>
      </c>
      <c r="AE70">
        <f>VLOOKUP(B70,'MLB Weekly Win Totals'!$B$5:$L$34,11,FALSE)</f>
        <v>2</v>
      </c>
      <c r="AF70">
        <f>VLOOKUP(C70,'MLB Weekly Win Totals'!$B$5:$LL$34,12,FALSE)</f>
        <v>4</v>
      </c>
      <c r="AG70">
        <f>VLOOKUP(D70,'MLB Weekly Win Totals'!$B$5:$LL$34,13,FALSE)</f>
        <v>6</v>
      </c>
      <c r="AH70">
        <f>VLOOKUP(E70,'MLB Weekly Win Totals'!$B$5:$LL$34,14,FALSE)</f>
        <v>2</v>
      </c>
      <c r="AI70">
        <f>VLOOKUP(F70,'MLB Weekly Win Totals'!$B$5:$LL$34,15,FALSE)</f>
        <v>3</v>
      </c>
      <c r="AJ70">
        <f>VLOOKUP(G70,'MLB Weekly Win Totals'!$B$5:$LL$34,16,FALSE)</f>
        <v>3</v>
      </c>
      <c r="AK70">
        <f>VLOOKUP(H70,'MLB Weekly Win Totals'!$B$5:$LL$34,17,FALSE)</f>
        <v>3</v>
      </c>
      <c r="AL70">
        <f>VLOOKUP(I70,'MLB Weekly Win Totals'!$B$5:$LL$34,18,FALSE)</f>
        <v>1</v>
      </c>
      <c r="AM70">
        <f>VLOOKUP(J70,'MLB Weekly Win Totals'!$B$5:$LL$34,19,FALSE)</f>
        <v>3</v>
      </c>
      <c r="AN70">
        <f>VLOOKUP(K70,'MLB Weekly Win Totals'!$B$5:$LL$34,20,FALSE)</f>
        <v>3</v>
      </c>
      <c r="AO70">
        <v>0</v>
      </c>
      <c r="AP70">
        <v>0</v>
      </c>
      <c r="AQ70">
        <f>VLOOKUP(N70,'MLB Weekly Win Totals'!$B$5:$LL$34,21,FALSE)</f>
        <v>1</v>
      </c>
      <c r="AR70">
        <f>VLOOKUP(O70,'MLB Weekly Win Totals'!$B$5:$LL$34,22,FALSE)</f>
        <v>3</v>
      </c>
      <c r="AS70">
        <f>VLOOKUP(P70,'MLB Weekly Win Totals'!$B$5:$LL$34,23,FALSE)</f>
        <v>5</v>
      </c>
      <c r="AT70">
        <f>VLOOKUP(Q70,'MLB Weekly Win Totals'!$B$5:$LL$34,24,FALSE)</f>
        <v>4</v>
      </c>
      <c r="AU70">
        <f>VLOOKUP(R70,'MLB Weekly Win Totals'!$B$5:$LL$34,25,FALSE)</f>
        <v>3</v>
      </c>
    </row>
    <row r="71" spans="1:47" x14ac:dyDescent="0.2">
      <c r="A71" s="1" t="str">
        <f>VLOOKUP(S71,'Teams Used By Individual'!$B$4:$FH$71,6,FALSE)</f>
        <v>Blue Jays</v>
      </c>
      <c r="B71" s="1" t="str">
        <f>VLOOKUP(S71,'Teams Used By Individual'!$B$4:$FH$71,8,FALSE)</f>
        <v>Cubs</v>
      </c>
      <c r="C71" s="1" t="str">
        <f>VLOOKUP(S71,'Teams Used By Individual'!$B$4:$FH$71,9,FALSE)</f>
        <v>Athletics</v>
      </c>
      <c r="D71" s="1" t="str">
        <f>VLOOKUP(S71,'Teams Used By Individual'!$B$4:$FH$71,10,FALSE)</f>
        <v>Mets</v>
      </c>
      <c r="E71" s="1" t="str">
        <f>VLOOKUP(S71,'Teams Used By Individual'!$B$4:$FH$71,11,FALSE)</f>
        <v>Nationals</v>
      </c>
      <c r="F71" s="1" t="str">
        <f>VLOOKUP(S71,'Teams Used By Individual'!$B$4:$FH$71,12,FALSE)</f>
        <v>Reds</v>
      </c>
      <c r="G71" s="1" t="str">
        <f>VLOOKUP(S71,'Teams Used By Individual'!$B$4:$FH$71,13,FALSE)</f>
        <v>Orioles</v>
      </c>
      <c r="H71" s="1" t="str">
        <f>VLOOKUP(S71,'Teams Used By Individual'!$B$4:$FH$71,14,FALSE)</f>
        <v>Guardians</v>
      </c>
      <c r="I71" s="1" t="str">
        <f>VLOOKUP(S71,'Teams Used By Individual'!$B$4:$FH$71,15,FALSE)</f>
        <v>Mariners</v>
      </c>
      <c r="J71" s="1" t="str">
        <f>VLOOKUP(S71,'Teams Used By Individual'!$B$4:$FH$71,16,FALSE)</f>
        <v>Padres</v>
      </c>
      <c r="K71" s="1" t="str">
        <f>VLOOKUP(S71,'Teams Used By Individual'!$B$4:$FH$71,17,FALSE)</f>
        <v>Brewers</v>
      </c>
      <c r="L71" s="1">
        <f>VLOOKUP(S71,'Teams Used By Individual'!$B$4:$FH$71,18,FALSE)</f>
        <v>0</v>
      </c>
      <c r="M71" s="1">
        <f>VLOOKUP(S71,'Teams Used By Individual'!$B$4:$FH$71,19,FALSE)</f>
        <v>0</v>
      </c>
      <c r="N71" s="1" t="str">
        <f>VLOOKUP(S71,'Teams Used By Individual'!$B$4:$FH$71,20,FALSE)</f>
        <v>Pirates</v>
      </c>
      <c r="O71" s="1" t="str">
        <f>VLOOKUP(S71,'Teams Used By Individual'!$B$4:$FH$71,21,FALSE)</f>
        <v>Rockies</v>
      </c>
      <c r="P71" s="1" t="str">
        <f>VLOOKUP(S71,'Teams Used By Individual'!$B$4:$FH$71,22,FALSE)</f>
        <v>Twins</v>
      </c>
      <c r="Q71" s="1" t="str">
        <f>VLOOKUP(S71,'Teams Used By Individual'!$B$4:$FH$71,23,FALSE)</f>
        <v>Angels</v>
      </c>
      <c r="R71" s="1" t="str">
        <f>VLOOKUP(S71,'Teams Used By Individual'!$B$4:$FH$71,24,FALSE)</f>
        <v>Rangers</v>
      </c>
      <c r="S71" s="14" t="s">
        <v>69</v>
      </c>
      <c r="T71" s="15">
        <f>SUM(Y71:AU71)</f>
        <v>61</v>
      </c>
      <c r="U71" s="20">
        <f>(WAA!G42-WAA!G2)+(WAA!AC42-WAA!AC2)+(WAA!Z42-WAA!Z2)+(WAA!L42-WAA!L2)+(WAA!I42-WAA!I2)+(WAA!O42-WAA!O2)+(WAA!AA42-WAA!AA2)+(WAA!R42-WAA!R2)+(WAA!V42-WAA!V2)+(WAA!W42-WAA!W2)+(WAA!AB42-WAA!AB2)+(WAA!F42-WAA!F2)+(WAA!J42-WAA!J2)+(WAA!P42-WAA!P2)+(WAA!AE42-WAA!AE2)+(WAA!Y42-WAA!Y2)+(WAA!AH42-WAA!AH2)+(WAA!M42-WAA!M2)+(WAA!S42-WAA!S2)+(WAA!Q42-WAA!Q2)</f>
        <v>-11.426665558889809</v>
      </c>
      <c r="V71" s="13">
        <f>VLOOKUP(S71,'SOTU Working Page'!$S$5:$V$72,4,FALSE)</f>
        <v>0.50631761028930677</v>
      </c>
      <c r="W71" s="1" t="str">
        <f>VLOOKUP(S71,'Teams Used By Individual'!$B$4:$DF$71,4,FALSE)</f>
        <v>Cardinals</v>
      </c>
      <c r="X71" s="1" t="str">
        <f>VLOOKUP(S71,'Teams Used By Individual'!$B$4:$DF$71,3,FALSE)</f>
        <v>Red Sox</v>
      </c>
      <c r="Y71" s="1">
        <v>1</v>
      </c>
      <c r="Z71" s="1">
        <v>5</v>
      </c>
      <c r="AA71">
        <v>3</v>
      </c>
      <c r="AB71">
        <v>4</v>
      </c>
      <c r="AC71">
        <v>1</v>
      </c>
      <c r="AD71">
        <v>3</v>
      </c>
      <c r="AE71">
        <f>VLOOKUP(B71,'MLB Weekly Win Totals'!$B$5:$L$34,11,FALSE)</f>
        <v>2</v>
      </c>
      <c r="AF71">
        <f>VLOOKUP(C71,'MLB Weekly Win Totals'!$B$5:$LL$34,12,FALSE)</f>
        <v>1</v>
      </c>
      <c r="AG71">
        <f>VLOOKUP(D71,'MLB Weekly Win Totals'!$B$5:$LL$34,13,FALSE)</f>
        <v>3</v>
      </c>
      <c r="AH71">
        <f>VLOOKUP(E71,'MLB Weekly Win Totals'!$B$5:$LL$34,14,FALSE)</f>
        <v>4</v>
      </c>
      <c r="AI71">
        <f>VLOOKUP(F71,'MLB Weekly Win Totals'!$B$5:$LL$34,15,FALSE)</f>
        <v>4</v>
      </c>
      <c r="AJ71">
        <f>VLOOKUP(G71,'MLB Weekly Win Totals'!$B$5:$LL$34,16,FALSE)</f>
        <v>4</v>
      </c>
      <c r="AK71">
        <f>VLOOKUP(H71,'MLB Weekly Win Totals'!$B$5:$LL$34,17,FALSE)</f>
        <v>4</v>
      </c>
      <c r="AL71">
        <f>VLOOKUP(I71,'MLB Weekly Win Totals'!$B$5:$LL$34,18,FALSE)</f>
        <v>4</v>
      </c>
      <c r="AM71">
        <f>VLOOKUP(J71,'MLB Weekly Win Totals'!$B$5:$LL$34,19,FALSE)</f>
        <v>3</v>
      </c>
      <c r="AN71">
        <f>VLOOKUP(K71,'MLB Weekly Win Totals'!$B$5:$LL$34,20,FALSE)</f>
        <v>6</v>
      </c>
      <c r="AO71">
        <v>0</v>
      </c>
      <c r="AP71">
        <v>0</v>
      </c>
      <c r="AQ71">
        <f>VLOOKUP(N71,'MLB Weekly Win Totals'!$B$5:$LL$34,21,FALSE)</f>
        <v>0</v>
      </c>
      <c r="AR71">
        <f>VLOOKUP(O71,'MLB Weekly Win Totals'!$B$5:$LL$34,22,FALSE)</f>
        <v>3</v>
      </c>
      <c r="AS71">
        <f>VLOOKUP(P71,'MLB Weekly Win Totals'!$B$5:$LL$34,23,FALSE)</f>
        <v>2</v>
      </c>
      <c r="AT71">
        <f>VLOOKUP(Q71,'MLB Weekly Win Totals'!$B$5:$LL$34,24,FALSE)</f>
        <v>2</v>
      </c>
      <c r="AU71">
        <f>VLOOKUP(R71,'MLB Weekly Win Totals'!$B$5:$LL$34,25,FALSE)</f>
        <v>2</v>
      </c>
    </row>
    <row r="72" spans="1:47" x14ac:dyDescent="0.2">
      <c r="A72" s="1" t="str">
        <f>VLOOKUP(S72,'Teams Used By Individual'!$B$4:$FH$71,6,FALSE)</f>
        <v>Twins</v>
      </c>
      <c r="B72" s="1" t="str">
        <f>VLOOKUP(S72,'Teams Used By Individual'!$B$4:$FH$71,8,FALSE)</f>
        <v>White Sox</v>
      </c>
      <c r="C72" s="1" t="str">
        <f>VLOOKUP(S72,'Teams Used By Individual'!$B$4:$FH$71,9,FALSE)</f>
        <v>Braves</v>
      </c>
      <c r="D72" s="1" t="str">
        <f>VLOOKUP(S72,'Teams Used By Individual'!$B$4:$FH$71,10,FALSE)</f>
        <v>Angels</v>
      </c>
      <c r="E72" s="1" t="str">
        <f>VLOOKUP(S72,'Teams Used By Individual'!$B$4:$FH$71,11,FALSE)</f>
        <v>Blue Jays</v>
      </c>
      <c r="F72" s="1" t="str">
        <f>VLOOKUP(S72,'Teams Used By Individual'!$B$4:$FH$71,12,FALSE)</f>
        <v>Mariners</v>
      </c>
      <c r="G72" s="1" t="str">
        <f>VLOOKUP(S72,'Teams Used By Individual'!$B$4:$FH$71,13,FALSE)</f>
        <v>Cardinals</v>
      </c>
      <c r="H72" s="1" t="str">
        <f>VLOOKUP(S72,'Teams Used By Individual'!$B$4:$FH$71,14,FALSE)</f>
        <v>Yankees</v>
      </c>
      <c r="I72" s="1" t="str">
        <f>VLOOKUP(S72,'Teams Used By Individual'!$B$4:$FH$71,15,FALSE)</f>
        <v>Giants</v>
      </c>
      <c r="J72" s="1" t="str">
        <f>VLOOKUP(S72,'Teams Used By Individual'!$B$4:$FH$71,16,FALSE)</f>
        <v>Rockies</v>
      </c>
      <c r="K72" s="1" t="str">
        <f>VLOOKUP(S72,'Teams Used By Individual'!$B$4:$FH$71,17,FALSE)</f>
        <v>Reds</v>
      </c>
      <c r="L72" s="1" t="str">
        <f>VLOOKUP(S72,'Teams Used By Individual'!$B$4:$FH$71,18,FALSE)</f>
        <v>Buxton</v>
      </c>
      <c r="M72" s="1" t="str">
        <f>VLOOKUP(S72,'Teams Used By Individual'!$B$4:$FH$71,19,FALSE)</f>
        <v>American</v>
      </c>
      <c r="N72" s="1" t="str">
        <f>VLOOKUP(S72,'Teams Used By Individual'!$B$4:$FH$71,20,FALSE)</f>
        <v>Pirates</v>
      </c>
      <c r="O72" s="1" t="str">
        <f>VLOOKUP(S72,'Teams Used By Individual'!$B$4:$FH$71,21,FALSE)</f>
        <v>Tigers</v>
      </c>
      <c r="P72" s="1" t="str">
        <f>VLOOKUP(S72,'Teams Used By Individual'!$B$4:$FH$71,22,FALSE)</f>
        <v>Astros</v>
      </c>
      <c r="Q72" s="1" t="str">
        <f>VLOOKUP(S72,'Teams Used By Individual'!$B$4:$FH$71,23,FALSE)</f>
        <v>Marlins</v>
      </c>
      <c r="R72" s="1" t="str">
        <f>VLOOKUP(S72,'Teams Used By Individual'!$B$4:$FH$71,24,FALSE)</f>
        <v>Phillies</v>
      </c>
      <c r="S72" s="14" t="s">
        <v>29</v>
      </c>
      <c r="T72" s="15">
        <f>SUM(Y72:AU72)</f>
        <v>58</v>
      </c>
      <c r="U72" s="20">
        <f>(WAA!AC5-WAA!AC2)+(WAA!Y5-WAA!Y2)+(WAA!V5-WAA!V2)+(WAA!W5-WAA!W2)+(WAA!M5-WAA!M2)+(WAA!Q5-WAA!Q2)+(WAA!N5-WAA!N2)+(WAA!U5-WAA!U2)+(WAA!S5-WAA!S2)+(WAA!I5-WAA!I2)+(WAA!P5-WAA!P2)+(WAA!Z5-WAA!Z2)+(WAA!E5-WAA!E2)+(WAA!AG5-WAA!AG2)+(WAA!AH5-WAA!AH2)+(WAA!AB5-WAA!AB2)+(WAA!L5-WAA!L2)+(WAA!O5-WAA!O2)+(WAA!X5-WAA!X2)+(WAA!T5-WAA!T2)</f>
        <v>-13.10374625829494</v>
      </c>
      <c r="V72" s="13">
        <f>VLOOKUP(S72,'SOTU Working Page'!$S$5:$V$72,4,FALSE)</f>
        <v>0.49579773092922269</v>
      </c>
      <c r="W72" s="1" t="str">
        <f>VLOOKUP(S72,'Teams Used By Individual'!$B$4:$DF$71,4,FALSE)</f>
        <v>Mets</v>
      </c>
      <c r="X72" s="1" t="str">
        <f>VLOOKUP(S72,'Teams Used By Individual'!$B$4:$DF$71,3,FALSE)</f>
        <v>Brewers</v>
      </c>
      <c r="Y72" s="1">
        <v>1</v>
      </c>
      <c r="Z72" s="1">
        <v>5</v>
      </c>
      <c r="AA72">
        <v>4</v>
      </c>
      <c r="AB72">
        <v>3</v>
      </c>
      <c r="AC72">
        <v>5</v>
      </c>
      <c r="AD72">
        <v>2</v>
      </c>
      <c r="AE72">
        <f>VLOOKUP(B72,'MLB Weekly Win Totals'!$B$5:$L$34,11,FALSE)</f>
        <v>2</v>
      </c>
      <c r="AF72">
        <f>VLOOKUP(C72,'MLB Weekly Win Totals'!$B$5:$LL$34,12,FALSE)</f>
        <v>5</v>
      </c>
      <c r="AG72">
        <f>VLOOKUP(D72,'MLB Weekly Win Totals'!$B$5:$LL$34,13,FALSE)</f>
        <v>5</v>
      </c>
      <c r="AH72">
        <f>VLOOKUP(E72,'MLB Weekly Win Totals'!$B$5:$LL$34,14,FALSE)</f>
        <v>6</v>
      </c>
      <c r="AI72">
        <f>VLOOKUP(F72,'MLB Weekly Win Totals'!$B$5:$LL$34,15,FALSE)</f>
        <v>1</v>
      </c>
      <c r="AJ72">
        <f>VLOOKUP(G72,'MLB Weekly Win Totals'!$B$5:$LL$34,16,FALSE)</f>
        <v>1</v>
      </c>
      <c r="AK72">
        <f>VLOOKUP(H72,'MLB Weekly Win Totals'!$B$5:$LL$34,17,FALSE)</f>
        <v>3</v>
      </c>
      <c r="AL72">
        <f>VLOOKUP(I72,'MLB Weekly Win Totals'!$B$5:$LL$34,18,FALSE)</f>
        <v>1</v>
      </c>
      <c r="AM72">
        <f>VLOOKUP(J72,'MLB Weekly Win Totals'!$B$5:$LL$34,19,FALSE)</f>
        <v>2</v>
      </c>
      <c r="AN72">
        <f>VLOOKUP(K72,'MLB Weekly Win Totals'!$B$5:$LL$34,20,FALSE)</f>
        <v>4</v>
      </c>
      <c r="AO72">
        <v>0</v>
      </c>
      <c r="AP72">
        <v>0</v>
      </c>
      <c r="AQ72">
        <f>VLOOKUP(N72,'MLB Weekly Win Totals'!$B$5:$LL$34,21,FALSE)</f>
        <v>0</v>
      </c>
      <c r="AR72">
        <f>VLOOKUP(O72,'MLB Weekly Win Totals'!$B$5:$LL$34,22,FALSE)</f>
        <v>1</v>
      </c>
      <c r="AS72">
        <f>VLOOKUP(P72,'MLB Weekly Win Totals'!$B$5:$LL$34,23,FALSE)</f>
        <v>2</v>
      </c>
      <c r="AT72">
        <f>VLOOKUP(Q72,'MLB Weekly Win Totals'!$B$5:$LL$34,24,FALSE)</f>
        <v>2</v>
      </c>
      <c r="AU72">
        <f>VLOOKUP(R72,'MLB Weekly Win Totals'!$B$5:$LL$34,25,FALSE)</f>
        <v>3</v>
      </c>
    </row>
  </sheetData>
  <autoFilter ref="A4:BA72" xr:uid="{253B48B4-5EE6-0040-8CD3-776180CEF877}">
    <sortState xmlns:xlrd2="http://schemas.microsoft.com/office/spreadsheetml/2017/richdata2" ref="A5:BA72">
      <sortCondition descending="1" ref="T4:T72"/>
    </sortState>
  </autoFilter>
  <mergeCells count="2">
    <mergeCell ref="AO4:AQ4"/>
    <mergeCell ref="AO3:AQ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443C5-FA2D-A045-AFDB-0D4CADA0B0AE}">
  <dimension ref="A1:AE71"/>
  <sheetViews>
    <sheetView showGridLines="0" topLeftCell="A37" zoomScaleNormal="100" workbookViewId="0">
      <pane xSplit="2" topLeftCell="Y1" activePane="topRight" state="frozen"/>
      <selection pane="topRight" activeCell="Z4" sqref="Z4:Z71"/>
    </sheetView>
  </sheetViews>
  <sheetFormatPr baseColWidth="10" defaultRowHeight="16" x14ac:dyDescent="0.2"/>
  <cols>
    <col min="1" max="1" width="22" bestFit="1" customWidth="1"/>
    <col min="2" max="2" width="23.83203125" bestFit="1" customWidth="1"/>
    <col min="3" max="3" width="13.1640625" bestFit="1" customWidth="1"/>
    <col min="7" max="7" width="13.1640625" bestFit="1" customWidth="1"/>
    <col min="14" max="14" width="13.1640625" bestFit="1" customWidth="1"/>
    <col min="16" max="17" width="13.1640625" bestFit="1" customWidth="1"/>
    <col min="19" max="19" width="14.83203125" bestFit="1" customWidth="1"/>
    <col min="20" max="20" width="12.6640625" bestFit="1" customWidth="1"/>
    <col min="21" max="21" width="13.1640625" bestFit="1" customWidth="1"/>
    <col min="23" max="26" width="13.1640625" bestFit="1" customWidth="1"/>
    <col min="31" max="31" width="15.83203125" bestFit="1" customWidth="1"/>
  </cols>
  <sheetData>
    <row r="1" spans="1:31" x14ac:dyDescent="0.2">
      <c r="A1" s="5" t="s">
        <v>137</v>
      </c>
      <c r="S1" s="33" t="s">
        <v>108</v>
      </c>
      <c r="T1" s="33"/>
      <c r="U1" s="33"/>
      <c r="AE1" t="s">
        <v>136</v>
      </c>
    </row>
    <row r="2" spans="1:31" x14ac:dyDescent="0.2">
      <c r="A2" s="5" t="s">
        <v>138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  <c r="K2" t="s">
        <v>117</v>
      </c>
      <c r="L2" t="s">
        <v>118</v>
      </c>
      <c r="M2" t="s">
        <v>119</v>
      </c>
      <c r="N2" t="s">
        <v>120</v>
      </c>
      <c r="O2" t="s">
        <v>121</v>
      </c>
      <c r="P2" s="2" t="s">
        <v>122</v>
      </c>
      <c r="Q2" t="s">
        <v>123</v>
      </c>
      <c r="R2" t="s">
        <v>124</v>
      </c>
      <c r="S2" s="32" t="s">
        <v>125</v>
      </c>
      <c r="T2" s="32"/>
      <c r="U2" s="32"/>
      <c r="V2" t="s">
        <v>126</v>
      </c>
      <c r="W2" t="s">
        <v>127</v>
      </c>
      <c r="X2" t="s">
        <v>128</v>
      </c>
      <c r="Y2" t="s">
        <v>129</v>
      </c>
      <c r="Z2" t="s">
        <v>130</v>
      </c>
      <c r="AA2" t="s">
        <v>131</v>
      </c>
      <c r="AB2" t="s">
        <v>132</v>
      </c>
      <c r="AC2" t="s">
        <v>133</v>
      </c>
      <c r="AD2" t="s">
        <v>134</v>
      </c>
      <c r="AE2" t="s">
        <v>135</v>
      </c>
    </row>
    <row r="3" spans="1:31" x14ac:dyDescent="0.2">
      <c r="B3" s="4" t="s">
        <v>0</v>
      </c>
      <c r="C3" s="4" t="s">
        <v>81</v>
      </c>
      <c r="D3" s="4" t="s">
        <v>82</v>
      </c>
      <c r="E3" s="4" t="s">
        <v>83</v>
      </c>
      <c r="F3" s="4" t="s">
        <v>84</v>
      </c>
      <c r="G3" s="4" t="s">
        <v>85</v>
      </c>
      <c r="H3" s="4" t="s">
        <v>86</v>
      </c>
      <c r="I3" s="4" t="s">
        <v>87</v>
      </c>
      <c r="J3" s="4" t="s">
        <v>88</v>
      </c>
      <c r="K3" s="4" t="s">
        <v>89</v>
      </c>
      <c r="L3" s="4" t="s">
        <v>90</v>
      </c>
      <c r="M3" s="4" t="s">
        <v>91</v>
      </c>
      <c r="N3" s="4" t="s">
        <v>92</v>
      </c>
      <c r="O3" s="4" t="s">
        <v>93</v>
      </c>
      <c r="P3" s="4" t="s">
        <v>94</v>
      </c>
      <c r="Q3" s="4" t="s">
        <v>95</v>
      </c>
      <c r="R3" s="4" t="s">
        <v>96</v>
      </c>
      <c r="S3" s="4" t="s">
        <v>181</v>
      </c>
      <c r="T3" s="4" t="s">
        <v>180</v>
      </c>
      <c r="U3" s="4" t="s">
        <v>97</v>
      </c>
      <c r="V3" s="4" t="s">
        <v>98</v>
      </c>
      <c r="W3" s="4" t="s">
        <v>99</v>
      </c>
      <c r="X3" s="4" t="s">
        <v>100</v>
      </c>
      <c r="Y3" s="4" t="s">
        <v>101</v>
      </c>
      <c r="Z3" s="4" t="s">
        <v>102</v>
      </c>
      <c r="AA3" s="4" t="s">
        <v>103</v>
      </c>
      <c r="AB3" s="4" t="s">
        <v>104</v>
      </c>
      <c r="AC3" s="4" t="s">
        <v>105</v>
      </c>
      <c r="AD3" s="4" t="s">
        <v>106</v>
      </c>
      <c r="AE3" s="4" t="s">
        <v>107</v>
      </c>
    </row>
    <row r="4" spans="1:31" x14ac:dyDescent="0.2">
      <c r="B4" s="1" t="s">
        <v>29</v>
      </c>
      <c r="C4" s="1" t="s">
        <v>4</v>
      </c>
      <c r="D4" s="1" t="s">
        <v>152</v>
      </c>
      <c r="E4" s="1" t="s">
        <v>150</v>
      </c>
      <c r="F4" s="1" t="s">
        <v>151</v>
      </c>
      <c r="G4" s="1" t="s">
        <v>146</v>
      </c>
      <c r="H4" s="1" t="s">
        <v>80</v>
      </c>
      <c r="I4" s="1" t="s">
        <v>40</v>
      </c>
      <c r="J4" s="1" t="s">
        <v>149</v>
      </c>
      <c r="K4" s="1" t="s">
        <v>38</v>
      </c>
      <c r="L4" s="1" t="s">
        <v>144</v>
      </c>
      <c r="M4" s="1" t="s">
        <v>2</v>
      </c>
      <c r="N4" s="1" t="s">
        <v>153</v>
      </c>
      <c r="O4" s="1" t="s">
        <v>141</v>
      </c>
      <c r="P4" s="1" t="s">
        <v>156</v>
      </c>
      <c r="Q4" s="1" t="s">
        <v>157</v>
      </c>
      <c r="R4" s="1" t="s">
        <v>154</v>
      </c>
      <c r="S4" s="1" t="s">
        <v>186</v>
      </c>
      <c r="T4" s="1" t="s">
        <v>183</v>
      </c>
      <c r="U4" s="1" t="str">
        <f>C4</f>
        <v>Pirates</v>
      </c>
      <c r="V4" s="1" t="s">
        <v>63</v>
      </c>
      <c r="W4" s="1" t="s">
        <v>147</v>
      </c>
      <c r="X4" s="1" t="s">
        <v>43</v>
      </c>
      <c r="Y4" s="1" t="s">
        <v>23</v>
      </c>
      <c r="Z4" s="1" t="s">
        <v>155</v>
      </c>
      <c r="AA4" s="1"/>
      <c r="AB4" s="1"/>
      <c r="AC4" s="1"/>
      <c r="AD4" s="1"/>
      <c r="AE4" s="1"/>
    </row>
    <row r="5" spans="1:31" x14ac:dyDescent="0.2">
      <c r="B5" s="1" t="s">
        <v>44</v>
      </c>
      <c r="C5" s="1" t="s">
        <v>43</v>
      </c>
      <c r="D5" s="1" t="s">
        <v>152</v>
      </c>
      <c r="E5" s="1" t="s">
        <v>143</v>
      </c>
      <c r="F5" s="1" t="s">
        <v>4</v>
      </c>
      <c r="G5" s="1" t="s">
        <v>146</v>
      </c>
      <c r="H5" s="1" t="s">
        <v>80</v>
      </c>
      <c r="I5" s="1" t="s">
        <v>78</v>
      </c>
      <c r="J5" s="1" t="s">
        <v>13</v>
      </c>
      <c r="K5" s="1" t="s">
        <v>148</v>
      </c>
      <c r="L5" s="1" t="s">
        <v>142</v>
      </c>
      <c r="M5" s="1" t="s">
        <v>40</v>
      </c>
      <c r="N5" s="1" t="s">
        <v>38</v>
      </c>
      <c r="O5" s="1" t="s">
        <v>155</v>
      </c>
      <c r="P5" s="1" t="s">
        <v>156</v>
      </c>
      <c r="Q5" s="1" t="s">
        <v>2</v>
      </c>
      <c r="R5" s="1" t="s">
        <v>154</v>
      </c>
      <c r="S5" s="1" t="s">
        <v>182</v>
      </c>
      <c r="T5" s="1" t="s">
        <v>183</v>
      </c>
      <c r="U5" s="1" t="str">
        <f t="shared" ref="U5:U68" si="0">C5</f>
        <v>Marlins</v>
      </c>
      <c r="V5" s="1" t="s">
        <v>18</v>
      </c>
      <c r="W5" s="1" t="s">
        <v>145</v>
      </c>
      <c r="X5" s="1" t="s">
        <v>149</v>
      </c>
      <c r="Y5" s="1" t="s">
        <v>63</v>
      </c>
      <c r="Z5" s="1" t="s">
        <v>23</v>
      </c>
      <c r="AA5" s="1"/>
      <c r="AB5" s="1"/>
      <c r="AC5" s="1"/>
      <c r="AD5" s="1"/>
      <c r="AE5" s="1"/>
    </row>
    <row r="6" spans="1:31" x14ac:dyDescent="0.2">
      <c r="B6" s="1" t="s">
        <v>36</v>
      </c>
      <c r="C6" s="1" t="s">
        <v>2</v>
      </c>
      <c r="D6" s="1" t="s">
        <v>148</v>
      </c>
      <c r="E6" s="1" t="s">
        <v>150</v>
      </c>
      <c r="F6" s="1" t="s">
        <v>4</v>
      </c>
      <c r="G6" s="1" t="s">
        <v>146</v>
      </c>
      <c r="H6" s="1" t="s">
        <v>154</v>
      </c>
      <c r="I6" s="1" t="s">
        <v>40</v>
      </c>
      <c r="J6" s="1" t="s">
        <v>13</v>
      </c>
      <c r="K6" s="1" t="s">
        <v>23</v>
      </c>
      <c r="L6" s="1" t="s">
        <v>149</v>
      </c>
      <c r="M6" s="1" t="s">
        <v>18</v>
      </c>
      <c r="N6" s="1" t="s">
        <v>147</v>
      </c>
      <c r="O6" s="1" t="s">
        <v>153</v>
      </c>
      <c r="P6" s="1" t="s">
        <v>152</v>
      </c>
      <c r="Q6" s="1" t="s">
        <v>156</v>
      </c>
      <c r="R6" s="1" t="s">
        <v>144</v>
      </c>
      <c r="S6" s="1" t="s">
        <v>188</v>
      </c>
      <c r="T6" s="1" t="s">
        <v>183</v>
      </c>
      <c r="U6" s="1" t="str">
        <f t="shared" si="0"/>
        <v>Mariners</v>
      </c>
      <c r="V6" s="1" t="s">
        <v>142</v>
      </c>
      <c r="W6" s="1" t="s">
        <v>145</v>
      </c>
      <c r="X6" s="1" t="s">
        <v>63</v>
      </c>
      <c r="Y6" s="1" t="s">
        <v>78</v>
      </c>
      <c r="Z6" s="1" t="s">
        <v>155</v>
      </c>
      <c r="AA6" s="1"/>
      <c r="AB6" s="1"/>
      <c r="AC6" s="1"/>
      <c r="AD6" s="1"/>
      <c r="AE6" s="1"/>
    </row>
    <row r="7" spans="1:31" x14ac:dyDescent="0.2">
      <c r="B7" s="1" t="s">
        <v>14</v>
      </c>
      <c r="C7" s="1" t="s">
        <v>2</v>
      </c>
      <c r="D7" s="1" t="s">
        <v>143</v>
      </c>
      <c r="E7" s="1" t="s">
        <v>78</v>
      </c>
      <c r="F7" s="1" t="s">
        <v>151</v>
      </c>
      <c r="G7" s="1" t="s">
        <v>156</v>
      </c>
      <c r="H7" s="1" t="s">
        <v>80</v>
      </c>
      <c r="I7" s="1" t="s">
        <v>63</v>
      </c>
      <c r="J7" s="1" t="s">
        <v>13</v>
      </c>
      <c r="K7" s="1" t="s">
        <v>23</v>
      </c>
      <c r="L7" s="1" t="s">
        <v>150</v>
      </c>
      <c r="M7" s="1" t="s">
        <v>146</v>
      </c>
      <c r="N7" s="1" t="s">
        <v>4</v>
      </c>
      <c r="O7" s="1" t="s">
        <v>147</v>
      </c>
      <c r="P7" s="1" t="s">
        <v>153</v>
      </c>
      <c r="Q7" s="1" t="s">
        <v>18</v>
      </c>
      <c r="R7" s="1" t="s">
        <v>154</v>
      </c>
      <c r="S7" s="1" t="s">
        <v>188</v>
      </c>
      <c r="T7" s="1" t="s">
        <v>185</v>
      </c>
      <c r="U7" s="1" t="str">
        <f t="shared" si="0"/>
        <v>Mariners</v>
      </c>
      <c r="V7" s="1" t="s">
        <v>142</v>
      </c>
      <c r="W7" s="1" t="s">
        <v>144</v>
      </c>
      <c r="X7" s="1" t="s">
        <v>149</v>
      </c>
      <c r="Y7" s="1" t="s">
        <v>16</v>
      </c>
      <c r="Z7" s="1" t="s">
        <v>152</v>
      </c>
      <c r="AA7" s="1"/>
      <c r="AB7" s="1"/>
      <c r="AC7" s="1"/>
      <c r="AD7" s="1"/>
      <c r="AE7" s="1"/>
    </row>
    <row r="8" spans="1:31" x14ac:dyDescent="0.2">
      <c r="B8" s="1" t="s">
        <v>61</v>
      </c>
      <c r="C8" s="1" t="s">
        <v>38</v>
      </c>
      <c r="D8" s="1" t="s">
        <v>152</v>
      </c>
      <c r="E8" s="1" t="s">
        <v>143</v>
      </c>
      <c r="F8" s="1" t="s">
        <v>23</v>
      </c>
      <c r="G8" s="1" t="s">
        <v>156</v>
      </c>
      <c r="H8" s="1" t="s">
        <v>80</v>
      </c>
      <c r="I8" s="1" t="s">
        <v>78</v>
      </c>
      <c r="J8" s="1" t="s">
        <v>13</v>
      </c>
      <c r="K8" s="1" t="s">
        <v>148</v>
      </c>
      <c r="L8" s="1" t="s">
        <v>150</v>
      </c>
      <c r="M8" s="1" t="s">
        <v>63</v>
      </c>
      <c r="N8" s="1" t="s">
        <v>147</v>
      </c>
      <c r="O8" s="1" t="s">
        <v>18</v>
      </c>
      <c r="P8" s="1" t="s">
        <v>16</v>
      </c>
      <c r="Q8" s="1" t="s">
        <v>40</v>
      </c>
      <c r="R8" s="1" t="s">
        <v>154</v>
      </c>
      <c r="S8" s="1" t="s">
        <v>184</v>
      </c>
      <c r="T8" s="1" t="s">
        <v>183</v>
      </c>
      <c r="U8" s="1" t="str">
        <f t="shared" si="0"/>
        <v>Angels</v>
      </c>
      <c r="V8" s="1" t="s">
        <v>142</v>
      </c>
      <c r="W8" s="1" t="s">
        <v>145</v>
      </c>
      <c r="X8" s="1" t="s">
        <v>149</v>
      </c>
      <c r="Y8" s="1" t="s">
        <v>153</v>
      </c>
      <c r="Z8" s="1" t="s">
        <v>4</v>
      </c>
      <c r="AA8" s="1"/>
      <c r="AB8" s="1"/>
      <c r="AC8" s="1"/>
      <c r="AD8" s="1"/>
      <c r="AE8" s="1"/>
    </row>
    <row r="9" spans="1:31" x14ac:dyDescent="0.2">
      <c r="B9" s="1" t="s">
        <v>49</v>
      </c>
      <c r="C9" s="1" t="s">
        <v>4</v>
      </c>
      <c r="D9" s="1" t="s">
        <v>146</v>
      </c>
      <c r="E9" s="1" t="s">
        <v>78</v>
      </c>
      <c r="F9" s="1" t="s">
        <v>151</v>
      </c>
      <c r="G9" s="1" t="s">
        <v>154</v>
      </c>
      <c r="H9" s="1" t="s">
        <v>148</v>
      </c>
      <c r="I9" s="1" t="s">
        <v>63</v>
      </c>
      <c r="J9" s="1" t="s">
        <v>13</v>
      </c>
      <c r="K9" s="1" t="s">
        <v>23</v>
      </c>
      <c r="L9" s="1" t="s">
        <v>150</v>
      </c>
      <c r="M9" s="1" t="s">
        <v>2</v>
      </c>
      <c r="N9" s="1" t="s">
        <v>38</v>
      </c>
      <c r="O9" s="1" t="s">
        <v>147</v>
      </c>
      <c r="P9" s="1" t="s">
        <v>16</v>
      </c>
      <c r="Q9" s="1" t="s">
        <v>149</v>
      </c>
      <c r="R9" s="1" t="s">
        <v>144</v>
      </c>
      <c r="S9" s="1" t="s">
        <v>188</v>
      </c>
      <c r="T9" s="1" t="s">
        <v>185</v>
      </c>
      <c r="U9" s="1" t="str">
        <f t="shared" si="0"/>
        <v>Pirates</v>
      </c>
      <c r="V9" s="1" t="s">
        <v>145</v>
      </c>
      <c r="W9" s="1" t="s">
        <v>80</v>
      </c>
      <c r="X9" s="1" t="s">
        <v>156</v>
      </c>
      <c r="Y9" s="1" t="s">
        <v>157</v>
      </c>
      <c r="Z9" s="1" t="s">
        <v>155</v>
      </c>
      <c r="AA9" s="1"/>
      <c r="AB9" s="1"/>
      <c r="AC9" s="1"/>
      <c r="AD9" s="1"/>
      <c r="AE9" s="1"/>
    </row>
    <row r="10" spans="1:31" x14ac:dyDescent="0.2">
      <c r="B10" s="1" t="s">
        <v>55</v>
      </c>
      <c r="C10" s="1" t="s">
        <v>4</v>
      </c>
      <c r="D10" s="1" t="s">
        <v>148</v>
      </c>
      <c r="E10" s="1" t="s">
        <v>143</v>
      </c>
      <c r="F10" s="1" t="s">
        <v>151</v>
      </c>
      <c r="G10" s="1" t="s">
        <v>40</v>
      </c>
      <c r="H10" s="1" t="s">
        <v>80</v>
      </c>
      <c r="I10" s="1" t="s">
        <v>78</v>
      </c>
      <c r="J10" s="1" t="s">
        <v>149</v>
      </c>
      <c r="K10" s="1" t="s">
        <v>23</v>
      </c>
      <c r="L10" s="1" t="s">
        <v>150</v>
      </c>
      <c r="M10" s="1" t="s">
        <v>146</v>
      </c>
      <c r="N10" s="1" t="s">
        <v>152</v>
      </c>
      <c r="O10" s="1" t="s">
        <v>147</v>
      </c>
      <c r="P10" s="1" t="s">
        <v>13</v>
      </c>
      <c r="Q10" s="1" t="s">
        <v>2</v>
      </c>
      <c r="R10" s="1" t="s">
        <v>154</v>
      </c>
      <c r="S10" s="1" t="s">
        <v>184</v>
      </c>
      <c r="T10" s="1" t="s">
        <v>185</v>
      </c>
      <c r="U10" s="1" t="str">
        <f t="shared" si="0"/>
        <v>Pirates</v>
      </c>
      <c r="V10" s="1" t="s">
        <v>59</v>
      </c>
      <c r="W10" s="1" t="s">
        <v>144</v>
      </c>
      <c r="X10" s="1" t="s">
        <v>43</v>
      </c>
      <c r="Y10" s="1" t="s">
        <v>157</v>
      </c>
      <c r="Z10" s="1" t="s">
        <v>142</v>
      </c>
      <c r="AA10" s="1"/>
      <c r="AB10" s="1"/>
      <c r="AC10" s="1"/>
      <c r="AD10" s="1"/>
      <c r="AE10" s="1"/>
    </row>
    <row r="11" spans="1:31" x14ac:dyDescent="0.2">
      <c r="B11" s="1" t="s">
        <v>22</v>
      </c>
      <c r="C11" s="1" t="s">
        <v>23</v>
      </c>
      <c r="D11" s="1" t="s">
        <v>2</v>
      </c>
      <c r="E11" s="1" t="s">
        <v>59</v>
      </c>
      <c r="F11" s="1" t="s">
        <v>143</v>
      </c>
      <c r="G11" s="1" t="s">
        <v>80</v>
      </c>
      <c r="H11" s="1" t="s">
        <v>150</v>
      </c>
      <c r="I11" s="1" t="s">
        <v>78</v>
      </c>
      <c r="J11" s="1" t="s">
        <v>142</v>
      </c>
      <c r="K11" s="1" t="s">
        <v>152</v>
      </c>
      <c r="L11" s="1" t="s">
        <v>153</v>
      </c>
      <c r="M11" s="1" t="s">
        <v>63</v>
      </c>
      <c r="N11" s="1" t="s">
        <v>141</v>
      </c>
      <c r="O11" s="1" t="s">
        <v>147</v>
      </c>
      <c r="P11" s="1" t="s">
        <v>155</v>
      </c>
      <c r="Q11" s="1" t="s">
        <v>18</v>
      </c>
      <c r="R11" s="1" t="s">
        <v>154</v>
      </c>
      <c r="S11" s="1" t="s">
        <v>184</v>
      </c>
      <c r="T11" s="1" t="s">
        <v>185</v>
      </c>
      <c r="U11" s="1" t="str">
        <f t="shared" si="0"/>
        <v>Phillies</v>
      </c>
      <c r="V11" s="1" t="s">
        <v>151</v>
      </c>
      <c r="W11" s="1" t="s">
        <v>148</v>
      </c>
      <c r="X11" s="1" t="s">
        <v>144</v>
      </c>
      <c r="Y11" s="1" t="s">
        <v>4</v>
      </c>
      <c r="Z11" s="1" t="s">
        <v>156</v>
      </c>
      <c r="AA11" s="1"/>
      <c r="AB11" s="1"/>
      <c r="AC11" s="1"/>
      <c r="AD11" s="1"/>
      <c r="AE11" s="1"/>
    </row>
    <row r="12" spans="1:31" x14ac:dyDescent="0.2">
      <c r="B12" s="1" t="s">
        <v>1</v>
      </c>
      <c r="C12" s="1" t="s">
        <v>2</v>
      </c>
      <c r="D12" s="1" t="s">
        <v>141</v>
      </c>
      <c r="E12" s="1" t="s">
        <v>142</v>
      </c>
      <c r="F12" s="1" t="s">
        <v>150</v>
      </c>
      <c r="G12" s="1" t="s">
        <v>145</v>
      </c>
      <c r="H12" s="1" t="s">
        <v>63</v>
      </c>
      <c r="I12" s="1" t="s">
        <v>78</v>
      </c>
      <c r="J12" s="1" t="s">
        <v>13</v>
      </c>
      <c r="K12" s="1" t="s">
        <v>23</v>
      </c>
      <c r="L12" s="1" t="s">
        <v>153</v>
      </c>
      <c r="M12" s="1" t="s">
        <v>43</v>
      </c>
      <c r="N12" s="1" t="s">
        <v>38</v>
      </c>
      <c r="O12" s="1" t="s">
        <v>18</v>
      </c>
      <c r="P12" s="1" t="s">
        <v>152</v>
      </c>
      <c r="Q12" s="1" t="s">
        <v>80</v>
      </c>
      <c r="R12" s="1" t="s">
        <v>144</v>
      </c>
      <c r="S12" s="1" t="s">
        <v>182</v>
      </c>
      <c r="T12" s="1" t="s">
        <v>185</v>
      </c>
      <c r="U12" s="1" t="str">
        <f t="shared" si="0"/>
        <v>Mariners</v>
      </c>
      <c r="V12" s="1" t="s">
        <v>157</v>
      </c>
      <c r="W12" s="1" t="s">
        <v>146</v>
      </c>
      <c r="X12" s="1" t="s">
        <v>148</v>
      </c>
      <c r="Y12" s="1" t="s">
        <v>151</v>
      </c>
      <c r="Z12" s="1" t="s">
        <v>155</v>
      </c>
      <c r="AA12" s="1"/>
      <c r="AB12" s="1"/>
      <c r="AC12" s="1"/>
      <c r="AD12" s="1"/>
      <c r="AE12" s="1"/>
    </row>
    <row r="13" spans="1:31" x14ac:dyDescent="0.2">
      <c r="B13" s="1" t="s">
        <v>15</v>
      </c>
      <c r="C13" s="1" t="s">
        <v>16</v>
      </c>
      <c r="D13" s="1" t="s">
        <v>152</v>
      </c>
      <c r="E13" s="1" t="s">
        <v>143</v>
      </c>
      <c r="F13" s="1" t="s">
        <v>150</v>
      </c>
      <c r="G13" s="1" t="s">
        <v>156</v>
      </c>
      <c r="H13" s="1" t="s">
        <v>145</v>
      </c>
      <c r="I13" s="1" t="s">
        <v>78</v>
      </c>
      <c r="J13" s="1" t="s">
        <v>13</v>
      </c>
      <c r="K13" s="1" t="s">
        <v>23</v>
      </c>
      <c r="L13" s="1" t="s">
        <v>144</v>
      </c>
      <c r="M13" s="1" t="s">
        <v>63</v>
      </c>
      <c r="N13" s="1" t="s">
        <v>38</v>
      </c>
      <c r="O13" s="1" t="s">
        <v>151</v>
      </c>
      <c r="P13" s="1" t="s">
        <v>2</v>
      </c>
      <c r="Q13" s="1" t="s">
        <v>18</v>
      </c>
      <c r="R13" s="1" t="s">
        <v>154</v>
      </c>
      <c r="S13" s="1" t="s">
        <v>188</v>
      </c>
      <c r="T13" s="1" t="s">
        <v>185</v>
      </c>
      <c r="U13" s="1" t="str">
        <f t="shared" si="0"/>
        <v>Diamondbacks</v>
      </c>
      <c r="V13" s="1" t="s">
        <v>142</v>
      </c>
      <c r="W13" s="1" t="s">
        <v>80</v>
      </c>
      <c r="X13" s="1" t="s">
        <v>148</v>
      </c>
      <c r="Y13" s="1" t="s">
        <v>153</v>
      </c>
      <c r="Z13" s="1" t="s">
        <v>155</v>
      </c>
      <c r="AA13" s="1"/>
      <c r="AB13" s="1"/>
      <c r="AC13" s="1"/>
      <c r="AD13" s="1"/>
      <c r="AE13" s="1"/>
    </row>
    <row r="14" spans="1:31" x14ac:dyDescent="0.2">
      <c r="B14" s="1" t="s">
        <v>73</v>
      </c>
      <c r="C14" s="1" t="s">
        <v>23</v>
      </c>
      <c r="D14" s="1" t="s">
        <v>80</v>
      </c>
      <c r="E14" s="1" t="s">
        <v>59</v>
      </c>
      <c r="F14" s="1" t="s">
        <v>150</v>
      </c>
      <c r="G14" s="1" t="s">
        <v>16</v>
      </c>
      <c r="H14" s="1" t="s">
        <v>13</v>
      </c>
      <c r="I14" s="1" t="s">
        <v>63</v>
      </c>
      <c r="J14" s="1" t="s">
        <v>145</v>
      </c>
      <c r="K14" s="1" t="s">
        <v>2</v>
      </c>
      <c r="L14" s="1" t="s">
        <v>153</v>
      </c>
      <c r="M14" s="1" t="s">
        <v>147</v>
      </c>
      <c r="N14" s="1" t="s">
        <v>156</v>
      </c>
      <c r="O14" s="1" t="s">
        <v>144</v>
      </c>
      <c r="P14" s="1" t="s">
        <v>18</v>
      </c>
      <c r="Q14" s="1" t="s">
        <v>149</v>
      </c>
      <c r="R14" s="1" t="s">
        <v>154</v>
      </c>
      <c r="S14" s="1" t="s">
        <v>182</v>
      </c>
      <c r="T14" s="1" t="s">
        <v>185</v>
      </c>
      <c r="U14" s="1" t="str">
        <f t="shared" si="0"/>
        <v>Phillies</v>
      </c>
      <c r="V14" s="1" t="s">
        <v>152</v>
      </c>
      <c r="W14" s="1" t="s">
        <v>78</v>
      </c>
      <c r="X14" s="1" t="s">
        <v>143</v>
      </c>
      <c r="Y14" s="1" t="s">
        <v>155</v>
      </c>
      <c r="Z14" s="1" t="s">
        <v>141</v>
      </c>
      <c r="AA14" s="1"/>
      <c r="AB14" s="1"/>
      <c r="AC14" s="1"/>
      <c r="AD14" s="1"/>
      <c r="AE14" s="1"/>
    </row>
    <row r="15" spans="1:31" x14ac:dyDescent="0.2">
      <c r="B15" s="1" t="s">
        <v>20</v>
      </c>
      <c r="C15" s="1" t="s">
        <v>4</v>
      </c>
      <c r="D15" s="1" t="s">
        <v>152</v>
      </c>
      <c r="E15" s="1" t="s">
        <v>143</v>
      </c>
      <c r="F15" s="1" t="s">
        <v>151</v>
      </c>
      <c r="G15" s="1" t="s">
        <v>156</v>
      </c>
      <c r="H15" s="1" t="s">
        <v>154</v>
      </c>
      <c r="I15" s="1" t="s">
        <v>40</v>
      </c>
      <c r="J15" s="1" t="s">
        <v>80</v>
      </c>
      <c r="K15" s="1" t="s">
        <v>38</v>
      </c>
      <c r="L15" s="1" t="s">
        <v>144</v>
      </c>
      <c r="M15" s="1" t="s">
        <v>146</v>
      </c>
      <c r="N15" s="1" t="s">
        <v>43</v>
      </c>
      <c r="O15" s="1" t="s">
        <v>147</v>
      </c>
      <c r="P15" s="1" t="s">
        <v>150</v>
      </c>
      <c r="Q15" s="1" t="s">
        <v>2</v>
      </c>
      <c r="R15" s="1" t="s">
        <v>145</v>
      </c>
      <c r="S15" s="1" t="s">
        <v>188</v>
      </c>
      <c r="T15" s="1" t="s">
        <v>185</v>
      </c>
      <c r="U15" s="1" t="str">
        <f t="shared" si="0"/>
        <v>Pirates</v>
      </c>
      <c r="V15" s="1" t="s">
        <v>142</v>
      </c>
      <c r="W15" s="1" t="s">
        <v>18</v>
      </c>
      <c r="X15" s="1" t="s">
        <v>149</v>
      </c>
      <c r="Y15" s="1" t="s">
        <v>63</v>
      </c>
      <c r="Z15" s="1" t="s">
        <v>13</v>
      </c>
      <c r="AA15" s="1"/>
      <c r="AB15" s="1"/>
      <c r="AC15" s="1"/>
      <c r="AD15" s="1"/>
      <c r="AE15" s="1"/>
    </row>
    <row r="16" spans="1:31" x14ac:dyDescent="0.2">
      <c r="B16" s="1" t="s">
        <v>10</v>
      </c>
      <c r="C16" s="1" t="s">
        <v>4</v>
      </c>
      <c r="D16" s="1" t="s">
        <v>151</v>
      </c>
      <c r="E16" s="1" t="s">
        <v>78</v>
      </c>
      <c r="F16" s="1" t="s">
        <v>63</v>
      </c>
      <c r="G16" s="1" t="s">
        <v>148</v>
      </c>
      <c r="H16" s="1" t="s">
        <v>80</v>
      </c>
      <c r="I16" s="1" t="s">
        <v>153</v>
      </c>
      <c r="J16" s="1" t="s">
        <v>13</v>
      </c>
      <c r="K16" s="1" t="s">
        <v>38</v>
      </c>
      <c r="L16" s="1" t="s">
        <v>150</v>
      </c>
      <c r="M16" s="1" t="s">
        <v>43</v>
      </c>
      <c r="N16" s="1" t="s">
        <v>152</v>
      </c>
      <c r="O16" s="1" t="s">
        <v>157</v>
      </c>
      <c r="P16" s="1" t="s">
        <v>16</v>
      </c>
      <c r="Q16" s="1" t="s">
        <v>2</v>
      </c>
      <c r="R16" s="1" t="s">
        <v>154</v>
      </c>
      <c r="S16" s="1" t="s">
        <v>184</v>
      </c>
      <c r="T16" s="1" t="s">
        <v>183</v>
      </c>
      <c r="U16" s="1" t="str">
        <f t="shared" si="0"/>
        <v>Pirates</v>
      </c>
      <c r="V16" s="1" t="s">
        <v>142</v>
      </c>
      <c r="W16" s="1" t="s">
        <v>145</v>
      </c>
      <c r="X16" s="1" t="s">
        <v>149</v>
      </c>
      <c r="Y16" s="1" t="s">
        <v>23</v>
      </c>
      <c r="Z16" s="1" t="s">
        <v>155</v>
      </c>
      <c r="AA16" s="1"/>
      <c r="AB16" s="1"/>
      <c r="AC16" s="1"/>
      <c r="AD16" s="1"/>
      <c r="AE16" s="1"/>
    </row>
    <row r="17" spans="2:31" x14ac:dyDescent="0.2">
      <c r="B17" s="1" t="s">
        <v>27</v>
      </c>
      <c r="C17" s="1" t="s">
        <v>4</v>
      </c>
      <c r="D17" s="1" t="s">
        <v>152</v>
      </c>
      <c r="E17" s="1" t="s">
        <v>143</v>
      </c>
      <c r="F17" s="1" t="s">
        <v>151</v>
      </c>
      <c r="G17" s="1" t="s">
        <v>156</v>
      </c>
      <c r="H17" s="1" t="s">
        <v>154</v>
      </c>
      <c r="I17" s="1" t="s">
        <v>149</v>
      </c>
      <c r="J17" s="1" t="s">
        <v>80</v>
      </c>
      <c r="K17" s="1" t="s">
        <v>23</v>
      </c>
      <c r="L17" s="1" t="s">
        <v>13</v>
      </c>
      <c r="M17" s="1" t="s">
        <v>63</v>
      </c>
      <c r="N17" s="1" t="s">
        <v>43</v>
      </c>
      <c r="O17" s="1" t="s">
        <v>147</v>
      </c>
      <c r="P17" s="1" t="s">
        <v>16</v>
      </c>
      <c r="Q17" s="1" t="s">
        <v>40</v>
      </c>
      <c r="R17" s="1" t="s">
        <v>144</v>
      </c>
      <c r="S17" s="1" t="s">
        <v>188</v>
      </c>
      <c r="T17" s="1" t="s">
        <v>183</v>
      </c>
      <c r="U17" s="1" t="str">
        <f t="shared" si="0"/>
        <v>Pirates</v>
      </c>
      <c r="V17" s="1" t="s">
        <v>18</v>
      </c>
      <c r="W17" s="1" t="s">
        <v>145</v>
      </c>
      <c r="X17" s="1" t="s">
        <v>2</v>
      </c>
      <c r="Y17" s="1" t="s">
        <v>78</v>
      </c>
      <c r="Z17" s="1" t="s">
        <v>146</v>
      </c>
      <c r="AA17" s="1"/>
      <c r="AB17" s="1"/>
      <c r="AC17" s="1"/>
      <c r="AD17" s="1"/>
      <c r="AE17" s="1"/>
    </row>
    <row r="18" spans="2:31" x14ac:dyDescent="0.2">
      <c r="B18" s="1" t="s">
        <v>17</v>
      </c>
      <c r="C18" s="1" t="s">
        <v>18</v>
      </c>
      <c r="D18" s="1" t="s">
        <v>38</v>
      </c>
      <c r="E18" s="1" t="s">
        <v>59</v>
      </c>
      <c r="F18" s="1" t="s">
        <v>151</v>
      </c>
      <c r="G18" s="1" t="s">
        <v>154</v>
      </c>
      <c r="H18" s="1" t="s">
        <v>156</v>
      </c>
      <c r="I18" s="1" t="s">
        <v>149</v>
      </c>
      <c r="J18" s="1" t="s">
        <v>13</v>
      </c>
      <c r="K18" s="1" t="s">
        <v>23</v>
      </c>
      <c r="L18" s="1" t="s">
        <v>144</v>
      </c>
      <c r="M18" s="1" t="s">
        <v>146</v>
      </c>
      <c r="N18" s="1" t="s">
        <v>152</v>
      </c>
      <c r="O18" s="1" t="s">
        <v>147</v>
      </c>
      <c r="P18" s="1" t="s">
        <v>150</v>
      </c>
      <c r="Q18" s="1" t="s">
        <v>63</v>
      </c>
      <c r="R18" s="1" t="s">
        <v>143</v>
      </c>
      <c r="S18" s="1" t="s">
        <v>184</v>
      </c>
      <c r="T18" s="1" t="s">
        <v>185</v>
      </c>
      <c r="U18" s="1" t="str">
        <f t="shared" si="0"/>
        <v>Rays</v>
      </c>
      <c r="V18" s="1" t="s">
        <v>142</v>
      </c>
      <c r="W18" s="1" t="s">
        <v>145</v>
      </c>
      <c r="X18" s="1" t="s">
        <v>2</v>
      </c>
      <c r="Y18" s="1" t="s">
        <v>78</v>
      </c>
      <c r="Z18" s="1" t="s">
        <v>155</v>
      </c>
      <c r="AA18" s="1"/>
      <c r="AB18" s="1"/>
      <c r="AC18" s="1"/>
      <c r="AD18" s="1"/>
      <c r="AE18" s="1"/>
    </row>
    <row r="19" spans="2:31" x14ac:dyDescent="0.2">
      <c r="B19" s="1" t="s">
        <v>71</v>
      </c>
      <c r="C19" s="1" t="s">
        <v>2</v>
      </c>
      <c r="D19" s="1" t="s">
        <v>152</v>
      </c>
      <c r="E19" s="1" t="s">
        <v>143</v>
      </c>
      <c r="F19" s="1" t="s">
        <v>151</v>
      </c>
      <c r="G19" s="1" t="s">
        <v>154</v>
      </c>
      <c r="H19" s="1" t="s">
        <v>63</v>
      </c>
      <c r="I19" s="1" t="s">
        <v>78</v>
      </c>
      <c r="J19" s="1" t="s">
        <v>13</v>
      </c>
      <c r="K19" s="1" t="s">
        <v>23</v>
      </c>
      <c r="L19" s="1" t="s">
        <v>150</v>
      </c>
      <c r="M19" s="1" t="s">
        <v>146</v>
      </c>
      <c r="N19" s="1" t="s">
        <v>16</v>
      </c>
      <c r="O19" s="1" t="s">
        <v>147</v>
      </c>
      <c r="P19" s="1" t="s">
        <v>156</v>
      </c>
      <c r="Q19" s="1" t="s">
        <v>149</v>
      </c>
      <c r="R19" s="1" t="s">
        <v>144</v>
      </c>
      <c r="S19" s="1" t="s">
        <v>182</v>
      </c>
      <c r="T19" s="1" t="s">
        <v>183</v>
      </c>
      <c r="U19" s="1" t="str">
        <f t="shared" si="0"/>
        <v>Mariners</v>
      </c>
      <c r="V19" s="1" t="s">
        <v>59</v>
      </c>
      <c r="W19" s="1" t="s">
        <v>80</v>
      </c>
      <c r="X19" s="1" t="s">
        <v>155</v>
      </c>
      <c r="Y19" s="1" t="s">
        <v>141</v>
      </c>
      <c r="Z19" s="1" t="s">
        <v>153</v>
      </c>
      <c r="AA19" s="1"/>
      <c r="AB19" s="1"/>
      <c r="AC19" s="1"/>
      <c r="AD19" s="1"/>
      <c r="AE19" s="1"/>
    </row>
    <row r="20" spans="2:31" x14ac:dyDescent="0.2">
      <c r="B20" s="1" t="s">
        <v>19</v>
      </c>
      <c r="C20" s="1" t="s">
        <v>4</v>
      </c>
      <c r="D20" s="1" t="s">
        <v>152</v>
      </c>
      <c r="E20" s="1" t="s">
        <v>143</v>
      </c>
      <c r="F20" s="1" t="s">
        <v>150</v>
      </c>
      <c r="G20" s="1" t="s">
        <v>40</v>
      </c>
      <c r="H20" s="1" t="s">
        <v>63</v>
      </c>
      <c r="I20" s="1" t="s">
        <v>149</v>
      </c>
      <c r="J20" s="1" t="s">
        <v>80</v>
      </c>
      <c r="K20" s="1" t="s">
        <v>23</v>
      </c>
      <c r="L20" s="1" t="s">
        <v>144</v>
      </c>
      <c r="M20" s="1" t="s">
        <v>146</v>
      </c>
      <c r="N20" s="1" t="s">
        <v>43</v>
      </c>
      <c r="O20" s="1" t="s">
        <v>147</v>
      </c>
      <c r="P20" s="1" t="s">
        <v>16</v>
      </c>
      <c r="Q20" s="1" t="s">
        <v>156</v>
      </c>
      <c r="R20" s="1" t="s">
        <v>154</v>
      </c>
      <c r="S20" s="1" t="s">
        <v>188</v>
      </c>
      <c r="T20" s="1" t="s">
        <v>183</v>
      </c>
      <c r="U20" s="1" t="str">
        <f t="shared" si="0"/>
        <v>Pirates</v>
      </c>
      <c r="V20" s="1" t="s">
        <v>145</v>
      </c>
      <c r="W20" s="1" t="s">
        <v>2</v>
      </c>
      <c r="X20" s="1" t="s">
        <v>148</v>
      </c>
      <c r="Y20" s="1" t="s">
        <v>78</v>
      </c>
      <c r="Z20" s="1" t="s">
        <v>155</v>
      </c>
      <c r="AA20" s="1"/>
      <c r="AB20" s="1"/>
      <c r="AC20" s="1"/>
      <c r="AD20" s="1"/>
      <c r="AE20" s="1"/>
    </row>
    <row r="21" spans="2:31" x14ac:dyDescent="0.2">
      <c r="B21" s="1" t="s">
        <v>39</v>
      </c>
      <c r="C21" s="1" t="s">
        <v>40</v>
      </c>
      <c r="D21" s="1" t="s">
        <v>152</v>
      </c>
      <c r="E21" s="1" t="s">
        <v>146</v>
      </c>
      <c r="F21" s="1" t="s">
        <v>151</v>
      </c>
      <c r="G21" s="1" t="s">
        <v>148</v>
      </c>
      <c r="H21" s="1" t="s">
        <v>80</v>
      </c>
      <c r="I21" s="1" t="s">
        <v>78</v>
      </c>
      <c r="J21" s="1" t="s">
        <v>13</v>
      </c>
      <c r="K21" s="1" t="s">
        <v>23</v>
      </c>
      <c r="L21" s="1" t="s">
        <v>150</v>
      </c>
      <c r="M21" s="1" t="s">
        <v>43</v>
      </c>
      <c r="N21" s="1" t="s">
        <v>147</v>
      </c>
      <c r="O21" s="1" t="s">
        <v>2</v>
      </c>
      <c r="P21" s="1" t="s">
        <v>145</v>
      </c>
      <c r="Q21" s="1" t="s">
        <v>154</v>
      </c>
      <c r="R21" s="1" t="s">
        <v>38</v>
      </c>
      <c r="S21" s="1" t="s">
        <v>188</v>
      </c>
      <c r="T21" s="1" t="s">
        <v>185</v>
      </c>
      <c r="U21" s="1" t="str">
        <f t="shared" si="0"/>
        <v>White Sox</v>
      </c>
      <c r="V21" s="1" t="s">
        <v>149</v>
      </c>
      <c r="W21" s="1" t="s">
        <v>153</v>
      </c>
      <c r="X21" s="1" t="s">
        <v>155</v>
      </c>
      <c r="Y21" s="1" t="s">
        <v>143</v>
      </c>
      <c r="Z21" s="1" t="s">
        <v>156</v>
      </c>
      <c r="AA21" s="1"/>
      <c r="AB21" s="1"/>
      <c r="AC21" s="1"/>
      <c r="AD21" s="1"/>
      <c r="AE21" s="1"/>
    </row>
    <row r="22" spans="2:31" x14ac:dyDescent="0.2">
      <c r="B22" s="1" t="s">
        <v>25</v>
      </c>
      <c r="C22" s="1" t="s">
        <v>4</v>
      </c>
      <c r="D22" s="1" t="s">
        <v>148</v>
      </c>
      <c r="E22" s="1" t="s">
        <v>143</v>
      </c>
      <c r="F22" s="1" t="s">
        <v>18</v>
      </c>
      <c r="G22" s="1" t="s">
        <v>78</v>
      </c>
      <c r="H22" s="1" t="s">
        <v>63</v>
      </c>
      <c r="I22" s="1" t="s">
        <v>155</v>
      </c>
      <c r="J22" s="1" t="s">
        <v>80</v>
      </c>
      <c r="K22" s="1" t="s">
        <v>23</v>
      </c>
      <c r="L22" s="1" t="s">
        <v>150</v>
      </c>
      <c r="M22" s="1" t="s">
        <v>43</v>
      </c>
      <c r="N22" s="1" t="s">
        <v>13</v>
      </c>
      <c r="O22" s="1" t="s">
        <v>38</v>
      </c>
      <c r="P22" s="1" t="s">
        <v>152</v>
      </c>
      <c r="Q22" s="1" t="s">
        <v>40</v>
      </c>
      <c r="R22" s="1" t="s">
        <v>144</v>
      </c>
      <c r="S22" s="1" t="s">
        <v>188</v>
      </c>
      <c r="T22" s="1" t="s">
        <v>185</v>
      </c>
      <c r="U22" s="1" t="str">
        <f t="shared" si="0"/>
        <v>Pirates</v>
      </c>
      <c r="V22" s="1" t="s">
        <v>153</v>
      </c>
      <c r="W22" s="1" t="s">
        <v>2</v>
      </c>
      <c r="X22" s="1" t="s">
        <v>149</v>
      </c>
      <c r="Y22" s="1" t="s">
        <v>16</v>
      </c>
      <c r="Z22" s="1" t="s">
        <v>59</v>
      </c>
      <c r="AA22" s="1"/>
      <c r="AB22" s="1"/>
      <c r="AC22" s="1"/>
      <c r="AD22" s="1"/>
      <c r="AE22" s="1"/>
    </row>
    <row r="23" spans="2:31" x14ac:dyDescent="0.2">
      <c r="B23" s="1" t="s">
        <v>47</v>
      </c>
      <c r="C23" s="1" t="s">
        <v>16</v>
      </c>
      <c r="D23" s="1" t="s">
        <v>59</v>
      </c>
      <c r="E23" s="1" t="s">
        <v>155</v>
      </c>
      <c r="F23" s="1" t="s">
        <v>4</v>
      </c>
      <c r="G23" s="1" t="s">
        <v>156</v>
      </c>
      <c r="H23" s="1" t="s">
        <v>154</v>
      </c>
      <c r="I23" s="1" t="s">
        <v>78</v>
      </c>
      <c r="J23" s="1" t="s">
        <v>149</v>
      </c>
      <c r="K23" s="1" t="s">
        <v>23</v>
      </c>
      <c r="L23" s="1" t="s">
        <v>150</v>
      </c>
      <c r="M23" s="1" t="s">
        <v>63</v>
      </c>
      <c r="N23" s="1" t="s">
        <v>13</v>
      </c>
      <c r="O23" s="1" t="s">
        <v>147</v>
      </c>
      <c r="P23" s="1" t="s">
        <v>2</v>
      </c>
      <c r="Q23" s="1" t="s">
        <v>144</v>
      </c>
      <c r="R23" s="1" t="s">
        <v>18</v>
      </c>
      <c r="S23" s="1" t="s">
        <v>184</v>
      </c>
      <c r="T23" s="1" t="s">
        <v>183</v>
      </c>
      <c r="U23" s="1" t="str">
        <f t="shared" si="0"/>
        <v>Diamondbacks</v>
      </c>
      <c r="V23" s="1" t="s">
        <v>145</v>
      </c>
      <c r="W23" s="1" t="s">
        <v>141</v>
      </c>
      <c r="X23" s="1" t="s">
        <v>43</v>
      </c>
      <c r="Y23" s="1" t="s">
        <v>146</v>
      </c>
      <c r="Z23" s="1" t="s">
        <v>152</v>
      </c>
      <c r="AA23" s="1"/>
      <c r="AB23" s="1"/>
      <c r="AC23" s="1"/>
      <c r="AD23" s="1"/>
      <c r="AE23" s="1"/>
    </row>
    <row r="24" spans="2:31" x14ac:dyDescent="0.2">
      <c r="B24" s="1" t="s">
        <v>70</v>
      </c>
      <c r="C24" s="1" t="s">
        <v>16</v>
      </c>
      <c r="D24" s="1" t="s">
        <v>152</v>
      </c>
      <c r="E24" s="1" t="s">
        <v>78</v>
      </c>
      <c r="F24" s="1" t="s">
        <v>150</v>
      </c>
      <c r="G24" s="1" t="s">
        <v>147</v>
      </c>
      <c r="H24" s="1" t="s">
        <v>154</v>
      </c>
      <c r="I24" s="1" t="s">
        <v>149</v>
      </c>
      <c r="J24" s="1" t="s">
        <v>13</v>
      </c>
      <c r="K24" s="1" t="s">
        <v>23</v>
      </c>
      <c r="L24" s="1" t="s">
        <v>144</v>
      </c>
      <c r="M24" s="1" t="s">
        <v>146</v>
      </c>
      <c r="N24" s="1" t="s">
        <v>38</v>
      </c>
      <c r="O24" s="1" t="s">
        <v>141</v>
      </c>
      <c r="P24" s="1" t="s">
        <v>156</v>
      </c>
      <c r="Q24" s="1" t="s">
        <v>2</v>
      </c>
      <c r="R24" s="1" t="s">
        <v>143</v>
      </c>
      <c r="S24" s="1" t="s">
        <v>184</v>
      </c>
      <c r="T24" s="1" t="s">
        <v>183</v>
      </c>
      <c r="U24" s="1" t="str">
        <f t="shared" si="0"/>
        <v>Diamondbacks</v>
      </c>
      <c r="V24" s="1" t="s">
        <v>80</v>
      </c>
      <c r="W24" s="1" t="s">
        <v>145</v>
      </c>
      <c r="X24" s="1" t="s">
        <v>43</v>
      </c>
      <c r="Y24" s="1" t="s">
        <v>148</v>
      </c>
      <c r="Z24" s="1" t="s">
        <v>155</v>
      </c>
      <c r="AA24" s="1"/>
      <c r="AB24" s="1"/>
      <c r="AC24" s="1"/>
      <c r="AD24" s="1"/>
      <c r="AE24" s="1"/>
    </row>
    <row r="25" spans="2:31" x14ac:dyDescent="0.2">
      <c r="B25" s="1" t="s">
        <v>51</v>
      </c>
      <c r="C25" s="1" t="s">
        <v>16</v>
      </c>
      <c r="D25" s="1" t="s">
        <v>40</v>
      </c>
      <c r="E25" s="1" t="s">
        <v>143</v>
      </c>
      <c r="F25" s="1" t="s">
        <v>150</v>
      </c>
      <c r="G25" s="1" t="s">
        <v>145</v>
      </c>
      <c r="H25" s="1" t="s">
        <v>154</v>
      </c>
      <c r="I25" s="1" t="s">
        <v>149</v>
      </c>
      <c r="J25" s="1" t="s">
        <v>63</v>
      </c>
      <c r="K25" s="1" t="s">
        <v>23</v>
      </c>
      <c r="L25" s="1" t="s">
        <v>13</v>
      </c>
      <c r="M25" s="1" t="s">
        <v>78</v>
      </c>
      <c r="N25" s="1" t="s">
        <v>147</v>
      </c>
      <c r="O25" s="1" t="s">
        <v>141</v>
      </c>
      <c r="P25" s="1" t="s">
        <v>152</v>
      </c>
      <c r="Q25" s="1" t="s">
        <v>59</v>
      </c>
      <c r="R25" s="1" t="s">
        <v>144</v>
      </c>
      <c r="S25" s="1" t="s">
        <v>184</v>
      </c>
      <c r="T25" s="1" t="s">
        <v>185</v>
      </c>
      <c r="U25" s="1" t="str">
        <f t="shared" si="0"/>
        <v>Diamondbacks</v>
      </c>
      <c r="V25" s="1" t="s">
        <v>153</v>
      </c>
      <c r="W25" s="1" t="s">
        <v>146</v>
      </c>
      <c r="X25" s="1" t="s">
        <v>142</v>
      </c>
      <c r="Y25" s="1" t="s">
        <v>2</v>
      </c>
      <c r="Z25" s="1" t="s">
        <v>43</v>
      </c>
      <c r="AA25" s="1"/>
      <c r="AB25" s="1"/>
      <c r="AC25" s="1"/>
      <c r="AD25" s="1"/>
      <c r="AE25" s="1"/>
    </row>
    <row r="26" spans="2:31" x14ac:dyDescent="0.2">
      <c r="B26" s="1" t="s">
        <v>66</v>
      </c>
      <c r="C26" s="1" t="s">
        <v>4</v>
      </c>
      <c r="D26" s="1" t="s">
        <v>40</v>
      </c>
      <c r="E26" s="1" t="s">
        <v>59</v>
      </c>
      <c r="F26" s="1" t="s">
        <v>150</v>
      </c>
      <c r="G26" s="1" t="s">
        <v>154</v>
      </c>
      <c r="H26" s="1" t="s">
        <v>148</v>
      </c>
      <c r="I26" s="1" t="s">
        <v>78</v>
      </c>
      <c r="J26" s="1" t="s">
        <v>80</v>
      </c>
      <c r="K26" s="1" t="s">
        <v>23</v>
      </c>
      <c r="L26" s="1" t="s">
        <v>13</v>
      </c>
      <c r="M26" s="1" t="s">
        <v>43</v>
      </c>
      <c r="N26" s="1" t="s">
        <v>156</v>
      </c>
      <c r="O26" s="1" t="s">
        <v>147</v>
      </c>
      <c r="P26" s="1" t="s">
        <v>16</v>
      </c>
      <c r="Q26" s="1" t="s">
        <v>18</v>
      </c>
      <c r="R26" s="1" t="s">
        <v>143</v>
      </c>
      <c r="S26" s="1" t="s">
        <v>189</v>
      </c>
      <c r="T26" s="1" t="s">
        <v>185</v>
      </c>
      <c r="U26" s="1" t="str">
        <f t="shared" si="0"/>
        <v>Pirates</v>
      </c>
      <c r="V26" s="1" t="s">
        <v>153</v>
      </c>
      <c r="W26" s="1" t="s">
        <v>145</v>
      </c>
      <c r="X26" s="1" t="s">
        <v>144</v>
      </c>
      <c r="Y26" s="1" t="s">
        <v>63</v>
      </c>
      <c r="Z26" s="1" t="s">
        <v>155</v>
      </c>
      <c r="AA26" s="1"/>
      <c r="AB26" s="1"/>
      <c r="AC26" s="1"/>
      <c r="AD26" s="1"/>
      <c r="AE26" s="1"/>
    </row>
    <row r="27" spans="2:31" x14ac:dyDescent="0.2">
      <c r="B27" s="1" t="s">
        <v>42</v>
      </c>
      <c r="C27" s="1" t="s">
        <v>43</v>
      </c>
      <c r="D27" s="1" t="s">
        <v>152</v>
      </c>
      <c r="E27" s="1" t="s">
        <v>143</v>
      </c>
      <c r="F27" s="1" t="s">
        <v>151</v>
      </c>
      <c r="G27" s="1" t="s">
        <v>156</v>
      </c>
      <c r="H27" s="1" t="s">
        <v>80</v>
      </c>
      <c r="I27" s="1" t="s">
        <v>78</v>
      </c>
      <c r="J27" s="1" t="s">
        <v>147</v>
      </c>
      <c r="K27" s="1" t="s">
        <v>23</v>
      </c>
      <c r="L27" s="1" t="s">
        <v>150</v>
      </c>
      <c r="M27" s="1" t="s">
        <v>63</v>
      </c>
      <c r="N27" s="1" t="s">
        <v>13</v>
      </c>
      <c r="O27" s="1" t="s">
        <v>18</v>
      </c>
      <c r="P27" s="1" t="s">
        <v>146</v>
      </c>
      <c r="Q27" s="1" t="s">
        <v>16</v>
      </c>
      <c r="R27" s="1" t="s">
        <v>154</v>
      </c>
      <c r="S27" s="1" t="s">
        <v>184</v>
      </c>
      <c r="T27" s="1" t="s">
        <v>183</v>
      </c>
      <c r="U27" s="1" t="str">
        <f t="shared" si="0"/>
        <v>Marlins</v>
      </c>
      <c r="V27" s="1" t="s">
        <v>142</v>
      </c>
      <c r="W27" s="1" t="s">
        <v>144</v>
      </c>
      <c r="X27" s="1" t="s">
        <v>149</v>
      </c>
      <c r="Y27" s="1" t="s">
        <v>157</v>
      </c>
      <c r="Z27" s="1" t="s">
        <v>155</v>
      </c>
      <c r="AA27" s="1"/>
      <c r="AB27" s="1"/>
      <c r="AC27" s="1"/>
      <c r="AD27" s="1"/>
      <c r="AE27" s="1"/>
    </row>
    <row r="28" spans="2:31" x14ac:dyDescent="0.2">
      <c r="B28" s="1" t="s">
        <v>45</v>
      </c>
      <c r="C28" s="1" t="s">
        <v>4</v>
      </c>
      <c r="D28" s="1" t="s">
        <v>148</v>
      </c>
      <c r="E28" s="1" t="s">
        <v>143</v>
      </c>
      <c r="F28" s="1" t="s">
        <v>141</v>
      </c>
      <c r="G28" s="1" t="s">
        <v>154</v>
      </c>
      <c r="H28" s="1" t="s">
        <v>80</v>
      </c>
      <c r="I28" s="1" t="s">
        <v>78</v>
      </c>
      <c r="J28" s="1" t="s">
        <v>13</v>
      </c>
      <c r="K28" s="1" t="s">
        <v>38</v>
      </c>
      <c r="L28" s="1" t="s">
        <v>150</v>
      </c>
      <c r="M28" s="1" t="s">
        <v>146</v>
      </c>
      <c r="N28" s="1" t="s">
        <v>147</v>
      </c>
      <c r="O28" s="1" t="s">
        <v>157</v>
      </c>
      <c r="P28" s="1" t="s">
        <v>152</v>
      </c>
      <c r="Q28" s="1" t="s">
        <v>2</v>
      </c>
      <c r="R28" s="1" t="s">
        <v>144</v>
      </c>
      <c r="S28" s="1" t="s">
        <v>184</v>
      </c>
      <c r="T28" s="1" t="s">
        <v>185</v>
      </c>
      <c r="U28" s="1" t="str">
        <f t="shared" si="0"/>
        <v>Pirates</v>
      </c>
      <c r="V28" s="1" t="s">
        <v>142</v>
      </c>
      <c r="W28" s="1" t="s">
        <v>145</v>
      </c>
      <c r="X28" s="1" t="s">
        <v>63</v>
      </c>
      <c r="Y28" s="1" t="s">
        <v>23</v>
      </c>
      <c r="Z28" s="1" t="s">
        <v>155</v>
      </c>
      <c r="AA28" s="1"/>
      <c r="AB28" s="1"/>
      <c r="AC28" s="1"/>
      <c r="AD28" s="1"/>
      <c r="AE28" s="1"/>
    </row>
    <row r="29" spans="2:31" x14ac:dyDescent="0.2">
      <c r="B29" s="1" t="s">
        <v>60</v>
      </c>
      <c r="C29" s="1" t="s">
        <v>4</v>
      </c>
      <c r="D29" s="1" t="s">
        <v>148</v>
      </c>
      <c r="E29" s="1" t="s">
        <v>143</v>
      </c>
      <c r="F29" s="1" t="s">
        <v>151</v>
      </c>
      <c r="G29" s="1" t="s">
        <v>38</v>
      </c>
      <c r="H29" s="1" t="s">
        <v>154</v>
      </c>
      <c r="I29" s="1" t="s">
        <v>149</v>
      </c>
      <c r="J29" s="1" t="s">
        <v>80</v>
      </c>
      <c r="K29" s="1" t="s">
        <v>23</v>
      </c>
      <c r="L29" s="1" t="s">
        <v>150</v>
      </c>
      <c r="M29" s="1" t="s">
        <v>43</v>
      </c>
      <c r="N29" s="1" t="s">
        <v>63</v>
      </c>
      <c r="O29" s="1" t="s">
        <v>141</v>
      </c>
      <c r="P29" s="1" t="s">
        <v>16</v>
      </c>
      <c r="Q29" s="1" t="s">
        <v>156</v>
      </c>
      <c r="R29" s="1" t="s">
        <v>145</v>
      </c>
      <c r="S29" s="1" t="s">
        <v>190</v>
      </c>
      <c r="T29" s="1" t="s">
        <v>183</v>
      </c>
      <c r="U29" s="1" t="str">
        <f t="shared" si="0"/>
        <v>Pirates</v>
      </c>
      <c r="V29" s="1" t="s">
        <v>142</v>
      </c>
      <c r="W29" s="1" t="s">
        <v>2</v>
      </c>
      <c r="X29" s="1" t="s">
        <v>59</v>
      </c>
      <c r="Y29" s="1" t="s">
        <v>78</v>
      </c>
      <c r="Z29" s="1" t="s">
        <v>152</v>
      </c>
      <c r="AA29" s="1"/>
      <c r="AB29" s="1"/>
      <c r="AC29" s="1"/>
      <c r="AD29" s="1"/>
      <c r="AE29" s="1"/>
    </row>
    <row r="30" spans="2:31" x14ac:dyDescent="0.2">
      <c r="B30" s="1" t="s">
        <v>79</v>
      </c>
      <c r="C30" s="1" t="s">
        <v>80</v>
      </c>
      <c r="D30" s="1" t="s">
        <v>152</v>
      </c>
      <c r="E30" s="1" t="s">
        <v>143</v>
      </c>
      <c r="F30" s="1" t="s">
        <v>151</v>
      </c>
      <c r="G30" s="1" t="s">
        <v>154</v>
      </c>
      <c r="H30" s="1" t="s">
        <v>147</v>
      </c>
      <c r="I30" s="1" t="s">
        <v>155</v>
      </c>
      <c r="J30" s="1" t="s">
        <v>149</v>
      </c>
      <c r="K30" s="1" t="s">
        <v>38</v>
      </c>
      <c r="L30" s="1" t="s">
        <v>144</v>
      </c>
      <c r="M30" s="1" t="s">
        <v>63</v>
      </c>
      <c r="N30" s="1" t="s">
        <v>153</v>
      </c>
      <c r="O30" s="1" t="s">
        <v>23</v>
      </c>
      <c r="P30" s="1" t="s">
        <v>150</v>
      </c>
      <c r="Q30" s="1" t="s">
        <v>156</v>
      </c>
      <c r="R30" s="1" t="s">
        <v>145</v>
      </c>
      <c r="S30" s="1" t="s">
        <v>188</v>
      </c>
      <c r="T30" s="1" t="s">
        <v>185</v>
      </c>
      <c r="U30" s="1" t="str">
        <f t="shared" si="0"/>
        <v>Rangers</v>
      </c>
      <c r="V30" s="1" t="s">
        <v>142</v>
      </c>
      <c r="W30" s="1" t="s">
        <v>2</v>
      </c>
      <c r="X30" s="1" t="s">
        <v>148</v>
      </c>
      <c r="Y30" s="1" t="s">
        <v>16</v>
      </c>
      <c r="Z30" s="1" t="s">
        <v>146</v>
      </c>
      <c r="AA30" s="1"/>
      <c r="AB30" s="1"/>
      <c r="AC30" s="1"/>
      <c r="AD30" s="1"/>
      <c r="AE30" s="1"/>
    </row>
    <row r="31" spans="2:31" x14ac:dyDescent="0.2">
      <c r="B31" s="1" t="s">
        <v>54</v>
      </c>
      <c r="C31" s="1" t="s">
        <v>4</v>
      </c>
      <c r="D31" s="1" t="s">
        <v>152</v>
      </c>
      <c r="E31" s="1" t="s">
        <v>59</v>
      </c>
      <c r="F31" s="1" t="s">
        <v>150</v>
      </c>
      <c r="G31" s="1" t="s">
        <v>156</v>
      </c>
      <c r="H31" s="1" t="s">
        <v>145</v>
      </c>
      <c r="I31" s="1" t="s">
        <v>155</v>
      </c>
      <c r="J31" s="1" t="s">
        <v>147</v>
      </c>
      <c r="K31" s="1" t="s">
        <v>23</v>
      </c>
      <c r="L31" s="1" t="s">
        <v>144</v>
      </c>
      <c r="M31" s="1" t="s">
        <v>146</v>
      </c>
      <c r="N31" s="1" t="s">
        <v>153</v>
      </c>
      <c r="O31" s="1" t="s">
        <v>141</v>
      </c>
      <c r="P31" s="1" t="s">
        <v>16</v>
      </c>
      <c r="Q31" s="1" t="s">
        <v>2</v>
      </c>
      <c r="R31" s="1" t="s">
        <v>143</v>
      </c>
      <c r="S31" s="1" t="s">
        <v>182</v>
      </c>
      <c r="T31" s="1" t="s">
        <v>183</v>
      </c>
      <c r="U31" s="1" t="str">
        <f t="shared" si="0"/>
        <v>Pirates</v>
      </c>
      <c r="V31" s="1" t="s">
        <v>63</v>
      </c>
      <c r="W31" s="1" t="s">
        <v>80</v>
      </c>
      <c r="X31" s="1" t="s">
        <v>154</v>
      </c>
      <c r="Y31" s="1" t="s">
        <v>78</v>
      </c>
      <c r="Z31" s="1" t="s">
        <v>13</v>
      </c>
      <c r="AA31" s="1"/>
      <c r="AB31" s="1"/>
      <c r="AC31" s="1"/>
      <c r="AD31" s="1"/>
      <c r="AE31" s="1"/>
    </row>
    <row r="32" spans="2:31" x14ac:dyDescent="0.2">
      <c r="B32" s="1" t="s">
        <v>34</v>
      </c>
      <c r="C32" s="1" t="s">
        <v>4</v>
      </c>
      <c r="D32" s="1" t="s">
        <v>148</v>
      </c>
      <c r="E32" s="1" t="s">
        <v>143</v>
      </c>
      <c r="F32" s="1" t="s">
        <v>151</v>
      </c>
      <c r="G32" s="1" t="s">
        <v>40</v>
      </c>
      <c r="H32" s="1" t="s">
        <v>154</v>
      </c>
      <c r="I32" s="1" t="s">
        <v>78</v>
      </c>
      <c r="J32" s="1" t="s">
        <v>80</v>
      </c>
      <c r="K32" s="1" t="s">
        <v>152</v>
      </c>
      <c r="L32" s="1" t="s">
        <v>142</v>
      </c>
      <c r="M32" s="1" t="s">
        <v>146</v>
      </c>
      <c r="N32" s="1" t="s">
        <v>13</v>
      </c>
      <c r="O32" s="1" t="s">
        <v>157</v>
      </c>
      <c r="P32" s="1" t="s">
        <v>16</v>
      </c>
      <c r="Q32" s="1" t="s">
        <v>144</v>
      </c>
      <c r="R32" s="1" t="s">
        <v>153</v>
      </c>
      <c r="S32" s="1" t="s">
        <v>184</v>
      </c>
      <c r="T32" s="1" t="s">
        <v>185</v>
      </c>
      <c r="U32" s="1" t="str">
        <f t="shared" si="0"/>
        <v>Pirates</v>
      </c>
      <c r="V32" s="1" t="s">
        <v>145</v>
      </c>
      <c r="W32" s="1" t="s">
        <v>43</v>
      </c>
      <c r="X32" s="1" t="s">
        <v>2</v>
      </c>
      <c r="Y32" s="1" t="s">
        <v>63</v>
      </c>
      <c r="Z32" s="1" t="s">
        <v>155</v>
      </c>
      <c r="AA32" s="1"/>
      <c r="AB32" s="1"/>
      <c r="AC32" s="1"/>
      <c r="AD32" s="1"/>
      <c r="AE32" s="1"/>
    </row>
    <row r="33" spans="2:31" x14ac:dyDescent="0.2">
      <c r="B33" s="1" t="s">
        <v>46</v>
      </c>
      <c r="C33" s="1" t="s">
        <v>4</v>
      </c>
      <c r="D33" s="1" t="s">
        <v>152</v>
      </c>
      <c r="E33" s="1" t="s">
        <v>143</v>
      </c>
      <c r="F33" s="1" t="s">
        <v>23</v>
      </c>
      <c r="G33" s="1" t="s">
        <v>154</v>
      </c>
      <c r="H33" s="1" t="s">
        <v>63</v>
      </c>
      <c r="I33" s="1" t="s">
        <v>149</v>
      </c>
      <c r="J33" s="1" t="s">
        <v>80</v>
      </c>
      <c r="K33" s="1" t="s">
        <v>148</v>
      </c>
      <c r="L33" s="1" t="s">
        <v>144</v>
      </c>
      <c r="M33" s="1" t="s">
        <v>146</v>
      </c>
      <c r="N33" s="1" t="s">
        <v>13</v>
      </c>
      <c r="O33" s="1" t="s">
        <v>147</v>
      </c>
      <c r="P33" s="1" t="s">
        <v>150</v>
      </c>
      <c r="Q33" s="1" t="s">
        <v>157</v>
      </c>
      <c r="R33" s="1" t="s">
        <v>59</v>
      </c>
      <c r="S33" s="1" t="s">
        <v>186</v>
      </c>
      <c r="T33" s="1" t="s">
        <v>183</v>
      </c>
      <c r="U33" s="1" t="str">
        <f t="shared" si="0"/>
        <v>Pirates</v>
      </c>
      <c r="V33" s="1" t="s">
        <v>142</v>
      </c>
      <c r="W33" s="1" t="s">
        <v>18</v>
      </c>
      <c r="X33" s="1" t="s">
        <v>78</v>
      </c>
      <c r="Y33" s="1" t="s">
        <v>156</v>
      </c>
      <c r="Z33" s="1" t="s">
        <v>2</v>
      </c>
      <c r="AA33" s="1"/>
      <c r="AB33" s="1"/>
      <c r="AC33" s="1"/>
      <c r="AD33" s="1"/>
      <c r="AE33" s="1"/>
    </row>
    <row r="34" spans="2:31" x14ac:dyDescent="0.2">
      <c r="B34" s="1" t="s">
        <v>67</v>
      </c>
      <c r="C34" s="1" t="s">
        <v>4</v>
      </c>
      <c r="D34" s="1" t="s">
        <v>152</v>
      </c>
      <c r="E34" s="1" t="s">
        <v>143</v>
      </c>
      <c r="F34" s="1" t="s">
        <v>151</v>
      </c>
      <c r="G34" s="1" t="s">
        <v>40</v>
      </c>
      <c r="H34" s="1" t="s">
        <v>80</v>
      </c>
      <c r="I34" s="1" t="s">
        <v>78</v>
      </c>
      <c r="J34" s="1" t="s">
        <v>149</v>
      </c>
      <c r="K34" s="1" t="s">
        <v>38</v>
      </c>
      <c r="L34" s="1" t="s">
        <v>144</v>
      </c>
      <c r="M34" s="1" t="s">
        <v>146</v>
      </c>
      <c r="N34" s="1" t="s">
        <v>153</v>
      </c>
      <c r="O34" s="1" t="s">
        <v>147</v>
      </c>
      <c r="P34" s="1" t="s">
        <v>150</v>
      </c>
      <c r="Q34" s="1" t="s">
        <v>156</v>
      </c>
      <c r="R34" s="1" t="s">
        <v>154</v>
      </c>
      <c r="S34" s="1" t="s">
        <v>189</v>
      </c>
      <c r="T34" s="1" t="s">
        <v>185</v>
      </c>
      <c r="U34" s="1" t="str">
        <f t="shared" si="0"/>
        <v>Pirates</v>
      </c>
      <c r="V34" s="1" t="s">
        <v>63</v>
      </c>
      <c r="W34" s="1" t="s">
        <v>145</v>
      </c>
      <c r="X34" s="1" t="s">
        <v>148</v>
      </c>
      <c r="Y34" s="1" t="s">
        <v>59</v>
      </c>
      <c r="Z34" s="1" t="s">
        <v>141</v>
      </c>
      <c r="AA34" s="1"/>
      <c r="AB34" s="1"/>
      <c r="AC34" s="1"/>
      <c r="AD34" s="1"/>
      <c r="AE34" s="1"/>
    </row>
    <row r="35" spans="2:31" x14ac:dyDescent="0.2">
      <c r="B35" s="1" t="s">
        <v>12</v>
      </c>
      <c r="C35" s="1" t="s">
        <v>13</v>
      </c>
      <c r="D35" s="1" t="s">
        <v>152</v>
      </c>
      <c r="E35" s="1" t="s">
        <v>143</v>
      </c>
      <c r="F35" s="1" t="s">
        <v>4</v>
      </c>
      <c r="G35" s="1" t="s">
        <v>146</v>
      </c>
      <c r="H35" s="1" t="s">
        <v>80</v>
      </c>
      <c r="I35" s="1" t="s">
        <v>78</v>
      </c>
      <c r="J35" s="1" t="s">
        <v>147</v>
      </c>
      <c r="K35" s="1" t="s">
        <v>23</v>
      </c>
      <c r="L35" s="1" t="s">
        <v>144</v>
      </c>
      <c r="M35" s="1" t="s">
        <v>150</v>
      </c>
      <c r="N35" s="1" t="s">
        <v>141</v>
      </c>
      <c r="O35" s="1" t="s">
        <v>151</v>
      </c>
      <c r="P35" s="1" t="s">
        <v>16</v>
      </c>
      <c r="Q35" s="1" t="s">
        <v>2</v>
      </c>
      <c r="R35" s="1" t="s">
        <v>154</v>
      </c>
      <c r="S35" s="1"/>
      <c r="T35" s="1" t="s">
        <v>185</v>
      </c>
      <c r="U35" s="1" t="str">
        <f t="shared" si="0"/>
        <v>Cubs</v>
      </c>
      <c r="V35" s="1" t="s">
        <v>63</v>
      </c>
      <c r="W35" s="1" t="s">
        <v>145</v>
      </c>
      <c r="X35" s="1" t="s">
        <v>43</v>
      </c>
      <c r="Y35" s="1" t="s">
        <v>155</v>
      </c>
      <c r="Z35" s="1" t="s">
        <v>149</v>
      </c>
      <c r="AA35" s="1"/>
      <c r="AB35" s="1"/>
      <c r="AC35" s="1"/>
      <c r="AD35" s="1"/>
      <c r="AE35" s="1"/>
    </row>
    <row r="36" spans="2:31" x14ac:dyDescent="0.2">
      <c r="B36" s="1" t="s">
        <v>62</v>
      </c>
      <c r="C36" s="1" t="s">
        <v>63</v>
      </c>
      <c r="D36" s="1" t="s">
        <v>141</v>
      </c>
      <c r="E36" s="1" t="s">
        <v>80</v>
      </c>
      <c r="F36" s="1" t="s">
        <v>145</v>
      </c>
      <c r="G36" s="1" t="s">
        <v>146</v>
      </c>
      <c r="H36" s="1" t="s">
        <v>40</v>
      </c>
      <c r="I36" s="1" t="s">
        <v>2</v>
      </c>
      <c r="J36" s="1" t="s">
        <v>38</v>
      </c>
      <c r="K36" s="1" t="s">
        <v>23</v>
      </c>
      <c r="L36" s="1" t="s">
        <v>149</v>
      </c>
      <c r="M36" s="1" t="s">
        <v>153</v>
      </c>
      <c r="N36" s="1" t="s">
        <v>156</v>
      </c>
      <c r="O36" s="1" t="s">
        <v>143</v>
      </c>
      <c r="P36" s="1" t="s">
        <v>78</v>
      </c>
      <c r="Q36" s="1" t="s">
        <v>4</v>
      </c>
      <c r="R36" s="1" t="s">
        <v>150</v>
      </c>
      <c r="S36" s="1"/>
      <c r="T36" s="1"/>
      <c r="U36" s="1" t="str">
        <f t="shared" si="0"/>
        <v>Tigers</v>
      </c>
      <c r="V36" s="1" t="s">
        <v>155</v>
      </c>
      <c r="W36" s="1" t="s">
        <v>43</v>
      </c>
      <c r="X36" s="1" t="s">
        <v>144</v>
      </c>
      <c r="Y36" s="1" t="s">
        <v>13</v>
      </c>
      <c r="Z36" s="1" t="s">
        <v>148</v>
      </c>
      <c r="AA36" s="1"/>
      <c r="AB36" s="1"/>
      <c r="AC36" s="1"/>
      <c r="AD36" s="1"/>
      <c r="AE36" s="1"/>
    </row>
    <row r="37" spans="2:31" x14ac:dyDescent="0.2">
      <c r="B37" s="1" t="s">
        <v>53</v>
      </c>
      <c r="C37" s="1" t="s">
        <v>4</v>
      </c>
      <c r="D37" s="1" t="s">
        <v>152</v>
      </c>
      <c r="E37" s="1" t="s">
        <v>59</v>
      </c>
      <c r="F37" s="1" t="s">
        <v>151</v>
      </c>
      <c r="G37" s="1" t="s">
        <v>143</v>
      </c>
      <c r="H37" s="1" t="s">
        <v>154</v>
      </c>
      <c r="I37" s="1" t="s">
        <v>78</v>
      </c>
      <c r="J37" s="1" t="s">
        <v>13</v>
      </c>
      <c r="K37" s="1" t="s">
        <v>23</v>
      </c>
      <c r="L37" s="1" t="s">
        <v>150</v>
      </c>
      <c r="M37" s="1" t="s">
        <v>63</v>
      </c>
      <c r="N37" s="1" t="s">
        <v>153</v>
      </c>
      <c r="O37" s="1" t="s">
        <v>147</v>
      </c>
      <c r="P37" s="1" t="s">
        <v>16</v>
      </c>
      <c r="Q37" s="1" t="s">
        <v>2</v>
      </c>
      <c r="R37" s="1" t="s">
        <v>144</v>
      </c>
      <c r="S37" s="1" t="s">
        <v>182</v>
      </c>
      <c r="T37" s="1" t="s">
        <v>183</v>
      </c>
      <c r="U37" s="1" t="str">
        <f t="shared" si="0"/>
        <v>Pirates</v>
      </c>
      <c r="V37" s="1" t="s">
        <v>145</v>
      </c>
      <c r="W37" s="1" t="s">
        <v>38</v>
      </c>
      <c r="X37" s="1" t="s">
        <v>43</v>
      </c>
      <c r="Y37" s="1" t="s">
        <v>18</v>
      </c>
      <c r="Z37" s="1" t="s">
        <v>155</v>
      </c>
      <c r="AA37" s="1"/>
      <c r="AB37" s="1"/>
      <c r="AC37" s="1"/>
      <c r="AD37" s="1"/>
      <c r="AE37" s="1"/>
    </row>
    <row r="38" spans="2:31" x14ac:dyDescent="0.2">
      <c r="B38" s="1" t="s">
        <v>57</v>
      </c>
      <c r="C38" s="1" t="s">
        <v>4</v>
      </c>
      <c r="D38" s="1" t="s">
        <v>154</v>
      </c>
      <c r="E38" s="1" t="s">
        <v>78</v>
      </c>
      <c r="F38" s="1" t="s">
        <v>18</v>
      </c>
      <c r="G38" s="1" t="s">
        <v>146</v>
      </c>
      <c r="H38" s="1" t="s">
        <v>80</v>
      </c>
      <c r="I38" s="1" t="s">
        <v>149</v>
      </c>
      <c r="J38" s="1" t="s">
        <v>13</v>
      </c>
      <c r="K38" s="1" t="s">
        <v>23</v>
      </c>
      <c r="L38" s="1" t="s">
        <v>150</v>
      </c>
      <c r="M38" s="1" t="s">
        <v>43</v>
      </c>
      <c r="N38" s="1" t="s">
        <v>38</v>
      </c>
      <c r="O38" s="1" t="s">
        <v>144</v>
      </c>
      <c r="P38" s="1" t="s">
        <v>40</v>
      </c>
      <c r="Q38" s="1" t="s">
        <v>155</v>
      </c>
      <c r="R38" s="1" t="s">
        <v>2</v>
      </c>
      <c r="S38" s="1" t="s">
        <v>187</v>
      </c>
      <c r="T38" s="1" t="s">
        <v>183</v>
      </c>
      <c r="U38" s="1" t="str">
        <f t="shared" si="0"/>
        <v>Pirates</v>
      </c>
      <c r="V38" s="1" t="s">
        <v>152</v>
      </c>
      <c r="W38" s="1" t="s">
        <v>16</v>
      </c>
      <c r="X38" s="1" t="s">
        <v>59</v>
      </c>
      <c r="Y38" s="1" t="s">
        <v>156</v>
      </c>
      <c r="Z38" s="1" t="s">
        <v>141</v>
      </c>
      <c r="AA38" s="1"/>
      <c r="AB38" s="1"/>
      <c r="AC38" s="1"/>
      <c r="AD38" s="1"/>
      <c r="AE38" s="1"/>
    </row>
    <row r="39" spans="2:31" x14ac:dyDescent="0.2">
      <c r="B39" s="1" t="s">
        <v>58</v>
      </c>
      <c r="C39" s="1" t="s">
        <v>59</v>
      </c>
      <c r="D39" s="1" t="s">
        <v>152</v>
      </c>
      <c r="E39" s="1" t="s">
        <v>143</v>
      </c>
      <c r="F39" s="1" t="s">
        <v>4</v>
      </c>
      <c r="G39" s="1" t="s">
        <v>40</v>
      </c>
      <c r="H39" s="1" t="s">
        <v>148</v>
      </c>
      <c r="I39" s="1" t="s">
        <v>78</v>
      </c>
      <c r="J39" s="1" t="s">
        <v>151</v>
      </c>
      <c r="K39" s="1" t="s">
        <v>23</v>
      </c>
      <c r="L39" s="1" t="s">
        <v>18</v>
      </c>
      <c r="M39" s="1" t="s">
        <v>157</v>
      </c>
      <c r="N39" s="1" t="s">
        <v>13</v>
      </c>
      <c r="O39" s="1" t="s">
        <v>141</v>
      </c>
      <c r="P39" s="1" t="s">
        <v>2</v>
      </c>
      <c r="Q39" s="1" t="s">
        <v>156</v>
      </c>
      <c r="R39" s="1" t="s">
        <v>145</v>
      </c>
      <c r="S39" s="1" t="s">
        <v>184</v>
      </c>
      <c r="T39" s="1" t="s">
        <v>185</v>
      </c>
      <c r="U39" s="1" t="str">
        <f t="shared" si="0"/>
        <v>Padres</v>
      </c>
      <c r="V39" s="1" t="s">
        <v>63</v>
      </c>
      <c r="W39" s="1" t="s">
        <v>147</v>
      </c>
      <c r="X39" s="1" t="s">
        <v>43</v>
      </c>
      <c r="Y39" s="1" t="s">
        <v>150</v>
      </c>
      <c r="Z39" s="1" t="s">
        <v>16</v>
      </c>
      <c r="AA39" s="1"/>
      <c r="AB39" s="1"/>
      <c r="AC39" s="1"/>
      <c r="AD39" s="1"/>
      <c r="AE39" s="1"/>
    </row>
    <row r="40" spans="2:31" x14ac:dyDescent="0.2">
      <c r="B40" s="1" t="s">
        <v>68</v>
      </c>
      <c r="C40" s="1" t="s">
        <v>2</v>
      </c>
      <c r="D40" s="1" t="s">
        <v>152</v>
      </c>
      <c r="E40" s="1" t="s">
        <v>143</v>
      </c>
      <c r="F40" s="1" t="s">
        <v>150</v>
      </c>
      <c r="G40" s="1" t="s">
        <v>40</v>
      </c>
      <c r="H40" s="1" t="s">
        <v>145</v>
      </c>
      <c r="I40" s="1" t="s">
        <v>78</v>
      </c>
      <c r="J40" s="1" t="s">
        <v>80</v>
      </c>
      <c r="K40" s="1" t="s">
        <v>23</v>
      </c>
      <c r="L40" s="1" t="s">
        <v>144</v>
      </c>
      <c r="M40" s="1" t="s">
        <v>148</v>
      </c>
      <c r="N40" s="1" t="s">
        <v>4</v>
      </c>
      <c r="O40" s="1" t="s">
        <v>141</v>
      </c>
      <c r="P40" s="1" t="s">
        <v>16</v>
      </c>
      <c r="Q40" s="1" t="s">
        <v>156</v>
      </c>
      <c r="R40" s="1" t="s">
        <v>154</v>
      </c>
      <c r="S40" s="1" t="s">
        <v>184</v>
      </c>
      <c r="T40" s="1" t="s">
        <v>183</v>
      </c>
      <c r="U40" s="1" t="str">
        <f t="shared" si="0"/>
        <v>Mariners</v>
      </c>
      <c r="V40" s="1" t="s">
        <v>153</v>
      </c>
      <c r="W40" s="1" t="s">
        <v>18</v>
      </c>
      <c r="X40" s="1" t="s">
        <v>43</v>
      </c>
      <c r="Y40" s="1" t="s">
        <v>157</v>
      </c>
      <c r="Z40" s="1" t="s">
        <v>155</v>
      </c>
      <c r="AA40" s="1"/>
      <c r="AB40" s="1"/>
      <c r="AC40" s="1"/>
      <c r="AD40" s="1"/>
      <c r="AE40" s="1"/>
    </row>
    <row r="41" spans="2:31" x14ac:dyDescent="0.2">
      <c r="B41" s="1" t="s">
        <v>69</v>
      </c>
      <c r="C41" s="1" t="s">
        <v>4</v>
      </c>
      <c r="D41" s="1" t="s">
        <v>143</v>
      </c>
      <c r="E41" s="1" t="s">
        <v>153</v>
      </c>
      <c r="F41" s="1" t="s">
        <v>63</v>
      </c>
      <c r="G41" s="1" t="s">
        <v>144</v>
      </c>
      <c r="H41" s="1" t="s">
        <v>147</v>
      </c>
      <c r="I41" s="1" t="s">
        <v>13</v>
      </c>
      <c r="J41" s="1" t="s">
        <v>148</v>
      </c>
      <c r="K41" s="1" t="s">
        <v>150</v>
      </c>
      <c r="L41" s="1" t="s">
        <v>151</v>
      </c>
      <c r="M41" s="1" t="s">
        <v>154</v>
      </c>
      <c r="N41" s="1" t="s">
        <v>142</v>
      </c>
      <c r="O41" s="1" t="s">
        <v>145</v>
      </c>
      <c r="P41" s="1" t="s">
        <v>2</v>
      </c>
      <c r="Q41" s="1" t="s">
        <v>59</v>
      </c>
      <c r="R41" s="1" t="s">
        <v>152</v>
      </c>
      <c r="S41" s="1"/>
      <c r="T41" s="1"/>
      <c r="U41" s="1" t="str">
        <f t="shared" si="0"/>
        <v>Pirates</v>
      </c>
      <c r="V41" s="1" t="s">
        <v>157</v>
      </c>
      <c r="W41" s="1" t="s">
        <v>146</v>
      </c>
      <c r="X41" s="1" t="s">
        <v>38</v>
      </c>
      <c r="Y41" s="1" t="s">
        <v>80</v>
      </c>
      <c r="Z41" s="1" t="s">
        <v>78</v>
      </c>
      <c r="AA41" s="1"/>
      <c r="AB41" s="1"/>
      <c r="AC41" s="1"/>
      <c r="AD41" s="1"/>
      <c r="AE41" s="1"/>
    </row>
    <row r="42" spans="2:31" x14ac:dyDescent="0.2">
      <c r="B42" s="1" t="s">
        <v>5</v>
      </c>
      <c r="C42" s="1" t="s">
        <v>4</v>
      </c>
      <c r="D42" s="1" t="s">
        <v>146</v>
      </c>
      <c r="E42" s="1" t="s">
        <v>143</v>
      </c>
      <c r="F42" s="1" t="s">
        <v>151</v>
      </c>
      <c r="G42" s="1" t="s">
        <v>40</v>
      </c>
      <c r="H42" s="1" t="s">
        <v>154</v>
      </c>
      <c r="I42" s="1" t="s">
        <v>78</v>
      </c>
      <c r="J42" s="1" t="s">
        <v>142</v>
      </c>
      <c r="K42" s="1" t="s">
        <v>38</v>
      </c>
      <c r="L42" s="1" t="s">
        <v>150</v>
      </c>
      <c r="M42" s="1" t="s">
        <v>43</v>
      </c>
      <c r="N42" s="1" t="s">
        <v>147</v>
      </c>
      <c r="O42" s="1" t="s">
        <v>157</v>
      </c>
      <c r="P42" s="1" t="s">
        <v>156</v>
      </c>
      <c r="Q42" s="1" t="s">
        <v>2</v>
      </c>
      <c r="R42" s="1" t="s">
        <v>145</v>
      </c>
      <c r="S42" s="1" t="s">
        <v>187</v>
      </c>
      <c r="T42" s="1" t="s">
        <v>185</v>
      </c>
      <c r="U42" s="1" t="str">
        <f t="shared" si="0"/>
        <v>Pirates</v>
      </c>
      <c r="V42" s="1" t="s">
        <v>80</v>
      </c>
      <c r="W42" s="1" t="s">
        <v>149</v>
      </c>
      <c r="X42" s="1" t="s">
        <v>148</v>
      </c>
      <c r="Y42" s="1" t="s">
        <v>63</v>
      </c>
      <c r="Z42" s="1" t="s">
        <v>152</v>
      </c>
      <c r="AA42" s="1"/>
      <c r="AB42" s="1"/>
      <c r="AC42" s="1"/>
      <c r="AD42" s="1"/>
      <c r="AE42" s="1"/>
    </row>
    <row r="43" spans="2:31" x14ac:dyDescent="0.2">
      <c r="B43" s="1" t="s">
        <v>30</v>
      </c>
      <c r="C43" s="1" t="s">
        <v>2</v>
      </c>
      <c r="D43" s="1" t="s">
        <v>152</v>
      </c>
      <c r="E43" s="1" t="s">
        <v>143</v>
      </c>
      <c r="F43" s="1" t="s">
        <v>23</v>
      </c>
      <c r="G43" s="1" t="s">
        <v>156</v>
      </c>
      <c r="H43" s="1" t="s">
        <v>154</v>
      </c>
      <c r="I43" s="1" t="s">
        <v>78</v>
      </c>
      <c r="J43" s="1" t="s">
        <v>80</v>
      </c>
      <c r="K43" s="1" t="s">
        <v>38</v>
      </c>
      <c r="L43" s="1" t="s">
        <v>150</v>
      </c>
      <c r="M43" s="1" t="s">
        <v>63</v>
      </c>
      <c r="N43" s="1" t="s">
        <v>13</v>
      </c>
      <c r="O43" s="1" t="s">
        <v>141</v>
      </c>
      <c r="P43" s="1" t="s">
        <v>16</v>
      </c>
      <c r="Q43" s="1" t="s">
        <v>147</v>
      </c>
      <c r="R43" s="1" t="s">
        <v>144</v>
      </c>
      <c r="S43" s="1" t="s">
        <v>182</v>
      </c>
      <c r="T43" s="1" t="s">
        <v>183</v>
      </c>
      <c r="U43" s="1" t="str">
        <f t="shared" si="0"/>
        <v>Mariners</v>
      </c>
      <c r="V43" s="1" t="s">
        <v>145</v>
      </c>
      <c r="W43" s="1" t="s">
        <v>4</v>
      </c>
      <c r="X43" s="1" t="s">
        <v>43</v>
      </c>
      <c r="Y43" s="1" t="s">
        <v>18</v>
      </c>
      <c r="Z43" s="1" t="s">
        <v>155</v>
      </c>
      <c r="AA43" s="1"/>
      <c r="AB43" s="1"/>
      <c r="AC43" s="1"/>
      <c r="AD43" s="1"/>
      <c r="AE43" s="1"/>
    </row>
    <row r="44" spans="2:31" x14ac:dyDescent="0.2">
      <c r="B44" s="1" t="s">
        <v>28</v>
      </c>
      <c r="C44" s="1" t="s">
        <v>16</v>
      </c>
      <c r="D44" s="1" t="s">
        <v>152</v>
      </c>
      <c r="E44" s="1" t="s">
        <v>143</v>
      </c>
      <c r="F44" s="1" t="s">
        <v>150</v>
      </c>
      <c r="G44" s="1" t="s">
        <v>156</v>
      </c>
      <c r="H44" s="1" t="s">
        <v>154</v>
      </c>
      <c r="I44" s="1" t="s">
        <v>78</v>
      </c>
      <c r="J44" s="1" t="s">
        <v>80</v>
      </c>
      <c r="K44" s="1" t="s">
        <v>4</v>
      </c>
      <c r="L44" s="1" t="s">
        <v>144</v>
      </c>
      <c r="M44" s="1" t="s">
        <v>146</v>
      </c>
      <c r="N44" s="1" t="s">
        <v>153</v>
      </c>
      <c r="O44" s="1" t="s">
        <v>141</v>
      </c>
      <c r="P44" s="1" t="s">
        <v>13</v>
      </c>
      <c r="Q44" s="1" t="s">
        <v>2</v>
      </c>
      <c r="R44" s="1" t="s">
        <v>38</v>
      </c>
      <c r="S44" s="1" t="s">
        <v>188</v>
      </c>
      <c r="T44" s="1" t="s">
        <v>185</v>
      </c>
      <c r="U44" s="1" t="str">
        <f t="shared" si="0"/>
        <v>Diamondbacks</v>
      </c>
      <c r="V44" s="1" t="s">
        <v>145</v>
      </c>
      <c r="W44" s="1" t="s">
        <v>147</v>
      </c>
      <c r="X44" s="1" t="s">
        <v>43</v>
      </c>
      <c r="Y44" s="1" t="s">
        <v>63</v>
      </c>
      <c r="Z44" s="1" t="s">
        <v>40</v>
      </c>
      <c r="AA44" s="1"/>
      <c r="AB44" s="1"/>
      <c r="AC44" s="1"/>
      <c r="AD44" s="1"/>
      <c r="AE44" s="1"/>
    </row>
    <row r="45" spans="2:31" x14ac:dyDescent="0.2">
      <c r="B45" s="1" t="s">
        <v>56</v>
      </c>
      <c r="C45" s="1" t="s">
        <v>4</v>
      </c>
      <c r="D45" s="1" t="s">
        <v>23</v>
      </c>
      <c r="E45" s="1" t="s">
        <v>143</v>
      </c>
      <c r="F45" s="1" t="s">
        <v>151</v>
      </c>
      <c r="G45" s="1" t="s">
        <v>40</v>
      </c>
      <c r="H45" s="1" t="s">
        <v>154</v>
      </c>
      <c r="I45" s="1" t="s">
        <v>78</v>
      </c>
      <c r="J45" s="1" t="s">
        <v>80</v>
      </c>
      <c r="K45" s="1" t="s">
        <v>38</v>
      </c>
      <c r="L45" s="1" t="s">
        <v>150</v>
      </c>
      <c r="M45" s="1" t="s">
        <v>63</v>
      </c>
      <c r="N45" s="1" t="s">
        <v>13</v>
      </c>
      <c r="O45" s="1" t="s">
        <v>147</v>
      </c>
      <c r="P45" s="1" t="s">
        <v>152</v>
      </c>
      <c r="Q45" s="1" t="s">
        <v>2</v>
      </c>
      <c r="R45" s="1" t="s">
        <v>144</v>
      </c>
      <c r="S45" s="1" t="s">
        <v>184</v>
      </c>
      <c r="T45" s="1" t="s">
        <v>185</v>
      </c>
      <c r="U45" s="1" t="str">
        <f t="shared" si="0"/>
        <v>Pirates</v>
      </c>
      <c r="V45" s="1" t="s">
        <v>59</v>
      </c>
      <c r="W45" s="1" t="s">
        <v>145</v>
      </c>
      <c r="X45" s="1" t="s">
        <v>149</v>
      </c>
      <c r="Y45" s="1" t="s">
        <v>16</v>
      </c>
      <c r="Z45" s="1" t="s">
        <v>155</v>
      </c>
      <c r="AA45" s="1"/>
      <c r="AB45" s="1"/>
      <c r="AC45" s="1"/>
      <c r="AD45" s="1"/>
      <c r="AE45" s="1"/>
    </row>
    <row r="46" spans="2:31" x14ac:dyDescent="0.2">
      <c r="B46" s="1" t="s">
        <v>8</v>
      </c>
      <c r="C46" s="1" t="s">
        <v>4</v>
      </c>
      <c r="D46" s="1" t="s">
        <v>153</v>
      </c>
      <c r="E46" s="1" t="s">
        <v>143</v>
      </c>
      <c r="F46" s="1" t="s">
        <v>151</v>
      </c>
      <c r="G46" s="1" t="s">
        <v>148</v>
      </c>
      <c r="H46" s="1" t="s">
        <v>80</v>
      </c>
      <c r="I46" s="1" t="s">
        <v>78</v>
      </c>
      <c r="J46" s="1" t="s">
        <v>13</v>
      </c>
      <c r="K46" s="1" t="s">
        <v>38</v>
      </c>
      <c r="L46" s="1" t="s">
        <v>150</v>
      </c>
      <c r="M46" s="1" t="s">
        <v>63</v>
      </c>
      <c r="N46" s="1" t="s">
        <v>43</v>
      </c>
      <c r="O46" s="1" t="s">
        <v>141</v>
      </c>
      <c r="P46" s="1" t="s">
        <v>152</v>
      </c>
      <c r="Q46" s="1" t="s">
        <v>2</v>
      </c>
      <c r="R46" s="1" t="s">
        <v>154</v>
      </c>
      <c r="S46" s="1" t="s">
        <v>184</v>
      </c>
      <c r="T46" s="1" t="s">
        <v>183</v>
      </c>
      <c r="U46" s="1" t="str">
        <f t="shared" si="0"/>
        <v>Pirates</v>
      </c>
      <c r="V46" s="1" t="s">
        <v>145</v>
      </c>
      <c r="W46" s="1" t="s">
        <v>147</v>
      </c>
      <c r="X46" s="1" t="s">
        <v>149</v>
      </c>
      <c r="Y46" s="1" t="s">
        <v>16</v>
      </c>
      <c r="Z46" s="1" t="s">
        <v>144</v>
      </c>
      <c r="AA46" s="1"/>
      <c r="AB46" s="1"/>
      <c r="AC46" s="1"/>
      <c r="AD46" s="1"/>
      <c r="AE46" s="1"/>
    </row>
    <row r="47" spans="2:31" x14ac:dyDescent="0.2">
      <c r="B47" s="1" t="s">
        <v>24</v>
      </c>
      <c r="C47" s="1" t="s">
        <v>4</v>
      </c>
      <c r="D47" s="1" t="s">
        <v>141</v>
      </c>
      <c r="E47" s="1" t="s">
        <v>59</v>
      </c>
      <c r="F47" s="1" t="s">
        <v>151</v>
      </c>
      <c r="G47" s="1" t="s">
        <v>148</v>
      </c>
      <c r="H47" s="1" t="s">
        <v>154</v>
      </c>
      <c r="I47" s="1" t="s">
        <v>78</v>
      </c>
      <c r="J47" s="1" t="s">
        <v>80</v>
      </c>
      <c r="K47" s="1" t="s">
        <v>23</v>
      </c>
      <c r="L47" s="1" t="s">
        <v>144</v>
      </c>
      <c r="M47" s="1" t="s">
        <v>146</v>
      </c>
      <c r="N47" s="1" t="s">
        <v>13</v>
      </c>
      <c r="O47" s="1" t="s">
        <v>147</v>
      </c>
      <c r="P47" s="1" t="s">
        <v>152</v>
      </c>
      <c r="Q47" s="1" t="s">
        <v>2</v>
      </c>
      <c r="R47" s="1" t="s">
        <v>40</v>
      </c>
      <c r="S47" s="1" t="s">
        <v>188</v>
      </c>
      <c r="T47" s="1" t="s">
        <v>185</v>
      </c>
      <c r="U47" s="1" t="str">
        <f t="shared" si="0"/>
        <v>Pirates</v>
      </c>
      <c r="V47" s="1" t="s">
        <v>142</v>
      </c>
      <c r="W47" s="1" t="s">
        <v>145</v>
      </c>
      <c r="X47" s="1" t="s">
        <v>43</v>
      </c>
      <c r="Y47" s="1" t="s">
        <v>63</v>
      </c>
      <c r="Z47" s="1" t="s">
        <v>155</v>
      </c>
      <c r="AA47" s="1"/>
      <c r="AB47" s="1"/>
      <c r="AC47" s="1"/>
      <c r="AD47" s="1"/>
      <c r="AE47" s="1"/>
    </row>
    <row r="48" spans="2:31" x14ac:dyDescent="0.2">
      <c r="B48" s="1" t="s">
        <v>50</v>
      </c>
      <c r="C48" s="1" t="s">
        <v>4</v>
      </c>
      <c r="D48" s="1" t="s">
        <v>152</v>
      </c>
      <c r="E48" s="1" t="s">
        <v>143</v>
      </c>
      <c r="F48" s="1" t="s">
        <v>151</v>
      </c>
      <c r="G48" s="1" t="s">
        <v>146</v>
      </c>
      <c r="H48" s="1" t="s">
        <v>154</v>
      </c>
      <c r="I48" s="1" t="s">
        <v>78</v>
      </c>
      <c r="J48" s="1" t="s">
        <v>149</v>
      </c>
      <c r="K48" s="1" t="s">
        <v>23</v>
      </c>
      <c r="L48" s="1" t="s">
        <v>150</v>
      </c>
      <c r="M48" s="1" t="s">
        <v>63</v>
      </c>
      <c r="N48" s="1" t="s">
        <v>13</v>
      </c>
      <c r="O48" s="1" t="s">
        <v>157</v>
      </c>
      <c r="P48" s="1" t="s">
        <v>16</v>
      </c>
      <c r="Q48" s="1" t="s">
        <v>2</v>
      </c>
      <c r="R48" s="1" t="s">
        <v>43</v>
      </c>
      <c r="S48" s="1" t="s">
        <v>184</v>
      </c>
      <c r="T48" s="1" t="s">
        <v>185</v>
      </c>
      <c r="U48" s="1" t="str">
        <f t="shared" si="0"/>
        <v>Pirates</v>
      </c>
      <c r="V48" s="1" t="s">
        <v>142</v>
      </c>
      <c r="W48" s="1" t="s">
        <v>144</v>
      </c>
      <c r="X48" s="1" t="s">
        <v>148</v>
      </c>
      <c r="Y48" s="1" t="s">
        <v>153</v>
      </c>
      <c r="Z48" s="1" t="s">
        <v>155</v>
      </c>
      <c r="AA48" s="1"/>
      <c r="AB48" s="1"/>
      <c r="AC48" s="1"/>
      <c r="AD48" s="1"/>
      <c r="AE48" s="1"/>
    </row>
    <row r="49" spans="2:31" x14ac:dyDescent="0.2">
      <c r="B49" s="1" t="s">
        <v>64</v>
      </c>
      <c r="C49" s="1" t="s">
        <v>4</v>
      </c>
      <c r="D49" s="1" t="s">
        <v>152</v>
      </c>
      <c r="E49" s="1" t="s">
        <v>143</v>
      </c>
      <c r="F49" s="1" t="s">
        <v>63</v>
      </c>
      <c r="G49" s="1" t="s">
        <v>156</v>
      </c>
      <c r="H49" s="1" t="s">
        <v>154</v>
      </c>
      <c r="I49" s="1" t="s">
        <v>78</v>
      </c>
      <c r="J49" s="1" t="s">
        <v>13</v>
      </c>
      <c r="K49" s="1" t="s">
        <v>23</v>
      </c>
      <c r="L49" s="1" t="s">
        <v>150</v>
      </c>
      <c r="M49" s="1" t="s">
        <v>146</v>
      </c>
      <c r="N49" s="1" t="s">
        <v>80</v>
      </c>
      <c r="O49" s="1" t="s">
        <v>141</v>
      </c>
      <c r="P49" s="1" t="s">
        <v>147</v>
      </c>
      <c r="Q49" s="1" t="s">
        <v>2</v>
      </c>
      <c r="R49" s="1" t="s">
        <v>144</v>
      </c>
      <c r="S49" s="1" t="s">
        <v>184</v>
      </c>
      <c r="T49" s="1" t="s">
        <v>185</v>
      </c>
      <c r="U49" s="1" t="str">
        <f t="shared" si="0"/>
        <v>Pirates</v>
      </c>
      <c r="V49" s="1" t="s">
        <v>145</v>
      </c>
      <c r="W49" s="1" t="s">
        <v>148</v>
      </c>
      <c r="X49" s="1" t="s">
        <v>43</v>
      </c>
      <c r="Y49" s="1" t="s">
        <v>16</v>
      </c>
      <c r="Z49" s="1" t="s">
        <v>149</v>
      </c>
      <c r="AA49" s="1"/>
      <c r="AB49" s="1"/>
      <c r="AC49" s="1"/>
      <c r="AD49" s="1"/>
      <c r="AE49" s="1"/>
    </row>
    <row r="50" spans="2:31" x14ac:dyDescent="0.2">
      <c r="B50" s="1" t="s">
        <v>35</v>
      </c>
      <c r="C50" s="1" t="s">
        <v>2</v>
      </c>
      <c r="D50" s="1" t="s">
        <v>152</v>
      </c>
      <c r="E50" s="1" t="s">
        <v>59</v>
      </c>
      <c r="F50" s="1" t="s">
        <v>151</v>
      </c>
      <c r="G50" s="1" t="s">
        <v>154</v>
      </c>
      <c r="H50" s="1" t="s">
        <v>150</v>
      </c>
      <c r="I50" s="1" t="s">
        <v>153</v>
      </c>
      <c r="J50" s="1" t="s">
        <v>80</v>
      </c>
      <c r="K50" s="1" t="s">
        <v>4</v>
      </c>
      <c r="L50" s="1" t="s">
        <v>13</v>
      </c>
      <c r="M50" s="1" t="s">
        <v>43</v>
      </c>
      <c r="N50" s="1" t="s">
        <v>147</v>
      </c>
      <c r="O50" s="1" t="s">
        <v>157</v>
      </c>
      <c r="P50" s="1" t="s">
        <v>156</v>
      </c>
      <c r="Q50" s="1" t="s">
        <v>149</v>
      </c>
      <c r="R50" s="1" t="s">
        <v>143</v>
      </c>
      <c r="S50" s="1" t="s">
        <v>184</v>
      </c>
      <c r="T50" s="1" t="s">
        <v>185</v>
      </c>
      <c r="U50" s="1" t="str">
        <f t="shared" si="0"/>
        <v>Mariners</v>
      </c>
      <c r="V50" s="1" t="s">
        <v>18</v>
      </c>
      <c r="W50" s="1" t="s">
        <v>145</v>
      </c>
      <c r="X50" s="1" t="s">
        <v>148</v>
      </c>
      <c r="Y50" s="1" t="s">
        <v>78</v>
      </c>
      <c r="Z50" s="1" t="s">
        <v>146</v>
      </c>
      <c r="AA50" s="1"/>
      <c r="AB50" s="1"/>
      <c r="AC50" s="1"/>
      <c r="AD50" s="1"/>
      <c r="AE50" s="1"/>
    </row>
    <row r="51" spans="2:31" x14ac:dyDescent="0.2">
      <c r="B51" s="1" t="s">
        <v>48</v>
      </c>
      <c r="C51" s="1" t="s">
        <v>4</v>
      </c>
      <c r="D51" s="1" t="s">
        <v>154</v>
      </c>
      <c r="E51" s="1" t="s">
        <v>78</v>
      </c>
      <c r="F51" s="1" t="s">
        <v>141</v>
      </c>
      <c r="G51" s="1" t="s">
        <v>143</v>
      </c>
      <c r="H51" s="1" t="s">
        <v>150</v>
      </c>
      <c r="I51" s="1" t="s">
        <v>155</v>
      </c>
      <c r="J51" s="1" t="s">
        <v>80</v>
      </c>
      <c r="K51" s="1" t="s">
        <v>38</v>
      </c>
      <c r="L51" s="1" t="s">
        <v>43</v>
      </c>
      <c r="M51" s="1" t="s">
        <v>63</v>
      </c>
      <c r="N51" s="1" t="s">
        <v>149</v>
      </c>
      <c r="O51" s="1" t="s">
        <v>157</v>
      </c>
      <c r="P51" s="1" t="s">
        <v>13</v>
      </c>
      <c r="Q51" s="1" t="s">
        <v>2</v>
      </c>
      <c r="R51" s="1" t="s">
        <v>145</v>
      </c>
      <c r="S51" s="1" t="s">
        <v>184</v>
      </c>
      <c r="T51" s="1" t="s">
        <v>185</v>
      </c>
      <c r="U51" s="1" t="str">
        <f t="shared" si="0"/>
        <v>Pirates</v>
      </c>
      <c r="V51" s="1" t="s">
        <v>147</v>
      </c>
      <c r="W51" s="1" t="s">
        <v>18</v>
      </c>
      <c r="X51" s="1" t="s">
        <v>151</v>
      </c>
      <c r="Y51" s="1" t="s">
        <v>16</v>
      </c>
      <c r="Z51" s="1" t="s">
        <v>152</v>
      </c>
      <c r="AA51" s="1"/>
      <c r="AB51" s="1"/>
      <c r="AC51" s="1"/>
      <c r="AD51" s="1"/>
      <c r="AE51" s="1"/>
    </row>
    <row r="52" spans="2:31" x14ac:dyDescent="0.2">
      <c r="B52" s="1" t="s">
        <v>33</v>
      </c>
      <c r="C52" s="1" t="s">
        <v>4</v>
      </c>
      <c r="D52" s="1" t="s">
        <v>152</v>
      </c>
      <c r="E52" s="1" t="s">
        <v>143</v>
      </c>
      <c r="F52" s="1" t="s">
        <v>151</v>
      </c>
      <c r="G52" s="1" t="s">
        <v>156</v>
      </c>
      <c r="H52" s="1" t="s">
        <v>154</v>
      </c>
      <c r="I52" s="1" t="s">
        <v>78</v>
      </c>
      <c r="J52" s="1" t="s">
        <v>80</v>
      </c>
      <c r="K52" s="1" t="s">
        <v>23</v>
      </c>
      <c r="L52" s="1" t="s">
        <v>150</v>
      </c>
      <c r="M52" s="1" t="s">
        <v>63</v>
      </c>
      <c r="N52" s="1" t="s">
        <v>13</v>
      </c>
      <c r="O52" s="1" t="s">
        <v>147</v>
      </c>
      <c r="P52" s="1" t="s">
        <v>16</v>
      </c>
      <c r="Q52" s="1" t="s">
        <v>18</v>
      </c>
      <c r="R52" s="1" t="s">
        <v>144</v>
      </c>
      <c r="S52" s="1" t="s">
        <v>186</v>
      </c>
      <c r="T52" s="1" t="s">
        <v>183</v>
      </c>
      <c r="U52" s="1" t="str">
        <f t="shared" si="0"/>
        <v>Pirates</v>
      </c>
      <c r="V52" s="1" t="s">
        <v>59</v>
      </c>
      <c r="W52" s="1" t="s">
        <v>145</v>
      </c>
      <c r="X52" s="1" t="s">
        <v>43</v>
      </c>
      <c r="Y52" s="1" t="s">
        <v>148</v>
      </c>
      <c r="Z52" s="1" t="s">
        <v>146</v>
      </c>
      <c r="AA52" s="1"/>
      <c r="AB52" s="1"/>
      <c r="AC52" s="1"/>
      <c r="AD52" s="1"/>
      <c r="AE52" s="1"/>
    </row>
    <row r="53" spans="2:31" x14ac:dyDescent="0.2">
      <c r="B53" s="1" t="s">
        <v>9</v>
      </c>
      <c r="C53" s="1" t="s">
        <v>4</v>
      </c>
      <c r="D53" s="1" t="s">
        <v>150</v>
      </c>
      <c r="E53" s="1" t="s">
        <v>143</v>
      </c>
      <c r="F53" s="1" t="s">
        <v>63</v>
      </c>
      <c r="G53" s="1" t="s">
        <v>154</v>
      </c>
      <c r="H53" s="1" t="s">
        <v>157</v>
      </c>
      <c r="I53" s="1" t="s">
        <v>78</v>
      </c>
      <c r="J53" s="1" t="s">
        <v>80</v>
      </c>
      <c r="K53" s="1" t="s">
        <v>23</v>
      </c>
      <c r="L53" s="1" t="s">
        <v>59</v>
      </c>
      <c r="M53" s="1" t="s">
        <v>43</v>
      </c>
      <c r="N53" s="1" t="s">
        <v>141</v>
      </c>
      <c r="O53" s="1" t="s">
        <v>151</v>
      </c>
      <c r="P53" s="1" t="s">
        <v>148</v>
      </c>
      <c r="Q53" s="1" t="s">
        <v>18</v>
      </c>
      <c r="R53" s="1" t="s">
        <v>144</v>
      </c>
      <c r="S53" s="1" t="s">
        <v>187</v>
      </c>
      <c r="T53" s="1" t="s">
        <v>185</v>
      </c>
      <c r="U53" s="1" t="str">
        <f t="shared" si="0"/>
        <v>Pirates</v>
      </c>
      <c r="V53" s="1" t="s">
        <v>142</v>
      </c>
      <c r="W53" s="1" t="s">
        <v>38</v>
      </c>
      <c r="X53" s="1" t="s">
        <v>2</v>
      </c>
      <c r="Y53" s="1" t="s">
        <v>155</v>
      </c>
      <c r="Z53" s="1" t="s">
        <v>13</v>
      </c>
      <c r="AA53" s="1"/>
      <c r="AB53" s="1"/>
      <c r="AC53" s="1"/>
      <c r="AD53" s="1"/>
      <c r="AE53" s="1"/>
    </row>
    <row r="54" spans="2:31" x14ac:dyDescent="0.2">
      <c r="B54" s="1" t="s">
        <v>26</v>
      </c>
      <c r="C54" s="1" t="s">
        <v>16</v>
      </c>
      <c r="D54" s="1" t="s">
        <v>152</v>
      </c>
      <c r="E54" s="1" t="s">
        <v>143</v>
      </c>
      <c r="F54" s="1" t="s">
        <v>4</v>
      </c>
      <c r="G54" s="1" t="s">
        <v>154</v>
      </c>
      <c r="H54" s="1" t="s">
        <v>145</v>
      </c>
      <c r="I54" s="1" t="s">
        <v>78</v>
      </c>
      <c r="J54" s="1" t="s">
        <v>13</v>
      </c>
      <c r="K54" s="1" t="s">
        <v>23</v>
      </c>
      <c r="L54" s="1" t="s">
        <v>150</v>
      </c>
      <c r="M54" s="1" t="s">
        <v>146</v>
      </c>
      <c r="N54" s="1" t="s">
        <v>63</v>
      </c>
      <c r="O54" s="1" t="s">
        <v>147</v>
      </c>
      <c r="P54" s="1" t="s">
        <v>156</v>
      </c>
      <c r="Q54" s="1" t="s">
        <v>18</v>
      </c>
      <c r="R54" s="1" t="s">
        <v>144</v>
      </c>
      <c r="S54" s="1" t="s">
        <v>184</v>
      </c>
      <c r="T54" s="1" t="s">
        <v>185</v>
      </c>
      <c r="U54" s="1" t="str">
        <f t="shared" si="0"/>
        <v>Diamondbacks</v>
      </c>
      <c r="V54" s="1" t="s">
        <v>142</v>
      </c>
      <c r="W54" s="1" t="s">
        <v>2</v>
      </c>
      <c r="X54" s="1" t="s">
        <v>149</v>
      </c>
      <c r="Y54" s="1" t="s">
        <v>153</v>
      </c>
      <c r="Z54" s="1" t="s">
        <v>155</v>
      </c>
      <c r="AA54" s="1"/>
      <c r="AB54" s="1"/>
      <c r="AC54" s="1"/>
      <c r="AD54" s="1"/>
      <c r="AE54" s="1"/>
    </row>
    <row r="55" spans="2:31" x14ac:dyDescent="0.2">
      <c r="B55" s="1" t="s">
        <v>32</v>
      </c>
      <c r="C55" s="1" t="s">
        <v>4</v>
      </c>
      <c r="D55" s="1" t="s">
        <v>152</v>
      </c>
      <c r="E55" s="1" t="s">
        <v>150</v>
      </c>
      <c r="F55" s="1" t="s">
        <v>151</v>
      </c>
      <c r="G55" s="1" t="s">
        <v>40</v>
      </c>
      <c r="H55" s="1" t="s">
        <v>154</v>
      </c>
      <c r="I55" s="1" t="s">
        <v>78</v>
      </c>
      <c r="J55" s="1" t="s">
        <v>13</v>
      </c>
      <c r="K55" s="1" t="s">
        <v>23</v>
      </c>
      <c r="L55" s="1" t="s">
        <v>144</v>
      </c>
      <c r="M55" s="1" t="s">
        <v>146</v>
      </c>
      <c r="N55" s="1" t="s">
        <v>43</v>
      </c>
      <c r="O55" s="1" t="s">
        <v>157</v>
      </c>
      <c r="P55" s="1" t="s">
        <v>16</v>
      </c>
      <c r="Q55" s="1" t="s">
        <v>2</v>
      </c>
      <c r="R55" s="1" t="s">
        <v>38</v>
      </c>
      <c r="S55" s="1" t="s">
        <v>184</v>
      </c>
      <c r="T55" s="1" t="s">
        <v>185</v>
      </c>
      <c r="U55" s="1" t="str">
        <f t="shared" si="0"/>
        <v>Pirates</v>
      </c>
      <c r="V55" s="1" t="s">
        <v>145</v>
      </c>
      <c r="W55" s="1" t="s">
        <v>80</v>
      </c>
      <c r="X55" s="1" t="s">
        <v>148</v>
      </c>
      <c r="Y55" s="1" t="s">
        <v>63</v>
      </c>
      <c r="Z55" s="1" t="s">
        <v>149</v>
      </c>
      <c r="AA55" s="1"/>
      <c r="AB55" s="1"/>
      <c r="AC55" s="1"/>
      <c r="AD55" s="1"/>
      <c r="AE55" s="1"/>
    </row>
    <row r="56" spans="2:31" x14ac:dyDescent="0.2">
      <c r="B56" s="1" t="s">
        <v>37</v>
      </c>
      <c r="C56" s="1" t="s">
        <v>38</v>
      </c>
      <c r="D56" s="1" t="s">
        <v>40</v>
      </c>
      <c r="E56" s="1" t="s">
        <v>145</v>
      </c>
      <c r="F56" s="1" t="s">
        <v>4</v>
      </c>
      <c r="G56" s="1" t="s">
        <v>143</v>
      </c>
      <c r="H56" s="1" t="s">
        <v>154</v>
      </c>
      <c r="I56" s="1" t="s">
        <v>78</v>
      </c>
      <c r="J56" s="1" t="s">
        <v>147</v>
      </c>
      <c r="K56" s="1" t="s">
        <v>23</v>
      </c>
      <c r="L56" s="1" t="s">
        <v>150</v>
      </c>
      <c r="M56" s="1" t="s">
        <v>148</v>
      </c>
      <c r="N56" s="1" t="s">
        <v>153</v>
      </c>
      <c r="O56" s="1" t="s">
        <v>157</v>
      </c>
      <c r="P56" s="1" t="s">
        <v>156</v>
      </c>
      <c r="Q56" s="1" t="s">
        <v>59</v>
      </c>
      <c r="R56" s="1" t="s">
        <v>63</v>
      </c>
      <c r="S56" s="1" t="s">
        <v>189</v>
      </c>
      <c r="T56" s="1" t="s">
        <v>185</v>
      </c>
      <c r="U56" s="1" t="str">
        <f t="shared" si="0"/>
        <v>Angels</v>
      </c>
      <c r="V56" s="1" t="s">
        <v>13</v>
      </c>
      <c r="W56" s="1" t="s">
        <v>18</v>
      </c>
      <c r="X56" s="1" t="s">
        <v>80</v>
      </c>
      <c r="Y56" s="1" t="s">
        <v>141</v>
      </c>
      <c r="Z56" s="1" t="s">
        <v>43</v>
      </c>
      <c r="AA56" s="1"/>
      <c r="AB56" s="1"/>
      <c r="AC56" s="1"/>
      <c r="AD56" s="1"/>
      <c r="AE56" s="1"/>
    </row>
    <row r="57" spans="2:31" x14ac:dyDescent="0.2">
      <c r="B57" s="1" t="s">
        <v>65</v>
      </c>
      <c r="C57" s="1" t="s">
        <v>4</v>
      </c>
      <c r="D57" s="1" t="s">
        <v>23</v>
      </c>
      <c r="E57" s="1" t="s">
        <v>143</v>
      </c>
      <c r="F57" s="1" t="s">
        <v>78</v>
      </c>
      <c r="G57" s="1" t="s">
        <v>152</v>
      </c>
      <c r="H57" s="1" t="s">
        <v>148</v>
      </c>
      <c r="I57" s="1" t="s">
        <v>149</v>
      </c>
      <c r="J57" s="1" t="s">
        <v>80</v>
      </c>
      <c r="K57" s="1" t="s">
        <v>145</v>
      </c>
      <c r="L57" s="1" t="s">
        <v>144</v>
      </c>
      <c r="M57" s="1" t="s">
        <v>146</v>
      </c>
      <c r="N57" s="1" t="s">
        <v>13</v>
      </c>
      <c r="O57" s="1" t="s">
        <v>63</v>
      </c>
      <c r="P57" s="1" t="s">
        <v>150</v>
      </c>
      <c r="Q57" s="1" t="s">
        <v>156</v>
      </c>
      <c r="R57" s="1" t="s">
        <v>43</v>
      </c>
      <c r="S57" s="1" t="s">
        <v>182</v>
      </c>
      <c r="T57" s="1" t="s">
        <v>183</v>
      </c>
      <c r="U57" s="1" t="str">
        <f t="shared" si="0"/>
        <v>Pirates</v>
      </c>
      <c r="V57" s="1" t="s">
        <v>59</v>
      </c>
      <c r="W57" s="1" t="s">
        <v>18</v>
      </c>
      <c r="X57" s="1" t="s">
        <v>154</v>
      </c>
      <c r="Y57" s="1" t="s">
        <v>16</v>
      </c>
      <c r="Z57" s="1" t="s">
        <v>147</v>
      </c>
      <c r="AA57" s="1"/>
      <c r="AB57" s="1"/>
      <c r="AC57" s="1"/>
      <c r="AD57" s="1"/>
      <c r="AE57" s="1"/>
    </row>
    <row r="58" spans="2:31" x14ac:dyDescent="0.2">
      <c r="B58" s="1" t="s">
        <v>41</v>
      </c>
      <c r="C58" s="1" t="s">
        <v>2</v>
      </c>
      <c r="D58" s="1" t="s">
        <v>146</v>
      </c>
      <c r="E58" s="1" t="s">
        <v>78</v>
      </c>
      <c r="F58" s="1" t="s">
        <v>4</v>
      </c>
      <c r="G58" s="1" t="s">
        <v>143</v>
      </c>
      <c r="H58" s="1" t="s">
        <v>154</v>
      </c>
      <c r="I58" s="1" t="s">
        <v>149</v>
      </c>
      <c r="J58" s="1" t="s">
        <v>80</v>
      </c>
      <c r="K58" s="1" t="s">
        <v>152</v>
      </c>
      <c r="L58" s="1" t="s">
        <v>150</v>
      </c>
      <c r="M58" s="1" t="s">
        <v>148</v>
      </c>
      <c r="N58" s="1" t="s">
        <v>23</v>
      </c>
      <c r="O58" s="1" t="s">
        <v>141</v>
      </c>
      <c r="P58" s="1" t="s">
        <v>40</v>
      </c>
      <c r="Q58" s="1" t="s">
        <v>18</v>
      </c>
      <c r="R58" s="1" t="s">
        <v>63</v>
      </c>
      <c r="S58" s="1" t="s">
        <v>186</v>
      </c>
      <c r="T58" s="1" t="s">
        <v>183</v>
      </c>
      <c r="U58" s="1" t="str">
        <f t="shared" si="0"/>
        <v>Mariners</v>
      </c>
      <c r="V58" s="1" t="s">
        <v>145</v>
      </c>
      <c r="W58" s="1" t="s">
        <v>59</v>
      </c>
      <c r="X58" s="1" t="s">
        <v>13</v>
      </c>
      <c r="Y58" s="1" t="s">
        <v>151</v>
      </c>
      <c r="Z58" s="1" t="s">
        <v>155</v>
      </c>
      <c r="AA58" s="1"/>
      <c r="AB58" s="1"/>
      <c r="AC58" s="1"/>
      <c r="AD58" s="1"/>
      <c r="AE58" s="1"/>
    </row>
    <row r="59" spans="2:31" x14ac:dyDescent="0.2">
      <c r="B59" s="1" t="s">
        <v>140</v>
      </c>
      <c r="C59" s="1" t="s">
        <v>4</v>
      </c>
      <c r="D59" s="1" t="s">
        <v>152</v>
      </c>
      <c r="E59" s="1" t="s">
        <v>143</v>
      </c>
      <c r="F59" s="1" t="s">
        <v>151</v>
      </c>
      <c r="G59" s="1" t="s">
        <v>40</v>
      </c>
      <c r="H59" s="1" t="s">
        <v>156</v>
      </c>
      <c r="I59" s="1" t="s">
        <v>78</v>
      </c>
      <c r="J59" s="1" t="s">
        <v>80</v>
      </c>
      <c r="K59" s="1" t="s">
        <v>38</v>
      </c>
      <c r="L59" s="1" t="s">
        <v>150</v>
      </c>
      <c r="M59" s="1" t="s">
        <v>63</v>
      </c>
      <c r="N59" s="1" t="s">
        <v>153</v>
      </c>
      <c r="O59" s="1" t="s">
        <v>147</v>
      </c>
      <c r="P59" s="1" t="s">
        <v>16</v>
      </c>
      <c r="Q59" s="1" t="s">
        <v>2</v>
      </c>
      <c r="R59" s="1" t="s">
        <v>154</v>
      </c>
      <c r="S59" s="1" t="s">
        <v>184</v>
      </c>
      <c r="T59" s="1" t="s">
        <v>183</v>
      </c>
      <c r="U59" s="1" t="str">
        <f t="shared" si="0"/>
        <v>Pirates</v>
      </c>
      <c r="V59" s="1" t="s">
        <v>59</v>
      </c>
      <c r="W59" s="1" t="s">
        <v>141</v>
      </c>
      <c r="X59" s="1" t="s">
        <v>145</v>
      </c>
      <c r="Y59" s="1" t="s">
        <v>23</v>
      </c>
      <c r="Z59" s="1" t="s">
        <v>142</v>
      </c>
      <c r="AA59" s="1"/>
      <c r="AB59" s="1"/>
      <c r="AC59" s="1"/>
      <c r="AD59" s="1"/>
      <c r="AE59" s="1"/>
    </row>
    <row r="60" spans="2:31" x14ac:dyDescent="0.2">
      <c r="B60" s="1" t="s">
        <v>75</v>
      </c>
      <c r="C60" s="1" t="s">
        <v>16</v>
      </c>
      <c r="D60" s="1" t="s">
        <v>152</v>
      </c>
      <c r="E60" s="1" t="s">
        <v>59</v>
      </c>
      <c r="F60" s="1" t="s">
        <v>151</v>
      </c>
      <c r="G60" s="1" t="s">
        <v>154</v>
      </c>
      <c r="H60" s="1" t="s">
        <v>156</v>
      </c>
      <c r="I60" s="1" t="s">
        <v>78</v>
      </c>
      <c r="J60" s="1" t="s">
        <v>13</v>
      </c>
      <c r="K60" s="1" t="s">
        <v>38</v>
      </c>
      <c r="L60" s="1" t="s">
        <v>150</v>
      </c>
      <c r="M60" s="1" t="s">
        <v>146</v>
      </c>
      <c r="N60" s="1" t="s">
        <v>147</v>
      </c>
      <c r="O60" s="1" t="s">
        <v>141</v>
      </c>
      <c r="P60" s="1" t="s">
        <v>63</v>
      </c>
      <c r="Q60" s="1" t="s">
        <v>2</v>
      </c>
      <c r="R60" s="1" t="s">
        <v>143</v>
      </c>
      <c r="S60" s="1" t="s">
        <v>182</v>
      </c>
      <c r="T60" s="1" t="s">
        <v>185</v>
      </c>
      <c r="U60" s="1" t="str">
        <f t="shared" si="0"/>
        <v>Diamondbacks</v>
      </c>
      <c r="V60" s="1" t="s">
        <v>80</v>
      </c>
      <c r="W60" s="1" t="s">
        <v>145</v>
      </c>
      <c r="X60" s="1" t="s">
        <v>43</v>
      </c>
      <c r="Y60" s="1" t="s">
        <v>153</v>
      </c>
      <c r="Z60" s="1" t="s">
        <v>144</v>
      </c>
      <c r="AA60" s="1"/>
      <c r="AB60" s="1"/>
      <c r="AC60" s="1"/>
      <c r="AD60" s="1"/>
      <c r="AE60" s="1"/>
    </row>
    <row r="61" spans="2:31" x14ac:dyDescent="0.2">
      <c r="B61" s="1" t="s">
        <v>11</v>
      </c>
      <c r="C61" s="1" t="s">
        <v>4</v>
      </c>
      <c r="D61" s="1" t="s">
        <v>152</v>
      </c>
      <c r="E61" s="1" t="s">
        <v>59</v>
      </c>
      <c r="F61" s="1" t="s">
        <v>23</v>
      </c>
      <c r="G61" s="1" t="s">
        <v>156</v>
      </c>
      <c r="H61" s="1" t="s">
        <v>80</v>
      </c>
      <c r="I61" s="1" t="s">
        <v>40</v>
      </c>
      <c r="J61" s="1" t="s">
        <v>13</v>
      </c>
      <c r="K61" s="1" t="s">
        <v>38</v>
      </c>
      <c r="L61" s="1" t="s">
        <v>150</v>
      </c>
      <c r="M61" s="1" t="s">
        <v>63</v>
      </c>
      <c r="N61" s="1" t="s">
        <v>43</v>
      </c>
      <c r="O61" s="1" t="s">
        <v>155</v>
      </c>
      <c r="P61" s="1" t="s">
        <v>153</v>
      </c>
      <c r="Q61" s="1" t="s">
        <v>16</v>
      </c>
      <c r="R61" s="1" t="s">
        <v>154</v>
      </c>
      <c r="S61" s="1" t="s">
        <v>187</v>
      </c>
      <c r="T61" s="1" t="s">
        <v>185</v>
      </c>
      <c r="U61" s="1" t="str">
        <f t="shared" si="0"/>
        <v>Pirates</v>
      </c>
      <c r="V61" s="1" t="s">
        <v>142</v>
      </c>
      <c r="W61" s="1" t="s">
        <v>2</v>
      </c>
      <c r="X61" s="1" t="s">
        <v>149</v>
      </c>
      <c r="Y61" s="1" t="s">
        <v>78</v>
      </c>
      <c r="Z61" s="1" t="s">
        <v>144</v>
      </c>
      <c r="AA61" s="1"/>
      <c r="AB61" s="1"/>
      <c r="AC61" s="1"/>
      <c r="AD61" s="1"/>
      <c r="AE61" s="1"/>
    </row>
    <row r="62" spans="2:31" x14ac:dyDescent="0.2">
      <c r="B62" s="1" t="s">
        <v>31</v>
      </c>
      <c r="C62" s="1" t="s">
        <v>4</v>
      </c>
      <c r="D62" s="1" t="s">
        <v>152</v>
      </c>
      <c r="E62" s="1" t="s">
        <v>143</v>
      </c>
      <c r="F62" s="1" t="s">
        <v>151</v>
      </c>
      <c r="G62" s="1" t="s">
        <v>146</v>
      </c>
      <c r="H62" s="1" t="s">
        <v>80</v>
      </c>
      <c r="I62" s="1" t="s">
        <v>153</v>
      </c>
      <c r="J62" s="1" t="s">
        <v>13</v>
      </c>
      <c r="K62" s="1" t="s">
        <v>38</v>
      </c>
      <c r="L62" s="1" t="s">
        <v>150</v>
      </c>
      <c r="M62" s="1" t="s">
        <v>148</v>
      </c>
      <c r="N62" s="1" t="s">
        <v>149</v>
      </c>
      <c r="O62" s="1" t="s">
        <v>147</v>
      </c>
      <c r="P62" s="1" t="s">
        <v>155</v>
      </c>
      <c r="Q62" s="1" t="s">
        <v>141</v>
      </c>
      <c r="R62" s="1" t="s">
        <v>154</v>
      </c>
      <c r="S62" s="1" t="s">
        <v>184</v>
      </c>
      <c r="T62" s="1" t="s">
        <v>185</v>
      </c>
      <c r="U62" s="1" t="str">
        <f t="shared" si="0"/>
        <v>Pirates</v>
      </c>
      <c r="V62" s="1" t="s">
        <v>18</v>
      </c>
      <c r="W62" s="1" t="s">
        <v>43</v>
      </c>
      <c r="X62" s="1" t="s">
        <v>63</v>
      </c>
      <c r="Y62" s="1" t="s">
        <v>142</v>
      </c>
      <c r="Z62" s="1" t="s">
        <v>156</v>
      </c>
      <c r="AA62" s="1"/>
      <c r="AB62" s="1"/>
      <c r="AC62" s="1"/>
      <c r="AD62" s="1"/>
      <c r="AE62" s="1"/>
    </row>
    <row r="63" spans="2:31" x14ac:dyDescent="0.2">
      <c r="B63" s="1" t="s">
        <v>6</v>
      </c>
      <c r="C63" s="1" t="s">
        <v>4</v>
      </c>
      <c r="D63" s="1" t="s">
        <v>150</v>
      </c>
      <c r="E63" s="1" t="s">
        <v>143</v>
      </c>
      <c r="F63" s="1" t="s">
        <v>151</v>
      </c>
      <c r="G63" s="1" t="s">
        <v>40</v>
      </c>
      <c r="H63" s="1" t="s">
        <v>148</v>
      </c>
      <c r="I63" s="1" t="s">
        <v>78</v>
      </c>
      <c r="J63" s="1" t="s">
        <v>80</v>
      </c>
      <c r="K63" s="1" t="s">
        <v>38</v>
      </c>
      <c r="L63" s="1" t="s">
        <v>144</v>
      </c>
      <c r="M63" s="1" t="s">
        <v>63</v>
      </c>
      <c r="N63" s="1" t="s">
        <v>43</v>
      </c>
      <c r="O63" s="1" t="s">
        <v>157</v>
      </c>
      <c r="P63" s="1" t="s">
        <v>156</v>
      </c>
      <c r="Q63" s="1" t="s">
        <v>2</v>
      </c>
      <c r="R63" s="1" t="s">
        <v>154</v>
      </c>
      <c r="S63" s="1" t="s">
        <v>182</v>
      </c>
      <c r="T63" s="1" t="s">
        <v>183</v>
      </c>
      <c r="U63" s="1" t="str">
        <f t="shared" si="0"/>
        <v>Pirates</v>
      </c>
      <c r="V63" s="1" t="s">
        <v>142</v>
      </c>
      <c r="W63" s="1" t="s">
        <v>145</v>
      </c>
      <c r="X63" s="1" t="s">
        <v>16</v>
      </c>
      <c r="Y63" s="1" t="s">
        <v>153</v>
      </c>
      <c r="Z63" s="1" t="s">
        <v>152</v>
      </c>
      <c r="AA63" s="1"/>
      <c r="AB63" s="1"/>
      <c r="AC63" s="1"/>
      <c r="AD63" s="1"/>
      <c r="AE63" s="1"/>
    </row>
    <row r="64" spans="2:31" x14ac:dyDescent="0.2">
      <c r="B64" s="1" t="s">
        <v>7</v>
      </c>
      <c r="C64" s="1" t="s">
        <v>4</v>
      </c>
      <c r="D64" s="1" t="s">
        <v>154</v>
      </c>
      <c r="E64" s="1" t="s">
        <v>78</v>
      </c>
      <c r="F64" s="1" t="s">
        <v>18</v>
      </c>
      <c r="G64" s="1" t="s">
        <v>146</v>
      </c>
      <c r="H64" s="1" t="s">
        <v>80</v>
      </c>
      <c r="I64" s="1" t="s">
        <v>149</v>
      </c>
      <c r="J64" s="1" t="s">
        <v>13</v>
      </c>
      <c r="K64" s="1" t="s">
        <v>23</v>
      </c>
      <c r="L64" s="1" t="s">
        <v>150</v>
      </c>
      <c r="M64" s="1" t="s">
        <v>43</v>
      </c>
      <c r="N64" s="1" t="s">
        <v>38</v>
      </c>
      <c r="O64" s="1" t="s">
        <v>141</v>
      </c>
      <c r="P64" s="1" t="s">
        <v>152</v>
      </c>
      <c r="Q64" s="1" t="s">
        <v>2</v>
      </c>
      <c r="R64" s="1" t="s">
        <v>153</v>
      </c>
      <c r="S64" s="1" t="s">
        <v>187</v>
      </c>
      <c r="T64" s="1" t="s">
        <v>183</v>
      </c>
      <c r="U64" s="1" t="str">
        <f t="shared" si="0"/>
        <v>Pirates</v>
      </c>
      <c r="V64" s="1" t="s">
        <v>145</v>
      </c>
      <c r="W64" s="1" t="s">
        <v>144</v>
      </c>
      <c r="X64" s="1" t="s">
        <v>63</v>
      </c>
      <c r="Y64" s="1" t="s">
        <v>148</v>
      </c>
      <c r="Z64" s="1" t="s">
        <v>40</v>
      </c>
      <c r="AA64" s="1"/>
      <c r="AB64" s="1"/>
      <c r="AC64" s="1"/>
      <c r="AD64" s="1"/>
      <c r="AE64" s="1"/>
    </row>
    <row r="65" spans="2:31" x14ac:dyDescent="0.2">
      <c r="B65" s="1" t="s">
        <v>3</v>
      </c>
      <c r="C65" s="1" t="s">
        <v>4</v>
      </c>
      <c r="D65" s="1" t="s">
        <v>152</v>
      </c>
      <c r="E65" s="1" t="s">
        <v>143</v>
      </c>
      <c r="F65" s="1" t="s">
        <v>151</v>
      </c>
      <c r="G65" s="1" t="s">
        <v>40</v>
      </c>
      <c r="H65" s="1" t="s">
        <v>148</v>
      </c>
      <c r="I65" s="1" t="s">
        <v>78</v>
      </c>
      <c r="J65" s="1" t="s">
        <v>80</v>
      </c>
      <c r="K65" s="1" t="s">
        <v>38</v>
      </c>
      <c r="L65" s="1" t="s">
        <v>144</v>
      </c>
      <c r="M65" s="1" t="s">
        <v>63</v>
      </c>
      <c r="N65" s="1" t="s">
        <v>13</v>
      </c>
      <c r="O65" s="1" t="s">
        <v>157</v>
      </c>
      <c r="P65" s="1" t="s">
        <v>16</v>
      </c>
      <c r="Q65" s="1" t="s">
        <v>156</v>
      </c>
      <c r="R65" s="1" t="s">
        <v>154</v>
      </c>
      <c r="S65" s="1" t="s">
        <v>184</v>
      </c>
      <c r="T65" s="1" t="s">
        <v>183</v>
      </c>
      <c r="U65" s="1" t="str">
        <f t="shared" si="0"/>
        <v>Pirates</v>
      </c>
      <c r="V65" s="1" t="s">
        <v>142</v>
      </c>
      <c r="W65" s="1" t="s">
        <v>2</v>
      </c>
      <c r="X65" s="1" t="s">
        <v>43</v>
      </c>
      <c r="Y65" s="1" t="s">
        <v>23</v>
      </c>
      <c r="Z65" s="1" t="s">
        <v>155</v>
      </c>
      <c r="AA65" s="1"/>
      <c r="AB65" s="1"/>
      <c r="AC65" s="1"/>
      <c r="AD65" s="1"/>
      <c r="AE65" s="1"/>
    </row>
    <row r="66" spans="2:31" x14ac:dyDescent="0.2">
      <c r="B66" s="1" t="s">
        <v>72</v>
      </c>
      <c r="C66" s="1" t="s">
        <v>2</v>
      </c>
      <c r="D66" s="1" t="s">
        <v>80</v>
      </c>
      <c r="E66" s="1" t="s">
        <v>143</v>
      </c>
      <c r="F66" s="1" t="s">
        <v>4</v>
      </c>
      <c r="G66" s="1" t="s">
        <v>156</v>
      </c>
      <c r="H66" s="1" t="s">
        <v>154</v>
      </c>
      <c r="I66" s="1" t="s">
        <v>78</v>
      </c>
      <c r="J66" s="1" t="s">
        <v>151</v>
      </c>
      <c r="K66" s="1" t="s">
        <v>38</v>
      </c>
      <c r="L66" s="1" t="s">
        <v>153</v>
      </c>
      <c r="M66" s="1" t="s">
        <v>146</v>
      </c>
      <c r="N66" s="1" t="s">
        <v>148</v>
      </c>
      <c r="O66" s="1" t="s">
        <v>147</v>
      </c>
      <c r="P66" s="1" t="s">
        <v>155</v>
      </c>
      <c r="Q66" s="1" t="s">
        <v>149</v>
      </c>
      <c r="R66" s="1" t="s">
        <v>150</v>
      </c>
      <c r="S66" s="1" t="s">
        <v>187</v>
      </c>
      <c r="T66" s="1" t="s">
        <v>185</v>
      </c>
      <c r="U66" s="1" t="str">
        <f t="shared" si="0"/>
        <v>Mariners</v>
      </c>
      <c r="V66" s="1" t="s">
        <v>63</v>
      </c>
      <c r="W66" s="1" t="s">
        <v>141</v>
      </c>
      <c r="X66" s="1" t="s">
        <v>23</v>
      </c>
      <c r="Y66" s="1" t="s">
        <v>16</v>
      </c>
      <c r="Z66" s="1" t="s">
        <v>13</v>
      </c>
      <c r="AA66" s="1"/>
      <c r="AB66" s="1"/>
      <c r="AC66" s="1"/>
      <c r="AD66" s="1"/>
      <c r="AE66" s="1"/>
    </row>
    <row r="67" spans="2:31" x14ac:dyDescent="0.2">
      <c r="B67" s="1" t="s">
        <v>76</v>
      </c>
      <c r="C67" s="1" t="s">
        <v>4</v>
      </c>
      <c r="D67" s="1" t="s">
        <v>147</v>
      </c>
      <c r="E67" s="1" t="s">
        <v>143</v>
      </c>
      <c r="F67" s="1" t="s">
        <v>63</v>
      </c>
      <c r="G67" s="1" t="s">
        <v>38</v>
      </c>
      <c r="H67" s="1" t="s">
        <v>154</v>
      </c>
      <c r="I67" s="1" t="s">
        <v>78</v>
      </c>
      <c r="J67" s="1" t="s">
        <v>149</v>
      </c>
      <c r="K67" s="1" t="s">
        <v>23</v>
      </c>
      <c r="L67" s="1" t="s">
        <v>150</v>
      </c>
      <c r="M67" s="1" t="s">
        <v>146</v>
      </c>
      <c r="N67" s="1" t="s">
        <v>43</v>
      </c>
      <c r="O67" s="1" t="s">
        <v>141</v>
      </c>
      <c r="P67" s="1" t="s">
        <v>152</v>
      </c>
      <c r="Q67" s="1" t="s">
        <v>2</v>
      </c>
      <c r="R67" s="1" t="s">
        <v>144</v>
      </c>
      <c r="S67" s="1" t="s">
        <v>187</v>
      </c>
      <c r="T67" s="1" t="s">
        <v>183</v>
      </c>
      <c r="U67" s="1" t="str">
        <f t="shared" si="0"/>
        <v>Pirates</v>
      </c>
      <c r="V67" s="1" t="s">
        <v>145</v>
      </c>
      <c r="W67" s="1" t="s">
        <v>80</v>
      </c>
      <c r="X67" s="1" t="s">
        <v>148</v>
      </c>
      <c r="Y67" s="1" t="s">
        <v>16</v>
      </c>
      <c r="Z67" s="1" t="s">
        <v>155</v>
      </c>
      <c r="AA67" s="1"/>
      <c r="AB67" s="1"/>
      <c r="AC67" s="1"/>
      <c r="AD67" s="1"/>
      <c r="AE67" s="1"/>
    </row>
    <row r="68" spans="2:31" x14ac:dyDescent="0.2">
      <c r="B68" s="1" t="s">
        <v>52</v>
      </c>
      <c r="C68" s="1" t="s">
        <v>4</v>
      </c>
      <c r="D68" s="1" t="s">
        <v>154</v>
      </c>
      <c r="E68" s="1" t="s">
        <v>143</v>
      </c>
      <c r="F68" s="1" t="s">
        <v>150</v>
      </c>
      <c r="G68" s="1" t="s">
        <v>40</v>
      </c>
      <c r="H68" s="1" t="s">
        <v>80</v>
      </c>
      <c r="I68" s="1" t="s">
        <v>78</v>
      </c>
      <c r="J68" s="1" t="s">
        <v>149</v>
      </c>
      <c r="K68" s="1" t="s">
        <v>23</v>
      </c>
      <c r="L68" s="1" t="s">
        <v>152</v>
      </c>
      <c r="M68" s="1" t="s">
        <v>146</v>
      </c>
      <c r="N68" s="1" t="s">
        <v>63</v>
      </c>
      <c r="O68" s="1" t="s">
        <v>151</v>
      </c>
      <c r="P68" s="1" t="s">
        <v>59</v>
      </c>
      <c r="Q68" s="1" t="s">
        <v>142</v>
      </c>
      <c r="R68" s="1" t="s">
        <v>145</v>
      </c>
      <c r="S68" s="1" t="s">
        <v>188</v>
      </c>
      <c r="T68" s="1" t="s">
        <v>185</v>
      </c>
      <c r="U68" s="1" t="str">
        <f t="shared" si="0"/>
        <v>Pirates</v>
      </c>
      <c r="V68" s="1" t="s">
        <v>147</v>
      </c>
      <c r="W68" s="1" t="s">
        <v>157</v>
      </c>
      <c r="X68" s="1" t="s">
        <v>18</v>
      </c>
      <c r="Y68" s="1" t="s">
        <v>156</v>
      </c>
      <c r="Z68" s="1" t="s">
        <v>141</v>
      </c>
      <c r="AA68" s="1"/>
      <c r="AB68" s="1"/>
      <c r="AC68" s="1"/>
      <c r="AD68" s="1"/>
      <c r="AE68" s="1"/>
    </row>
    <row r="69" spans="2:31" x14ac:dyDescent="0.2">
      <c r="B69" s="1" t="s">
        <v>74</v>
      </c>
      <c r="C69" s="1" t="s">
        <v>38</v>
      </c>
      <c r="D69" s="1" t="s">
        <v>152</v>
      </c>
      <c r="E69" s="1" t="s">
        <v>145</v>
      </c>
      <c r="F69" s="1" t="s">
        <v>151</v>
      </c>
      <c r="G69" s="1" t="s">
        <v>78</v>
      </c>
      <c r="H69" s="1" t="s">
        <v>146</v>
      </c>
      <c r="I69" s="1" t="s">
        <v>40</v>
      </c>
      <c r="J69" s="1" t="s">
        <v>13</v>
      </c>
      <c r="K69" s="1" t="s">
        <v>2</v>
      </c>
      <c r="L69" s="1" t="s">
        <v>59</v>
      </c>
      <c r="M69" s="1" t="s">
        <v>4</v>
      </c>
      <c r="N69" s="1" t="s">
        <v>154</v>
      </c>
      <c r="O69" s="1" t="s">
        <v>157</v>
      </c>
      <c r="P69" s="1" t="s">
        <v>149</v>
      </c>
      <c r="Q69" s="1" t="s">
        <v>43</v>
      </c>
      <c r="R69" s="1" t="s">
        <v>144</v>
      </c>
      <c r="S69" s="1" t="s">
        <v>184</v>
      </c>
      <c r="T69" s="1" t="s">
        <v>183</v>
      </c>
      <c r="U69" s="1" t="str">
        <f t="shared" ref="U69:U71" si="1">C69</f>
        <v>Angels</v>
      </c>
      <c r="V69" s="1" t="s">
        <v>142</v>
      </c>
      <c r="W69" s="1" t="s">
        <v>18</v>
      </c>
      <c r="X69" s="1" t="s">
        <v>150</v>
      </c>
      <c r="Y69" s="1" t="s">
        <v>155</v>
      </c>
      <c r="Z69" s="1" t="s">
        <v>23</v>
      </c>
      <c r="AA69" s="1"/>
      <c r="AB69" s="1"/>
      <c r="AC69" s="1"/>
      <c r="AD69" s="1"/>
      <c r="AE69" s="1"/>
    </row>
    <row r="70" spans="2:31" x14ac:dyDescent="0.2">
      <c r="B70" s="1" t="s">
        <v>77</v>
      </c>
      <c r="C70" s="1" t="s">
        <v>78</v>
      </c>
      <c r="D70" s="1" t="s">
        <v>152</v>
      </c>
      <c r="E70" s="1" t="s">
        <v>143</v>
      </c>
      <c r="F70" s="1" t="s">
        <v>141</v>
      </c>
      <c r="G70" s="1" t="s">
        <v>146</v>
      </c>
      <c r="H70" s="1" t="s">
        <v>2</v>
      </c>
      <c r="I70" s="1" t="s">
        <v>151</v>
      </c>
      <c r="J70" s="1" t="s">
        <v>13</v>
      </c>
      <c r="K70" s="1" t="s">
        <v>23</v>
      </c>
      <c r="L70" s="1" t="s">
        <v>150</v>
      </c>
      <c r="M70" s="1" t="s">
        <v>63</v>
      </c>
      <c r="N70" s="1" t="s">
        <v>149</v>
      </c>
      <c r="O70" s="1" t="s">
        <v>18</v>
      </c>
      <c r="P70" s="1" t="s">
        <v>16</v>
      </c>
      <c r="Q70" s="1" t="s">
        <v>156</v>
      </c>
      <c r="R70" s="1" t="s">
        <v>147</v>
      </c>
      <c r="S70" s="1" t="s">
        <v>186</v>
      </c>
      <c r="T70" s="1" t="s">
        <v>185</v>
      </c>
      <c r="U70" s="1" t="str">
        <f t="shared" si="1"/>
        <v>Royals</v>
      </c>
      <c r="V70" s="1" t="s">
        <v>153</v>
      </c>
      <c r="W70" s="1" t="s">
        <v>145</v>
      </c>
      <c r="X70" s="1" t="s">
        <v>144</v>
      </c>
      <c r="Y70" s="1" t="s">
        <v>148</v>
      </c>
      <c r="Z70" s="1" t="s">
        <v>59</v>
      </c>
      <c r="AA70" s="1"/>
      <c r="AB70" s="1"/>
      <c r="AC70" s="1"/>
      <c r="AD70" s="1"/>
      <c r="AE70" s="1"/>
    </row>
    <row r="71" spans="2:31" x14ac:dyDescent="0.2">
      <c r="B71" s="1" t="s">
        <v>21</v>
      </c>
      <c r="C71" s="1" t="s">
        <v>4</v>
      </c>
      <c r="D71" s="1" t="s">
        <v>148</v>
      </c>
      <c r="E71" s="1" t="s">
        <v>143</v>
      </c>
      <c r="F71" s="1" t="s">
        <v>63</v>
      </c>
      <c r="G71" s="1" t="s">
        <v>40</v>
      </c>
      <c r="H71" s="1" t="s">
        <v>80</v>
      </c>
      <c r="I71" s="1" t="s">
        <v>78</v>
      </c>
      <c r="J71" s="1" t="s">
        <v>151</v>
      </c>
      <c r="K71" s="1" t="s">
        <v>23</v>
      </c>
      <c r="L71" s="1" t="s">
        <v>150</v>
      </c>
      <c r="M71" s="1" t="s">
        <v>146</v>
      </c>
      <c r="N71" s="1" t="s">
        <v>147</v>
      </c>
      <c r="O71" s="1" t="s">
        <v>141</v>
      </c>
      <c r="P71" s="1" t="s">
        <v>16</v>
      </c>
      <c r="Q71" s="1" t="s">
        <v>2</v>
      </c>
      <c r="R71" s="1" t="s">
        <v>154</v>
      </c>
      <c r="S71" s="1" t="s">
        <v>182</v>
      </c>
      <c r="T71" s="1" t="s">
        <v>185</v>
      </c>
      <c r="U71" s="1" t="str">
        <f t="shared" si="1"/>
        <v>Pirates</v>
      </c>
      <c r="V71" s="1" t="s">
        <v>59</v>
      </c>
      <c r="W71" s="1" t="s">
        <v>18</v>
      </c>
      <c r="X71" s="1" t="s">
        <v>43</v>
      </c>
      <c r="Y71" s="1" t="s">
        <v>153</v>
      </c>
      <c r="Z71" s="1" t="s">
        <v>152</v>
      </c>
      <c r="AA71" s="1"/>
      <c r="AB71" s="1"/>
      <c r="AC71" s="1"/>
      <c r="AD71" s="1"/>
      <c r="AE71" s="1"/>
    </row>
  </sheetData>
  <autoFilter ref="B3:C3" xr:uid="{8D9443C5-FA2D-A045-AFDB-0D4CADA0B0AE}">
    <sortState xmlns:xlrd2="http://schemas.microsoft.com/office/spreadsheetml/2017/richdata2" ref="B4:C71">
      <sortCondition ref="B3:B71"/>
    </sortState>
  </autoFilter>
  <mergeCells count="2">
    <mergeCell ref="S1:U1"/>
    <mergeCell ref="S2:U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271C6-28E0-8E4C-987A-5E0A30E8C9D6}">
  <dimension ref="L2:M70"/>
  <sheetViews>
    <sheetView showGridLines="0" workbookViewId="0">
      <selection activeCell="T8" sqref="T8"/>
    </sheetView>
  </sheetViews>
  <sheetFormatPr baseColWidth="10" defaultRowHeight="16" x14ac:dyDescent="0.2"/>
  <cols>
    <col min="12" max="12" width="10.83203125" style="17"/>
    <col min="13" max="13" width="13.1640625" style="6" bestFit="1" customWidth="1"/>
  </cols>
  <sheetData>
    <row r="2" spans="13:13" x14ac:dyDescent="0.2">
      <c r="M2" s="6" t="s">
        <v>139</v>
      </c>
    </row>
    <row r="3" spans="13:13" x14ac:dyDescent="0.2">
      <c r="M3" s="6" t="s">
        <v>38</v>
      </c>
    </row>
    <row r="4" spans="13:13" x14ac:dyDescent="0.2">
      <c r="M4" s="6" t="s">
        <v>147</v>
      </c>
    </row>
    <row r="5" spans="13:13" x14ac:dyDescent="0.2">
      <c r="M5" s="6" t="s">
        <v>148</v>
      </c>
    </row>
    <row r="6" spans="13:13" x14ac:dyDescent="0.2">
      <c r="M6" s="6" t="s">
        <v>148</v>
      </c>
    </row>
    <row r="7" spans="13:13" x14ac:dyDescent="0.2">
      <c r="M7" s="6" t="s">
        <v>148</v>
      </c>
    </row>
    <row r="8" spans="13:13" x14ac:dyDescent="0.2">
      <c r="M8" s="6" t="s">
        <v>148</v>
      </c>
    </row>
    <row r="9" spans="13:13" x14ac:dyDescent="0.2">
      <c r="M9" s="6" t="s">
        <v>148</v>
      </c>
    </row>
    <row r="10" spans="13:13" x14ac:dyDescent="0.2">
      <c r="M10" s="6" t="s">
        <v>148</v>
      </c>
    </row>
    <row r="11" spans="13:13" x14ac:dyDescent="0.2">
      <c r="M11" s="6" t="s">
        <v>148</v>
      </c>
    </row>
    <row r="12" spans="13:13" x14ac:dyDescent="0.2">
      <c r="M12" s="6" t="s">
        <v>152</v>
      </c>
    </row>
    <row r="13" spans="13:13" x14ac:dyDescent="0.2">
      <c r="M13" s="6" t="s">
        <v>152</v>
      </c>
    </row>
    <row r="14" spans="13:13" x14ac:dyDescent="0.2">
      <c r="M14" s="6" t="s">
        <v>152</v>
      </c>
    </row>
    <row r="15" spans="13:13" x14ac:dyDescent="0.2">
      <c r="M15" s="6" t="s">
        <v>152</v>
      </c>
    </row>
    <row r="16" spans="13:13" x14ac:dyDescent="0.2">
      <c r="M16" s="6" t="s">
        <v>152</v>
      </c>
    </row>
    <row r="17" spans="13:13" x14ac:dyDescent="0.2">
      <c r="M17" s="6" t="s">
        <v>152</v>
      </c>
    </row>
    <row r="18" spans="13:13" x14ac:dyDescent="0.2">
      <c r="M18" s="6" t="s">
        <v>152</v>
      </c>
    </row>
    <row r="19" spans="13:13" x14ac:dyDescent="0.2">
      <c r="M19" s="6" t="s">
        <v>152</v>
      </c>
    </row>
    <row r="20" spans="13:13" x14ac:dyDescent="0.2">
      <c r="M20" s="6" t="s">
        <v>152</v>
      </c>
    </row>
    <row r="21" spans="13:13" x14ac:dyDescent="0.2">
      <c r="M21" s="6" t="s">
        <v>152</v>
      </c>
    </row>
    <row r="22" spans="13:13" x14ac:dyDescent="0.2">
      <c r="M22" s="6" t="s">
        <v>152</v>
      </c>
    </row>
    <row r="23" spans="13:13" x14ac:dyDescent="0.2">
      <c r="M23" s="6" t="s">
        <v>152</v>
      </c>
    </row>
    <row r="24" spans="13:13" x14ac:dyDescent="0.2">
      <c r="M24" s="6" t="s">
        <v>152</v>
      </c>
    </row>
    <row r="25" spans="13:13" x14ac:dyDescent="0.2">
      <c r="M25" s="6" t="s">
        <v>152</v>
      </c>
    </row>
    <row r="26" spans="13:13" x14ac:dyDescent="0.2">
      <c r="M26" s="6" t="s">
        <v>152</v>
      </c>
    </row>
    <row r="27" spans="13:13" x14ac:dyDescent="0.2">
      <c r="M27" s="6" t="s">
        <v>152</v>
      </c>
    </row>
    <row r="28" spans="13:13" x14ac:dyDescent="0.2">
      <c r="M28" s="6" t="s">
        <v>152</v>
      </c>
    </row>
    <row r="29" spans="13:13" x14ac:dyDescent="0.2">
      <c r="M29" s="6" t="s">
        <v>152</v>
      </c>
    </row>
    <row r="30" spans="13:13" x14ac:dyDescent="0.2">
      <c r="M30" s="6" t="s">
        <v>152</v>
      </c>
    </row>
    <row r="31" spans="13:13" x14ac:dyDescent="0.2">
      <c r="M31" s="6" t="s">
        <v>152</v>
      </c>
    </row>
    <row r="32" spans="13:13" x14ac:dyDescent="0.2">
      <c r="M32" s="6" t="s">
        <v>152</v>
      </c>
    </row>
    <row r="33" spans="13:13" x14ac:dyDescent="0.2">
      <c r="M33" s="6" t="s">
        <v>152</v>
      </c>
    </row>
    <row r="34" spans="13:13" x14ac:dyDescent="0.2">
      <c r="M34" s="6" t="s">
        <v>152</v>
      </c>
    </row>
    <row r="35" spans="13:13" x14ac:dyDescent="0.2">
      <c r="M35" s="6" t="s">
        <v>152</v>
      </c>
    </row>
    <row r="36" spans="13:13" x14ac:dyDescent="0.2">
      <c r="M36" s="6" t="s">
        <v>152</v>
      </c>
    </row>
    <row r="37" spans="13:13" x14ac:dyDescent="0.2">
      <c r="M37" s="6" t="s">
        <v>152</v>
      </c>
    </row>
    <row r="38" spans="13:13" x14ac:dyDescent="0.2">
      <c r="M38" s="6" t="s">
        <v>152</v>
      </c>
    </row>
    <row r="39" spans="13:13" x14ac:dyDescent="0.2">
      <c r="M39" s="6" t="s">
        <v>152</v>
      </c>
    </row>
    <row r="40" spans="13:13" x14ac:dyDescent="0.2">
      <c r="M40" s="6" t="s">
        <v>152</v>
      </c>
    </row>
    <row r="41" spans="13:13" x14ac:dyDescent="0.2">
      <c r="M41" s="6" t="s">
        <v>152</v>
      </c>
    </row>
    <row r="42" spans="13:13" x14ac:dyDescent="0.2">
      <c r="M42" s="6" t="s">
        <v>152</v>
      </c>
    </row>
    <row r="43" spans="13:13" x14ac:dyDescent="0.2">
      <c r="M43" s="6" t="s">
        <v>152</v>
      </c>
    </row>
    <row r="44" spans="13:13" x14ac:dyDescent="0.2">
      <c r="M44" s="6" t="s">
        <v>152</v>
      </c>
    </row>
    <row r="45" spans="13:13" x14ac:dyDescent="0.2">
      <c r="M45" s="6" t="s">
        <v>152</v>
      </c>
    </row>
    <row r="46" spans="13:13" x14ac:dyDescent="0.2">
      <c r="M46" s="6" t="s">
        <v>153</v>
      </c>
    </row>
    <row r="47" spans="13:13" x14ac:dyDescent="0.2">
      <c r="M47" s="6" t="s">
        <v>2</v>
      </c>
    </row>
    <row r="48" spans="13:13" x14ac:dyDescent="0.2">
      <c r="M48" s="6" t="s">
        <v>150</v>
      </c>
    </row>
    <row r="49" spans="13:13" x14ac:dyDescent="0.2">
      <c r="M49" s="6" t="s">
        <v>150</v>
      </c>
    </row>
    <row r="50" spans="13:13" x14ac:dyDescent="0.2">
      <c r="M50" s="6" t="s">
        <v>151</v>
      </c>
    </row>
    <row r="51" spans="13:13" x14ac:dyDescent="0.2">
      <c r="M51" s="6" t="s">
        <v>59</v>
      </c>
    </row>
    <row r="52" spans="13:13" x14ac:dyDescent="0.2">
      <c r="M52" s="6" t="s">
        <v>23</v>
      </c>
    </row>
    <row r="53" spans="13:13" x14ac:dyDescent="0.2">
      <c r="M53" s="6" t="s">
        <v>23</v>
      </c>
    </row>
    <row r="54" spans="13:13" x14ac:dyDescent="0.2">
      <c r="M54" s="6" t="s">
        <v>80</v>
      </c>
    </row>
    <row r="55" spans="13:13" x14ac:dyDescent="0.2">
      <c r="M55" s="6" t="s">
        <v>80</v>
      </c>
    </row>
    <row r="56" spans="13:13" x14ac:dyDescent="0.2">
      <c r="M56" s="6" t="s">
        <v>143</v>
      </c>
    </row>
    <row r="57" spans="13:13" x14ac:dyDescent="0.2">
      <c r="M57" s="6" t="s">
        <v>143</v>
      </c>
    </row>
    <row r="58" spans="13:13" x14ac:dyDescent="0.2">
      <c r="M58" s="6" t="s">
        <v>154</v>
      </c>
    </row>
    <row r="59" spans="13:13" x14ac:dyDescent="0.2">
      <c r="M59" s="6" t="s">
        <v>154</v>
      </c>
    </row>
    <row r="60" spans="13:13" x14ac:dyDescent="0.2">
      <c r="M60" s="6" t="s">
        <v>154</v>
      </c>
    </row>
    <row r="61" spans="13:13" x14ac:dyDescent="0.2">
      <c r="M61" s="6" t="s">
        <v>154</v>
      </c>
    </row>
    <row r="62" spans="13:13" x14ac:dyDescent="0.2">
      <c r="M62" s="6" t="s">
        <v>146</v>
      </c>
    </row>
    <row r="63" spans="13:13" x14ac:dyDescent="0.2">
      <c r="M63" s="6" t="s">
        <v>146</v>
      </c>
    </row>
    <row r="64" spans="13:13" x14ac:dyDescent="0.2">
      <c r="M64" s="6" t="s">
        <v>146</v>
      </c>
    </row>
    <row r="65" spans="13:13" x14ac:dyDescent="0.2">
      <c r="M65" s="6" t="s">
        <v>40</v>
      </c>
    </row>
    <row r="66" spans="13:13" x14ac:dyDescent="0.2">
      <c r="M66" s="6" t="s">
        <v>40</v>
      </c>
    </row>
    <row r="67" spans="13:13" x14ac:dyDescent="0.2">
      <c r="M67" s="6" t="s">
        <v>40</v>
      </c>
    </row>
    <row r="68" spans="13:13" x14ac:dyDescent="0.2">
      <c r="M68" s="6" t="s">
        <v>141</v>
      </c>
    </row>
    <row r="69" spans="13:13" x14ac:dyDescent="0.2">
      <c r="M69" s="6" t="s">
        <v>141</v>
      </c>
    </row>
    <row r="70" spans="13:13" x14ac:dyDescent="0.2">
      <c r="M70" s="6" t="s">
        <v>141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B569B-4B61-424F-AC97-3CB456D9C5C1}">
  <dimension ref="L2:R100"/>
  <sheetViews>
    <sheetView showGridLines="0" topLeftCell="B72" workbookViewId="0">
      <selection activeCell="M78" sqref="M78:N97"/>
    </sheetView>
  </sheetViews>
  <sheetFormatPr baseColWidth="10" defaultRowHeight="16" x14ac:dyDescent="0.2"/>
  <cols>
    <col min="12" max="12" width="13.1640625" style="16" bestFit="1" customWidth="1"/>
    <col min="13" max="13" width="13.1640625" bestFit="1" customWidth="1"/>
  </cols>
  <sheetData>
    <row r="2" spans="12:18" x14ac:dyDescent="0.2">
      <c r="L2" s="16" t="s">
        <v>91</v>
      </c>
    </row>
    <row r="3" spans="12:18" x14ac:dyDescent="0.2">
      <c r="L3" s="16" t="s">
        <v>155</v>
      </c>
    </row>
    <row r="4" spans="12:18" x14ac:dyDescent="0.2">
      <c r="L4" s="16" t="s">
        <v>23</v>
      </c>
    </row>
    <row r="5" spans="12:18" x14ac:dyDescent="0.2">
      <c r="L5" s="16" t="s">
        <v>155</v>
      </c>
      <c r="M5" s="16" t="s">
        <v>4</v>
      </c>
      <c r="N5">
        <f>COUNTIF(L:L,"Pirates")</f>
        <v>1</v>
      </c>
      <c r="R5" s="16"/>
    </row>
    <row r="6" spans="12:18" x14ac:dyDescent="0.2">
      <c r="L6" s="16" t="s">
        <v>152</v>
      </c>
      <c r="M6" s="16" t="s">
        <v>2</v>
      </c>
      <c r="N6">
        <f>COUNTIF(L:L,"Mariners")</f>
        <v>1</v>
      </c>
      <c r="R6" s="16"/>
    </row>
    <row r="7" spans="12:18" x14ac:dyDescent="0.2">
      <c r="L7" s="16" t="s">
        <v>4</v>
      </c>
      <c r="R7" s="16"/>
    </row>
    <row r="8" spans="12:18" x14ac:dyDescent="0.2">
      <c r="L8" s="16" t="s">
        <v>155</v>
      </c>
      <c r="M8" s="16" t="s">
        <v>38</v>
      </c>
      <c r="N8">
        <f>COUNTIF(L:L,"Angels")</f>
        <v>0</v>
      </c>
      <c r="R8" s="16"/>
    </row>
    <row r="9" spans="12:18" x14ac:dyDescent="0.2">
      <c r="L9" s="16" t="s">
        <v>142</v>
      </c>
      <c r="M9" t="s">
        <v>43</v>
      </c>
      <c r="N9">
        <f>COUNTIF(L:L,"Marlins")</f>
        <v>2</v>
      </c>
      <c r="R9" s="16"/>
    </row>
    <row r="10" spans="12:18" x14ac:dyDescent="0.2">
      <c r="L10" s="16" t="s">
        <v>156</v>
      </c>
      <c r="M10" s="16" t="s">
        <v>23</v>
      </c>
      <c r="N10">
        <f>COUNTIF(L:L,"Phillies")</f>
        <v>2</v>
      </c>
      <c r="R10" s="16"/>
    </row>
    <row r="11" spans="12:18" x14ac:dyDescent="0.2">
      <c r="L11" s="16" t="s">
        <v>155</v>
      </c>
      <c r="M11" s="16" t="s">
        <v>80</v>
      </c>
      <c r="N11">
        <f>COUNTIF(L:L,"Rangers")</f>
        <v>0</v>
      </c>
      <c r="R11" s="16"/>
    </row>
    <row r="12" spans="12:18" x14ac:dyDescent="0.2">
      <c r="L12" s="16" t="s">
        <v>155</v>
      </c>
      <c r="R12" s="16"/>
    </row>
    <row r="13" spans="12:18" x14ac:dyDescent="0.2">
      <c r="L13" s="16" t="s">
        <v>141</v>
      </c>
      <c r="M13" s="16" t="s">
        <v>63</v>
      </c>
      <c r="N13">
        <f>COUNTIF(L:L,"Tigers")</f>
        <v>0</v>
      </c>
      <c r="R13" s="16"/>
    </row>
    <row r="14" spans="12:18" x14ac:dyDescent="0.2">
      <c r="L14" s="16" t="s">
        <v>13</v>
      </c>
      <c r="R14" s="16"/>
    </row>
    <row r="15" spans="12:18" x14ac:dyDescent="0.2">
      <c r="L15" s="16" t="s">
        <v>155</v>
      </c>
      <c r="M15" s="16"/>
    </row>
    <row r="16" spans="12:18" x14ac:dyDescent="0.2">
      <c r="L16" s="16" t="s">
        <v>146</v>
      </c>
      <c r="M16" s="16"/>
    </row>
    <row r="17" spans="12:17" x14ac:dyDescent="0.2">
      <c r="L17" s="16" t="s">
        <v>155</v>
      </c>
    </row>
    <row r="18" spans="12:17" x14ac:dyDescent="0.2">
      <c r="L18" s="16" t="s">
        <v>153</v>
      </c>
      <c r="M18" s="16"/>
    </row>
    <row r="19" spans="12:17" x14ac:dyDescent="0.2">
      <c r="L19" s="16" t="s">
        <v>155</v>
      </c>
      <c r="Q19" s="16"/>
    </row>
    <row r="20" spans="12:17" x14ac:dyDescent="0.2">
      <c r="L20" s="16" t="s">
        <v>156</v>
      </c>
    </row>
    <row r="21" spans="12:17" x14ac:dyDescent="0.2">
      <c r="L21" s="16" t="s">
        <v>59</v>
      </c>
    </row>
    <row r="22" spans="12:17" x14ac:dyDescent="0.2">
      <c r="L22" s="16" t="s">
        <v>152</v>
      </c>
      <c r="M22" s="16"/>
    </row>
    <row r="23" spans="12:17" x14ac:dyDescent="0.2">
      <c r="L23" s="16" t="s">
        <v>155</v>
      </c>
    </row>
    <row r="24" spans="12:17" x14ac:dyDescent="0.2">
      <c r="L24" s="16" t="s">
        <v>43</v>
      </c>
    </row>
    <row r="25" spans="12:17" x14ac:dyDescent="0.2">
      <c r="L25" s="16" t="s">
        <v>155</v>
      </c>
    </row>
    <row r="26" spans="12:17" x14ac:dyDescent="0.2">
      <c r="L26" s="16" t="s">
        <v>155</v>
      </c>
    </row>
    <row r="27" spans="12:17" x14ac:dyDescent="0.2">
      <c r="L27" s="16" t="s">
        <v>155</v>
      </c>
      <c r="M27" s="16" t="s">
        <v>13</v>
      </c>
      <c r="N27">
        <f>COUNTIF(L:L,"Cubs")</f>
        <v>4</v>
      </c>
    </row>
    <row r="28" spans="12:17" x14ac:dyDescent="0.2">
      <c r="L28" s="16" t="s">
        <v>152</v>
      </c>
    </row>
    <row r="29" spans="12:17" x14ac:dyDescent="0.2">
      <c r="L29" s="16" t="s">
        <v>146</v>
      </c>
    </row>
    <row r="30" spans="12:17" x14ac:dyDescent="0.2">
      <c r="L30" s="16" t="s">
        <v>13</v>
      </c>
    </row>
    <row r="31" spans="12:17" x14ac:dyDescent="0.2">
      <c r="L31" s="16" t="s">
        <v>155</v>
      </c>
      <c r="M31" s="16"/>
    </row>
    <row r="32" spans="12:17" x14ac:dyDescent="0.2">
      <c r="L32" s="16" t="s">
        <v>2</v>
      </c>
    </row>
    <row r="33" spans="12:14" x14ac:dyDescent="0.2">
      <c r="L33" s="16" t="s">
        <v>141</v>
      </c>
      <c r="M33" s="16" t="s">
        <v>153</v>
      </c>
      <c r="N33">
        <f>COUNTIF(L:L,"Cardinals")</f>
        <v>1</v>
      </c>
    </row>
    <row r="34" spans="12:14" x14ac:dyDescent="0.2">
      <c r="L34" s="16" t="s">
        <v>149</v>
      </c>
    </row>
    <row r="35" spans="12:14" x14ac:dyDescent="0.2">
      <c r="L35" s="16" t="s">
        <v>148</v>
      </c>
    </row>
    <row r="36" spans="12:14" x14ac:dyDescent="0.2">
      <c r="L36" s="16" t="s">
        <v>155</v>
      </c>
    </row>
    <row r="37" spans="12:14" x14ac:dyDescent="0.2">
      <c r="L37" s="16" t="s">
        <v>141</v>
      </c>
    </row>
    <row r="38" spans="12:14" x14ac:dyDescent="0.2">
      <c r="L38" s="16" t="s">
        <v>16</v>
      </c>
      <c r="M38" s="16" t="s">
        <v>148</v>
      </c>
      <c r="N38">
        <f>COUNTIF(L:L,"Athletics")</f>
        <v>1</v>
      </c>
    </row>
    <row r="39" spans="12:14" x14ac:dyDescent="0.2">
      <c r="L39" s="16" t="s">
        <v>155</v>
      </c>
    </row>
    <row r="40" spans="12:14" x14ac:dyDescent="0.2">
      <c r="L40" s="16" t="s">
        <v>78</v>
      </c>
    </row>
    <row r="41" spans="12:14" x14ac:dyDescent="0.2">
      <c r="L41" s="16" t="s">
        <v>152</v>
      </c>
    </row>
    <row r="42" spans="12:14" x14ac:dyDescent="0.2">
      <c r="L42" s="16" t="s">
        <v>155</v>
      </c>
    </row>
    <row r="43" spans="12:14" x14ac:dyDescent="0.2">
      <c r="L43" s="16" t="s">
        <v>40</v>
      </c>
      <c r="M43" s="16" t="s">
        <v>150</v>
      </c>
      <c r="N43">
        <f>COUNTIF(L:L,"Mets")</f>
        <v>0</v>
      </c>
    </row>
    <row r="44" spans="12:14" x14ac:dyDescent="0.2">
      <c r="L44" s="16" t="s">
        <v>155</v>
      </c>
      <c r="M44" s="16" t="s">
        <v>43</v>
      </c>
      <c r="N44">
        <f>COUNTIF(L:L,"Marlins")</f>
        <v>2</v>
      </c>
    </row>
    <row r="45" spans="12:14" x14ac:dyDescent="0.2">
      <c r="L45" s="16" t="s">
        <v>144</v>
      </c>
      <c r="M45" s="16" t="s">
        <v>153</v>
      </c>
      <c r="N45">
        <f>COUNTIF(L:L,"Cardinals")</f>
        <v>1</v>
      </c>
    </row>
    <row r="46" spans="12:14" x14ac:dyDescent="0.2">
      <c r="L46" s="16" t="s">
        <v>155</v>
      </c>
    </row>
    <row r="47" spans="12:14" x14ac:dyDescent="0.2">
      <c r="L47" s="16" t="s">
        <v>155</v>
      </c>
    </row>
    <row r="48" spans="12:14" x14ac:dyDescent="0.2">
      <c r="L48" s="16" t="s">
        <v>149</v>
      </c>
      <c r="M48" s="16"/>
    </row>
    <row r="49" spans="12:14" x14ac:dyDescent="0.2">
      <c r="L49" s="16" t="s">
        <v>146</v>
      </c>
      <c r="M49" s="16"/>
    </row>
    <row r="50" spans="12:14" x14ac:dyDescent="0.2">
      <c r="L50" s="16" t="s">
        <v>152</v>
      </c>
    </row>
    <row r="51" spans="12:14" x14ac:dyDescent="0.2">
      <c r="L51" s="16" t="s">
        <v>146</v>
      </c>
    </row>
    <row r="52" spans="12:14" x14ac:dyDescent="0.2">
      <c r="L52" s="16" t="s">
        <v>13</v>
      </c>
    </row>
    <row r="53" spans="12:14" x14ac:dyDescent="0.2">
      <c r="L53" s="16" t="s">
        <v>155</v>
      </c>
      <c r="M53" s="16" t="s">
        <v>154</v>
      </c>
      <c r="N53">
        <f>COUNTIF(L:L,"Reds")</f>
        <v>0</v>
      </c>
    </row>
    <row r="54" spans="12:14" x14ac:dyDescent="0.2">
      <c r="L54" s="16" t="s">
        <v>149</v>
      </c>
    </row>
    <row r="55" spans="12:14" x14ac:dyDescent="0.2">
      <c r="L55" s="16" t="s">
        <v>43</v>
      </c>
      <c r="M55" s="16"/>
    </row>
    <row r="56" spans="12:14" x14ac:dyDescent="0.2">
      <c r="L56" s="16" t="s">
        <v>147</v>
      </c>
    </row>
    <row r="57" spans="12:14" x14ac:dyDescent="0.2">
      <c r="L57" s="16" t="s">
        <v>155</v>
      </c>
    </row>
    <row r="58" spans="12:14" x14ac:dyDescent="0.2">
      <c r="L58" s="16" t="s">
        <v>142</v>
      </c>
    </row>
    <row r="59" spans="12:14" x14ac:dyDescent="0.2">
      <c r="L59" s="16" t="s">
        <v>144</v>
      </c>
      <c r="M59" s="16"/>
    </row>
    <row r="60" spans="12:14" x14ac:dyDescent="0.2">
      <c r="L60" s="16" t="s">
        <v>144</v>
      </c>
    </row>
    <row r="61" spans="12:14" x14ac:dyDescent="0.2">
      <c r="L61" s="16" t="s">
        <v>156</v>
      </c>
    </row>
    <row r="62" spans="12:14" x14ac:dyDescent="0.2">
      <c r="L62" s="16" t="s">
        <v>152</v>
      </c>
    </row>
    <row r="63" spans="12:14" x14ac:dyDescent="0.2">
      <c r="L63" s="16" t="s">
        <v>40</v>
      </c>
      <c r="M63" s="16" t="s">
        <v>143</v>
      </c>
      <c r="N63">
        <f>COUNTIF(L:L,"Red Sox")</f>
        <v>0</v>
      </c>
    </row>
    <row r="64" spans="12:14" x14ac:dyDescent="0.2">
      <c r="L64" s="16" t="s">
        <v>155</v>
      </c>
      <c r="M64" s="16" t="s">
        <v>80</v>
      </c>
      <c r="N64">
        <f>COUNTIF(L:L,"Rangers")</f>
        <v>0</v>
      </c>
    </row>
    <row r="65" spans="12:14" x14ac:dyDescent="0.2">
      <c r="L65" s="16" t="s">
        <v>13</v>
      </c>
      <c r="M65" s="16" t="s">
        <v>150</v>
      </c>
      <c r="N65">
        <f>COUNTIF(L:L,"Mets")</f>
        <v>0</v>
      </c>
    </row>
    <row r="66" spans="12:14" x14ac:dyDescent="0.2">
      <c r="L66" s="16" t="s">
        <v>155</v>
      </c>
      <c r="M66" s="16" t="s">
        <v>154</v>
      </c>
      <c r="N66">
        <f>COUNTIF(L:L,"Reds")</f>
        <v>0</v>
      </c>
    </row>
    <row r="67" spans="12:14" x14ac:dyDescent="0.2">
      <c r="L67" s="16" t="s">
        <v>141</v>
      </c>
      <c r="M67" s="16" t="s">
        <v>151</v>
      </c>
      <c r="N67">
        <f>COUNTIF(L:L,"Nationals")</f>
        <v>0</v>
      </c>
    </row>
    <row r="68" spans="12:14" x14ac:dyDescent="0.2">
      <c r="L68" s="16" t="s">
        <v>23</v>
      </c>
    </row>
    <row r="69" spans="12:14" x14ac:dyDescent="0.2">
      <c r="L69" s="16" t="s">
        <v>59</v>
      </c>
      <c r="M69" s="16" t="s">
        <v>38</v>
      </c>
      <c r="N69">
        <f>COUNTIF(L:L,"Angels")</f>
        <v>0</v>
      </c>
    </row>
    <row r="70" spans="12:14" x14ac:dyDescent="0.2">
      <c r="L70" s="16" t="s">
        <v>152</v>
      </c>
    </row>
    <row r="72" spans="12:14" x14ac:dyDescent="0.2">
      <c r="M72" s="16" t="s">
        <v>63</v>
      </c>
      <c r="N72">
        <f>COUNTIF(L:L,"Tigers")</f>
        <v>0</v>
      </c>
    </row>
    <row r="76" spans="12:14" x14ac:dyDescent="0.2">
      <c r="M76" s="16" t="s">
        <v>157</v>
      </c>
      <c r="N76">
        <f>COUNTIF(L:L,"Rockies")</f>
        <v>0</v>
      </c>
    </row>
    <row r="78" spans="12:14" x14ac:dyDescent="0.2">
      <c r="M78" s="16" t="s">
        <v>155</v>
      </c>
      <c r="N78">
        <f>COUNTIF(L:L,"Dodgers")</f>
        <v>23</v>
      </c>
    </row>
    <row r="79" spans="12:14" x14ac:dyDescent="0.2">
      <c r="M79" s="16" t="s">
        <v>152</v>
      </c>
      <c r="N79">
        <f>COUNTIF(L:L,"Brewers")</f>
        <v>7</v>
      </c>
    </row>
    <row r="80" spans="12:14" x14ac:dyDescent="0.2">
      <c r="M80" s="16" t="s">
        <v>146</v>
      </c>
      <c r="N80">
        <f>COUNTIF(L:L,"Twins")</f>
        <v>4</v>
      </c>
    </row>
    <row r="81" spans="13:14" x14ac:dyDescent="0.2">
      <c r="M81" s="16" t="s">
        <v>141</v>
      </c>
      <c r="N81">
        <f>COUNTIF(L:L,"Yankees")</f>
        <v>4</v>
      </c>
    </row>
    <row r="82" spans="13:14" x14ac:dyDescent="0.2">
      <c r="M82" s="16" t="s">
        <v>13</v>
      </c>
      <c r="N82">
        <f>COUNTIF(L:L,"Cubs")</f>
        <v>4</v>
      </c>
    </row>
    <row r="83" spans="13:14" x14ac:dyDescent="0.2">
      <c r="M83" s="16" t="s">
        <v>144</v>
      </c>
      <c r="N83">
        <f>COUNTIF(L:L,"Blue Jays")</f>
        <v>3</v>
      </c>
    </row>
    <row r="84" spans="13:14" x14ac:dyDescent="0.2">
      <c r="M84" s="16" t="s">
        <v>156</v>
      </c>
      <c r="N84">
        <f>COUNTIF(L:L,"Giants")</f>
        <v>3</v>
      </c>
    </row>
    <row r="85" spans="13:14" x14ac:dyDescent="0.2">
      <c r="M85" s="16" t="s">
        <v>149</v>
      </c>
      <c r="N85">
        <f>COUNTIF(L:L,"Braves")</f>
        <v>3</v>
      </c>
    </row>
    <row r="86" spans="13:14" x14ac:dyDescent="0.2">
      <c r="M86" s="16" t="s">
        <v>59</v>
      </c>
      <c r="N86">
        <f>COUNTIF(L:L,"Padres")</f>
        <v>2</v>
      </c>
    </row>
    <row r="87" spans="13:14" x14ac:dyDescent="0.2">
      <c r="M87" s="16" t="s">
        <v>142</v>
      </c>
      <c r="N87">
        <f>COUNTIF(L:L,"Orioles")</f>
        <v>2</v>
      </c>
    </row>
    <row r="88" spans="13:14" x14ac:dyDescent="0.2">
      <c r="M88" s="16" t="s">
        <v>23</v>
      </c>
      <c r="N88">
        <f>COUNTIF(L:L,"Phillies")</f>
        <v>2</v>
      </c>
    </row>
    <row r="89" spans="13:14" x14ac:dyDescent="0.2">
      <c r="M89" s="16" t="s">
        <v>43</v>
      </c>
      <c r="N89">
        <f>COUNTIF(L:L,"Marlins")</f>
        <v>2</v>
      </c>
    </row>
    <row r="90" spans="13:14" x14ac:dyDescent="0.2">
      <c r="M90" s="16" t="s">
        <v>40</v>
      </c>
      <c r="N90">
        <f>COUNTIF(L:L,"White Sox")</f>
        <v>2</v>
      </c>
    </row>
    <row r="91" spans="13:14" x14ac:dyDescent="0.2">
      <c r="M91" s="16" t="s">
        <v>4</v>
      </c>
      <c r="N91">
        <f>COUNTIF(L:L,"Pirates")</f>
        <v>1</v>
      </c>
    </row>
    <row r="92" spans="13:14" x14ac:dyDescent="0.2">
      <c r="M92" s="16" t="s">
        <v>16</v>
      </c>
      <c r="N92">
        <f>COUNTIF(L:L,"Diamondbacks")</f>
        <v>1</v>
      </c>
    </row>
    <row r="93" spans="13:14" x14ac:dyDescent="0.2">
      <c r="M93" s="16" t="s">
        <v>2</v>
      </c>
      <c r="N93">
        <f>COUNTIF(L:L,"Mariners")</f>
        <v>1</v>
      </c>
    </row>
    <row r="94" spans="13:14" x14ac:dyDescent="0.2">
      <c r="M94" s="16" t="s">
        <v>148</v>
      </c>
      <c r="N94">
        <f>COUNTIF(L:L,"Athletics")</f>
        <v>1</v>
      </c>
    </row>
    <row r="95" spans="13:14" x14ac:dyDescent="0.2">
      <c r="M95" s="16" t="s">
        <v>78</v>
      </c>
      <c r="N95">
        <f>COUNTIF(L:L,"Royals")</f>
        <v>1</v>
      </c>
    </row>
    <row r="96" spans="13:14" x14ac:dyDescent="0.2">
      <c r="M96" s="16" t="s">
        <v>147</v>
      </c>
      <c r="N96">
        <f>COUNTIF(L:L,"Astros")</f>
        <v>1</v>
      </c>
    </row>
    <row r="97" spans="13:14" x14ac:dyDescent="0.2">
      <c r="M97" s="16" t="s">
        <v>153</v>
      </c>
      <c r="N97">
        <f>COUNTIF(L:L,"Cardinals")</f>
        <v>1</v>
      </c>
    </row>
    <row r="99" spans="13:14" x14ac:dyDescent="0.2">
      <c r="M99" s="16" t="s">
        <v>145</v>
      </c>
      <c r="N99">
        <f>COUNTIF(L:L,"Guardians")</f>
        <v>0</v>
      </c>
    </row>
    <row r="100" spans="13:14" x14ac:dyDescent="0.2">
      <c r="M100" s="16" t="s">
        <v>18</v>
      </c>
      <c r="N100">
        <f>COUNTIF(L:L,"Rays")</f>
        <v>0</v>
      </c>
    </row>
  </sheetData>
  <autoFilter ref="L2:L70" xr:uid="{044B569B-4B61-424F-AC97-3CB456D9C5C1}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378C3-A2E9-904B-994A-1CAE44DF3B68}">
  <dimension ref="A1:AH72"/>
  <sheetViews>
    <sheetView showGridLines="0" workbookViewId="0">
      <pane xSplit="4" topLeftCell="E1" activePane="topRight" state="frozen"/>
      <selection pane="topRight" activeCell="H2" sqref="H2"/>
    </sheetView>
  </sheetViews>
  <sheetFormatPr baseColWidth="10" defaultRowHeight="16" x14ac:dyDescent="0.2"/>
  <cols>
    <col min="1" max="1" width="19.1640625" bestFit="1" customWidth="1"/>
    <col min="3" max="3" width="13.1640625" bestFit="1" customWidth="1"/>
    <col min="4" max="4" width="23.83203125" bestFit="1" customWidth="1"/>
    <col min="5" max="5" width="12.6640625" style="11" bestFit="1" customWidth="1"/>
    <col min="6" max="6" width="10.83203125" style="11"/>
    <col min="7" max="8" width="12.6640625" style="11" bestFit="1" customWidth="1"/>
    <col min="9" max="10" width="10.83203125" style="11"/>
    <col min="11" max="20" width="12.6640625" style="11" bestFit="1" customWidth="1"/>
    <col min="21" max="21" width="10.83203125" style="11"/>
    <col min="22" max="29" width="12.6640625" style="11" bestFit="1" customWidth="1"/>
    <col min="30" max="30" width="10.83203125" style="11"/>
    <col min="31" max="31" width="12.6640625" style="11" bestFit="1" customWidth="1"/>
    <col min="32" max="32" width="17.1640625" style="11" customWidth="1"/>
    <col min="33" max="34" width="10.83203125" style="11"/>
    <col min="35" max="16384" width="10.83203125" style="10"/>
  </cols>
  <sheetData>
    <row r="1" spans="1:34" x14ac:dyDescent="0.2">
      <c r="A1" s="8" t="s">
        <v>137</v>
      </c>
    </row>
    <row r="2" spans="1:34" x14ac:dyDescent="0.2">
      <c r="A2" s="8" t="s">
        <v>176</v>
      </c>
      <c r="D2" t="s">
        <v>172</v>
      </c>
      <c r="E2" s="19">
        <f t="shared" ref="E2:AH2" si="0">IFERROR(AVERAGE(E5:E72),"-")</f>
        <v>3.3548387096774195</v>
      </c>
      <c r="F2" s="19">
        <f t="shared" si="0"/>
        <v>2.896551724137931</v>
      </c>
      <c r="G2" s="19">
        <f t="shared" si="0"/>
        <v>2.875</v>
      </c>
      <c r="H2" s="19">
        <f t="shared" si="0"/>
        <v>2.4571428571428573</v>
      </c>
      <c r="I2" s="19">
        <f t="shared" si="0"/>
        <v>4.204081632653061</v>
      </c>
      <c r="J2" s="19">
        <f t="shared" si="0"/>
        <v>4.2692307692307692</v>
      </c>
      <c r="K2" s="19">
        <f t="shared" si="0"/>
        <v>4.6031746031746028</v>
      </c>
      <c r="L2" s="19">
        <f t="shared" si="0"/>
        <v>3.6065573770491803</v>
      </c>
      <c r="M2" s="19">
        <f t="shared" si="0"/>
        <v>3.8837209302325579</v>
      </c>
      <c r="N2" s="19">
        <f t="shared" si="0"/>
        <v>2.129032258064516</v>
      </c>
      <c r="O2" s="19">
        <f t="shared" si="0"/>
        <v>3.875</v>
      </c>
      <c r="P2" s="19">
        <f t="shared" si="0"/>
        <v>4.2586206896551726</v>
      </c>
      <c r="Q2" s="19">
        <f t="shared" si="0"/>
        <v>3.5517241379310347</v>
      </c>
      <c r="R2" s="19">
        <f t="shared" si="0"/>
        <v>3.2325581395348837</v>
      </c>
      <c r="S2" s="19">
        <f t="shared" si="0"/>
        <v>4.0256410256410255</v>
      </c>
      <c r="T2" s="19">
        <f t="shared" si="0"/>
        <v>5.3703703703703702</v>
      </c>
      <c r="U2" s="19">
        <f t="shared" si="0"/>
        <v>3.6279069767441858</v>
      </c>
      <c r="V2" s="19">
        <f t="shared" si="0"/>
        <v>4.3650793650793647</v>
      </c>
      <c r="W2" s="19">
        <f t="shared" si="0"/>
        <v>2.9534883720930232</v>
      </c>
      <c r="X2" s="19">
        <f t="shared" si="0"/>
        <v>2.5681818181818183</v>
      </c>
      <c r="Y2" s="19">
        <f t="shared" si="0"/>
        <v>4.6181818181818182</v>
      </c>
      <c r="Z2" s="19">
        <f t="shared" si="0"/>
        <v>2.5</v>
      </c>
      <c r="AA2" s="19">
        <f t="shared" si="0"/>
        <v>4.3921568627450984</v>
      </c>
      <c r="AB2" s="19">
        <f t="shared" si="0"/>
        <v>3.4920634920634921</v>
      </c>
      <c r="AC2" s="19">
        <f t="shared" si="0"/>
        <v>1.6545454545454545</v>
      </c>
      <c r="AD2" s="19">
        <f t="shared" si="0"/>
        <v>3.7222222222222223</v>
      </c>
      <c r="AE2" s="19">
        <f t="shared" si="0"/>
        <v>4.0333333333333332</v>
      </c>
      <c r="AF2" s="19">
        <f t="shared" si="0"/>
        <v>2.8837209302325579</v>
      </c>
      <c r="AG2" s="19">
        <f t="shared" si="0"/>
        <v>3.3255813953488373</v>
      </c>
      <c r="AH2" s="19">
        <f t="shared" si="0"/>
        <v>3.7391304347826089</v>
      </c>
    </row>
    <row r="3" spans="1:34" x14ac:dyDescent="0.2">
      <c r="B3">
        <v>68</v>
      </c>
      <c r="C3">
        <f>COUNT(E5:AH72)</f>
        <v>1360</v>
      </c>
      <c r="D3" t="s">
        <v>171</v>
      </c>
      <c r="E3" s="11">
        <f t="shared" ref="E3:N3" si="1">68-COUNT(E5:E72)</f>
        <v>37</v>
      </c>
      <c r="F3" s="11">
        <f t="shared" si="1"/>
        <v>39</v>
      </c>
      <c r="G3" s="11">
        <f t="shared" si="1"/>
        <v>12</v>
      </c>
      <c r="H3" s="11">
        <f t="shared" si="1"/>
        <v>33</v>
      </c>
      <c r="I3" s="11">
        <f t="shared" si="1"/>
        <v>19</v>
      </c>
      <c r="J3" s="11">
        <f t="shared" si="1"/>
        <v>16</v>
      </c>
      <c r="K3" s="11">
        <f t="shared" si="1"/>
        <v>5</v>
      </c>
      <c r="L3" s="11">
        <f t="shared" si="1"/>
        <v>7</v>
      </c>
      <c r="M3" s="11">
        <f t="shared" si="1"/>
        <v>25</v>
      </c>
      <c r="N3" s="11">
        <f t="shared" si="1"/>
        <v>37</v>
      </c>
      <c r="O3" s="11">
        <f>68-COUNT(O5:O72)</f>
        <v>20</v>
      </c>
      <c r="P3" s="11">
        <f>68-COUNT(P5:P72)</f>
        <v>10</v>
      </c>
      <c r="Q3" s="11">
        <f t="shared" ref="Q3:AH3" si="2">68-COUNT(Q5:Q72)</f>
        <v>10</v>
      </c>
      <c r="R3" s="11">
        <f t="shared" si="2"/>
        <v>25</v>
      </c>
      <c r="S3" s="11">
        <f t="shared" si="2"/>
        <v>29</v>
      </c>
      <c r="T3" s="11">
        <f t="shared" si="2"/>
        <v>14</v>
      </c>
      <c r="U3" s="11">
        <f t="shared" si="2"/>
        <v>25</v>
      </c>
      <c r="V3" s="11">
        <f t="shared" si="2"/>
        <v>5</v>
      </c>
      <c r="W3" s="11">
        <f t="shared" si="2"/>
        <v>25</v>
      </c>
      <c r="X3" s="11">
        <f t="shared" si="2"/>
        <v>24</v>
      </c>
      <c r="Y3" s="11">
        <f t="shared" si="2"/>
        <v>13</v>
      </c>
      <c r="Z3" s="11">
        <f t="shared" si="2"/>
        <v>32</v>
      </c>
      <c r="AA3" s="11">
        <f t="shared" si="2"/>
        <v>17</v>
      </c>
      <c r="AB3" s="11">
        <f t="shared" si="2"/>
        <v>5</v>
      </c>
      <c r="AC3" s="11">
        <f t="shared" si="2"/>
        <v>13</v>
      </c>
      <c r="AD3" s="11">
        <f t="shared" si="2"/>
        <v>50</v>
      </c>
      <c r="AE3" s="11">
        <f t="shared" si="2"/>
        <v>38</v>
      </c>
      <c r="AF3" s="11">
        <f t="shared" si="2"/>
        <v>25</v>
      </c>
      <c r="AG3" s="11">
        <f t="shared" si="2"/>
        <v>25</v>
      </c>
      <c r="AH3" s="11">
        <f t="shared" si="2"/>
        <v>45</v>
      </c>
    </row>
    <row r="4" spans="1:34" x14ac:dyDescent="0.2">
      <c r="D4" t="s">
        <v>179</v>
      </c>
      <c r="E4" s="11" t="s">
        <v>141</v>
      </c>
      <c r="F4" s="11" t="s">
        <v>142</v>
      </c>
      <c r="G4" s="11" t="s">
        <v>143</v>
      </c>
      <c r="H4" s="11" t="s">
        <v>18</v>
      </c>
      <c r="I4" s="11" t="s">
        <v>144</v>
      </c>
      <c r="J4" s="11" t="s">
        <v>145</v>
      </c>
      <c r="K4" s="11" t="s">
        <v>78</v>
      </c>
      <c r="L4" s="11" t="s">
        <v>63</v>
      </c>
      <c r="M4" s="11" t="s">
        <v>146</v>
      </c>
      <c r="N4" s="11" t="s">
        <v>40</v>
      </c>
      <c r="O4" s="11" t="s">
        <v>147</v>
      </c>
      <c r="P4" s="11" t="s">
        <v>2</v>
      </c>
      <c r="Q4" s="11" t="s">
        <v>80</v>
      </c>
      <c r="R4" s="11" t="s">
        <v>148</v>
      </c>
      <c r="S4" s="11" t="s">
        <v>38</v>
      </c>
      <c r="T4" s="11" t="s">
        <v>23</v>
      </c>
      <c r="U4" s="11" t="s">
        <v>149</v>
      </c>
      <c r="V4" s="11" t="s">
        <v>150</v>
      </c>
      <c r="W4" s="11" t="s">
        <v>151</v>
      </c>
      <c r="X4" s="11" t="s">
        <v>43</v>
      </c>
      <c r="Y4" s="11" t="s">
        <v>152</v>
      </c>
      <c r="Z4" s="11" t="s">
        <v>153</v>
      </c>
      <c r="AA4" s="11" t="s">
        <v>13</v>
      </c>
      <c r="AB4" s="11" t="s">
        <v>154</v>
      </c>
      <c r="AC4" s="11" t="s">
        <v>4</v>
      </c>
      <c r="AD4" s="11" t="s">
        <v>155</v>
      </c>
      <c r="AE4" s="11" t="s">
        <v>59</v>
      </c>
      <c r="AF4" s="11" t="s">
        <v>16</v>
      </c>
      <c r="AG4" s="11" t="s">
        <v>156</v>
      </c>
      <c r="AH4" s="11" t="s">
        <v>157</v>
      </c>
    </row>
    <row r="5" spans="1:34" x14ac:dyDescent="0.2">
      <c r="D5" s="1" t="s">
        <v>29</v>
      </c>
      <c r="E5" s="21">
        <v>3</v>
      </c>
      <c r="F5" s="21"/>
      <c r="G5" s="21"/>
      <c r="H5" s="21"/>
      <c r="I5" s="21">
        <v>6</v>
      </c>
      <c r="J5" s="21"/>
      <c r="K5" s="21"/>
      <c r="L5" s="21">
        <v>1</v>
      </c>
      <c r="M5" s="21">
        <v>5</v>
      </c>
      <c r="N5" s="21">
        <v>2</v>
      </c>
      <c r="O5" s="21">
        <v>2</v>
      </c>
      <c r="P5" s="21">
        <v>1</v>
      </c>
      <c r="Q5" s="21">
        <v>2</v>
      </c>
      <c r="R5" s="21"/>
      <c r="S5" s="21">
        <v>5</v>
      </c>
      <c r="T5" s="21">
        <v>3</v>
      </c>
      <c r="U5" s="21">
        <v>5</v>
      </c>
      <c r="V5" s="21">
        <v>4</v>
      </c>
      <c r="W5" s="21">
        <v>3</v>
      </c>
      <c r="X5" s="21">
        <v>2</v>
      </c>
      <c r="Y5" s="21">
        <v>5</v>
      </c>
      <c r="Z5" s="21">
        <v>1</v>
      </c>
      <c r="AA5" s="21"/>
      <c r="AB5" s="21">
        <v>4</v>
      </c>
      <c r="AC5" s="21">
        <v>1</v>
      </c>
      <c r="AD5" s="21"/>
      <c r="AE5" s="21"/>
      <c r="AF5" s="21"/>
      <c r="AG5" s="21">
        <v>1</v>
      </c>
      <c r="AH5" s="21">
        <v>2</v>
      </c>
    </row>
    <row r="6" spans="1:34" x14ac:dyDescent="0.2">
      <c r="D6" s="1" t="s">
        <v>44</v>
      </c>
      <c r="E6" s="21"/>
      <c r="F6" s="21">
        <v>4</v>
      </c>
      <c r="G6" s="21">
        <v>2</v>
      </c>
      <c r="H6" s="21">
        <v>1</v>
      </c>
      <c r="I6" s="21"/>
      <c r="J6" s="21">
        <v>4</v>
      </c>
      <c r="K6" s="21">
        <v>5</v>
      </c>
      <c r="L6" s="21">
        <v>5</v>
      </c>
      <c r="M6" s="21">
        <v>5</v>
      </c>
      <c r="N6" s="21">
        <v>4</v>
      </c>
      <c r="O6" s="21"/>
      <c r="P6" s="21">
        <v>5</v>
      </c>
      <c r="Q6" s="21">
        <v>2</v>
      </c>
      <c r="R6" s="21">
        <v>1</v>
      </c>
      <c r="S6" s="21">
        <v>3</v>
      </c>
      <c r="T6" s="21"/>
      <c r="U6" s="21">
        <v>4</v>
      </c>
      <c r="V6" s="21"/>
      <c r="W6" s="21"/>
      <c r="X6" s="21">
        <v>5</v>
      </c>
      <c r="Y6" s="21">
        <v>5</v>
      </c>
      <c r="Z6" s="21"/>
      <c r="AA6" s="21">
        <v>5</v>
      </c>
      <c r="AB6" s="21">
        <v>4</v>
      </c>
      <c r="AC6" s="21">
        <v>3</v>
      </c>
      <c r="AD6" s="21">
        <v>5</v>
      </c>
      <c r="AE6" s="21"/>
      <c r="AF6" s="21"/>
      <c r="AG6" s="21">
        <v>1</v>
      </c>
      <c r="AH6" s="21"/>
    </row>
    <row r="7" spans="1:34" x14ac:dyDescent="0.2">
      <c r="D7" s="1" t="s">
        <v>36</v>
      </c>
      <c r="E7" s="21"/>
      <c r="F7" s="21">
        <v>3</v>
      </c>
      <c r="G7" s="21"/>
      <c r="H7" s="21">
        <v>5</v>
      </c>
      <c r="I7" s="21">
        <v>3</v>
      </c>
      <c r="J7" s="21">
        <v>4</v>
      </c>
      <c r="K7" s="21">
        <v>5</v>
      </c>
      <c r="L7" s="21">
        <v>3</v>
      </c>
      <c r="M7" s="21">
        <v>5</v>
      </c>
      <c r="N7" s="21">
        <v>2</v>
      </c>
      <c r="O7" s="21">
        <v>5</v>
      </c>
      <c r="P7" s="21">
        <v>4</v>
      </c>
      <c r="Q7" s="21"/>
      <c r="R7" s="21">
        <v>2</v>
      </c>
      <c r="S7" s="21"/>
      <c r="T7" s="21">
        <v>6</v>
      </c>
      <c r="U7" s="21">
        <v>2</v>
      </c>
      <c r="V7" s="21">
        <v>4</v>
      </c>
      <c r="W7" s="21"/>
      <c r="X7" s="21"/>
      <c r="Y7" s="21">
        <v>4</v>
      </c>
      <c r="Z7" s="21">
        <v>5</v>
      </c>
      <c r="AA7" s="21">
        <v>5</v>
      </c>
      <c r="AB7" s="21">
        <v>3</v>
      </c>
      <c r="AC7" s="21">
        <v>3</v>
      </c>
      <c r="AD7" s="21"/>
      <c r="AE7" s="21"/>
      <c r="AF7" s="21"/>
      <c r="AG7" s="21">
        <v>4</v>
      </c>
      <c r="AH7" s="21"/>
    </row>
    <row r="8" spans="1:34" x14ac:dyDescent="0.2">
      <c r="D8" s="1" t="s">
        <v>14</v>
      </c>
      <c r="E8" s="21"/>
      <c r="F8" s="21">
        <v>3</v>
      </c>
      <c r="G8" s="21">
        <v>5</v>
      </c>
      <c r="H8" s="21">
        <v>2</v>
      </c>
      <c r="I8" s="21">
        <v>2</v>
      </c>
      <c r="J8" s="21"/>
      <c r="K8" s="21">
        <v>4</v>
      </c>
      <c r="L8" s="21">
        <v>4</v>
      </c>
      <c r="M8" s="21">
        <v>4</v>
      </c>
      <c r="N8" s="21"/>
      <c r="O8" s="21">
        <v>4</v>
      </c>
      <c r="P8" s="21">
        <v>4</v>
      </c>
      <c r="Q8" s="21">
        <v>2</v>
      </c>
      <c r="R8" s="21"/>
      <c r="S8" s="21"/>
      <c r="T8" s="21">
        <v>6</v>
      </c>
      <c r="U8" s="21">
        <v>4</v>
      </c>
      <c r="V8" s="21">
        <v>5</v>
      </c>
      <c r="W8" s="21">
        <v>3</v>
      </c>
      <c r="X8" s="21"/>
      <c r="Y8" s="21"/>
      <c r="Z8" s="21">
        <v>5</v>
      </c>
      <c r="AA8" s="21">
        <v>5</v>
      </c>
      <c r="AB8" s="21">
        <v>4</v>
      </c>
      <c r="AC8" s="21">
        <v>3</v>
      </c>
      <c r="AD8" s="21"/>
      <c r="AE8" s="21"/>
      <c r="AF8" s="21">
        <v>3</v>
      </c>
      <c r="AG8" s="21">
        <v>5</v>
      </c>
      <c r="AH8" s="21"/>
    </row>
    <row r="9" spans="1:34" x14ac:dyDescent="0.2">
      <c r="D9" s="1" t="s">
        <v>61</v>
      </c>
      <c r="E9" s="21"/>
      <c r="F9" s="21">
        <v>3</v>
      </c>
      <c r="G9" s="21">
        <v>2</v>
      </c>
      <c r="H9" s="21">
        <v>4</v>
      </c>
      <c r="I9" s="21"/>
      <c r="J9" s="21">
        <v>4</v>
      </c>
      <c r="K9" s="21">
        <v>5</v>
      </c>
      <c r="L9" s="21">
        <v>4</v>
      </c>
      <c r="M9" s="21"/>
      <c r="N9" s="21">
        <v>2</v>
      </c>
      <c r="O9" s="21">
        <v>5</v>
      </c>
      <c r="P9" s="21"/>
      <c r="Q9" s="21">
        <v>2</v>
      </c>
      <c r="R9" s="21">
        <v>1</v>
      </c>
      <c r="S9" s="21">
        <v>4</v>
      </c>
      <c r="T9" s="21">
        <v>4</v>
      </c>
      <c r="U9" s="21">
        <v>4</v>
      </c>
      <c r="V9" s="21">
        <v>5</v>
      </c>
      <c r="W9" s="21"/>
      <c r="X9" s="21"/>
      <c r="Y9" s="21">
        <v>5</v>
      </c>
      <c r="Z9" s="21">
        <v>1</v>
      </c>
      <c r="AA9" s="21">
        <v>5</v>
      </c>
      <c r="AB9" s="21">
        <v>4</v>
      </c>
      <c r="AC9" s="21"/>
      <c r="AD9" s="21"/>
      <c r="AE9" s="21"/>
      <c r="AF9" s="21">
        <v>2</v>
      </c>
      <c r="AG9" s="21">
        <v>5</v>
      </c>
      <c r="AH9" s="21"/>
    </row>
    <row r="10" spans="1:34" x14ac:dyDescent="0.2">
      <c r="D10" s="1" t="s">
        <v>49</v>
      </c>
      <c r="E10" s="21"/>
      <c r="F10" s="21"/>
      <c r="G10" s="21"/>
      <c r="H10" s="21"/>
      <c r="I10" s="21">
        <v>3</v>
      </c>
      <c r="J10" s="21">
        <v>4</v>
      </c>
      <c r="K10" s="21">
        <v>4</v>
      </c>
      <c r="L10" s="21">
        <v>4</v>
      </c>
      <c r="M10" s="21">
        <v>3</v>
      </c>
      <c r="N10" s="21"/>
      <c r="O10" s="21">
        <v>4</v>
      </c>
      <c r="P10" s="21">
        <v>1</v>
      </c>
      <c r="Q10" s="21">
        <v>2</v>
      </c>
      <c r="R10" s="21">
        <v>5</v>
      </c>
      <c r="S10" s="21">
        <v>3</v>
      </c>
      <c r="T10" s="21">
        <v>6</v>
      </c>
      <c r="U10" s="21">
        <v>1</v>
      </c>
      <c r="V10" s="21">
        <v>5</v>
      </c>
      <c r="W10" s="21">
        <v>3</v>
      </c>
      <c r="X10" s="21"/>
      <c r="Y10" s="21"/>
      <c r="Z10" s="21"/>
      <c r="AA10" s="21">
        <v>5</v>
      </c>
      <c r="AB10" s="21">
        <v>4</v>
      </c>
      <c r="AC10" s="21">
        <v>1</v>
      </c>
      <c r="AD10" s="21"/>
      <c r="AE10" s="21"/>
      <c r="AF10" s="21">
        <v>2</v>
      </c>
      <c r="AG10" s="21">
        <v>3</v>
      </c>
      <c r="AH10" s="21">
        <v>5</v>
      </c>
    </row>
    <row r="11" spans="1:34" x14ac:dyDescent="0.2">
      <c r="D11" s="1" t="s">
        <v>55</v>
      </c>
      <c r="E11" s="21"/>
      <c r="F11" s="21"/>
      <c r="G11" s="21">
        <v>2</v>
      </c>
      <c r="H11" s="21"/>
      <c r="I11" s="21">
        <v>2</v>
      </c>
      <c r="J11" s="21"/>
      <c r="K11" s="21">
        <v>5</v>
      </c>
      <c r="L11" s="21"/>
      <c r="M11" s="21">
        <v>4</v>
      </c>
      <c r="N11" s="21">
        <v>2</v>
      </c>
      <c r="O11" s="21">
        <v>4</v>
      </c>
      <c r="P11" s="21">
        <v>5</v>
      </c>
      <c r="Q11" s="21">
        <v>2</v>
      </c>
      <c r="R11" s="21">
        <v>2</v>
      </c>
      <c r="S11" s="21"/>
      <c r="T11" s="21">
        <v>6</v>
      </c>
      <c r="U11" s="21">
        <v>5</v>
      </c>
      <c r="V11" s="21">
        <v>5</v>
      </c>
      <c r="W11" s="21">
        <v>3</v>
      </c>
      <c r="X11" s="21">
        <v>2</v>
      </c>
      <c r="Y11" s="21">
        <v>4</v>
      </c>
      <c r="Z11" s="21"/>
      <c r="AA11" s="21">
        <v>3</v>
      </c>
      <c r="AB11" s="21">
        <v>4</v>
      </c>
      <c r="AC11" s="21">
        <v>1</v>
      </c>
      <c r="AD11" s="21"/>
      <c r="AE11" s="21">
        <v>3</v>
      </c>
      <c r="AF11" s="21"/>
      <c r="AG11" s="21"/>
      <c r="AH11" s="21">
        <v>5</v>
      </c>
    </row>
    <row r="12" spans="1:34" x14ac:dyDescent="0.2">
      <c r="D12" s="1" t="s">
        <v>22</v>
      </c>
      <c r="E12" s="21">
        <v>3</v>
      </c>
      <c r="F12" s="21">
        <v>0</v>
      </c>
      <c r="G12" s="21">
        <v>4</v>
      </c>
      <c r="H12" s="21">
        <v>2</v>
      </c>
      <c r="I12" s="21">
        <v>4</v>
      </c>
      <c r="J12" s="21"/>
      <c r="K12" s="21">
        <v>5</v>
      </c>
      <c r="L12" s="21">
        <v>4</v>
      </c>
      <c r="M12" s="21"/>
      <c r="N12" s="21"/>
      <c r="O12" s="21">
        <v>4</v>
      </c>
      <c r="P12" s="21">
        <v>1</v>
      </c>
      <c r="Q12" s="21">
        <v>2</v>
      </c>
      <c r="R12" s="21">
        <v>3</v>
      </c>
      <c r="S12" s="21"/>
      <c r="T12" s="21">
        <v>3</v>
      </c>
      <c r="U12" s="21"/>
      <c r="V12" s="21">
        <v>3</v>
      </c>
      <c r="W12" s="21">
        <v>4</v>
      </c>
      <c r="X12" s="21"/>
      <c r="Y12" s="21">
        <v>4</v>
      </c>
      <c r="Z12" s="21">
        <v>3</v>
      </c>
      <c r="AA12" s="21"/>
      <c r="AB12" s="21">
        <v>4</v>
      </c>
      <c r="AC12" s="21">
        <v>1</v>
      </c>
      <c r="AD12" s="21">
        <v>5</v>
      </c>
      <c r="AE12" s="21">
        <v>5</v>
      </c>
      <c r="AF12" s="21"/>
      <c r="AG12" s="21"/>
      <c r="AH12" s="21"/>
    </row>
    <row r="13" spans="1:34" x14ac:dyDescent="0.2">
      <c r="D13" s="1" t="s">
        <v>1</v>
      </c>
      <c r="E13" s="21">
        <v>3</v>
      </c>
      <c r="F13" s="21">
        <v>2</v>
      </c>
      <c r="G13" s="21"/>
      <c r="H13" s="21">
        <v>4</v>
      </c>
      <c r="I13" s="21">
        <v>3</v>
      </c>
      <c r="J13" s="21">
        <v>3</v>
      </c>
      <c r="K13" s="21">
        <v>5</v>
      </c>
      <c r="L13" s="21">
        <v>4</v>
      </c>
      <c r="M13" s="21">
        <v>2</v>
      </c>
      <c r="N13" s="21"/>
      <c r="O13" s="21"/>
      <c r="P13" s="21">
        <v>4</v>
      </c>
      <c r="Q13" s="21">
        <v>3</v>
      </c>
      <c r="R13" s="21">
        <v>4</v>
      </c>
      <c r="S13" s="21">
        <v>3</v>
      </c>
      <c r="T13" s="21">
        <v>6</v>
      </c>
      <c r="U13" s="21"/>
      <c r="V13" s="21">
        <v>5</v>
      </c>
      <c r="W13" s="21">
        <v>3</v>
      </c>
      <c r="X13" s="21">
        <v>1</v>
      </c>
      <c r="Y13" s="21">
        <v>4</v>
      </c>
      <c r="Z13" s="21">
        <v>3</v>
      </c>
      <c r="AA13" s="21">
        <v>5</v>
      </c>
      <c r="AB13" s="21"/>
      <c r="AC13" s="21"/>
      <c r="AD13" s="21"/>
      <c r="AE13" s="21"/>
      <c r="AF13" s="21"/>
      <c r="AG13" s="21"/>
      <c r="AH13" s="21">
        <v>3</v>
      </c>
    </row>
    <row r="14" spans="1:34" x14ac:dyDescent="0.2">
      <c r="D14" s="1" t="s">
        <v>15</v>
      </c>
      <c r="E14" s="21"/>
      <c r="F14" s="21">
        <v>3</v>
      </c>
      <c r="G14" s="21">
        <v>2</v>
      </c>
      <c r="H14" s="21">
        <v>2</v>
      </c>
      <c r="I14" s="21">
        <v>6</v>
      </c>
      <c r="J14" s="21">
        <v>5</v>
      </c>
      <c r="K14" s="21">
        <v>5</v>
      </c>
      <c r="L14" s="21">
        <v>4</v>
      </c>
      <c r="M14" s="21"/>
      <c r="N14" s="21"/>
      <c r="O14" s="21"/>
      <c r="P14" s="21">
        <v>4</v>
      </c>
      <c r="Q14" s="21">
        <v>2</v>
      </c>
      <c r="R14" s="21">
        <v>4</v>
      </c>
      <c r="S14" s="21">
        <v>3</v>
      </c>
      <c r="T14" s="21">
        <v>6</v>
      </c>
      <c r="U14" s="21"/>
      <c r="V14" s="21">
        <v>5</v>
      </c>
      <c r="W14" s="21">
        <v>2</v>
      </c>
      <c r="X14" s="21"/>
      <c r="Y14" s="21">
        <v>5</v>
      </c>
      <c r="Z14" s="21">
        <v>1</v>
      </c>
      <c r="AA14" s="21">
        <v>5</v>
      </c>
      <c r="AB14" s="21">
        <v>4</v>
      </c>
      <c r="AC14" s="21"/>
      <c r="AD14" s="21"/>
      <c r="AE14" s="21"/>
      <c r="AF14" s="21">
        <v>5</v>
      </c>
      <c r="AG14" s="21">
        <v>5</v>
      </c>
      <c r="AH14" s="21"/>
    </row>
    <row r="15" spans="1:34" x14ac:dyDescent="0.2">
      <c r="D15" s="1" t="s">
        <v>73</v>
      </c>
      <c r="E15" s="21"/>
      <c r="F15" s="21"/>
      <c r="G15" s="21">
        <v>3</v>
      </c>
      <c r="H15" s="21">
        <v>4</v>
      </c>
      <c r="I15" s="21">
        <v>3</v>
      </c>
      <c r="J15" s="21">
        <v>2</v>
      </c>
      <c r="K15" s="21">
        <v>4</v>
      </c>
      <c r="L15" s="21">
        <v>4</v>
      </c>
      <c r="M15" s="21"/>
      <c r="N15" s="21"/>
      <c r="O15" s="21">
        <v>4</v>
      </c>
      <c r="P15" s="21">
        <v>3</v>
      </c>
      <c r="Q15" s="21">
        <v>5</v>
      </c>
      <c r="R15" s="21"/>
      <c r="S15" s="21"/>
      <c r="T15" s="21">
        <v>3</v>
      </c>
      <c r="U15" s="21">
        <v>1</v>
      </c>
      <c r="V15" s="21">
        <v>5</v>
      </c>
      <c r="W15" s="21"/>
      <c r="X15" s="21"/>
      <c r="Y15" s="21">
        <v>3</v>
      </c>
      <c r="Z15" s="21">
        <v>3</v>
      </c>
      <c r="AA15" s="21">
        <v>4</v>
      </c>
      <c r="AB15" s="21">
        <v>4</v>
      </c>
      <c r="AC15" s="21"/>
      <c r="AD15" s="21">
        <v>3</v>
      </c>
      <c r="AE15" s="21">
        <v>5</v>
      </c>
      <c r="AF15" s="21">
        <v>2</v>
      </c>
      <c r="AG15" s="21">
        <v>3</v>
      </c>
      <c r="AH15" s="21"/>
    </row>
    <row r="16" spans="1:34" x14ac:dyDescent="0.2">
      <c r="D16" s="1" t="s">
        <v>20</v>
      </c>
      <c r="E16" s="21"/>
      <c r="F16" s="21">
        <v>3</v>
      </c>
      <c r="G16" s="21">
        <v>2</v>
      </c>
      <c r="H16" s="21">
        <v>2</v>
      </c>
      <c r="I16" s="21">
        <v>6</v>
      </c>
      <c r="J16" s="21">
        <v>6</v>
      </c>
      <c r="K16" s="21"/>
      <c r="L16" s="21">
        <v>5</v>
      </c>
      <c r="M16" s="21">
        <v>4</v>
      </c>
      <c r="N16" s="21">
        <v>2</v>
      </c>
      <c r="O16" s="21">
        <v>4</v>
      </c>
      <c r="P16" s="21">
        <v>5</v>
      </c>
      <c r="Q16" s="21">
        <v>5</v>
      </c>
      <c r="R16" s="21"/>
      <c r="S16" s="21">
        <v>5</v>
      </c>
      <c r="T16" s="21"/>
      <c r="U16" s="21">
        <v>4</v>
      </c>
      <c r="V16" s="21">
        <v>2</v>
      </c>
      <c r="W16" s="21">
        <v>3</v>
      </c>
      <c r="X16" s="21">
        <v>4</v>
      </c>
      <c r="Y16" s="21">
        <v>5</v>
      </c>
      <c r="Z16" s="21"/>
      <c r="AA16" s="21"/>
      <c r="AB16" s="21">
        <v>3</v>
      </c>
      <c r="AC16" s="21">
        <v>1</v>
      </c>
      <c r="AD16" s="21"/>
      <c r="AE16" s="21"/>
      <c r="AF16" s="21"/>
      <c r="AG16" s="21">
        <v>5</v>
      </c>
      <c r="AH16" s="21"/>
    </row>
    <row r="17" spans="4:34" x14ac:dyDescent="0.2">
      <c r="D17" s="1" t="s">
        <v>10</v>
      </c>
      <c r="E17" s="21"/>
      <c r="F17" s="21">
        <v>3</v>
      </c>
      <c r="G17" s="21"/>
      <c r="H17" s="21"/>
      <c r="I17" s="21"/>
      <c r="J17" s="21">
        <v>4</v>
      </c>
      <c r="K17" s="21">
        <v>4</v>
      </c>
      <c r="L17" s="21">
        <v>4</v>
      </c>
      <c r="M17" s="21"/>
      <c r="N17" s="21"/>
      <c r="O17" s="21"/>
      <c r="P17" s="21">
        <v>5</v>
      </c>
      <c r="Q17" s="21">
        <v>2</v>
      </c>
      <c r="R17" s="21">
        <v>4</v>
      </c>
      <c r="S17" s="21">
        <v>5</v>
      </c>
      <c r="T17" s="21">
        <v>3</v>
      </c>
      <c r="U17" s="21">
        <v>4</v>
      </c>
      <c r="V17" s="21">
        <v>5</v>
      </c>
      <c r="W17" s="21">
        <v>2</v>
      </c>
      <c r="X17" s="21">
        <v>1</v>
      </c>
      <c r="Y17" s="21">
        <v>4</v>
      </c>
      <c r="Z17" s="21">
        <v>6</v>
      </c>
      <c r="AA17" s="21">
        <v>5</v>
      </c>
      <c r="AB17" s="21">
        <v>4</v>
      </c>
      <c r="AC17" s="21">
        <v>1</v>
      </c>
      <c r="AD17" s="21"/>
      <c r="AE17" s="21"/>
      <c r="AF17" s="21">
        <v>2</v>
      </c>
      <c r="AG17" s="21"/>
      <c r="AH17" s="21">
        <v>4</v>
      </c>
    </row>
    <row r="18" spans="4:34" x14ac:dyDescent="0.2">
      <c r="D18" s="1" t="s">
        <v>27</v>
      </c>
      <c r="E18" s="21"/>
      <c r="F18" s="21"/>
      <c r="G18" s="21">
        <v>2</v>
      </c>
      <c r="H18" s="21">
        <v>1</v>
      </c>
      <c r="I18" s="21">
        <v>3</v>
      </c>
      <c r="J18" s="21">
        <v>4</v>
      </c>
      <c r="K18" s="21">
        <v>5</v>
      </c>
      <c r="L18" s="21">
        <v>4</v>
      </c>
      <c r="M18" s="21"/>
      <c r="N18" s="21">
        <v>2</v>
      </c>
      <c r="O18" s="21">
        <v>4</v>
      </c>
      <c r="P18" s="21">
        <v>6</v>
      </c>
      <c r="Q18" s="21">
        <v>5</v>
      </c>
      <c r="R18" s="21"/>
      <c r="S18" s="21"/>
      <c r="T18" s="21">
        <v>6</v>
      </c>
      <c r="U18" s="21">
        <v>4</v>
      </c>
      <c r="V18" s="21"/>
      <c r="W18" s="21">
        <v>3</v>
      </c>
      <c r="X18" s="21">
        <v>4</v>
      </c>
      <c r="Y18" s="21">
        <v>5</v>
      </c>
      <c r="Z18" s="21"/>
      <c r="AA18" s="21">
        <v>5</v>
      </c>
      <c r="AB18" s="21">
        <v>3</v>
      </c>
      <c r="AC18" s="21">
        <v>1</v>
      </c>
      <c r="AD18" s="21"/>
      <c r="AE18" s="21"/>
      <c r="AF18" s="21">
        <v>2</v>
      </c>
      <c r="AG18" s="21">
        <v>5</v>
      </c>
      <c r="AH18" s="21"/>
    </row>
    <row r="19" spans="4:34" x14ac:dyDescent="0.2">
      <c r="D19" s="1" t="s">
        <v>17</v>
      </c>
      <c r="E19" s="21"/>
      <c r="F19" s="21">
        <v>3</v>
      </c>
      <c r="G19" s="21">
        <v>7</v>
      </c>
      <c r="H19" s="21">
        <v>4</v>
      </c>
      <c r="I19" s="21">
        <v>6</v>
      </c>
      <c r="J19" s="21">
        <v>4</v>
      </c>
      <c r="K19" s="21">
        <v>5</v>
      </c>
      <c r="L19" s="21">
        <v>4</v>
      </c>
      <c r="M19" s="21">
        <v>4</v>
      </c>
      <c r="N19" s="21"/>
      <c r="O19" s="21">
        <v>4</v>
      </c>
      <c r="P19" s="21">
        <v>6</v>
      </c>
      <c r="Q19" s="21"/>
      <c r="R19" s="21"/>
      <c r="S19" s="21">
        <v>4</v>
      </c>
      <c r="T19" s="21">
        <v>6</v>
      </c>
      <c r="U19" s="21">
        <v>4</v>
      </c>
      <c r="V19" s="21">
        <v>2</v>
      </c>
      <c r="W19" s="21">
        <v>3</v>
      </c>
      <c r="X19" s="21"/>
      <c r="Y19" s="21">
        <v>4</v>
      </c>
      <c r="Z19" s="21"/>
      <c r="AA19" s="21">
        <v>5</v>
      </c>
      <c r="AB19" s="21">
        <v>4</v>
      </c>
      <c r="AC19" s="21"/>
      <c r="AD19" s="21"/>
      <c r="AE19" s="21">
        <v>5</v>
      </c>
      <c r="AF19" s="21"/>
      <c r="AG19" s="21">
        <v>3</v>
      </c>
      <c r="AH19" s="21"/>
    </row>
    <row r="20" spans="4:34" x14ac:dyDescent="0.2">
      <c r="D20" s="1" t="s">
        <v>71</v>
      </c>
      <c r="E20" s="21">
        <v>5</v>
      </c>
      <c r="F20" s="21"/>
      <c r="G20" s="21">
        <v>2</v>
      </c>
      <c r="H20" s="21"/>
      <c r="I20" s="21">
        <v>3</v>
      </c>
      <c r="J20" s="21"/>
      <c r="K20" s="21">
        <v>5</v>
      </c>
      <c r="L20" s="21">
        <v>4</v>
      </c>
      <c r="M20" s="21">
        <v>4</v>
      </c>
      <c r="N20" s="21"/>
      <c r="O20" s="21">
        <v>4</v>
      </c>
      <c r="P20" s="21">
        <v>4</v>
      </c>
      <c r="Q20" s="21">
        <v>2</v>
      </c>
      <c r="R20" s="21"/>
      <c r="S20" s="21"/>
      <c r="T20" s="21">
        <v>6</v>
      </c>
      <c r="U20" s="21">
        <v>1</v>
      </c>
      <c r="V20" s="21">
        <v>5</v>
      </c>
      <c r="W20" s="21">
        <v>3</v>
      </c>
      <c r="X20" s="21"/>
      <c r="Y20" s="21">
        <v>5</v>
      </c>
      <c r="Z20" s="21"/>
      <c r="AA20" s="21">
        <v>5</v>
      </c>
      <c r="AB20" s="21">
        <v>4</v>
      </c>
      <c r="AC20" s="21"/>
      <c r="AD20" s="21">
        <v>3</v>
      </c>
      <c r="AE20" s="21">
        <v>3</v>
      </c>
      <c r="AF20" s="21">
        <v>5</v>
      </c>
      <c r="AG20" s="21">
        <v>1</v>
      </c>
      <c r="AH20" s="21"/>
    </row>
    <row r="21" spans="4:34" x14ac:dyDescent="0.2">
      <c r="D21" s="1" t="s">
        <v>19</v>
      </c>
      <c r="E21" s="21"/>
      <c r="F21" s="21"/>
      <c r="G21" s="21">
        <v>2</v>
      </c>
      <c r="H21" s="21"/>
      <c r="I21" s="21">
        <v>6</v>
      </c>
      <c r="J21" s="21">
        <v>4</v>
      </c>
      <c r="K21" s="21">
        <v>5</v>
      </c>
      <c r="L21" s="21">
        <v>4</v>
      </c>
      <c r="M21" s="21">
        <v>4</v>
      </c>
      <c r="N21" s="21">
        <v>2</v>
      </c>
      <c r="O21" s="21">
        <v>4</v>
      </c>
      <c r="P21" s="21">
        <v>4</v>
      </c>
      <c r="Q21" s="21">
        <v>5</v>
      </c>
      <c r="R21" s="21">
        <v>4</v>
      </c>
      <c r="S21" s="21"/>
      <c r="T21" s="21">
        <v>6</v>
      </c>
      <c r="U21" s="21">
        <v>4</v>
      </c>
      <c r="V21" s="21">
        <v>5</v>
      </c>
      <c r="W21" s="21"/>
      <c r="X21" s="21">
        <v>4</v>
      </c>
      <c r="Y21" s="21">
        <v>5</v>
      </c>
      <c r="Z21" s="21"/>
      <c r="AA21" s="21"/>
      <c r="AB21" s="21">
        <v>4</v>
      </c>
      <c r="AC21" s="21">
        <v>1</v>
      </c>
      <c r="AD21" s="21"/>
      <c r="AE21" s="21"/>
      <c r="AF21" s="21">
        <v>2</v>
      </c>
      <c r="AG21" s="21">
        <v>4</v>
      </c>
      <c r="AH21" s="21"/>
    </row>
    <row r="22" spans="4:34" x14ac:dyDescent="0.2">
      <c r="D22" s="1" t="s">
        <v>39</v>
      </c>
      <c r="E22" s="21"/>
      <c r="F22" s="21"/>
      <c r="G22" s="21">
        <v>3</v>
      </c>
      <c r="H22" s="21"/>
      <c r="I22" s="21"/>
      <c r="J22" s="21">
        <v>1</v>
      </c>
      <c r="K22" s="21">
        <v>5</v>
      </c>
      <c r="L22" s="21"/>
      <c r="M22" s="21">
        <v>2</v>
      </c>
      <c r="N22" s="21">
        <v>4</v>
      </c>
      <c r="O22" s="21">
        <v>5</v>
      </c>
      <c r="P22" s="21">
        <v>3</v>
      </c>
      <c r="Q22" s="21">
        <v>2</v>
      </c>
      <c r="R22" s="21">
        <v>4</v>
      </c>
      <c r="S22" s="21">
        <v>4</v>
      </c>
      <c r="T22" s="21">
        <v>6</v>
      </c>
      <c r="U22" s="21">
        <v>1</v>
      </c>
      <c r="V22" s="21">
        <v>5</v>
      </c>
      <c r="W22" s="21">
        <v>3</v>
      </c>
      <c r="X22" s="21">
        <v>1</v>
      </c>
      <c r="Y22" s="21">
        <v>5</v>
      </c>
      <c r="Z22" s="21">
        <v>2</v>
      </c>
      <c r="AA22" s="21">
        <v>5</v>
      </c>
      <c r="AB22" s="21">
        <v>2</v>
      </c>
      <c r="AC22" s="21"/>
      <c r="AD22" s="21">
        <v>3</v>
      </c>
      <c r="AE22" s="21"/>
      <c r="AF22" s="21"/>
      <c r="AG22" s="21"/>
      <c r="AH22" s="21"/>
    </row>
    <row r="23" spans="4:34" x14ac:dyDescent="0.2">
      <c r="D23" s="1" t="s">
        <v>25</v>
      </c>
      <c r="E23" s="21"/>
      <c r="F23" s="21"/>
      <c r="G23" s="21">
        <v>2</v>
      </c>
      <c r="H23" s="21">
        <v>2</v>
      </c>
      <c r="I23" s="21">
        <v>3</v>
      </c>
      <c r="J23" s="21"/>
      <c r="K23" s="21">
        <v>5</v>
      </c>
      <c r="L23" s="21">
        <v>4</v>
      </c>
      <c r="M23" s="21"/>
      <c r="N23" s="21">
        <v>2</v>
      </c>
      <c r="O23" s="21"/>
      <c r="P23" s="21">
        <v>4</v>
      </c>
      <c r="Q23" s="21">
        <v>5</v>
      </c>
      <c r="R23" s="21">
        <v>2</v>
      </c>
      <c r="S23" s="21">
        <v>4</v>
      </c>
      <c r="T23" s="21">
        <v>6</v>
      </c>
      <c r="U23" s="21">
        <v>4</v>
      </c>
      <c r="V23" s="21">
        <v>5</v>
      </c>
      <c r="W23" s="21"/>
      <c r="X23" s="21">
        <v>1</v>
      </c>
      <c r="Y23" s="21">
        <v>4</v>
      </c>
      <c r="Z23" s="21">
        <v>3</v>
      </c>
      <c r="AA23" s="21">
        <v>4</v>
      </c>
      <c r="AB23" s="21"/>
      <c r="AC23" s="21">
        <v>1</v>
      </c>
      <c r="AD23" s="21">
        <v>4</v>
      </c>
      <c r="AE23" s="21"/>
      <c r="AF23" s="21">
        <v>3</v>
      </c>
      <c r="AG23" s="21"/>
      <c r="AH23" s="21"/>
    </row>
    <row r="24" spans="4:34" x14ac:dyDescent="0.2">
      <c r="D24" s="1" t="s">
        <v>47</v>
      </c>
      <c r="E24" s="21">
        <v>3</v>
      </c>
      <c r="F24" s="21"/>
      <c r="G24" s="21"/>
      <c r="H24" s="21">
        <v>1</v>
      </c>
      <c r="I24" s="21">
        <v>7</v>
      </c>
      <c r="J24" s="21">
        <v>4</v>
      </c>
      <c r="K24" s="21">
        <v>5</v>
      </c>
      <c r="L24" s="21">
        <v>4</v>
      </c>
      <c r="M24" s="21">
        <v>2</v>
      </c>
      <c r="N24" s="21"/>
      <c r="O24" s="21">
        <v>4</v>
      </c>
      <c r="P24" s="21">
        <v>4</v>
      </c>
      <c r="Q24" s="21"/>
      <c r="R24" s="21"/>
      <c r="S24" s="21"/>
      <c r="T24" s="21">
        <v>6</v>
      </c>
      <c r="U24" s="21">
        <v>5</v>
      </c>
      <c r="V24" s="21">
        <v>5</v>
      </c>
      <c r="W24" s="21"/>
      <c r="X24" s="21">
        <v>2</v>
      </c>
      <c r="Y24" s="21"/>
      <c r="Z24" s="21"/>
      <c r="AA24" s="21">
        <v>4</v>
      </c>
      <c r="AB24" s="21">
        <v>3</v>
      </c>
      <c r="AC24" s="21">
        <v>3</v>
      </c>
      <c r="AD24" s="21">
        <v>2</v>
      </c>
      <c r="AE24" s="21">
        <v>4</v>
      </c>
      <c r="AF24" s="21">
        <v>5</v>
      </c>
      <c r="AG24" s="21">
        <v>5</v>
      </c>
      <c r="AH24" s="21"/>
    </row>
    <row r="25" spans="4:34" x14ac:dyDescent="0.2">
      <c r="D25" s="1" t="s">
        <v>70</v>
      </c>
      <c r="E25" s="21">
        <v>3</v>
      </c>
      <c r="F25" s="21"/>
      <c r="G25" s="21">
        <v>7</v>
      </c>
      <c r="H25" s="21"/>
      <c r="I25" s="21">
        <v>6</v>
      </c>
      <c r="J25" s="21">
        <v>4</v>
      </c>
      <c r="K25" s="21">
        <v>4</v>
      </c>
      <c r="L25" s="21"/>
      <c r="M25" s="21">
        <v>4</v>
      </c>
      <c r="N25" s="21"/>
      <c r="O25" s="21">
        <v>4</v>
      </c>
      <c r="P25" s="21">
        <v>5</v>
      </c>
      <c r="Q25" s="21">
        <v>6</v>
      </c>
      <c r="R25" s="21">
        <v>3</v>
      </c>
      <c r="S25" s="21">
        <v>3</v>
      </c>
      <c r="T25" s="21">
        <v>6</v>
      </c>
      <c r="U25" s="21">
        <v>4</v>
      </c>
      <c r="V25" s="21">
        <v>5</v>
      </c>
      <c r="W25" s="21"/>
      <c r="X25" s="21">
        <v>2</v>
      </c>
      <c r="Y25" s="21">
        <v>5</v>
      </c>
      <c r="Z25" s="21"/>
      <c r="AA25" s="21">
        <v>5</v>
      </c>
      <c r="AB25" s="21">
        <v>3</v>
      </c>
      <c r="AC25" s="21"/>
      <c r="AD25" s="21"/>
      <c r="AE25" s="21"/>
      <c r="AF25" s="21">
        <v>5</v>
      </c>
      <c r="AG25" s="21">
        <v>1</v>
      </c>
      <c r="AH25" s="21"/>
    </row>
    <row r="26" spans="4:34" x14ac:dyDescent="0.2">
      <c r="D26" s="1" t="s">
        <v>51</v>
      </c>
      <c r="E26" s="21">
        <v>3</v>
      </c>
      <c r="F26" s="21">
        <v>2</v>
      </c>
      <c r="G26" s="21">
        <v>2</v>
      </c>
      <c r="H26" s="21"/>
      <c r="I26" s="21">
        <v>3</v>
      </c>
      <c r="J26" s="21">
        <v>3</v>
      </c>
      <c r="K26" s="21">
        <v>3</v>
      </c>
      <c r="L26" s="21">
        <v>5</v>
      </c>
      <c r="M26" s="21">
        <v>2</v>
      </c>
      <c r="N26" s="21">
        <v>1</v>
      </c>
      <c r="O26" s="21">
        <v>5</v>
      </c>
      <c r="P26" s="21">
        <v>2</v>
      </c>
      <c r="Q26" s="21"/>
      <c r="R26" s="21"/>
      <c r="S26" s="21"/>
      <c r="T26" s="21">
        <v>6</v>
      </c>
      <c r="U26" s="21">
        <v>4</v>
      </c>
      <c r="V26" s="21">
        <v>5</v>
      </c>
      <c r="W26" s="21"/>
      <c r="X26" s="21"/>
      <c r="Y26" s="21">
        <v>4</v>
      </c>
      <c r="Z26" s="21">
        <v>3</v>
      </c>
      <c r="AA26" s="21">
        <v>5</v>
      </c>
      <c r="AB26" s="21">
        <v>3</v>
      </c>
      <c r="AC26" s="21"/>
      <c r="AD26" s="21"/>
      <c r="AE26" s="21">
        <v>3</v>
      </c>
      <c r="AF26" s="21">
        <v>5</v>
      </c>
      <c r="AG26" s="21"/>
      <c r="AH26" s="21"/>
    </row>
    <row r="27" spans="4:34" x14ac:dyDescent="0.2">
      <c r="D27" s="1" t="s">
        <v>66</v>
      </c>
      <c r="E27" s="21"/>
      <c r="F27" s="21"/>
      <c r="G27" s="21">
        <v>7</v>
      </c>
      <c r="H27" s="21">
        <v>2</v>
      </c>
      <c r="I27" s="21">
        <v>4</v>
      </c>
      <c r="J27" s="21">
        <v>4</v>
      </c>
      <c r="K27" s="21">
        <v>5</v>
      </c>
      <c r="L27" s="21">
        <v>5</v>
      </c>
      <c r="M27" s="21"/>
      <c r="N27" s="21">
        <v>1</v>
      </c>
      <c r="O27" s="21">
        <v>4</v>
      </c>
      <c r="P27" s="21"/>
      <c r="Q27" s="21">
        <v>5</v>
      </c>
      <c r="R27" s="21">
        <v>5</v>
      </c>
      <c r="S27" s="21"/>
      <c r="T27" s="21">
        <v>6</v>
      </c>
      <c r="U27" s="21"/>
      <c r="V27" s="21">
        <v>5</v>
      </c>
      <c r="W27" s="21"/>
      <c r="X27" s="21">
        <v>1</v>
      </c>
      <c r="Y27" s="21"/>
      <c r="Z27" s="21">
        <v>3</v>
      </c>
      <c r="AA27" s="21">
        <v>5</v>
      </c>
      <c r="AB27" s="21">
        <v>4</v>
      </c>
      <c r="AC27" s="21">
        <v>1</v>
      </c>
      <c r="AD27" s="21"/>
      <c r="AE27" s="21">
        <v>5</v>
      </c>
      <c r="AF27" s="21">
        <v>2</v>
      </c>
      <c r="AG27" s="21">
        <v>3</v>
      </c>
      <c r="AH27" s="21"/>
    </row>
    <row r="28" spans="4:34" x14ac:dyDescent="0.2">
      <c r="D28" s="1" t="s">
        <v>42</v>
      </c>
      <c r="E28" s="21"/>
      <c r="F28" s="21">
        <v>3</v>
      </c>
      <c r="G28" s="21">
        <v>2</v>
      </c>
      <c r="H28" s="21">
        <v>4</v>
      </c>
      <c r="I28" s="21">
        <v>2</v>
      </c>
      <c r="J28" s="21"/>
      <c r="K28" s="21">
        <v>5</v>
      </c>
      <c r="L28" s="21">
        <v>4</v>
      </c>
      <c r="M28" s="21">
        <v>3</v>
      </c>
      <c r="N28" s="21"/>
      <c r="O28" s="21">
        <v>4</v>
      </c>
      <c r="P28" s="21"/>
      <c r="Q28" s="21">
        <v>2</v>
      </c>
      <c r="R28" s="21"/>
      <c r="S28" s="21"/>
      <c r="T28" s="21">
        <v>6</v>
      </c>
      <c r="U28" s="21">
        <v>4</v>
      </c>
      <c r="V28" s="21">
        <v>5</v>
      </c>
      <c r="W28" s="21">
        <v>3</v>
      </c>
      <c r="X28" s="21">
        <v>5</v>
      </c>
      <c r="Y28" s="21">
        <v>5</v>
      </c>
      <c r="Z28" s="21"/>
      <c r="AA28" s="21">
        <v>4</v>
      </c>
      <c r="AB28" s="21">
        <v>4</v>
      </c>
      <c r="AC28" s="21"/>
      <c r="AD28" s="21"/>
      <c r="AE28" s="21"/>
      <c r="AF28" s="21">
        <v>3</v>
      </c>
      <c r="AG28" s="21">
        <v>5</v>
      </c>
      <c r="AH28" s="21">
        <v>5</v>
      </c>
    </row>
    <row r="29" spans="4:34" x14ac:dyDescent="0.2">
      <c r="D29" s="1" t="s">
        <v>45</v>
      </c>
      <c r="E29" s="21">
        <v>6</v>
      </c>
      <c r="F29" s="21">
        <v>3</v>
      </c>
      <c r="G29" s="21">
        <v>2</v>
      </c>
      <c r="H29" s="21"/>
      <c r="I29" s="21">
        <v>3</v>
      </c>
      <c r="J29" s="21">
        <v>4</v>
      </c>
      <c r="K29" s="21">
        <v>5</v>
      </c>
      <c r="L29" s="21">
        <v>3</v>
      </c>
      <c r="M29" s="21">
        <v>4</v>
      </c>
      <c r="N29" s="21"/>
      <c r="O29" s="21">
        <v>5</v>
      </c>
      <c r="P29" s="21">
        <v>5</v>
      </c>
      <c r="Q29" s="21">
        <v>2</v>
      </c>
      <c r="R29" s="21">
        <v>2</v>
      </c>
      <c r="S29" s="21">
        <v>5</v>
      </c>
      <c r="T29" s="21">
        <v>3</v>
      </c>
      <c r="U29" s="21"/>
      <c r="V29" s="21">
        <v>5</v>
      </c>
      <c r="W29" s="21"/>
      <c r="X29" s="21"/>
      <c r="Y29" s="21">
        <v>4</v>
      </c>
      <c r="Z29" s="21"/>
      <c r="AA29" s="21">
        <v>5</v>
      </c>
      <c r="AB29" s="21">
        <v>4</v>
      </c>
      <c r="AC29" s="21">
        <v>1</v>
      </c>
      <c r="AD29" s="21"/>
      <c r="AE29" s="21"/>
      <c r="AF29" s="21"/>
      <c r="AG29" s="21"/>
      <c r="AH29" s="21">
        <v>4</v>
      </c>
    </row>
    <row r="30" spans="4:34" x14ac:dyDescent="0.2">
      <c r="D30" s="1" t="s">
        <v>60</v>
      </c>
      <c r="E30" s="21">
        <v>3</v>
      </c>
      <c r="F30" s="21">
        <v>3</v>
      </c>
      <c r="G30" s="21">
        <v>2</v>
      </c>
      <c r="H30" s="21"/>
      <c r="I30" s="21"/>
      <c r="J30" s="21">
        <v>6</v>
      </c>
      <c r="K30" s="21">
        <v>5</v>
      </c>
      <c r="L30" s="21">
        <v>3</v>
      </c>
      <c r="M30" s="21"/>
      <c r="N30" s="21"/>
      <c r="O30" s="21"/>
      <c r="P30" s="21">
        <v>4</v>
      </c>
      <c r="Q30" s="21">
        <v>5</v>
      </c>
      <c r="R30" s="21">
        <v>2</v>
      </c>
      <c r="S30" s="21">
        <v>1</v>
      </c>
      <c r="T30" s="21">
        <v>6</v>
      </c>
      <c r="U30" s="21">
        <v>4</v>
      </c>
      <c r="V30" s="21">
        <v>5</v>
      </c>
      <c r="W30" s="21">
        <v>3</v>
      </c>
      <c r="X30" s="21">
        <v>1</v>
      </c>
      <c r="Y30" s="21"/>
      <c r="Z30" s="21"/>
      <c r="AA30" s="21"/>
      <c r="AB30" s="21">
        <v>3</v>
      </c>
      <c r="AC30" s="21">
        <v>1</v>
      </c>
      <c r="AD30" s="21"/>
      <c r="AE30" s="21">
        <v>4</v>
      </c>
      <c r="AF30" s="21">
        <v>2</v>
      </c>
      <c r="AG30" s="21">
        <v>4</v>
      </c>
      <c r="AH30" s="21"/>
    </row>
    <row r="31" spans="4:34" x14ac:dyDescent="0.2">
      <c r="D31" s="1" t="s">
        <v>79</v>
      </c>
      <c r="E31" s="21"/>
      <c r="F31" s="21">
        <v>3</v>
      </c>
      <c r="G31" s="21">
        <v>2</v>
      </c>
      <c r="H31" s="21"/>
      <c r="I31" s="21">
        <v>6</v>
      </c>
      <c r="J31" s="21">
        <v>6</v>
      </c>
      <c r="K31" s="21"/>
      <c r="L31" s="21">
        <v>4</v>
      </c>
      <c r="M31" s="21"/>
      <c r="N31" s="21"/>
      <c r="O31" s="21">
        <v>3</v>
      </c>
      <c r="P31" s="21">
        <v>4</v>
      </c>
      <c r="Q31" s="21">
        <v>5</v>
      </c>
      <c r="R31" s="21">
        <v>4</v>
      </c>
      <c r="S31" s="21">
        <v>5</v>
      </c>
      <c r="T31" s="21">
        <v>5</v>
      </c>
      <c r="U31" s="21">
        <v>5</v>
      </c>
      <c r="V31" s="21">
        <v>2</v>
      </c>
      <c r="W31" s="21">
        <v>3</v>
      </c>
      <c r="X31" s="21"/>
      <c r="Y31" s="21">
        <v>5</v>
      </c>
      <c r="Z31" s="21">
        <v>1</v>
      </c>
      <c r="AA31" s="21"/>
      <c r="AB31" s="21">
        <v>4</v>
      </c>
      <c r="AC31" s="21"/>
      <c r="AD31" s="21">
        <v>4</v>
      </c>
      <c r="AE31" s="21"/>
      <c r="AF31" s="21">
        <v>3</v>
      </c>
      <c r="AG31" s="21">
        <v>4</v>
      </c>
      <c r="AH31" s="21"/>
    </row>
    <row r="32" spans="4:34" x14ac:dyDescent="0.2">
      <c r="D32" s="1" t="s">
        <v>54</v>
      </c>
      <c r="E32" s="21">
        <v>3</v>
      </c>
      <c r="F32" s="21"/>
      <c r="G32" s="21">
        <v>7</v>
      </c>
      <c r="H32" s="21"/>
      <c r="I32" s="21">
        <v>6</v>
      </c>
      <c r="J32" s="21">
        <v>5</v>
      </c>
      <c r="K32" s="21">
        <v>5</v>
      </c>
      <c r="L32" s="21">
        <v>1</v>
      </c>
      <c r="M32" s="21">
        <v>4</v>
      </c>
      <c r="N32" s="21"/>
      <c r="O32" s="21">
        <v>4</v>
      </c>
      <c r="P32" s="21">
        <v>5</v>
      </c>
      <c r="Q32" s="21">
        <v>2</v>
      </c>
      <c r="R32" s="21"/>
      <c r="S32" s="21"/>
      <c r="T32" s="21">
        <v>6</v>
      </c>
      <c r="U32" s="21"/>
      <c r="V32" s="21">
        <v>5</v>
      </c>
      <c r="W32" s="21"/>
      <c r="X32" s="21"/>
      <c r="Y32" s="21">
        <v>5</v>
      </c>
      <c r="Z32" s="21">
        <v>1</v>
      </c>
      <c r="AA32" s="21"/>
      <c r="AB32" s="21">
        <v>4</v>
      </c>
      <c r="AC32" s="21">
        <v>1</v>
      </c>
      <c r="AD32" s="21">
        <v>4</v>
      </c>
      <c r="AE32" s="21">
        <v>5</v>
      </c>
      <c r="AF32" s="21">
        <v>2</v>
      </c>
      <c r="AG32" s="21">
        <v>5</v>
      </c>
      <c r="AH32" s="21"/>
    </row>
    <row r="33" spans="4:34" x14ac:dyDescent="0.2">
      <c r="D33" s="1" t="s">
        <v>34</v>
      </c>
      <c r="E33" s="21"/>
      <c r="F33" s="21">
        <v>4</v>
      </c>
      <c r="G33" s="21">
        <v>2</v>
      </c>
      <c r="H33" s="21"/>
      <c r="I33" s="21">
        <v>7</v>
      </c>
      <c r="J33" s="21">
        <v>4</v>
      </c>
      <c r="K33" s="21">
        <v>5</v>
      </c>
      <c r="L33" s="21">
        <v>5</v>
      </c>
      <c r="M33" s="21">
        <v>4</v>
      </c>
      <c r="N33" s="21">
        <v>2</v>
      </c>
      <c r="O33" s="21"/>
      <c r="P33" s="21">
        <v>6</v>
      </c>
      <c r="Q33" s="21">
        <v>5</v>
      </c>
      <c r="R33" s="21">
        <v>2</v>
      </c>
      <c r="S33" s="21"/>
      <c r="T33" s="21"/>
      <c r="U33" s="21"/>
      <c r="V33" s="21"/>
      <c r="W33" s="21">
        <v>3</v>
      </c>
      <c r="X33" s="21">
        <v>5</v>
      </c>
      <c r="Y33" s="21">
        <v>4</v>
      </c>
      <c r="Z33" s="21">
        <v>3</v>
      </c>
      <c r="AA33" s="21">
        <v>4</v>
      </c>
      <c r="AB33" s="21">
        <v>3</v>
      </c>
      <c r="AC33" s="21">
        <v>1</v>
      </c>
      <c r="AD33" s="21"/>
      <c r="AE33" s="21"/>
      <c r="AF33" s="21">
        <v>2</v>
      </c>
      <c r="AG33" s="21"/>
      <c r="AH33" s="21">
        <v>4</v>
      </c>
    </row>
    <row r="34" spans="4:34" x14ac:dyDescent="0.2">
      <c r="D34" s="1" t="s">
        <v>46</v>
      </c>
      <c r="E34" s="21"/>
      <c r="F34" s="21">
        <v>3</v>
      </c>
      <c r="G34" s="21">
        <v>2</v>
      </c>
      <c r="H34" s="21">
        <v>2</v>
      </c>
      <c r="I34" s="21">
        <v>6</v>
      </c>
      <c r="J34" s="21"/>
      <c r="K34" s="21">
        <v>2</v>
      </c>
      <c r="L34" s="21">
        <v>4</v>
      </c>
      <c r="M34" s="21">
        <v>4</v>
      </c>
      <c r="N34" s="21"/>
      <c r="O34" s="21">
        <v>4</v>
      </c>
      <c r="P34" s="21"/>
      <c r="Q34" s="21">
        <v>5</v>
      </c>
      <c r="R34" s="21">
        <v>1</v>
      </c>
      <c r="S34" s="21"/>
      <c r="T34" s="21">
        <v>4</v>
      </c>
      <c r="U34" s="21">
        <v>4</v>
      </c>
      <c r="V34" s="21">
        <v>2</v>
      </c>
      <c r="W34" s="21"/>
      <c r="X34" s="21"/>
      <c r="Y34" s="21">
        <v>5</v>
      </c>
      <c r="Z34" s="21"/>
      <c r="AA34" s="21">
        <v>4</v>
      </c>
      <c r="AB34" s="21">
        <v>4</v>
      </c>
      <c r="AC34" s="21">
        <v>1</v>
      </c>
      <c r="AD34" s="21"/>
      <c r="AE34" s="21">
        <v>4</v>
      </c>
      <c r="AF34" s="21"/>
      <c r="AG34" s="21">
        <v>1</v>
      </c>
      <c r="AH34" s="21">
        <v>2</v>
      </c>
    </row>
    <row r="35" spans="4:34" x14ac:dyDescent="0.2">
      <c r="D35" s="1" t="s">
        <v>67</v>
      </c>
      <c r="E35" s="21"/>
      <c r="F35" s="21"/>
      <c r="G35" s="21">
        <v>2</v>
      </c>
      <c r="H35" s="21"/>
      <c r="I35" s="21">
        <v>6</v>
      </c>
      <c r="J35" s="21">
        <v>4</v>
      </c>
      <c r="K35" s="21">
        <v>5</v>
      </c>
      <c r="L35" s="21">
        <v>1</v>
      </c>
      <c r="M35" s="21">
        <v>4</v>
      </c>
      <c r="N35" s="21">
        <v>2</v>
      </c>
      <c r="O35" s="21">
        <v>4</v>
      </c>
      <c r="P35" s="21"/>
      <c r="Q35" s="21">
        <v>2</v>
      </c>
      <c r="R35" s="21">
        <v>4</v>
      </c>
      <c r="S35" s="21">
        <v>5</v>
      </c>
      <c r="T35" s="21"/>
      <c r="U35" s="21">
        <v>5</v>
      </c>
      <c r="V35" s="21">
        <v>2</v>
      </c>
      <c r="W35" s="21">
        <v>3</v>
      </c>
      <c r="X35" s="21"/>
      <c r="Y35" s="21">
        <v>5</v>
      </c>
      <c r="Z35" s="21">
        <v>1</v>
      </c>
      <c r="AA35" s="21"/>
      <c r="AB35" s="21">
        <v>4</v>
      </c>
      <c r="AC35" s="21">
        <v>1</v>
      </c>
      <c r="AD35" s="21"/>
      <c r="AE35" s="21">
        <v>3</v>
      </c>
      <c r="AF35" s="21"/>
      <c r="AG35" s="21">
        <v>4</v>
      </c>
      <c r="AH35" s="21"/>
    </row>
    <row r="36" spans="4:34" x14ac:dyDescent="0.2">
      <c r="D36" s="1" t="s">
        <v>12</v>
      </c>
      <c r="E36" s="21">
        <v>3</v>
      </c>
      <c r="F36" s="21"/>
      <c r="G36" s="21">
        <v>2</v>
      </c>
      <c r="H36" s="21"/>
      <c r="I36" s="21">
        <v>6</v>
      </c>
      <c r="J36" s="21">
        <v>4</v>
      </c>
      <c r="K36" s="21">
        <v>5</v>
      </c>
      <c r="L36" s="21">
        <v>1</v>
      </c>
      <c r="M36" s="21">
        <v>5</v>
      </c>
      <c r="N36" s="21"/>
      <c r="O36" s="21">
        <v>4</v>
      </c>
      <c r="P36" s="21">
        <v>5</v>
      </c>
      <c r="Q36" s="21">
        <v>2</v>
      </c>
      <c r="R36" s="21"/>
      <c r="S36" s="21"/>
      <c r="T36" s="21">
        <v>6</v>
      </c>
      <c r="U36" s="21"/>
      <c r="V36" s="21">
        <v>5</v>
      </c>
      <c r="W36" s="21">
        <v>2</v>
      </c>
      <c r="X36" s="21">
        <v>2</v>
      </c>
      <c r="Y36" s="21">
        <v>5</v>
      </c>
      <c r="Z36" s="21"/>
      <c r="AA36" s="21">
        <v>4</v>
      </c>
      <c r="AB36" s="21">
        <v>4</v>
      </c>
      <c r="AC36" s="21">
        <v>3</v>
      </c>
      <c r="AD36" s="21">
        <v>3</v>
      </c>
      <c r="AE36" s="21"/>
      <c r="AF36" s="21">
        <v>2</v>
      </c>
      <c r="AG36" s="21"/>
      <c r="AH36" s="21"/>
    </row>
    <row r="37" spans="4:34" x14ac:dyDescent="0.2">
      <c r="D37" s="1" t="s">
        <v>62</v>
      </c>
      <c r="E37" s="21">
        <v>3</v>
      </c>
      <c r="F37" s="21"/>
      <c r="G37" s="21">
        <v>3</v>
      </c>
      <c r="H37" s="21"/>
      <c r="I37" s="21">
        <v>4</v>
      </c>
      <c r="J37" s="21">
        <v>4</v>
      </c>
      <c r="K37" s="21">
        <v>1</v>
      </c>
      <c r="L37" s="21">
        <v>1</v>
      </c>
      <c r="M37" s="21">
        <v>5</v>
      </c>
      <c r="N37" s="21">
        <v>3</v>
      </c>
      <c r="O37" s="21"/>
      <c r="P37" s="21">
        <v>2</v>
      </c>
      <c r="Q37" s="21">
        <v>1</v>
      </c>
      <c r="R37" s="21"/>
      <c r="S37" s="21">
        <v>4</v>
      </c>
      <c r="T37" s="21">
        <v>6</v>
      </c>
      <c r="U37" s="21">
        <v>2</v>
      </c>
      <c r="V37" s="21">
        <v>3</v>
      </c>
      <c r="W37" s="21"/>
      <c r="X37" s="21">
        <v>5</v>
      </c>
      <c r="Y37" s="21"/>
      <c r="Z37" s="21">
        <v>3</v>
      </c>
      <c r="AA37" s="21">
        <v>3</v>
      </c>
      <c r="AB37" s="21"/>
      <c r="AC37" s="21">
        <v>3</v>
      </c>
      <c r="AD37" s="21">
        <v>3</v>
      </c>
      <c r="AE37" s="21"/>
      <c r="AF37" s="21"/>
      <c r="AG37" s="21">
        <v>3</v>
      </c>
      <c r="AH37" s="21"/>
    </row>
    <row r="38" spans="4:34" x14ac:dyDescent="0.2">
      <c r="D38" s="1" t="s">
        <v>53</v>
      </c>
      <c r="E38" s="21"/>
      <c r="F38" s="21"/>
      <c r="G38" s="21">
        <v>4</v>
      </c>
      <c r="H38" s="21">
        <v>4</v>
      </c>
      <c r="I38" s="21">
        <v>3</v>
      </c>
      <c r="J38" s="21">
        <v>4</v>
      </c>
      <c r="K38" s="21">
        <v>5</v>
      </c>
      <c r="L38" s="21">
        <v>4</v>
      </c>
      <c r="M38" s="21"/>
      <c r="N38" s="21"/>
      <c r="O38" s="21">
        <v>4</v>
      </c>
      <c r="P38" s="21">
        <v>5</v>
      </c>
      <c r="Q38" s="21"/>
      <c r="R38" s="21"/>
      <c r="S38" s="21">
        <v>3</v>
      </c>
      <c r="T38" s="21">
        <v>6</v>
      </c>
      <c r="U38" s="21"/>
      <c r="V38" s="21">
        <v>5</v>
      </c>
      <c r="W38" s="21">
        <v>3</v>
      </c>
      <c r="X38" s="21">
        <v>2</v>
      </c>
      <c r="Y38" s="21">
        <v>5</v>
      </c>
      <c r="Z38" s="21">
        <v>1</v>
      </c>
      <c r="AA38" s="21">
        <v>5</v>
      </c>
      <c r="AB38" s="21">
        <v>3</v>
      </c>
      <c r="AC38" s="21">
        <v>1</v>
      </c>
      <c r="AD38" s="21"/>
      <c r="AE38" s="21">
        <v>5</v>
      </c>
      <c r="AF38" s="21">
        <v>2</v>
      </c>
      <c r="AG38" s="21"/>
      <c r="AH38" s="21"/>
    </row>
    <row r="39" spans="4:34" x14ac:dyDescent="0.2">
      <c r="D39" s="1" t="s">
        <v>57</v>
      </c>
      <c r="E39" s="21"/>
      <c r="F39" s="21"/>
      <c r="G39" s="21"/>
      <c r="H39" s="21">
        <v>2</v>
      </c>
      <c r="I39" s="21">
        <v>3</v>
      </c>
      <c r="J39" s="21"/>
      <c r="K39" s="21">
        <v>4</v>
      </c>
      <c r="L39" s="21"/>
      <c r="M39" s="21">
        <v>5</v>
      </c>
      <c r="N39" s="21">
        <v>3</v>
      </c>
      <c r="O39" s="21"/>
      <c r="P39" s="21">
        <v>3</v>
      </c>
      <c r="Q39" s="21">
        <v>2</v>
      </c>
      <c r="R39" s="21"/>
      <c r="S39" s="21">
        <v>3</v>
      </c>
      <c r="T39" s="21">
        <v>6</v>
      </c>
      <c r="U39" s="21">
        <v>4</v>
      </c>
      <c r="V39" s="21">
        <v>5</v>
      </c>
      <c r="W39" s="21"/>
      <c r="X39" s="21">
        <v>1</v>
      </c>
      <c r="Y39" s="21">
        <v>3</v>
      </c>
      <c r="Z39" s="21"/>
      <c r="AA39" s="21">
        <v>5</v>
      </c>
      <c r="AB39" s="21">
        <v>2</v>
      </c>
      <c r="AC39" s="21">
        <v>1</v>
      </c>
      <c r="AD39" s="21">
        <v>3</v>
      </c>
      <c r="AE39" s="21">
        <v>4</v>
      </c>
      <c r="AF39" s="21">
        <v>2</v>
      </c>
      <c r="AG39" s="21">
        <v>1</v>
      </c>
      <c r="AH39" s="21"/>
    </row>
    <row r="40" spans="4:34" x14ac:dyDescent="0.2">
      <c r="D40" s="1" t="s">
        <v>58</v>
      </c>
      <c r="E40" s="21">
        <v>3</v>
      </c>
      <c r="F40" s="21"/>
      <c r="G40" s="21">
        <v>2</v>
      </c>
      <c r="H40" s="21">
        <v>4</v>
      </c>
      <c r="I40" s="21"/>
      <c r="J40" s="21">
        <v>6</v>
      </c>
      <c r="K40" s="21">
        <v>5</v>
      </c>
      <c r="L40" s="21">
        <v>1</v>
      </c>
      <c r="M40" s="21"/>
      <c r="N40" s="21">
        <v>2</v>
      </c>
      <c r="O40" s="21">
        <v>2</v>
      </c>
      <c r="P40" s="21">
        <v>4</v>
      </c>
      <c r="Q40" s="21"/>
      <c r="R40" s="21">
        <v>5</v>
      </c>
      <c r="S40" s="21"/>
      <c r="T40" s="21">
        <v>6</v>
      </c>
      <c r="U40" s="21"/>
      <c r="V40" s="21">
        <v>3</v>
      </c>
      <c r="W40" s="21">
        <v>4</v>
      </c>
      <c r="X40" s="21">
        <v>2</v>
      </c>
      <c r="Y40" s="21">
        <v>5</v>
      </c>
      <c r="Z40" s="21"/>
      <c r="AA40" s="21">
        <v>4</v>
      </c>
      <c r="AB40" s="21"/>
      <c r="AC40" s="21">
        <v>3</v>
      </c>
      <c r="AD40" s="21"/>
      <c r="AE40" s="21">
        <v>6</v>
      </c>
      <c r="AF40" s="21"/>
      <c r="AG40" s="21">
        <v>4</v>
      </c>
      <c r="AH40" s="21">
        <v>3</v>
      </c>
    </row>
    <row r="41" spans="4:34" x14ac:dyDescent="0.2">
      <c r="D41" s="1" t="s">
        <v>68</v>
      </c>
      <c r="E41" s="21">
        <v>3</v>
      </c>
      <c r="F41" s="21"/>
      <c r="G41" s="21">
        <v>2</v>
      </c>
      <c r="H41" s="21">
        <v>2</v>
      </c>
      <c r="I41" s="21">
        <v>6</v>
      </c>
      <c r="J41" s="21">
        <v>5</v>
      </c>
      <c r="K41" s="21">
        <v>5</v>
      </c>
      <c r="L41" s="21"/>
      <c r="M41" s="21"/>
      <c r="N41" s="21">
        <v>2</v>
      </c>
      <c r="O41" s="21"/>
      <c r="P41" s="21">
        <v>4</v>
      </c>
      <c r="Q41" s="21">
        <v>5</v>
      </c>
      <c r="R41" s="21">
        <v>3</v>
      </c>
      <c r="S41" s="21"/>
      <c r="T41" s="21">
        <v>6</v>
      </c>
      <c r="U41" s="21"/>
      <c r="V41" s="21">
        <v>5</v>
      </c>
      <c r="W41" s="21"/>
      <c r="X41" s="21">
        <v>2</v>
      </c>
      <c r="Y41" s="21">
        <v>5</v>
      </c>
      <c r="Z41" s="21">
        <v>3</v>
      </c>
      <c r="AA41" s="21"/>
      <c r="AB41" s="21">
        <v>4</v>
      </c>
      <c r="AC41" s="21">
        <v>3</v>
      </c>
      <c r="AD41" s="21"/>
      <c r="AE41" s="21"/>
      <c r="AF41" s="21">
        <v>2</v>
      </c>
      <c r="AG41" s="21">
        <v>4</v>
      </c>
      <c r="AH41" s="21">
        <v>5</v>
      </c>
    </row>
    <row r="42" spans="4:34" x14ac:dyDescent="0.2">
      <c r="D42" s="1" t="s">
        <v>69</v>
      </c>
      <c r="E42" s="21"/>
      <c r="F42" s="21">
        <v>4</v>
      </c>
      <c r="G42" s="21">
        <v>5</v>
      </c>
      <c r="H42" s="21"/>
      <c r="I42" s="21">
        <v>1</v>
      </c>
      <c r="J42" s="21">
        <v>4</v>
      </c>
      <c r="K42" s="21"/>
      <c r="L42" s="21">
        <v>4</v>
      </c>
      <c r="M42" s="21">
        <v>2</v>
      </c>
      <c r="N42" s="21"/>
      <c r="O42" s="21">
        <v>3</v>
      </c>
      <c r="P42" s="21">
        <v>4</v>
      </c>
      <c r="Q42" s="21">
        <v>2</v>
      </c>
      <c r="R42" s="21">
        <v>1</v>
      </c>
      <c r="S42" s="21">
        <v>2</v>
      </c>
      <c r="T42" s="21"/>
      <c r="U42" s="21"/>
      <c r="V42" s="21">
        <v>3</v>
      </c>
      <c r="W42" s="21">
        <v>4</v>
      </c>
      <c r="X42" s="21"/>
      <c r="Y42" s="21">
        <v>6</v>
      </c>
      <c r="Z42" s="21">
        <v>3</v>
      </c>
      <c r="AA42" s="21">
        <v>2</v>
      </c>
      <c r="AB42" s="21">
        <v>4</v>
      </c>
      <c r="AC42" s="21">
        <v>1</v>
      </c>
      <c r="AD42" s="21"/>
      <c r="AE42" s="21">
        <v>3</v>
      </c>
      <c r="AF42" s="21"/>
      <c r="AG42" s="21"/>
      <c r="AH42" s="21">
        <v>3</v>
      </c>
    </row>
    <row r="43" spans="4:34" x14ac:dyDescent="0.2">
      <c r="D43" s="1" t="s">
        <v>5</v>
      </c>
      <c r="E43" s="21"/>
      <c r="F43" s="21">
        <v>0</v>
      </c>
      <c r="G43" s="21">
        <v>2</v>
      </c>
      <c r="H43" s="21"/>
      <c r="I43" s="21"/>
      <c r="J43" s="21">
        <v>6</v>
      </c>
      <c r="K43" s="21">
        <v>5</v>
      </c>
      <c r="L43" s="21">
        <v>5</v>
      </c>
      <c r="M43" s="21">
        <v>3</v>
      </c>
      <c r="N43" s="21">
        <v>2</v>
      </c>
      <c r="O43" s="21">
        <v>5</v>
      </c>
      <c r="P43" s="21">
        <v>5</v>
      </c>
      <c r="Q43" s="21">
        <v>6</v>
      </c>
      <c r="R43" s="21">
        <v>4</v>
      </c>
      <c r="S43" s="21">
        <v>5</v>
      </c>
      <c r="T43" s="21"/>
      <c r="U43" s="21">
        <v>3</v>
      </c>
      <c r="V43" s="21">
        <v>5</v>
      </c>
      <c r="W43" s="21">
        <v>3</v>
      </c>
      <c r="X43" s="21">
        <v>1</v>
      </c>
      <c r="Y43" s="21"/>
      <c r="Z43" s="21"/>
      <c r="AA43" s="21"/>
      <c r="AB43" s="21">
        <v>3</v>
      </c>
      <c r="AC43" s="21">
        <v>1</v>
      </c>
      <c r="AD43" s="21"/>
      <c r="AE43" s="21"/>
      <c r="AF43" s="21"/>
      <c r="AG43" s="21">
        <v>1</v>
      </c>
      <c r="AH43" s="21">
        <v>4</v>
      </c>
    </row>
    <row r="44" spans="4:34" x14ac:dyDescent="0.2">
      <c r="D44" s="1" t="s">
        <v>30</v>
      </c>
      <c r="E44" s="21">
        <v>3</v>
      </c>
      <c r="F44" s="21"/>
      <c r="G44" s="21">
        <v>2</v>
      </c>
      <c r="H44" s="21">
        <v>4</v>
      </c>
      <c r="I44" s="21">
        <v>3</v>
      </c>
      <c r="J44" s="21">
        <v>4</v>
      </c>
      <c r="K44" s="21">
        <v>5</v>
      </c>
      <c r="L44" s="21">
        <v>4</v>
      </c>
      <c r="M44" s="21"/>
      <c r="N44" s="21"/>
      <c r="O44" s="21">
        <v>5</v>
      </c>
      <c r="P44" s="21">
        <v>4</v>
      </c>
      <c r="Q44" s="21">
        <v>5</v>
      </c>
      <c r="R44" s="21"/>
      <c r="S44" s="21">
        <v>5</v>
      </c>
      <c r="T44" s="21">
        <v>4</v>
      </c>
      <c r="U44" s="21"/>
      <c r="V44" s="21">
        <v>5</v>
      </c>
      <c r="W44" s="21"/>
      <c r="X44" s="21">
        <v>2</v>
      </c>
      <c r="Y44" s="21">
        <v>5</v>
      </c>
      <c r="Z44" s="21"/>
      <c r="AA44" s="21">
        <v>4</v>
      </c>
      <c r="AB44" s="21">
        <v>3</v>
      </c>
      <c r="AC44" s="21">
        <v>4</v>
      </c>
      <c r="AD44" s="21"/>
      <c r="AE44" s="21"/>
      <c r="AF44" s="21">
        <v>2</v>
      </c>
      <c r="AG44" s="21">
        <v>5</v>
      </c>
      <c r="AH44" s="21"/>
    </row>
    <row r="45" spans="4:34" x14ac:dyDescent="0.2">
      <c r="D45" s="1" t="s">
        <v>28</v>
      </c>
      <c r="E45" s="21">
        <v>3</v>
      </c>
      <c r="F45" s="21"/>
      <c r="G45" s="21">
        <v>2</v>
      </c>
      <c r="H45" s="21"/>
      <c r="I45" s="21">
        <v>6</v>
      </c>
      <c r="J45" s="21">
        <v>4</v>
      </c>
      <c r="K45" s="21">
        <v>5</v>
      </c>
      <c r="L45" s="21">
        <v>5</v>
      </c>
      <c r="M45" s="21">
        <v>4</v>
      </c>
      <c r="N45" s="21"/>
      <c r="O45" s="21">
        <v>2</v>
      </c>
      <c r="P45" s="21">
        <v>5</v>
      </c>
      <c r="Q45" s="21">
        <v>5</v>
      </c>
      <c r="R45" s="21"/>
      <c r="S45" s="21">
        <v>4</v>
      </c>
      <c r="T45" s="21"/>
      <c r="U45" s="21"/>
      <c r="V45" s="21">
        <v>5</v>
      </c>
      <c r="W45" s="21"/>
      <c r="X45" s="21">
        <v>2</v>
      </c>
      <c r="Y45" s="21">
        <v>5</v>
      </c>
      <c r="Z45" s="21">
        <v>1</v>
      </c>
      <c r="AA45" s="21">
        <v>3</v>
      </c>
      <c r="AB45" s="21">
        <v>3</v>
      </c>
      <c r="AC45" s="21">
        <v>4</v>
      </c>
      <c r="AD45" s="21"/>
      <c r="AE45" s="21"/>
      <c r="AF45" s="21">
        <v>5</v>
      </c>
      <c r="AG45" s="21">
        <v>5</v>
      </c>
      <c r="AH45" s="21"/>
    </row>
    <row r="46" spans="4:34" x14ac:dyDescent="0.2">
      <c r="D46" s="1" t="s">
        <v>56</v>
      </c>
      <c r="E46" s="21"/>
      <c r="F46" s="21"/>
      <c r="G46" s="21">
        <v>2</v>
      </c>
      <c r="H46" s="21"/>
      <c r="I46" s="21">
        <v>3</v>
      </c>
      <c r="J46" s="21">
        <v>4</v>
      </c>
      <c r="K46" s="21">
        <v>5</v>
      </c>
      <c r="L46" s="21">
        <v>4</v>
      </c>
      <c r="M46" s="21"/>
      <c r="N46" s="21">
        <v>2</v>
      </c>
      <c r="O46" s="21">
        <v>4</v>
      </c>
      <c r="P46" s="21">
        <v>5</v>
      </c>
      <c r="Q46" s="21">
        <v>5</v>
      </c>
      <c r="R46" s="21"/>
      <c r="S46" s="21">
        <v>5</v>
      </c>
      <c r="T46" s="21">
        <v>5</v>
      </c>
      <c r="U46" s="21">
        <v>4</v>
      </c>
      <c r="V46" s="21">
        <v>5</v>
      </c>
      <c r="W46" s="21">
        <v>3</v>
      </c>
      <c r="X46" s="21"/>
      <c r="Y46" s="21">
        <v>4</v>
      </c>
      <c r="Z46" s="21"/>
      <c r="AA46" s="21">
        <v>4</v>
      </c>
      <c r="AB46" s="21">
        <v>3</v>
      </c>
      <c r="AC46" s="21">
        <v>1</v>
      </c>
      <c r="AD46" s="21"/>
      <c r="AE46" s="21">
        <v>3</v>
      </c>
      <c r="AF46" s="21">
        <v>3</v>
      </c>
      <c r="AG46" s="21"/>
      <c r="AH46" s="21"/>
    </row>
    <row r="47" spans="4:34" x14ac:dyDescent="0.2">
      <c r="D47" s="1" t="s">
        <v>8</v>
      </c>
      <c r="E47" s="21">
        <v>3</v>
      </c>
      <c r="F47" s="21"/>
      <c r="G47" s="21">
        <v>2</v>
      </c>
      <c r="H47" s="21"/>
      <c r="I47" s="21"/>
      <c r="J47" s="21">
        <v>4</v>
      </c>
      <c r="K47" s="21">
        <v>5</v>
      </c>
      <c r="L47" s="21">
        <v>4</v>
      </c>
      <c r="M47" s="21"/>
      <c r="N47" s="21"/>
      <c r="O47" s="21">
        <v>2</v>
      </c>
      <c r="P47" s="21">
        <v>5</v>
      </c>
      <c r="Q47" s="21">
        <v>2</v>
      </c>
      <c r="R47" s="21">
        <v>4</v>
      </c>
      <c r="S47" s="21">
        <v>5</v>
      </c>
      <c r="T47" s="21"/>
      <c r="U47" s="21">
        <v>4</v>
      </c>
      <c r="V47" s="21">
        <v>5</v>
      </c>
      <c r="W47" s="21">
        <v>3</v>
      </c>
      <c r="X47" s="21">
        <v>4</v>
      </c>
      <c r="Y47" s="21">
        <v>4</v>
      </c>
      <c r="Z47" s="21">
        <v>1</v>
      </c>
      <c r="AA47" s="21">
        <v>5</v>
      </c>
      <c r="AB47" s="21">
        <v>4</v>
      </c>
      <c r="AC47" s="21">
        <v>1</v>
      </c>
      <c r="AD47" s="21"/>
      <c r="AE47" s="21"/>
      <c r="AF47" s="21">
        <v>3</v>
      </c>
      <c r="AG47" s="21"/>
      <c r="AH47" s="21"/>
    </row>
    <row r="48" spans="4:34" x14ac:dyDescent="0.2">
      <c r="D48" s="1" t="s">
        <v>24</v>
      </c>
      <c r="E48" s="21">
        <v>3</v>
      </c>
      <c r="F48" s="21">
        <v>3</v>
      </c>
      <c r="G48" s="21"/>
      <c r="H48" s="21"/>
      <c r="I48" s="21">
        <v>6</v>
      </c>
      <c r="J48" s="21">
        <v>4</v>
      </c>
      <c r="K48" s="21">
        <v>5</v>
      </c>
      <c r="L48" s="21">
        <v>5</v>
      </c>
      <c r="M48" s="21">
        <v>4</v>
      </c>
      <c r="N48" s="21">
        <v>2</v>
      </c>
      <c r="O48" s="21">
        <v>4</v>
      </c>
      <c r="P48" s="21">
        <v>5</v>
      </c>
      <c r="Q48" s="21">
        <v>5</v>
      </c>
      <c r="R48" s="21">
        <v>4</v>
      </c>
      <c r="S48" s="21"/>
      <c r="T48" s="21">
        <v>6</v>
      </c>
      <c r="U48" s="21"/>
      <c r="V48" s="21"/>
      <c r="W48" s="21">
        <v>3</v>
      </c>
      <c r="X48" s="21">
        <v>2</v>
      </c>
      <c r="Y48" s="21">
        <v>4</v>
      </c>
      <c r="Z48" s="21"/>
      <c r="AA48" s="21">
        <v>4</v>
      </c>
      <c r="AB48" s="21">
        <v>3</v>
      </c>
      <c r="AC48" s="21">
        <v>1</v>
      </c>
      <c r="AD48" s="21"/>
      <c r="AE48" s="21">
        <v>5</v>
      </c>
      <c r="AF48" s="21"/>
      <c r="AG48" s="21"/>
      <c r="AH48" s="21"/>
    </row>
    <row r="49" spans="4:34" x14ac:dyDescent="0.2">
      <c r="D49" s="1" t="s">
        <v>50</v>
      </c>
      <c r="E49" s="21"/>
      <c r="F49" s="21">
        <v>3</v>
      </c>
      <c r="G49" s="21">
        <v>2</v>
      </c>
      <c r="H49" s="21"/>
      <c r="I49" s="21">
        <v>2</v>
      </c>
      <c r="J49" s="21"/>
      <c r="K49" s="21">
        <v>5</v>
      </c>
      <c r="L49" s="21">
        <v>4</v>
      </c>
      <c r="M49" s="21">
        <v>5</v>
      </c>
      <c r="N49" s="21"/>
      <c r="O49" s="21"/>
      <c r="P49" s="21">
        <v>5</v>
      </c>
      <c r="Q49" s="21"/>
      <c r="R49" s="21">
        <v>4</v>
      </c>
      <c r="S49" s="21"/>
      <c r="T49" s="21">
        <v>6</v>
      </c>
      <c r="U49" s="21">
        <v>5</v>
      </c>
      <c r="V49" s="21">
        <v>5</v>
      </c>
      <c r="W49" s="21">
        <v>3</v>
      </c>
      <c r="X49" s="21">
        <v>4</v>
      </c>
      <c r="Y49" s="21">
        <v>5</v>
      </c>
      <c r="Z49" s="21">
        <v>1</v>
      </c>
      <c r="AA49" s="21">
        <v>4</v>
      </c>
      <c r="AB49" s="21">
        <v>3</v>
      </c>
      <c r="AC49" s="21">
        <v>1</v>
      </c>
      <c r="AD49" s="21"/>
      <c r="AE49" s="21"/>
      <c r="AF49" s="21">
        <v>2</v>
      </c>
      <c r="AG49" s="21"/>
      <c r="AH49" s="21">
        <v>4</v>
      </c>
    </row>
    <row r="50" spans="4:34" x14ac:dyDescent="0.2">
      <c r="D50" s="1" t="s">
        <v>64</v>
      </c>
      <c r="E50" s="21">
        <v>3</v>
      </c>
      <c r="F50" s="21"/>
      <c r="G50" s="21">
        <v>2</v>
      </c>
      <c r="H50" s="21"/>
      <c r="I50" s="21">
        <v>3</v>
      </c>
      <c r="J50" s="21">
        <v>4</v>
      </c>
      <c r="K50" s="21">
        <v>5</v>
      </c>
      <c r="L50" s="21">
        <v>4</v>
      </c>
      <c r="M50" s="21">
        <v>4</v>
      </c>
      <c r="N50" s="21"/>
      <c r="O50" s="21">
        <v>5</v>
      </c>
      <c r="P50" s="21">
        <v>5</v>
      </c>
      <c r="Q50" s="21">
        <v>5</v>
      </c>
      <c r="R50" s="21">
        <v>3</v>
      </c>
      <c r="S50" s="21"/>
      <c r="T50" s="21">
        <v>6</v>
      </c>
      <c r="U50" s="21"/>
      <c r="V50" s="21">
        <v>5</v>
      </c>
      <c r="W50" s="21"/>
      <c r="X50" s="21">
        <v>2</v>
      </c>
      <c r="Y50" s="21">
        <v>5</v>
      </c>
      <c r="Z50" s="21"/>
      <c r="AA50" s="21">
        <v>5</v>
      </c>
      <c r="AB50" s="21">
        <v>3</v>
      </c>
      <c r="AC50" s="21">
        <v>1</v>
      </c>
      <c r="AD50" s="21"/>
      <c r="AE50" s="21"/>
      <c r="AF50" s="21">
        <v>3</v>
      </c>
      <c r="AG50" s="21">
        <v>5</v>
      </c>
      <c r="AH50" s="21"/>
    </row>
    <row r="51" spans="4:34" x14ac:dyDescent="0.2">
      <c r="D51" s="1" t="s">
        <v>35</v>
      </c>
      <c r="E51" s="21"/>
      <c r="F51" s="21"/>
      <c r="G51" s="21">
        <v>7</v>
      </c>
      <c r="H51" s="21">
        <v>1</v>
      </c>
      <c r="I51" s="21"/>
      <c r="J51" s="21">
        <v>4</v>
      </c>
      <c r="K51" s="21">
        <v>5</v>
      </c>
      <c r="L51" s="21"/>
      <c r="M51" s="21"/>
      <c r="N51" s="21"/>
      <c r="O51" s="21">
        <v>5</v>
      </c>
      <c r="P51" s="21">
        <v>4</v>
      </c>
      <c r="Q51" s="21">
        <v>5</v>
      </c>
      <c r="R51" s="21">
        <v>4</v>
      </c>
      <c r="S51" s="21"/>
      <c r="T51" s="21"/>
      <c r="U51" s="21">
        <v>1</v>
      </c>
      <c r="V51" s="21">
        <v>3</v>
      </c>
      <c r="W51" s="21">
        <v>3</v>
      </c>
      <c r="X51" s="21">
        <v>1</v>
      </c>
      <c r="Y51" s="21">
        <v>5</v>
      </c>
      <c r="Z51" s="21">
        <v>6</v>
      </c>
      <c r="AA51" s="21">
        <v>5</v>
      </c>
      <c r="AB51" s="21">
        <v>4</v>
      </c>
      <c r="AC51" s="21">
        <v>4</v>
      </c>
      <c r="AD51" s="21"/>
      <c r="AE51" s="21">
        <v>5</v>
      </c>
      <c r="AF51" s="21"/>
      <c r="AG51" s="21">
        <v>1</v>
      </c>
      <c r="AH51" s="21">
        <v>4</v>
      </c>
    </row>
    <row r="52" spans="4:34" x14ac:dyDescent="0.2">
      <c r="D52" s="1" t="s">
        <v>48</v>
      </c>
      <c r="E52" s="21">
        <v>6</v>
      </c>
      <c r="F52" s="21"/>
      <c r="G52" s="21">
        <v>4</v>
      </c>
      <c r="H52" s="21">
        <v>2</v>
      </c>
      <c r="I52" s="21"/>
      <c r="J52" s="21">
        <v>6</v>
      </c>
      <c r="K52" s="21">
        <v>4</v>
      </c>
      <c r="L52" s="21">
        <v>4</v>
      </c>
      <c r="M52" s="21"/>
      <c r="N52" s="21"/>
      <c r="O52" s="21">
        <v>3</v>
      </c>
      <c r="P52" s="21">
        <v>5</v>
      </c>
      <c r="Q52" s="21">
        <v>5</v>
      </c>
      <c r="R52" s="21"/>
      <c r="S52" s="21">
        <v>5</v>
      </c>
      <c r="T52" s="21"/>
      <c r="U52" s="21">
        <v>4</v>
      </c>
      <c r="V52" s="21">
        <v>3</v>
      </c>
      <c r="W52" s="21">
        <v>3</v>
      </c>
      <c r="X52" s="21">
        <v>2</v>
      </c>
      <c r="Y52" s="21"/>
      <c r="Z52" s="21"/>
      <c r="AA52" s="21">
        <v>3</v>
      </c>
      <c r="AB52" s="21">
        <v>2</v>
      </c>
      <c r="AC52" s="21">
        <v>1</v>
      </c>
      <c r="AD52" s="21">
        <v>4</v>
      </c>
      <c r="AE52" s="21"/>
      <c r="AF52" s="21">
        <v>3</v>
      </c>
      <c r="AG52" s="21"/>
      <c r="AH52" s="21">
        <v>4</v>
      </c>
    </row>
    <row r="53" spans="4:34" x14ac:dyDescent="0.2">
      <c r="D53" s="1" t="s">
        <v>33</v>
      </c>
      <c r="E53" s="21"/>
      <c r="F53" s="21"/>
      <c r="G53" s="21">
        <v>2</v>
      </c>
      <c r="H53" s="21">
        <v>2</v>
      </c>
      <c r="I53" s="21">
        <v>3</v>
      </c>
      <c r="J53" s="21">
        <v>4</v>
      </c>
      <c r="K53" s="21">
        <v>5</v>
      </c>
      <c r="L53" s="21">
        <v>4</v>
      </c>
      <c r="M53" s="21"/>
      <c r="N53" s="21"/>
      <c r="O53" s="21">
        <v>4</v>
      </c>
      <c r="P53" s="21"/>
      <c r="Q53" s="21">
        <v>5</v>
      </c>
      <c r="R53" s="21">
        <v>3</v>
      </c>
      <c r="S53" s="21"/>
      <c r="T53" s="21">
        <v>6</v>
      </c>
      <c r="U53" s="21"/>
      <c r="V53" s="21">
        <v>5</v>
      </c>
      <c r="W53" s="21">
        <v>3</v>
      </c>
      <c r="X53" s="21">
        <v>2</v>
      </c>
      <c r="Y53" s="21">
        <v>5</v>
      </c>
      <c r="Z53" s="21"/>
      <c r="AA53" s="21">
        <v>4</v>
      </c>
      <c r="AB53" s="21">
        <v>3</v>
      </c>
      <c r="AC53" s="21">
        <v>1</v>
      </c>
      <c r="AD53" s="21"/>
      <c r="AE53" s="21">
        <v>3</v>
      </c>
      <c r="AF53" s="21">
        <v>2</v>
      </c>
      <c r="AG53" s="21">
        <v>5</v>
      </c>
      <c r="AH53" s="21"/>
    </row>
    <row r="54" spans="4:34" x14ac:dyDescent="0.2">
      <c r="D54" s="1" t="s">
        <v>9</v>
      </c>
      <c r="E54" s="21">
        <v>3</v>
      </c>
      <c r="F54" s="21">
        <v>3</v>
      </c>
      <c r="G54" s="21">
        <v>2</v>
      </c>
      <c r="H54" s="21">
        <v>2</v>
      </c>
      <c r="I54" s="21">
        <v>3</v>
      </c>
      <c r="J54" s="21"/>
      <c r="K54" s="21">
        <v>5</v>
      </c>
      <c r="L54" s="21">
        <v>4</v>
      </c>
      <c r="M54" s="21"/>
      <c r="N54" s="21"/>
      <c r="O54" s="21"/>
      <c r="P54" s="21">
        <v>6</v>
      </c>
      <c r="Q54" s="21">
        <v>5</v>
      </c>
      <c r="R54" s="21">
        <v>2</v>
      </c>
      <c r="S54" s="21">
        <v>3</v>
      </c>
      <c r="T54" s="21">
        <v>6</v>
      </c>
      <c r="U54" s="21"/>
      <c r="V54" s="21">
        <v>5</v>
      </c>
      <c r="W54" s="21">
        <v>2</v>
      </c>
      <c r="X54" s="21">
        <v>1</v>
      </c>
      <c r="Y54" s="21"/>
      <c r="Z54" s="21"/>
      <c r="AA54" s="21"/>
      <c r="AB54" s="21">
        <v>4</v>
      </c>
      <c r="AC54" s="21">
        <v>1</v>
      </c>
      <c r="AD54" s="21">
        <v>3</v>
      </c>
      <c r="AE54" s="21">
        <v>4</v>
      </c>
      <c r="AF54" s="21"/>
      <c r="AG54" s="21"/>
      <c r="AH54" s="21">
        <v>2</v>
      </c>
    </row>
    <row r="55" spans="4:34" x14ac:dyDescent="0.2">
      <c r="D55" s="1" t="s">
        <v>26</v>
      </c>
      <c r="E55" s="21"/>
      <c r="F55" s="21">
        <v>3</v>
      </c>
      <c r="G55" s="21">
        <v>2</v>
      </c>
      <c r="H55" s="21">
        <v>2</v>
      </c>
      <c r="I55" s="21">
        <v>3</v>
      </c>
      <c r="J55" s="21">
        <v>5</v>
      </c>
      <c r="K55" s="21">
        <v>5</v>
      </c>
      <c r="L55" s="21">
        <v>3</v>
      </c>
      <c r="M55" s="21">
        <v>4</v>
      </c>
      <c r="N55" s="21"/>
      <c r="O55" s="21">
        <v>4</v>
      </c>
      <c r="P55" s="21">
        <v>4</v>
      </c>
      <c r="Q55" s="21"/>
      <c r="R55" s="21"/>
      <c r="S55" s="21"/>
      <c r="T55" s="21">
        <v>6</v>
      </c>
      <c r="U55" s="21">
        <v>4</v>
      </c>
      <c r="V55" s="21">
        <v>5</v>
      </c>
      <c r="W55" s="21"/>
      <c r="X55" s="21"/>
      <c r="Y55" s="21">
        <v>5</v>
      </c>
      <c r="Z55" s="21">
        <v>1</v>
      </c>
      <c r="AA55" s="21">
        <v>5</v>
      </c>
      <c r="AB55" s="21">
        <v>4</v>
      </c>
      <c r="AC55" s="21">
        <v>3</v>
      </c>
      <c r="AD55" s="21"/>
      <c r="AE55" s="21"/>
      <c r="AF55" s="21">
        <v>5</v>
      </c>
      <c r="AG55" s="21">
        <v>1</v>
      </c>
      <c r="AH55" s="21"/>
    </row>
    <row r="56" spans="4:34" x14ac:dyDescent="0.2">
      <c r="D56" s="1" t="s">
        <v>32</v>
      </c>
      <c r="E56" s="21"/>
      <c r="F56" s="21"/>
      <c r="G56" s="21"/>
      <c r="H56" s="21"/>
      <c r="I56" s="21">
        <v>6</v>
      </c>
      <c r="J56" s="21">
        <v>4</v>
      </c>
      <c r="K56" s="21">
        <v>5</v>
      </c>
      <c r="L56" s="21">
        <v>5</v>
      </c>
      <c r="M56" s="21">
        <v>4</v>
      </c>
      <c r="N56" s="21">
        <v>2</v>
      </c>
      <c r="O56" s="21"/>
      <c r="P56" s="21">
        <v>5</v>
      </c>
      <c r="Q56" s="21">
        <v>2</v>
      </c>
      <c r="R56" s="21">
        <v>4</v>
      </c>
      <c r="S56" s="21">
        <v>4</v>
      </c>
      <c r="T56" s="21">
        <v>6</v>
      </c>
      <c r="U56" s="21"/>
      <c r="V56" s="21">
        <v>4</v>
      </c>
      <c r="W56" s="21">
        <v>3</v>
      </c>
      <c r="X56" s="21">
        <v>4</v>
      </c>
      <c r="Y56" s="21">
        <v>5</v>
      </c>
      <c r="Z56" s="21"/>
      <c r="AA56" s="21">
        <v>5</v>
      </c>
      <c r="AB56" s="21">
        <v>3</v>
      </c>
      <c r="AC56" s="21">
        <v>1</v>
      </c>
      <c r="AD56" s="21"/>
      <c r="AE56" s="21"/>
      <c r="AF56" s="21">
        <v>2</v>
      </c>
      <c r="AG56" s="21"/>
      <c r="AH56" s="21">
        <v>4</v>
      </c>
    </row>
    <row r="57" spans="4:34" x14ac:dyDescent="0.2">
      <c r="D57" s="1" t="s">
        <v>37</v>
      </c>
      <c r="E57" s="21">
        <v>5</v>
      </c>
      <c r="F57" s="21"/>
      <c r="G57" s="21">
        <v>4</v>
      </c>
      <c r="H57" s="21">
        <v>2</v>
      </c>
      <c r="I57" s="21"/>
      <c r="J57" s="21">
        <v>5</v>
      </c>
      <c r="K57" s="21">
        <v>5</v>
      </c>
      <c r="L57" s="21">
        <v>2</v>
      </c>
      <c r="M57" s="21"/>
      <c r="N57" s="21">
        <v>1</v>
      </c>
      <c r="O57" s="21">
        <v>4</v>
      </c>
      <c r="P57" s="21"/>
      <c r="Q57" s="21">
        <v>2</v>
      </c>
      <c r="R57" s="21">
        <v>3</v>
      </c>
      <c r="S57" s="21">
        <v>4</v>
      </c>
      <c r="T57" s="21">
        <v>6</v>
      </c>
      <c r="U57" s="21"/>
      <c r="V57" s="21">
        <v>5</v>
      </c>
      <c r="W57" s="21"/>
      <c r="X57" s="21"/>
      <c r="Y57" s="21"/>
      <c r="Z57" s="21">
        <v>1</v>
      </c>
      <c r="AA57" s="21">
        <v>3</v>
      </c>
      <c r="AB57" s="21">
        <v>3</v>
      </c>
      <c r="AC57" s="21">
        <v>3</v>
      </c>
      <c r="AD57" s="21"/>
      <c r="AE57" s="21">
        <v>3</v>
      </c>
      <c r="AF57" s="21"/>
      <c r="AG57" s="21">
        <v>1</v>
      </c>
      <c r="AH57" s="21">
        <v>4</v>
      </c>
    </row>
    <row r="58" spans="4:34" x14ac:dyDescent="0.2">
      <c r="D58" s="1" t="s">
        <v>65</v>
      </c>
      <c r="E58" s="21"/>
      <c r="F58" s="21"/>
      <c r="G58" s="21">
        <v>2</v>
      </c>
      <c r="H58" s="21">
        <v>2</v>
      </c>
      <c r="I58" s="21">
        <v>6</v>
      </c>
      <c r="J58" s="21">
        <v>4</v>
      </c>
      <c r="K58" s="21">
        <v>1</v>
      </c>
      <c r="L58" s="21">
        <v>3</v>
      </c>
      <c r="M58" s="21">
        <v>4</v>
      </c>
      <c r="N58" s="21"/>
      <c r="O58" s="21"/>
      <c r="P58" s="21"/>
      <c r="Q58" s="21">
        <v>5</v>
      </c>
      <c r="R58" s="21">
        <v>5</v>
      </c>
      <c r="S58" s="21"/>
      <c r="T58" s="21">
        <v>5</v>
      </c>
      <c r="U58" s="21">
        <v>4</v>
      </c>
      <c r="V58" s="21">
        <v>2</v>
      </c>
      <c r="W58" s="21"/>
      <c r="X58" s="21">
        <v>4</v>
      </c>
      <c r="Y58" s="21">
        <v>2</v>
      </c>
      <c r="Z58" s="21"/>
      <c r="AA58" s="21">
        <v>4</v>
      </c>
      <c r="AB58" s="21">
        <v>4</v>
      </c>
      <c r="AC58" s="21">
        <v>1</v>
      </c>
      <c r="AD58" s="21"/>
      <c r="AE58" s="21">
        <v>3</v>
      </c>
      <c r="AF58" s="21">
        <v>3</v>
      </c>
      <c r="AG58" s="21">
        <v>4</v>
      </c>
      <c r="AH58" s="21"/>
    </row>
    <row r="59" spans="4:34" x14ac:dyDescent="0.2">
      <c r="D59" s="1" t="s">
        <v>41</v>
      </c>
      <c r="E59" s="21">
        <v>3</v>
      </c>
      <c r="F59" s="21"/>
      <c r="G59" s="21">
        <v>4</v>
      </c>
      <c r="H59" s="21">
        <v>2</v>
      </c>
      <c r="I59" s="21"/>
      <c r="J59" s="21">
        <v>4</v>
      </c>
      <c r="K59" s="21">
        <v>4</v>
      </c>
      <c r="L59" s="21">
        <v>2</v>
      </c>
      <c r="M59" s="21">
        <v>3</v>
      </c>
      <c r="N59" s="21">
        <v>3</v>
      </c>
      <c r="O59" s="21"/>
      <c r="P59" s="21">
        <v>4</v>
      </c>
      <c r="Q59" s="21">
        <v>5</v>
      </c>
      <c r="R59" s="21">
        <v>3</v>
      </c>
      <c r="S59" s="21"/>
      <c r="T59" s="21">
        <v>5</v>
      </c>
      <c r="U59" s="21">
        <v>4</v>
      </c>
      <c r="V59" s="21">
        <v>5</v>
      </c>
      <c r="W59" s="21">
        <v>3</v>
      </c>
      <c r="X59" s="21"/>
      <c r="Y59" s="21">
        <v>4</v>
      </c>
      <c r="Z59" s="21"/>
      <c r="AA59" s="21">
        <v>2</v>
      </c>
      <c r="AB59" s="21">
        <v>3</v>
      </c>
      <c r="AC59" s="21">
        <v>3</v>
      </c>
      <c r="AD59" s="21"/>
      <c r="AE59" s="21">
        <v>5</v>
      </c>
      <c r="AF59" s="21"/>
      <c r="AG59" s="21"/>
      <c r="AH59" s="21"/>
    </row>
    <row r="60" spans="4:34" x14ac:dyDescent="0.2">
      <c r="D60" s="1" t="s">
        <v>140</v>
      </c>
      <c r="E60" s="21">
        <v>3</v>
      </c>
      <c r="F60" s="21"/>
      <c r="G60" s="21">
        <v>2</v>
      </c>
      <c r="H60" s="21"/>
      <c r="I60" s="21"/>
      <c r="J60" s="21">
        <v>5</v>
      </c>
      <c r="K60" s="21">
        <v>5</v>
      </c>
      <c r="L60" s="21">
        <v>4</v>
      </c>
      <c r="M60" s="21"/>
      <c r="N60" s="21">
        <v>2</v>
      </c>
      <c r="O60" s="21">
        <v>4</v>
      </c>
      <c r="P60" s="21">
        <v>5</v>
      </c>
      <c r="Q60" s="21">
        <v>5</v>
      </c>
      <c r="R60" s="21"/>
      <c r="S60" s="21">
        <v>5</v>
      </c>
      <c r="T60" s="21">
        <v>3</v>
      </c>
      <c r="U60" s="21"/>
      <c r="V60" s="21">
        <v>5</v>
      </c>
      <c r="W60" s="21">
        <v>3</v>
      </c>
      <c r="X60" s="21"/>
      <c r="Y60" s="21">
        <v>5</v>
      </c>
      <c r="Z60" s="21">
        <v>1</v>
      </c>
      <c r="AA60" s="21"/>
      <c r="AB60" s="21">
        <v>4</v>
      </c>
      <c r="AC60" s="21">
        <v>1</v>
      </c>
      <c r="AD60" s="21"/>
      <c r="AE60" s="21">
        <v>3</v>
      </c>
      <c r="AF60" s="21">
        <v>2</v>
      </c>
      <c r="AG60" s="21">
        <v>3</v>
      </c>
      <c r="AH60" s="21"/>
    </row>
    <row r="61" spans="4:34" x14ac:dyDescent="0.2">
      <c r="D61" s="1" t="s">
        <v>75</v>
      </c>
      <c r="E61" s="21">
        <v>3</v>
      </c>
      <c r="F61" s="21"/>
      <c r="G61" s="21">
        <v>7</v>
      </c>
      <c r="H61" s="21"/>
      <c r="I61" s="21"/>
      <c r="J61" s="21">
        <v>4</v>
      </c>
      <c r="K61" s="21">
        <v>5</v>
      </c>
      <c r="L61" s="21">
        <v>4</v>
      </c>
      <c r="M61" s="21">
        <v>4</v>
      </c>
      <c r="N61" s="21"/>
      <c r="O61" s="21">
        <v>5</v>
      </c>
      <c r="P61" s="21">
        <v>5</v>
      </c>
      <c r="Q61" s="21">
        <v>6</v>
      </c>
      <c r="R61" s="21"/>
      <c r="S61" s="21">
        <v>5</v>
      </c>
      <c r="T61" s="21"/>
      <c r="U61" s="21"/>
      <c r="V61" s="21">
        <v>5</v>
      </c>
      <c r="W61" s="21">
        <v>3</v>
      </c>
      <c r="X61" s="21">
        <v>2</v>
      </c>
      <c r="Y61" s="21">
        <v>5</v>
      </c>
      <c r="Z61" s="21">
        <v>1</v>
      </c>
      <c r="AA61" s="21">
        <v>5</v>
      </c>
      <c r="AB61" s="21">
        <v>4</v>
      </c>
      <c r="AC61" s="21"/>
      <c r="AD61" s="21"/>
      <c r="AE61" s="21">
        <v>5</v>
      </c>
      <c r="AF61" s="21">
        <v>5</v>
      </c>
      <c r="AG61" s="21">
        <v>3</v>
      </c>
      <c r="AH61" s="21"/>
    </row>
    <row r="62" spans="4:34" x14ac:dyDescent="0.2">
      <c r="D62" s="1" t="s">
        <v>11</v>
      </c>
      <c r="E62" s="21"/>
      <c r="F62" s="21">
        <v>3</v>
      </c>
      <c r="G62" s="21"/>
      <c r="H62" s="21"/>
      <c r="I62" s="21"/>
      <c r="J62" s="21"/>
      <c r="K62" s="21">
        <v>5</v>
      </c>
      <c r="L62" s="21">
        <v>4</v>
      </c>
      <c r="M62" s="21"/>
      <c r="N62" s="21">
        <v>2</v>
      </c>
      <c r="O62" s="21"/>
      <c r="P62" s="21">
        <v>4</v>
      </c>
      <c r="Q62" s="21">
        <v>2</v>
      </c>
      <c r="R62" s="21"/>
      <c r="S62" s="21">
        <v>5</v>
      </c>
      <c r="T62" s="21">
        <v>4</v>
      </c>
      <c r="U62" s="21">
        <v>4</v>
      </c>
      <c r="V62" s="21">
        <v>5</v>
      </c>
      <c r="W62" s="21"/>
      <c r="X62" s="21">
        <v>4</v>
      </c>
      <c r="Y62" s="21">
        <v>5</v>
      </c>
      <c r="Z62" s="21">
        <v>5</v>
      </c>
      <c r="AA62" s="21">
        <v>5</v>
      </c>
      <c r="AB62" s="21">
        <v>4</v>
      </c>
      <c r="AC62" s="21">
        <v>1</v>
      </c>
      <c r="AD62" s="21">
        <v>5</v>
      </c>
      <c r="AE62" s="21">
        <v>5</v>
      </c>
      <c r="AF62" s="21">
        <v>3</v>
      </c>
      <c r="AG62" s="21">
        <v>5</v>
      </c>
      <c r="AH62" s="21"/>
    </row>
    <row r="63" spans="4:34" x14ac:dyDescent="0.2">
      <c r="D63" s="1" t="s">
        <v>31</v>
      </c>
      <c r="E63" s="21">
        <v>1</v>
      </c>
      <c r="F63" s="21">
        <v>4</v>
      </c>
      <c r="G63" s="21">
        <v>2</v>
      </c>
      <c r="H63" s="21">
        <v>1</v>
      </c>
      <c r="I63" s="21"/>
      <c r="J63" s="21"/>
      <c r="K63" s="21"/>
      <c r="L63" s="21">
        <v>3</v>
      </c>
      <c r="M63" s="21">
        <v>5</v>
      </c>
      <c r="N63" s="21"/>
      <c r="O63" s="21">
        <v>4</v>
      </c>
      <c r="P63" s="21"/>
      <c r="Q63" s="21">
        <v>2</v>
      </c>
      <c r="R63" s="21">
        <v>3</v>
      </c>
      <c r="S63" s="21">
        <v>5</v>
      </c>
      <c r="T63" s="21"/>
      <c r="U63" s="21">
        <v>4</v>
      </c>
      <c r="V63" s="21">
        <v>5</v>
      </c>
      <c r="W63" s="21">
        <v>3</v>
      </c>
      <c r="X63" s="21">
        <v>5</v>
      </c>
      <c r="Y63" s="21">
        <v>5</v>
      </c>
      <c r="Z63" s="21">
        <v>6</v>
      </c>
      <c r="AA63" s="21">
        <v>5</v>
      </c>
      <c r="AB63" s="21">
        <v>4</v>
      </c>
      <c r="AC63" s="21">
        <v>1</v>
      </c>
      <c r="AD63" s="21">
        <v>5</v>
      </c>
      <c r="AE63" s="21"/>
      <c r="AF63" s="21"/>
      <c r="AG63" s="21"/>
      <c r="AH63" s="21"/>
    </row>
    <row r="64" spans="4:34" x14ac:dyDescent="0.2">
      <c r="D64" s="1" t="s">
        <v>6</v>
      </c>
      <c r="E64" s="21"/>
      <c r="F64" s="21">
        <v>3</v>
      </c>
      <c r="G64" s="21">
        <v>2</v>
      </c>
      <c r="H64" s="21"/>
      <c r="I64" s="21">
        <v>6</v>
      </c>
      <c r="J64" s="21">
        <v>4</v>
      </c>
      <c r="K64" s="21">
        <v>5</v>
      </c>
      <c r="L64" s="21">
        <v>4</v>
      </c>
      <c r="M64" s="21"/>
      <c r="N64" s="21">
        <v>2</v>
      </c>
      <c r="O64" s="21"/>
      <c r="P64" s="21">
        <v>5</v>
      </c>
      <c r="Q64" s="21">
        <v>5</v>
      </c>
      <c r="R64" s="21">
        <v>5</v>
      </c>
      <c r="S64" s="21">
        <v>5</v>
      </c>
      <c r="T64" s="21"/>
      <c r="U64" s="21"/>
      <c r="V64" s="21">
        <v>5</v>
      </c>
      <c r="W64" s="21">
        <v>3</v>
      </c>
      <c r="X64" s="21">
        <v>4</v>
      </c>
      <c r="Y64" s="21"/>
      <c r="Z64" s="21">
        <v>1</v>
      </c>
      <c r="AA64" s="21"/>
      <c r="AB64" s="21">
        <v>4</v>
      </c>
      <c r="AC64" s="21">
        <v>1</v>
      </c>
      <c r="AD64" s="21"/>
      <c r="AE64" s="21"/>
      <c r="AF64" s="21">
        <v>4</v>
      </c>
      <c r="AG64" s="21">
        <v>1</v>
      </c>
      <c r="AH64" s="21">
        <v>4</v>
      </c>
    </row>
    <row r="65" spans="4:34" x14ac:dyDescent="0.2">
      <c r="D65" s="1" t="s">
        <v>7</v>
      </c>
      <c r="E65" s="21">
        <v>3</v>
      </c>
      <c r="F65" s="21"/>
      <c r="G65" s="21"/>
      <c r="H65" s="21">
        <v>2</v>
      </c>
      <c r="I65" s="21">
        <v>2</v>
      </c>
      <c r="J65" s="21">
        <v>4</v>
      </c>
      <c r="K65" s="21">
        <v>4</v>
      </c>
      <c r="L65" s="21">
        <v>3</v>
      </c>
      <c r="M65" s="21">
        <v>5</v>
      </c>
      <c r="N65" s="21"/>
      <c r="O65" s="21"/>
      <c r="P65" s="21">
        <v>5</v>
      </c>
      <c r="Q65" s="21">
        <v>2</v>
      </c>
      <c r="R65" s="21">
        <v>3</v>
      </c>
      <c r="S65" s="21">
        <v>3</v>
      </c>
      <c r="T65" s="21">
        <v>6</v>
      </c>
      <c r="U65" s="21">
        <v>4</v>
      </c>
      <c r="V65" s="21">
        <v>5</v>
      </c>
      <c r="W65" s="21"/>
      <c r="X65" s="21">
        <v>1</v>
      </c>
      <c r="Y65" s="21">
        <v>4</v>
      </c>
      <c r="Z65" s="21">
        <v>3</v>
      </c>
      <c r="AA65" s="21">
        <v>5</v>
      </c>
      <c r="AB65" s="21">
        <v>2</v>
      </c>
      <c r="AC65" s="21">
        <v>1</v>
      </c>
      <c r="AD65" s="21"/>
      <c r="AE65" s="21"/>
      <c r="AF65" s="21"/>
      <c r="AG65" s="21"/>
      <c r="AH65" s="21"/>
    </row>
    <row r="66" spans="4:34" x14ac:dyDescent="0.2">
      <c r="D66" s="1" t="s">
        <v>3</v>
      </c>
      <c r="E66" s="21"/>
      <c r="F66" s="21">
        <v>3</v>
      </c>
      <c r="G66" s="21">
        <v>2</v>
      </c>
      <c r="H66" s="21"/>
      <c r="I66" s="21">
        <v>6</v>
      </c>
      <c r="J66" s="21"/>
      <c r="K66" s="21">
        <v>5</v>
      </c>
      <c r="L66" s="21">
        <v>4</v>
      </c>
      <c r="M66" s="21"/>
      <c r="N66" s="21">
        <v>2</v>
      </c>
      <c r="O66" s="21"/>
      <c r="P66" s="21">
        <v>4</v>
      </c>
      <c r="Q66" s="21">
        <v>5</v>
      </c>
      <c r="R66" s="21">
        <v>5</v>
      </c>
      <c r="S66" s="21">
        <v>5</v>
      </c>
      <c r="T66" s="21">
        <v>3</v>
      </c>
      <c r="U66" s="21"/>
      <c r="V66" s="21"/>
      <c r="W66" s="21">
        <v>3</v>
      </c>
      <c r="X66" s="21">
        <v>2</v>
      </c>
      <c r="Y66" s="21">
        <v>5</v>
      </c>
      <c r="Z66" s="21"/>
      <c r="AA66" s="21">
        <v>4</v>
      </c>
      <c r="AB66" s="21">
        <v>4</v>
      </c>
      <c r="AC66" s="21">
        <v>1</v>
      </c>
      <c r="AD66" s="21"/>
      <c r="AE66" s="21"/>
      <c r="AF66" s="21">
        <v>2</v>
      </c>
      <c r="AG66" s="21">
        <v>4</v>
      </c>
      <c r="AH66" s="21">
        <v>4</v>
      </c>
    </row>
    <row r="67" spans="4:34" x14ac:dyDescent="0.2">
      <c r="D67" s="1" t="s">
        <v>72</v>
      </c>
      <c r="E67" s="21">
        <v>3</v>
      </c>
      <c r="F67" s="21"/>
      <c r="G67" s="21">
        <v>2</v>
      </c>
      <c r="H67" s="21"/>
      <c r="I67" s="21"/>
      <c r="J67" s="21"/>
      <c r="K67" s="21">
        <v>5</v>
      </c>
      <c r="L67" s="21">
        <v>1</v>
      </c>
      <c r="M67" s="21">
        <v>4</v>
      </c>
      <c r="N67" s="21"/>
      <c r="O67" s="21">
        <v>4</v>
      </c>
      <c r="P67" s="21">
        <v>4</v>
      </c>
      <c r="Q67" s="21">
        <v>5</v>
      </c>
      <c r="R67" s="21">
        <v>3</v>
      </c>
      <c r="S67" s="21">
        <v>5</v>
      </c>
      <c r="T67" s="21">
        <v>5</v>
      </c>
      <c r="U67" s="21">
        <v>1</v>
      </c>
      <c r="V67" s="21">
        <v>3</v>
      </c>
      <c r="W67" s="21">
        <v>4</v>
      </c>
      <c r="X67" s="21"/>
      <c r="Y67" s="21"/>
      <c r="Z67" s="21">
        <v>3</v>
      </c>
      <c r="AA67" s="21"/>
      <c r="AB67" s="21">
        <v>3</v>
      </c>
      <c r="AC67" s="21">
        <v>3</v>
      </c>
      <c r="AD67" s="21">
        <v>5</v>
      </c>
      <c r="AE67" s="21"/>
      <c r="AF67" s="21">
        <v>3</v>
      </c>
      <c r="AG67" s="21">
        <v>5</v>
      </c>
      <c r="AH67" s="21"/>
    </row>
    <row r="68" spans="4:34" x14ac:dyDescent="0.2">
      <c r="D68" s="1" t="s">
        <v>76</v>
      </c>
      <c r="E68" s="21">
        <v>3</v>
      </c>
      <c r="F68" s="21"/>
      <c r="G68" s="21">
        <v>2</v>
      </c>
      <c r="H68" s="21"/>
      <c r="I68" s="21">
        <v>3</v>
      </c>
      <c r="J68" s="21">
        <v>4</v>
      </c>
      <c r="K68" s="21">
        <v>5</v>
      </c>
      <c r="L68" s="21">
        <v>4</v>
      </c>
      <c r="M68" s="21">
        <v>4</v>
      </c>
      <c r="N68" s="21"/>
      <c r="O68" s="21">
        <v>2</v>
      </c>
      <c r="P68" s="21">
        <v>5</v>
      </c>
      <c r="Q68" s="21">
        <v>2</v>
      </c>
      <c r="R68" s="21">
        <v>4</v>
      </c>
      <c r="S68" s="21">
        <v>1</v>
      </c>
      <c r="T68" s="21">
        <v>6</v>
      </c>
      <c r="U68" s="21">
        <v>5</v>
      </c>
      <c r="V68" s="21">
        <v>5</v>
      </c>
      <c r="W68" s="21"/>
      <c r="X68" s="21">
        <v>4</v>
      </c>
      <c r="Y68" s="21">
        <v>4</v>
      </c>
      <c r="Z68" s="21"/>
      <c r="AA68" s="21"/>
      <c r="AB68" s="21">
        <v>3</v>
      </c>
      <c r="AC68" s="21">
        <v>1</v>
      </c>
      <c r="AD68" s="21"/>
      <c r="AE68" s="21"/>
      <c r="AF68" s="21">
        <v>3</v>
      </c>
      <c r="AG68" s="21"/>
      <c r="AH68" s="21"/>
    </row>
    <row r="69" spans="4:34" x14ac:dyDescent="0.2">
      <c r="D69" s="1" t="s">
        <v>52</v>
      </c>
      <c r="E69" s="21"/>
      <c r="F69" s="21">
        <v>4</v>
      </c>
      <c r="G69" s="21">
        <v>2</v>
      </c>
      <c r="H69" s="21">
        <v>2</v>
      </c>
      <c r="I69" s="21"/>
      <c r="J69" s="21">
        <v>6</v>
      </c>
      <c r="K69" s="21">
        <v>5</v>
      </c>
      <c r="L69" s="21">
        <v>3</v>
      </c>
      <c r="M69" s="21">
        <v>4</v>
      </c>
      <c r="N69" s="21">
        <v>2</v>
      </c>
      <c r="O69" s="21">
        <v>3</v>
      </c>
      <c r="P69" s="21"/>
      <c r="Q69" s="21">
        <v>2</v>
      </c>
      <c r="R69" s="21"/>
      <c r="S69" s="21"/>
      <c r="T69" s="21">
        <v>6</v>
      </c>
      <c r="U69" s="21">
        <v>5</v>
      </c>
      <c r="V69" s="21">
        <v>5</v>
      </c>
      <c r="W69" s="21">
        <v>2</v>
      </c>
      <c r="X69" s="21"/>
      <c r="Y69" s="21">
        <v>6</v>
      </c>
      <c r="Z69" s="21"/>
      <c r="AA69" s="21"/>
      <c r="AB69" s="21">
        <v>2</v>
      </c>
      <c r="AC69" s="21">
        <v>1</v>
      </c>
      <c r="AD69" s="21"/>
      <c r="AE69" s="21">
        <v>3</v>
      </c>
      <c r="AF69" s="21"/>
      <c r="AG69" s="21">
        <v>1</v>
      </c>
      <c r="AH69" s="21">
        <v>3</v>
      </c>
    </row>
    <row r="70" spans="4:34" x14ac:dyDescent="0.2">
      <c r="D70" s="1" t="s">
        <v>74</v>
      </c>
      <c r="E70" s="21"/>
      <c r="F70" s="21">
        <v>3</v>
      </c>
      <c r="G70" s="21"/>
      <c r="H70" s="21">
        <v>2</v>
      </c>
      <c r="I70" s="21">
        <v>3</v>
      </c>
      <c r="J70" s="21">
        <v>5</v>
      </c>
      <c r="K70" s="21">
        <v>5</v>
      </c>
      <c r="L70" s="21"/>
      <c r="M70" s="21">
        <v>3</v>
      </c>
      <c r="N70" s="21">
        <v>2</v>
      </c>
      <c r="O70" s="21"/>
      <c r="P70" s="21">
        <v>3</v>
      </c>
      <c r="Q70" s="21"/>
      <c r="R70" s="21"/>
      <c r="S70" s="21">
        <v>4</v>
      </c>
      <c r="T70" s="21"/>
      <c r="U70" s="21">
        <v>3</v>
      </c>
      <c r="V70" s="21">
        <v>0</v>
      </c>
      <c r="W70" s="21">
        <v>3</v>
      </c>
      <c r="X70" s="21">
        <v>3</v>
      </c>
      <c r="Y70" s="21">
        <v>5</v>
      </c>
      <c r="Z70" s="21"/>
      <c r="AA70" s="21">
        <v>5</v>
      </c>
      <c r="AB70" s="21">
        <v>4</v>
      </c>
      <c r="AC70" s="21">
        <v>4</v>
      </c>
      <c r="AD70" s="21">
        <v>3</v>
      </c>
      <c r="AE70" s="21">
        <v>4</v>
      </c>
      <c r="AF70" s="21"/>
      <c r="AG70" s="21"/>
      <c r="AH70" s="21">
        <v>4</v>
      </c>
    </row>
    <row r="71" spans="4:34" x14ac:dyDescent="0.2">
      <c r="D71" s="1" t="s">
        <v>77</v>
      </c>
      <c r="E71" s="21">
        <v>6</v>
      </c>
      <c r="F71" s="21"/>
      <c r="G71" s="21">
        <v>2</v>
      </c>
      <c r="H71" s="21">
        <v>4</v>
      </c>
      <c r="I71" s="21">
        <v>4</v>
      </c>
      <c r="J71" s="21">
        <v>4</v>
      </c>
      <c r="K71" s="21">
        <v>2</v>
      </c>
      <c r="L71" s="21">
        <v>4</v>
      </c>
      <c r="M71" s="21">
        <v>5</v>
      </c>
      <c r="N71" s="21"/>
      <c r="O71" s="21">
        <v>1</v>
      </c>
      <c r="P71" s="21">
        <v>4</v>
      </c>
      <c r="Q71" s="21"/>
      <c r="R71" s="21">
        <v>3</v>
      </c>
      <c r="S71" s="21"/>
      <c r="T71" s="21">
        <v>6</v>
      </c>
      <c r="U71" s="21">
        <v>4</v>
      </c>
      <c r="V71" s="21">
        <v>5</v>
      </c>
      <c r="W71" s="21">
        <v>1</v>
      </c>
      <c r="X71" s="21"/>
      <c r="Y71" s="21">
        <v>5</v>
      </c>
      <c r="Z71" s="21">
        <v>3</v>
      </c>
      <c r="AA71" s="21">
        <v>5</v>
      </c>
      <c r="AB71" s="21"/>
      <c r="AC71" s="21"/>
      <c r="AD71" s="21"/>
      <c r="AE71" s="21"/>
      <c r="AF71" s="21">
        <v>2</v>
      </c>
      <c r="AG71" s="21">
        <v>4</v>
      </c>
      <c r="AH71" s="21"/>
    </row>
    <row r="72" spans="4:34" x14ac:dyDescent="0.2">
      <c r="D72" s="1" t="s">
        <v>21</v>
      </c>
      <c r="E72" s="21">
        <v>3</v>
      </c>
      <c r="F72" s="21"/>
      <c r="G72" s="21">
        <v>2</v>
      </c>
      <c r="H72" s="21">
        <v>2</v>
      </c>
      <c r="I72" s="21"/>
      <c r="J72" s="21"/>
      <c r="K72" s="21">
        <v>5</v>
      </c>
      <c r="L72" s="21">
        <v>4</v>
      </c>
      <c r="M72" s="21">
        <v>4</v>
      </c>
      <c r="N72" s="21">
        <v>2</v>
      </c>
      <c r="O72" s="21">
        <v>5</v>
      </c>
      <c r="P72" s="21">
        <v>5</v>
      </c>
      <c r="Q72" s="21">
        <v>2</v>
      </c>
      <c r="R72" s="21">
        <v>2</v>
      </c>
      <c r="S72" s="21"/>
      <c r="T72" s="21">
        <v>6</v>
      </c>
      <c r="U72" s="21"/>
      <c r="V72" s="21">
        <v>5</v>
      </c>
      <c r="W72" s="21">
        <v>4</v>
      </c>
      <c r="X72" s="21">
        <v>2</v>
      </c>
      <c r="Y72" s="21"/>
      <c r="Z72" s="21">
        <v>1</v>
      </c>
      <c r="AA72" s="21"/>
      <c r="AB72" s="21">
        <v>4</v>
      </c>
      <c r="AC72" s="21">
        <v>1</v>
      </c>
      <c r="AD72" s="21"/>
      <c r="AE72" s="21">
        <v>3</v>
      </c>
      <c r="AF72" s="21">
        <v>2</v>
      </c>
      <c r="AG72" s="21"/>
      <c r="AH72" s="21"/>
    </row>
  </sheetData>
  <autoFilter ref="A4:AH72" xr:uid="{404378C3-A2E9-904B-994A-1CAE44DF3B68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3BD33-B197-654B-9928-241250682C01}">
  <dimension ref="A1:AF38"/>
  <sheetViews>
    <sheetView showGridLines="0" zoomScaleNormal="100" workbookViewId="0">
      <pane xSplit="4" topLeftCell="E1" activePane="topRight" state="frozen"/>
      <selection pane="topRight" activeCell="AB10" sqref="AB10"/>
    </sheetView>
  </sheetViews>
  <sheetFormatPr baseColWidth="10" defaultRowHeight="16" x14ac:dyDescent="0.2"/>
  <cols>
    <col min="1" max="1" width="21.1640625" bestFit="1" customWidth="1"/>
    <col min="2" max="2" width="13.1640625" bestFit="1" customWidth="1"/>
    <col min="3" max="3" width="8" customWidth="1"/>
    <col min="4" max="4" width="9" customWidth="1"/>
    <col min="5" max="5" width="9.6640625" customWidth="1"/>
    <col min="6" max="6" width="9.83203125" bestFit="1" customWidth="1"/>
  </cols>
  <sheetData>
    <row r="1" spans="1:32" x14ac:dyDescent="0.2">
      <c r="A1" s="9" t="s">
        <v>158</v>
      </c>
    </row>
    <row r="2" spans="1:32" x14ac:dyDescent="0.2">
      <c r="A2" s="9">
        <v>2025</v>
      </c>
    </row>
    <row r="3" spans="1:32" x14ac:dyDescent="0.2">
      <c r="F3" t="s">
        <v>109</v>
      </c>
      <c r="G3" t="s">
        <v>110</v>
      </c>
      <c r="H3" t="s">
        <v>111</v>
      </c>
      <c r="I3" t="s">
        <v>112</v>
      </c>
      <c r="J3" t="s">
        <v>113</v>
      </c>
      <c r="K3" t="s">
        <v>114</v>
      </c>
      <c r="L3" t="s">
        <v>115</v>
      </c>
      <c r="M3" t="s">
        <v>116</v>
      </c>
      <c r="N3" t="s">
        <v>117</v>
      </c>
      <c r="O3" t="s">
        <v>118</v>
      </c>
      <c r="P3" t="s">
        <v>119</v>
      </c>
      <c r="Q3" t="s">
        <v>120</v>
      </c>
      <c r="R3" t="s">
        <v>121</v>
      </c>
      <c r="S3" s="2" t="s">
        <v>122</v>
      </c>
      <c r="T3" t="s">
        <v>123</v>
      </c>
      <c r="U3" t="s">
        <v>124</v>
      </c>
      <c r="V3" t="s">
        <v>125</v>
      </c>
      <c r="W3" t="s">
        <v>126</v>
      </c>
      <c r="X3" t="s">
        <v>127</v>
      </c>
      <c r="Y3" t="s">
        <v>128</v>
      </c>
      <c r="Z3" t="s">
        <v>129</v>
      </c>
      <c r="AA3" t="s">
        <v>130</v>
      </c>
      <c r="AB3" t="s">
        <v>131</v>
      </c>
      <c r="AC3" t="s">
        <v>132</v>
      </c>
      <c r="AD3" t="s">
        <v>133</v>
      </c>
      <c r="AE3" t="s">
        <v>134</v>
      </c>
      <c r="AF3" t="s">
        <v>135</v>
      </c>
    </row>
    <row r="4" spans="1:32" x14ac:dyDescent="0.2">
      <c r="A4" t="s">
        <v>170</v>
      </c>
      <c r="B4" t="s">
        <v>169</v>
      </c>
      <c r="C4" t="s">
        <v>160</v>
      </c>
      <c r="D4" t="s">
        <v>161</v>
      </c>
      <c r="E4" t="s">
        <v>162</v>
      </c>
      <c r="F4" s="4" t="s">
        <v>81</v>
      </c>
      <c r="G4" s="4" t="s">
        <v>82</v>
      </c>
      <c r="H4" s="4" t="s">
        <v>83</v>
      </c>
      <c r="I4" s="4" t="s">
        <v>84</v>
      </c>
      <c r="J4" s="4" t="s">
        <v>85</v>
      </c>
      <c r="K4" s="4" t="s">
        <v>86</v>
      </c>
      <c r="L4" s="4" t="s">
        <v>87</v>
      </c>
      <c r="M4" s="4" t="s">
        <v>88</v>
      </c>
      <c r="N4" s="4" t="s">
        <v>89</v>
      </c>
      <c r="O4" s="4" t="s">
        <v>90</v>
      </c>
      <c r="P4" s="4" t="s">
        <v>91</v>
      </c>
      <c r="Q4" s="4" t="s">
        <v>92</v>
      </c>
      <c r="R4" s="4" t="s">
        <v>93</v>
      </c>
      <c r="S4" s="4" t="s">
        <v>94</v>
      </c>
      <c r="T4" s="4" t="s">
        <v>95</v>
      </c>
      <c r="U4" s="4" t="s">
        <v>96</v>
      </c>
      <c r="V4" s="4" t="s">
        <v>97</v>
      </c>
      <c r="W4" s="4" t="s">
        <v>98</v>
      </c>
      <c r="X4" s="4" t="s">
        <v>99</v>
      </c>
      <c r="Y4" s="4" t="s">
        <v>100</v>
      </c>
      <c r="Z4" s="4" t="s">
        <v>101</v>
      </c>
      <c r="AA4" s="4" t="s">
        <v>102</v>
      </c>
      <c r="AB4" s="4" t="s">
        <v>103</v>
      </c>
      <c r="AC4" s="4" t="s">
        <v>104</v>
      </c>
      <c r="AD4" s="4" t="s">
        <v>105</v>
      </c>
      <c r="AE4" s="4" t="s">
        <v>106</v>
      </c>
      <c r="AF4" s="4" t="s">
        <v>107</v>
      </c>
    </row>
    <row r="5" spans="1:32" x14ac:dyDescent="0.2">
      <c r="A5" t="s">
        <v>168</v>
      </c>
      <c r="B5" t="s">
        <v>59</v>
      </c>
      <c r="C5">
        <v>69</v>
      </c>
      <c r="D5">
        <v>55</v>
      </c>
      <c r="E5" s="7">
        <f t="shared" ref="E5:E34" si="0">C5/(C5+D5)</f>
        <v>0.55645161290322576</v>
      </c>
      <c r="F5">
        <v>4</v>
      </c>
      <c r="G5">
        <v>4</v>
      </c>
      <c r="H5" s="22">
        <v>5</v>
      </c>
      <c r="I5">
        <v>3</v>
      </c>
      <c r="J5">
        <v>1</v>
      </c>
      <c r="K5" s="22">
        <v>5</v>
      </c>
      <c r="L5">
        <v>3</v>
      </c>
      <c r="M5">
        <v>2</v>
      </c>
      <c r="N5">
        <v>2</v>
      </c>
      <c r="O5">
        <v>4</v>
      </c>
      <c r="P5">
        <v>4</v>
      </c>
      <c r="Q5">
        <v>2</v>
      </c>
      <c r="R5">
        <v>3</v>
      </c>
      <c r="S5">
        <v>3</v>
      </c>
      <c r="T5">
        <v>3</v>
      </c>
      <c r="U5">
        <v>4</v>
      </c>
      <c r="V5">
        <v>2</v>
      </c>
      <c r="W5">
        <v>3</v>
      </c>
      <c r="X5" s="22">
        <v>5</v>
      </c>
      <c r="Y5">
        <v>4</v>
      </c>
      <c r="Z5">
        <f>C5-(SUM(F5:Y5))</f>
        <v>3</v>
      </c>
    </row>
    <row r="6" spans="1:32" x14ac:dyDescent="0.2">
      <c r="A6" t="s">
        <v>163</v>
      </c>
      <c r="B6" t="s">
        <v>141</v>
      </c>
      <c r="C6">
        <v>67</v>
      </c>
      <c r="D6">
        <v>57</v>
      </c>
      <c r="E6" s="7">
        <f t="shared" si="0"/>
        <v>0.54032258064516125</v>
      </c>
      <c r="F6">
        <v>3</v>
      </c>
      <c r="G6">
        <v>3</v>
      </c>
      <c r="H6">
        <v>2</v>
      </c>
      <c r="I6" s="22">
        <v>6</v>
      </c>
      <c r="J6">
        <v>3</v>
      </c>
      <c r="K6">
        <v>2</v>
      </c>
      <c r="L6">
        <v>4</v>
      </c>
      <c r="M6">
        <v>4</v>
      </c>
      <c r="N6">
        <v>5</v>
      </c>
      <c r="O6">
        <v>4</v>
      </c>
      <c r="P6">
        <v>3</v>
      </c>
      <c r="Q6">
        <v>3</v>
      </c>
      <c r="R6">
        <v>3</v>
      </c>
      <c r="S6">
        <v>3</v>
      </c>
      <c r="T6">
        <v>1</v>
      </c>
      <c r="U6">
        <v>4</v>
      </c>
      <c r="V6">
        <v>2</v>
      </c>
      <c r="W6">
        <v>2</v>
      </c>
      <c r="X6">
        <v>3</v>
      </c>
      <c r="Y6">
        <v>2</v>
      </c>
      <c r="Z6" s="22">
        <f t="shared" ref="Z6:Z34" si="1">C6-(SUM(F6:Y6))</f>
        <v>5</v>
      </c>
    </row>
    <row r="7" spans="1:32" x14ac:dyDescent="0.2">
      <c r="A7" t="s">
        <v>168</v>
      </c>
      <c r="B7" t="s">
        <v>155</v>
      </c>
      <c r="C7">
        <v>71</v>
      </c>
      <c r="D7">
        <v>53</v>
      </c>
      <c r="E7" s="7">
        <f t="shared" si="0"/>
        <v>0.57258064516129037</v>
      </c>
      <c r="F7">
        <v>3</v>
      </c>
      <c r="G7">
        <v>4</v>
      </c>
      <c r="H7">
        <v>2</v>
      </c>
      <c r="I7">
        <v>5</v>
      </c>
      <c r="J7">
        <v>2</v>
      </c>
      <c r="K7" s="22">
        <v>5</v>
      </c>
      <c r="L7">
        <v>4</v>
      </c>
      <c r="M7">
        <v>2</v>
      </c>
      <c r="N7">
        <v>3</v>
      </c>
      <c r="O7">
        <v>4</v>
      </c>
      <c r="P7">
        <v>3</v>
      </c>
      <c r="Q7">
        <v>4</v>
      </c>
      <c r="R7" s="22">
        <v>5</v>
      </c>
      <c r="S7">
        <v>5</v>
      </c>
      <c r="T7">
        <v>3</v>
      </c>
      <c r="U7">
        <v>2</v>
      </c>
      <c r="V7">
        <v>0</v>
      </c>
      <c r="W7">
        <v>3</v>
      </c>
      <c r="X7">
        <v>4</v>
      </c>
      <c r="Y7">
        <v>3</v>
      </c>
      <c r="Z7">
        <v>3</v>
      </c>
    </row>
    <row r="8" spans="1:32" x14ac:dyDescent="0.2">
      <c r="A8" t="s">
        <v>165</v>
      </c>
      <c r="B8" t="s">
        <v>80</v>
      </c>
      <c r="C8">
        <v>62</v>
      </c>
      <c r="D8">
        <v>63</v>
      </c>
      <c r="E8" s="7">
        <f t="shared" si="0"/>
        <v>0.496</v>
      </c>
      <c r="F8">
        <v>3</v>
      </c>
      <c r="G8">
        <v>5</v>
      </c>
      <c r="H8">
        <v>1</v>
      </c>
      <c r="I8">
        <v>4</v>
      </c>
      <c r="J8">
        <v>2</v>
      </c>
      <c r="K8">
        <v>2</v>
      </c>
      <c r="L8">
        <v>3</v>
      </c>
      <c r="M8" s="22">
        <v>5</v>
      </c>
      <c r="N8">
        <v>1</v>
      </c>
      <c r="O8">
        <v>3</v>
      </c>
      <c r="P8">
        <v>2</v>
      </c>
      <c r="Q8" s="22">
        <v>5</v>
      </c>
      <c r="R8">
        <v>2</v>
      </c>
      <c r="S8">
        <v>3</v>
      </c>
      <c r="T8">
        <v>3</v>
      </c>
      <c r="U8">
        <v>4</v>
      </c>
      <c r="V8">
        <v>2</v>
      </c>
      <c r="W8" s="22">
        <v>6</v>
      </c>
      <c r="X8">
        <v>2</v>
      </c>
      <c r="Y8">
        <v>2</v>
      </c>
      <c r="Z8">
        <f t="shared" si="1"/>
        <v>2</v>
      </c>
    </row>
    <row r="9" spans="1:32" x14ac:dyDescent="0.2">
      <c r="A9" t="s">
        <v>166</v>
      </c>
      <c r="B9" t="s">
        <v>43</v>
      </c>
      <c r="C9">
        <v>59</v>
      </c>
      <c r="D9">
        <v>65</v>
      </c>
      <c r="E9" s="7">
        <f t="shared" si="0"/>
        <v>0.47580645161290325</v>
      </c>
      <c r="F9">
        <v>3</v>
      </c>
      <c r="G9">
        <v>2</v>
      </c>
      <c r="H9">
        <v>3</v>
      </c>
      <c r="I9">
        <v>1</v>
      </c>
      <c r="J9">
        <v>3</v>
      </c>
      <c r="K9">
        <v>1</v>
      </c>
      <c r="L9">
        <v>2</v>
      </c>
      <c r="M9">
        <v>3</v>
      </c>
      <c r="N9">
        <v>3</v>
      </c>
      <c r="O9">
        <v>2</v>
      </c>
      <c r="P9">
        <v>1</v>
      </c>
      <c r="Q9">
        <v>4</v>
      </c>
      <c r="R9">
        <v>3</v>
      </c>
      <c r="S9" s="22">
        <v>6</v>
      </c>
      <c r="T9">
        <v>3</v>
      </c>
      <c r="U9">
        <v>4</v>
      </c>
      <c r="V9">
        <v>2</v>
      </c>
      <c r="W9">
        <v>4</v>
      </c>
      <c r="X9" s="22">
        <v>5</v>
      </c>
      <c r="Y9">
        <v>2</v>
      </c>
      <c r="Z9">
        <f t="shared" si="1"/>
        <v>2</v>
      </c>
    </row>
    <row r="10" spans="1:32" x14ac:dyDescent="0.2">
      <c r="A10" t="s">
        <v>167</v>
      </c>
      <c r="B10" t="s">
        <v>153</v>
      </c>
      <c r="C10">
        <v>61</v>
      </c>
      <c r="D10">
        <v>64</v>
      </c>
      <c r="E10" s="7">
        <f t="shared" si="0"/>
        <v>0.48799999999999999</v>
      </c>
      <c r="F10">
        <v>3</v>
      </c>
      <c r="G10">
        <v>1</v>
      </c>
      <c r="H10">
        <v>3</v>
      </c>
      <c r="I10">
        <v>2</v>
      </c>
      <c r="J10">
        <v>3</v>
      </c>
      <c r="K10">
        <v>4</v>
      </c>
      <c r="L10" s="22">
        <v>6</v>
      </c>
      <c r="M10">
        <v>4</v>
      </c>
      <c r="N10">
        <v>4</v>
      </c>
      <c r="O10">
        <v>3</v>
      </c>
      <c r="P10">
        <v>3</v>
      </c>
      <c r="Q10">
        <v>1</v>
      </c>
      <c r="R10" s="22">
        <v>5</v>
      </c>
      <c r="S10">
        <v>5</v>
      </c>
      <c r="T10">
        <v>1</v>
      </c>
      <c r="U10">
        <v>3</v>
      </c>
      <c r="V10">
        <v>0</v>
      </c>
      <c r="W10">
        <v>3</v>
      </c>
      <c r="X10">
        <v>2</v>
      </c>
      <c r="Y10">
        <v>4</v>
      </c>
      <c r="Z10">
        <f t="shared" si="1"/>
        <v>1</v>
      </c>
    </row>
    <row r="11" spans="1:32" x14ac:dyDescent="0.2">
      <c r="A11" t="s">
        <v>163</v>
      </c>
      <c r="B11" t="s">
        <v>142</v>
      </c>
      <c r="C11">
        <v>57</v>
      </c>
      <c r="D11">
        <v>67</v>
      </c>
      <c r="E11" s="7">
        <f t="shared" si="0"/>
        <v>0.45967741935483869</v>
      </c>
      <c r="F11">
        <v>2</v>
      </c>
      <c r="G11">
        <v>2</v>
      </c>
      <c r="H11">
        <v>2</v>
      </c>
      <c r="I11">
        <v>3</v>
      </c>
      <c r="J11">
        <v>1</v>
      </c>
      <c r="K11">
        <v>3</v>
      </c>
      <c r="L11">
        <v>2</v>
      </c>
      <c r="M11">
        <v>0</v>
      </c>
      <c r="N11">
        <v>3</v>
      </c>
      <c r="O11">
        <v>4</v>
      </c>
      <c r="P11">
        <v>4</v>
      </c>
      <c r="Q11">
        <v>4</v>
      </c>
      <c r="R11">
        <v>3</v>
      </c>
      <c r="S11">
        <v>3</v>
      </c>
      <c r="T11">
        <v>4</v>
      </c>
      <c r="U11">
        <v>3</v>
      </c>
      <c r="V11">
        <v>1</v>
      </c>
      <c r="W11">
        <v>3</v>
      </c>
      <c r="X11">
        <v>4</v>
      </c>
      <c r="Y11">
        <v>2</v>
      </c>
      <c r="Z11">
        <f t="shared" si="1"/>
        <v>4</v>
      </c>
    </row>
    <row r="12" spans="1:32" x14ac:dyDescent="0.2">
      <c r="A12" t="s">
        <v>163</v>
      </c>
      <c r="B12" t="s">
        <v>18</v>
      </c>
      <c r="C12">
        <v>61</v>
      </c>
      <c r="D12">
        <v>64</v>
      </c>
      <c r="E12" s="7">
        <f t="shared" si="0"/>
        <v>0.48799999999999999</v>
      </c>
      <c r="F12">
        <v>2</v>
      </c>
      <c r="G12">
        <v>2</v>
      </c>
      <c r="H12">
        <v>3</v>
      </c>
      <c r="I12">
        <v>2</v>
      </c>
      <c r="J12" s="22">
        <v>5</v>
      </c>
      <c r="K12">
        <v>2</v>
      </c>
      <c r="L12">
        <v>2</v>
      </c>
      <c r="M12">
        <v>3</v>
      </c>
      <c r="N12">
        <v>5</v>
      </c>
      <c r="O12">
        <v>4</v>
      </c>
      <c r="P12" s="22">
        <v>5</v>
      </c>
      <c r="Q12">
        <v>4</v>
      </c>
      <c r="R12">
        <v>4</v>
      </c>
      <c r="S12">
        <v>4</v>
      </c>
      <c r="T12">
        <v>2</v>
      </c>
      <c r="U12">
        <v>1</v>
      </c>
      <c r="V12">
        <v>2</v>
      </c>
      <c r="W12">
        <v>1</v>
      </c>
      <c r="X12">
        <v>2</v>
      </c>
      <c r="Y12">
        <v>2</v>
      </c>
      <c r="Z12">
        <f t="shared" si="1"/>
        <v>4</v>
      </c>
    </row>
    <row r="13" spans="1:32" x14ac:dyDescent="0.2">
      <c r="A13" t="s">
        <v>163</v>
      </c>
      <c r="B13" t="s">
        <v>144</v>
      </c>
      <c r="C13">
        <v>73</v>
      </c>
      <c r="D13">
        <v>52</v>
      </c>
      <c r="E13" s="7">
        <f t="shared" si="0"/>
        <v>0.58399999999999996</v>
      </c>
      <c r="F13">
        <v>2</v>
      </c>
      <c r="G13">
        <v>3</v>
      </c>
      <c r="H13">
        <v>4</v>
      </c>
      <c r="I13">
        <v>3</v>
      </c>
      <c r="J13">
        <v>1</v>
      </c>
      <c r="K13">
        <v>3</v>
      </c>
      <c r="L13">
        <v>4</v>
      </c>
      <c r="M13">
        <v>2</v>
      </c>
      <c r="N13">
        <v>3</v>
      </c>
      <c r="O13" s="22">
        <v>6</v>
      </c>
      <c r="P13">
        <v>4</v>
      </c>
      <c r="Q13">
        <v>3</v>
      </c>
      <c r="R13">
        <v>3</v>
      </c>
      <c r="S13">
        <v>4</v>
      </c>
      <c r="T13" s="22">
        <v>7</v>
      </c>
      <c r="U13">
        <v>3</v>
      </c>
      <c r="V13">
        <v>3</v>
      </c>
      <c r="W13">
        <v>5</v>
      </c>
      <c r="X13">
        <v>2</v>
      </c>
      <c r="Y13">
        <v>4</v>
      </c>
      <c r="Z13">
        <f t="shared" si="1"/>
        <v>4</v>
      </c>
    </row>
    <row r="14" spans="1:32" x14ac:dyDescent="0.2">
      <c r="A14" t="s">
        <v>164</v>
      </c>
      <c r="B14" t="s">
        <v>145</v>
      </c>
      <c r="C14">
        <v>63</v>
      </c>
      <c r="D14">
        <v>60</v>
      </c>
      <c r="E14" s="7">
        <f t="shared" si="0"/>
        <v>0.51219512195121952</v>
      </c>
      <c r="F14">
        <v>2</v>
      </c>
      <c r="G14">
        <v>1</v>
      </c>
      <c r="H14">
        <v>5</v>
      </c>
      <c r="I14">
        <v>4</v>
      </c>
      <c r="J14">
        <v>3</v>
      </c>
      <c r="K14" s="22">
        <v>5</v>
      </c>
      <c r="L14">
        <v>3</v>
      </c>
      <c r="M14">
        <v>2</v>
      </c>
      <c r="N14">
        <v>4</v>
      </c>
      <c r="O14">
        <v>3</v>
      </c>
      <c r="P14">
        <v>2</v>
      </c>
      <c r="Q14">
        <v>1</v>
      </c>
      <c r="R14">
        <v>4</v>
      </c>
      <c r="S14">
        <v>1</v>
      </c>
      <c r="T14">
        <v>0</v>
      </c>
      <c r="U14">
        <v>6</v>
      </c>
      <c r="V14">
        <v>2</v>
      </c>
      <c r="W14">
        <v>4</v>
      </c>
      <c r="X14">
        <v>4</v>
      </c>
      <c r="Y14">
        <v>5</v>
      </c>
      <c r="Z14">
        <f t="shared" si="1"/>
        <v>2</v>
      </c>
    </row>
    <row r="15" spans="1:32" x14ac:dyDescent="0.2">
      <c r="A15" t="s">
        <v>165</v>
      </c>
      <c r="B15" t="s">
        <v>147</v>
      </c>
      <c r="C15">
        <v>69</v>
      </c>
      <c r="D15">
        <v>55</v>
      </c>
      <c r="E15" s="7">
        <f t="shared" si="0"/>
        <v>0.55645161290322576</v>
      </c>
      <c r="F15">
        <v>2</v>
      </c>
      <c r="G15">
        <v>2</v>
      </c>
      <c r="H15">
        <v>3</v>
      </c>
      <c r="I15">
        <v>3</v>
      </c>
      <c r="J15">
        <v>4</v>
      </c>
      <c r="K15">
        <v>3</v>
      </c>
      <c r="L15">
        <v>3</v>
      </c>
      <c r="M15">
        <v>4</v>
      </c>
      <c r="N15">
        <v>4</v>
      </c>
      <c r="O15">
        <v>4</v>
      </c>
      <c r="P15">
        <v>4</v>
      </c>
      <c r="Q15" s="22">
        <v>5</v>
      </c>
      <c r="R15">
        <v>4</v>
      </c>
      <c r="S15">
        <v>5</v>
      </c>
      <c r="T15">
        <v>5</v>
      </c>
      <c r="U15">
        <v>1</v>
      </c>
      <c r="V15">
        <v>1</v>
      </c>
      <c r="W15">
        <v>3</v>
      </c>
      <c r="X15">
        <v>2</v>
      </c>
      <c r="Y15">
        <v>4</v>
      </c>
      <c r="Z15">
        <f t="shared" si="1"/>
        <v>3</v>
      </c>
    </row>
    <row r="16" spans="1:32" x14ac:dyDescent="0.2">
      <c r="A16" t="s">
        <v>165</v>
      </c>
      <c r="B16" t="s">
        <v>2</v>
      </c>
      <c r="C16">
        <v>68</v>
      </c>
      <c r="D16">
        <v>56</v>
      </c>
      <c r="E16" s="7">
        <f t="shared" si="0"/>
        <v>0.54838709677419351</v>
      </c>
      <c r="F16">
        <v>2</v>
      </c>
      <c r="G16">
        <v>1</v>
      </c>
      <c r="H16" s="22">
        <v>5</v>
      </c>
      <c r="I16">
        <v>4</v>
      </c>
      <c r="J16">
        <v>4</v>
      </c>
      <c r="K16">
        <v>4</v>
      </c>
      <c r="L16">
        <v>2</v>
      </c>
      <c r="M16">
        <v>4</v>
      </c>
      <c r="N16">
        <v>3</v>
      </c>
      <c r="O16">
        <v>3</v>
      </c>
      <c r="P16">
        <v>1</v>
      </c>
      <c r="Q16">
        <v>3</v>
      </c>
      <c r="R16">
        <v>3</v>
      </c>
      <c r="S16">
        <v>4</v>
      </c>
      <c r="T16">
        <v>5</v>
      </c>
      <c r="U16">
        <v>3</v>
      </c>
      <c r="V16">
        <v>2</v>
      </c>
      <c r="W16">
        <v>3</v>
      </c>
      <c r="X16">
        <v>4</v>
      </c>
      <c r="Y16" s="22">
        <v>6</v>
      </c>
      <c r="Z16">
        <f t="shared" si="1"/>
        <v>2</v>
      </c>
    </row>
    <row r="17" spans="1:26" x14ac:dyDescent="0.2">
      <c r="A17" t="s">
        <v>165</v>
      </c>
      <c r="B17" t="s">
        <v>148</v>
      </c>
      <c r="C17">
        <v>56</v>
      </c>
      <c r="D17">
        <v>69</v>
      </c>
      <c r="E17" s="7">
        <f t="shared" si="0"/>
        <v>0.44800000000000001</v>
      </c>
      <c r="F17">
        <v>2</v>
      </c>
      <c r="G17">
        <v>2</v>
      </c>
      <c r="H17">
        <v>2</v>
      </c>
      <c r="I17">
        <v>4</v>
      </c>
      <c r="J17">
        <v>4</v>
      </c>
      <c r="K17" s="22">
        <v>5</v>
      </c>
      <c r="L17">
        <v>2</v>
      </c>
      <c r="M17">
        <v>1</v>
      </c>
      <c r="N17">
        <v>1</v>
      </c>
      <c r="O17">
        <v>0</v>
      </c>
      <c r="P17">
        <v>3</v>
      </c>
      <c r="Q17">
        <v>3</v>
      </c>
      <c r="R17">
        <v>3</v>
      </c>
      <c r="S17">
        <v>2</v>
      </c>
      <c r="T17">
        <v>3</v>
      </c>
      <c r="U17">
        <v>4</v>
      </c>
      <c r="V17">
        <v>1</v>
      </c>
      <c r="W17">
        <v>4</v>
      </c>
      <c r="X17">
        <v>3</v>
      </c>
      <c r="Y17">
        <v>4</v>
      </c>
      <c r="Z17">
        <f t="shared" si="1"/>
        <v>3</v>
      </c>
    </row>
    <row r="18" spans="1:26" x14ac:dyDescent="0.2">
      <c r="A18" t="s">
        <v>165</v>
      </c>
      <c r="B18" t="s">
        <v>38</v>
      </c>
      <c r="C18">
        <v>60</v>
      </c>
      <c r="D18">
        <v>64</v>
      </c>
      <c r="E18" s="7">
        <f t="shared" si="0"/>
        <v>0.4838709677419355</v>
      </c>
      <c r="F18">
        <v>2</v>
      </c>
      <c r="G18">
        <v>4</v>
      </c>
      <c r="H18">
        <v>3</v>
      </c>
      <c r="I18">
        <v>2</v>
      </c>
      <c r="J18">
        <v>1</v>
      </c>
      <c r="K18">
        <v>1</v>
      </c>
      <c r="L18">
        <v>3</v>
      </c>
      <c r="M18">
        <v>4</v>
      </c>
      <c r="N18">
        <v>5</v>
      </c>
      <c r="O18">
        <v>1</v>
      </c>
      <c r="P18">
        <v>4</v>
      </c>
      <c r="Q18">
        <v>3</v>
      </c>
      <c r="R18">
        <v>4</v>
      </c>
      <c r="S18">
        <v>4</v>
      </c>
      <c r="T18">
        <v>2</v>
      </c>
      <c r="U18">
        <v>4</v>
      </c>
      <c r="V18">
        <v>2</v>
      </c>
      <c r="W18">
        <v>2</v>
      </c>
      <c r="X18">
        <v>3</v>
      </c>
      <c r="Y18">
        <v>2</v>
      </c>
      <c r="Z18">
        <f t="shared" si="1"/>
        <v>4</v>
      </c>
    </row>
    <row r="19" spans="1:26" x14ac:dyDescent="0.2">
      <c r="A19" t="s">
        <v>166</v>
      </c>
      <c r="B19" t="s">
        <v>23</v>
      </c>
      <c r="C19">
        <v>71</v>
      </c>
      <c r="D19">
        <v>53</v>
      </c>
      <c r="E19" s="7">
        <f t="shared" si="0"/>
        <v>0.57258064516129037</v>
      </c>
      <c r="F19">
        <v>2</v>
      </c>
      <c r="G19">
        <v>5</v>
      </c>
      <c r="H19">
        <v>2</v>
      </c>
      <c r="I19">
        <v>4</v>
      </c>
      <c r="J19">
        <v>2</v>
      </c>
      <c r="K19">
        <v>4</v>
      </c>
      <c r="L19">
        <v>5</v>
      </c>
      <c r="M19">
        <v>4</v>
      </c>
      <c r="N19" s="22">
        <v>6</v>
      </c>
      <c r="O19">
        <v>2</v>
      </c>
      <c r="P19">
        <v>1</v>
      </c>
      <c r="Q19" s="22">
        <v>5</v>
      </c>
      <c r="R19" s="22">
        <v>5</v>
      </c>
      <c r="S19">
        <v>2</v>
      </c>
      <c r="T19">
        <v>4</v>
      </c>
      <c r="U19">
        <v>2</v>
      </c>
      <c r="V19">
        <v>1</v>
      </c>
      <c r="W19">
        <v>4</v>
      </c>
      <c r="X19">
        <v>3</v>
      </c>
      <c r="Y19">
        <v>5</v>
      </c>
      <c r="Z19">
        <f t="shared" si="1"/>
        <v>3</v>
      </c>
    </row>
    <row r="20" spans="1:26" x14ac:dyDescent="0.2">
      <c r="A20" t="s">
        <v>167</v>
      </c>
      <c r="B20" t="s">
        <v>13</v>
      </c>
      <c r="C20">
        <v>70</v>
      </c>
      <c r="D20">
        <v>53</v>
      </c>
      <c r="E20" s="7">
        <f t="shared" si="0"/>
        <v>0.56910569105691056</v>
      </c>
      <c r="F20">
        <v>2</v>
      </c>
      <c r="G20">
        <v>5</v>
      </c>
      <c r="H20">
        <v>4</v>
      </c>
      <c r="I20">
        <v>3</v>
      </c>
      <c r="J20">
        <v>3</v>
      </c>
      <c r="K20">
        <v>4</v>
      </c>
      <c r="L20">
        <v>2</v>
      </c>
      <c r="M20" s="22">
        <v>5</v>
      </c>
      <c r="N20">
        <v>4</v>
      </c>
      <c r="O20">
        <v>5</v>
      </c>
      <c r="P20">
        <v>3</v>
      </c>
      <c r="Q20">
        <v>4</v>
      </c>
      <c r="R20">
        <v>2</v>
      </c>
      <c r="S20">
        <v>3</v>
      </c>
      <c r="T20">
        <v>5</v>
      </c>
      <c r="U20">
        <v>3</v>
      </c>
      <c r="V20">
        <v>2</v>
      </c>
      <c r="W20">
        <v>3</v>
      </c>
      <c r="X20">
        <v>3</v>
      </c>
      <c r="Y20">
        <v>2</v>
      </c>
      <c r="Z20">
        <f t="shared" si="1"/>
        <v>3</v>
      </c>
    </row>
    <row r="21" spans="1:26" x14ac:dyDescent="0.2">
      <c r="A21" t="s">
        <v>168</v>
      </c>
      <c r="B21" t="s">
        <v>16</v>
      </c>
      <c r="C21">
        <v>60</v>
      </c>
      <c r="D21">
        <v>65</v>
      </c>
      <c r="E21" s="7">
        <f t="shared" si="0"/>
        <v>0.48</v>
      </c>
      <c r="F21">
        <v>2</v>
      </c>
      <c r="G21">
        <v>3</v>
      </c>
      <c r="H21">
        <v>4</v>
      </c>
      <c r="I21">
        <v>4</v>
      </c>
      <c r="J21">
        <v>2</v>
      </c>
      <c r="K21">
        <v>3</v>
      </c>
      <c r="L21">
        <v>3</v>
      </c>
      <c r="M21">
        <v>4</v>
      </c>
      <c r="N21">
        <v>1</v>
      </c>
      <c r="O21">
        <v>2</v>
      </c>
      <c r="P21">
        <v>3</v>
      </c>
      <c r="Q21" s="22">
        <v>5</v>
      </c>
      <c r="R21">
        <v>3</v>
      </c>
      <c r="S21">
        <v>2</v>
      </c>
      <c r="T21">
        <v>3</v>
      </c>
      <c r="U21">
        <v>3</v>
      </c>
      <c r="V21">
        <v>3</v>
      </c>
      <c r="W21">
        <v>1</v>
      </c>
      <c r="X21">
        <v>2</v>
      </c>
      <c r="Y21">
        <v>4</v>
      </c>
      <c r="Z21">
        <f t="shared" si="1"/>
        <v>3</v>
      </c>
    </row>
    <row r="22" spans="1:26" x14ac:dyDescent="0.2">
      <c r="A22" t="s">
        <v>168</v>
      </c>
      <c r="B22" t="s">
        <v>156</v>
      </c>
      <c r="C22">
        <v>60</v>
      </c>
      <c r="D22">
        <v>64</v>
      </c>
      <c r="E22" s="7">
        <f t="shared" si="0"/>
        <v>0.4838709677419355</v>
      </c>
      <c r="F22">
        <v>2</v>
      </c>
      <c r="G22" s="18">
        <v>6</v>
      </c>
      <c r="H22">
        <v>3</v>
      </c>
      <c r="I22">
        <v>3</v>
      </c>
      <c r="J22" s="22">
        <v>5</v>
      </c>
      <c r="K22">
        <v>3</v>
      </c>
      <c r="L22">
        <v>2</v>
      </c>
      <c r="M22">
        <v>4</v>
      </c>
      <c r="N22">
        <v>3</v>
      </c>
      <c r="O22">
        <v>2</v>
      </c>
      <c r="P22" s="22">
        <v>5</v>
      </c>
      <c r="Q22">
        <v>3</v>
      </c>
      <c r="R22">
        <v>3</v>
      </c>
      <c r="S22">
        <v>1</v>
      </c>
      <c r="T22">
        <v>4</v>
      </c>
      <c r="U22">
        <v>3</v>
      </c>
      <c r="V22">
        <v>0</v>
      </c>
      <c r="W22">
        <v>2</v>
      </c>
      <c r="X22">
        <v>2</v>
      </c>
      <c r="Y22">
        <v>3</v>
      </c>
      <c r="Z22">
        <f t="shared" si="1"/>
        <v>1</v>
      </c>
    </row>
    <row r="23" spans="1:26" x14ac:dyDescent="0.2">
      <c r="A23" t="s">
        <v>163</v>
      </c>
      <c r="B23" t="s">
        <v>143</v>
      </c>
      <c r="C23">
        <v>68</v>
      </c>
      <c r="D23">
        <v>57</v>
      </c>
      <c r="E23" s="7">
        <f t="shared" si="0"/>
        <v>0.54400000000000004</v>
      </c>
      <c r="F23">
        <v>1</v>
      </c>
      <c r="G23">
        <v>5</v>
      </c>
      <c r="H23">
        <v>2</v>
      </c>
      <c r="I23">
        <v>4</v>
      </c>
      <c r="J23">
        <v>4</v>
      </c>
      <c r="K23">
        <v>2</v>
      </c>
      <c r="L23">
        <v>4</v>
      </c>
      <c r="M23">
        <v>1</v>
      </c>
      <c r="N23">
        <v>4</v>
      </c>
      <c r="O23">
        <v>2</v>
      </c>
      <c r="P23">
        <v>3</v>
      </c>
      <c r="Q23">
        <v>5</v>
      </c>
      <c r="R23">
        <v>3</v>
      </c>
      <c r="S23">
        <v>1</v>
      </c>
      <c r="T23">
        <v>5</v>
      </c>
      <c r="U23" s="22">
        <v>7</v>
      </c>
      <c r="V23">
        <v>1</v>
      </c>
      <c r="W23">
        <v>3</v>
      </c>
      <c r="X23" s="22">
        <v>5</v>
      </c>
      <c r="Y23">
        <v>3</v>
      </c>
      <c r="Z23">
        <f t="shared" si="1"/>
        <v>3</v>
      </c>
    </row>
    <row r="24" spans="1:26" x14ac:dyDescent="0.2">
      <c r="A24" t="s">
        <v>164</v>
      </c>
      <c r="B24" t="s">
        <v>78</v>
      </c>
      <c r="C24">
        <v>63</v>
      </c>
      <c r="D24">
        <v>61</v>
      </c>
      <c r="E24" s="7">
        <f t="shared" si="0"/>
        <v>0.50806451612903225</v>
      </c>
      <c r="F24">
        <v>1</v>
      </c>
      <c r="G24">
        <v>3</v>
      </c>
      <c r="H24">
        <v>4</v>
      </c>
      <c r="I24">
        <v>1</v>
      </c>
      <c r="J24" s="22">
        <v>5</v>
      </c>
      <c r="K24" s="22">
        <v>5</v>
      </c>
      <c r="L24">
        <v>5</v>
      </c>
      <c r="M24">
        <v>2</v>
      </c>
      <c r="N24">
        <v>3</v>
      </c>
      <c r="O24">
        <v>2</v>
      </c>
      <c r="P24">
        <v>3</v>
      </c>
      <c r="Q24">
        <v>0</v>
      </c>
      <c r="R24">
        <v>4</v>
      </c>
      <c r="S24">
        <v>1</v>
      </c>
      <c r="T24">
        <v>4</v>
      </c>
      <c r="U24">
        <v>4</v>
      </c>
      <c r="V24">
        <v>1</v>
      </c>
      <c r="W24">
        <v>4</v>
      </c>
      <c r="X24">
        <v>4</v>
      </c>
      <c r="Y24">
        <v>2</v>
      </c>
      <c r="Z24">
        <f t="shared" si="1"/>
        <v>5</v>
      </c>
    </row>
    <row r="25" spans="1:26" x14ac:dyDescent="0.2">
      <c r="A25" t="s">
        <v>164</v>
      </c>
      <c r="B25" t="s">
        <v>40</v>
      </c>
      <c r="C25">
        <v>44</v>
      </c>
      <c r="D25">
        <v>80</v>
      </c>
      <c r="E25" s="7">
        <f t="shared" si="0"/>
        <v>0.35483870967741937</v>
      </c>
      <c r="F25">
        <v>1</v>
      </c>
      <c r="G25">
        <v>1</v>
      </c>
      <c r="H25">
        <v>2</v>
      </c>
      <c r="I25">
        <v>1</v>
      </c>
      <c r="J25">
        <v>2</v>
      </c>
      <c r="K25">
        <v>3</v>
      </c>
      <c r="L25">
        <v>2</v>
      </c>
      <c r="M25">
        <v>2</v>
      </c>
      <c r="N25">
        <v>3</v>
      </c>
      <c r="O25">
        <v>1</v>
      </c>
      <c r="P25">
        <v>4</v>
      </c>
      <c r="Q25">
        <v>1</v>
      </c>
      <c r="R25">
        <v>2</v>
      </c>
      <c r="S25">
        <v>3</v>
      </c>
      <c r="T25">
        <v>2</v>
      </c>
      <c r="U25">
        <v>2</v>
      </c>
      <c r="V25">
        <v>3</v>
      </c>
      <c r="W25">
        <v>3</v>
      </c>
      <c r="X25">
        <v>4</v>
      </c>
      <c r="Y25">
        <v>1</v>
      </c>
      <c r="Z25">
        <f t="shared" si="1"/>
        <v>1</v>
      </c>
    </row>
    <row r="26" spans="1:26" x14ac:dyDescent="0.2">
      <c r="A26" t="s">
        <v>166</v>
      </c>
      <c r="B26" t="s">
        <v>150</v>
      </c>
      <c r="C26">
        <v>66</v>
      </c>
      <c r="D26">
        <v>58</v>
      </c>
      <c r="E26" s="7">
        <f t="shared" si="0"/>
        <v>0.532258064516129</v>
      </c>
      <c r="F26">
        <v>1</v>
      </c>
      <c r="G26">
        <v>5</v>
      </c>
      <c r="H26">
        <v>4</v>
      </c>
      <c r="I26">
        <v>5</v>
      </c>
      <c r="J26">
        <v>4</v>
      </c>
      <c r="K26">
        <v>3</v>
      </c>
      <c r="L26">
        <v>4</v>
      </c>
      <c r="M26">
        <v>3</v>
      </c>
      <c r="N26">
        <v>3</v>
      </c>
      <c r="O26">
        <v>5</v>
      </c>
      <c r="P26" s="22">
        <v>5</v>
      </c>
      <c r="Q26">
        <v>3</v>
      </c>
      <c r="R26">
        <v>1</v>
      </c>
      <c r="S26">
        <v>2</v>
      </c>
      <c r="T26">
        <v>4</v>
      </c>
      <c r="U26">
        <v>3</v>
      </c>
      <c r="V26">
        <v>1</v>
      </c>
      <c r="W26" s="22">
        <v>6</v>
      </c>
      <c r="X26">
        <v>1</v>
      </c>
      <c r="Y26">
        <v>0</v>
      </c>
      <c r="Z26">
        <f t="shared" si="1"/>
        <v>3</v>
      </c>
    </row>
    <row r="27" spans="1:26" x14ac:dyDescent="0.2">
      <c r="A27" t="s">
        <v>166</v>
      </c>
      <c r="B27" t="s">
        <v>151</v>
      </c>
      <c r="C27">
        <v>50</v>
      </c>
      <c r="D27">
        <v>74</v>
      </c>
      <c r="E27" s="7">
        <f t="shared" si="0"/>
        <v>0.40322580645161288</v>
      </c>
      <c r="F27">
        <v>1</v>
      </c>
      <c r="G27">
        <v>2</v>
      </c>
      <c r="H27">
        <v>3</v>
      </c>
      <c r="I27">
        <v>3</v>
      </c>
      <c r="J27">
        <v>4</v>
      </c>
      <c r="K27">
        <v>3</v>
      </c>
      <c r="L27">
        <v>1</v>
      </c>
      <c r="M27">
        <v>4</v>
      </c>
      <c r="N27">
        <v>3</v>
      </c>
      <c r="O27">
        <v>4</v>
      </c>
      <c r="P27">
        <v>2</v>
      </c>
      <c r="Q27">
        <v>0</v>
      </c>
      <c r="R27">
        <v>2</v>
      </c>
      <c r="S27">
        <v>3</v>
      </c>
      <c r="T27">
        <v>2</v>
      </c>
      <c r="U27">
        <v>1</v>
      </c>
      <c r="V27">
        <v>1</v>
      </c>
      <c r="W27">
        <v>4</v>
      </c>
      <c r="X27">
        <v>1</v>
      </c>
      <c r="Y27">
        <v>3</v>
      </c>
      <c r="Z27">
        <f t="shared" si="1"/>
        <v>3</v>
      </c>
    </row>
    <row r="28" spans="1:26" x14ac:dyDescent="0.2">
      <c r="A28" t="s">
        <v>167</v>
      </c>
      <c r="B28" t="s">
        <v>154</v>
      </c>
      <c r="C28">
        <v>65</v>
      </c>
      <c r="D28">
        <v>50</v>
      </c>
      <c r="E28" s="7">
        <f t="shared" si="0"/>
        <v>0.56521739130434778</v>
      </c>
      <c r="F28">
        <v>1</v>
      </c>
      <c r="G28">
        <v>2</v>
      </c>
      <c r="H28" s="22">
        <v>5</v>
      </c>
      <c r="I28">
        <v>3</v>
      </c>
      <c r="J28">
        <v>4</v>
      </c>
      <c r="K28">
        <v>3</v>
      </c>
      <c r="L28">
        <v>2</v>
      </c>
      <c r="M28">
        <v>4</v>
      </c>
      <c r="N28">
        <v>2</v>
      </c>
      <c r="O28">
        <v>3</v>
      </c>
      <c r="P28">
        <v>4</v>
      </c>
      <c r="Q28">
        <v>4</v>
      </c>
      <c r="R28">
        <v>3</v>
      </c>
      <c r="S28">
        <v>4</v>
      </c>
      <c r="T28">
        <v>2</v>
      </c>
      <c r="U28">
        <v>4</v>
      </c>
      <c r="V28">
        <v>2</v>
      </c>
      <c r="W28">
        <v>4</v>
      </c>
      <c r="X28">
        <v>2</v>
      </c>
      <c r="Y28">
        <v>4</v>
      </c>
      <c r="Z28">
        <f t="shared" si="1"/>
        <v>3</v>
      </c>
    </row>
    <row r="29" spans="1:26" x14ac:dyDescent="0.2">
      <c r="A29" t="s">
        <v>167</v>
      </c>
      <c r="B29" t="s">
        <v>4</v>
      </c>
      <c r="C29">
        <v>52</v>
      </c>
      <c r="D29">
        <v>73</v>
      </c>
      <c r="E29" s="7">
        <f t="shared" si="0"/>
        <v>0.41599999999999998</v>
      </c>
      <c r="F29">
        <v>1</v>
      </c>
      <c r="G29">
        <v>2</v>
      </c>
      <c r="H29">
        <v>2</v>
      </c>
      <c r="I29">
        <v>3</v>
      </c>
      <c r="J29">
        <v>3</v>
      </c>
      <c r="K29">
        <v>1</v>
      </c>
      <c r="L29">
        <v>2</v>
      </c>
      <c r="M29">
        <v>1</v>
      </c>
      <c r="N29">
        <v>4</v>
      </c>
      <c r="O29">
        <v>3</v>
      </c>
      <c r="P29">
        <v>4</v>
      </c>
      <c r="Q29">
        <v>3</v>
      </c>
      <c r="R29">
        <v>2</v>
      </c>
      <c r="S29">
        <v>4</v>
      </c>
      <c r="T29">
        <v>3</v>
      </c>
      <c r="U29">
        <v>1</v>
      </c>
      <c r="V29">
        <v>0</v>
      </c>
      <c r="W29">
        <v>5</v>
      </c>
      <c r="X29">
        <v>4</v>
      </c>
      <c r="Y29">
        <v>3</v>
      </c>
      <c r="Z29">
        <f t="shared" si="1"/>
        <v>1</v>
      </c>
    </row>
    <row r="30" spans="1:26" x14ac:dyDescent="0.2">
      <c r="A30" t="s">
        <v>168</v>
      </c>
      <c r="B30" t="s">
        <v>157</v>
      </c>
      <c r="C30">
        <v>35</v>
      </c>
      <c r="D30">
        <v>89</v>
      </c>
      <c r="E30" s="7">
        <f t="shared" si="0"/>
        <v>0.28225806451612906</v>
      </c>
      <c r="F30">
        <v>1</v>
      </c>
      <c r="G30">
        <v>1</v>
      </c>
      <c r="H30">
        <v>1</v>
      </c>
      <c r="I30">
        <v>1</v>
      </c>
      <c r="J30">
        <v>0</v>
      </c>
      <c r="K30">
        <v>2</v>
      </c>
      <c r="L30">
        <v>1</v>
      </c>
      <c r="M30">
        <v>1</v>
      </c>
      <c r="N30">
        <v>1</v>
      </c>
      <c r="O30">
        <v>0</v>
      </c>
      <c r="P30">
        <v>3</v>
      </c>
      <c r="Q30">
        <v>2</v>
      </c>
      <c r="R30">
        <v>4</v>
      </c>
      <c r="S30">
        <v>1</v>
      </c>
      <c r="T30">
        <v>2</v>
      </c>
      <c r="U30">
        <v>1</v>
      </c>
      <c r="V30">
        <v>2</v>
      </c>
      <c r="W30">
        <v>3</v>
      </c>
      <c r="X30">
        <v>3</v>
      </c>
      <c r="Y30">
        <v>0</v>
      </c>
      <c r="Z30" s="22">
        <f t="shared" si="1"/>
        <v>5</v>
      </c>
    </row>
    <row r="31" spans="1:26" x14ac:dyDescent="0.2">
      <c r="A31" t="s">
        <v>164</v>
      </c>
      <c r="B31" t="s">
        <v>63</v>
      </c>
      <c r="C31">
        <v>73</v>
      </c>
      <c r="D31">
        <v>53</v>
      </c>
      <c r="E31" s="7">
        <f t="shared" si="0"/>
        <v>0.57936507936507942</v>
      </c>
      <c r="F31">
        <v>0</v>
      </c>
      <c r="G31">
        <v>5</v>
      </c>
      <c r="H31">
        <v>4</v>
      </c>
      <c r="I31">
        <v>4</v>
      </c>
      <c r="J31" s="22">
        <v>5</v>
      </c>
      <c r="K31">
        <v>4</v>
      </c>
      <c r="L31">
        <v>4</v>
      </c>
      <c r="M31" s="22">
        <v>5</v>
      </c>
      <c r="N31">
        <v>3</v>
      </c>
      <c r="O31">
        <v>5</v>
      </c>
      <c r="P31">
        <v>4</v>
      </c>
      <c r="Q31">
        <v>3</v>
      </c>
      <c r="R31">
        <v>3</v>
      </c>
      <c r="S31">
        <v>4</v>
      </c>
      <c r="T31">
        <v>4</v>
      </c>
      <c r="U31">
        <v>2</v>
      </c>
      <c r="V31">
        <v>1</v>
      </c>
      <c r="W31">
        <v>1</v>
      </c>
      <c r="X31">
        <v>4</v>
      </c>
      <c r="Y31">
        <v>3</v>
      </c>
      <c r="Z31" s="22">
        <f t="shared" si="1"/>
        <v>5</v>
      </c>
    </row>
    <row r="32" spans="1:26" x14ac:dyDescent="0.2">
      <c r="A32" t="s">
        <v>164</v>
      </c>
      <c r="B32" t="s">
        <v>146</v>
      </c>
      <c r="C32">
        <v>58</v>
      </c>
      <c r="D32">
        <v>66</v>
      </c>
      <c r="E32" s="7">
        <f t="shared" si="0"/>
        <v>0.46774193548387094</v>
      </c>
      <c r="F32">
        <v>0</v>
      </c>
      <c r="G32">
        <v>3</v>
      </c>
      <c r="H32">
        <v>2</v>
      </c>
      <c r="I32">
        <v>2</v>
      </c>
      <c r="J32" s="22">
        <v>5</v>
      </c>
      <c r="K32">
        <v>3</v>
      </c>
      <c r="L32" s="22">
        <v>6</v>
      </c>
      <c r="M32" s="22">
        <v>5</v>
      </c>
      <c r="N32">
        <v>3</v>
      </c>
      <c r="O32">
        <v>2</v>
      </c>
      <c r="P32">
        <v>4</v>
      </c>
      <c r="Q32">
        <v>1</v>
      </c>
      <c r="R32">
        <v>1</v>
      </c>
      <c r="S32">
        <v>3</v>
      </c>
      <c r="T32">
        <v>3</v>
      </c>
      <c r="U32">
        <v>4</v>
      </c>
      <c r="V32">
        <v>1</v>
      </c>
      <c r="W32">
        <v>2</v>
      </c>
      <c r="X32">
        <v>2</v>
      </c>
      <c r="Y32">
        <v>4</v>
      </c>
      <c r="Z32">
        <f t="shared" si="1"/>
        <v>2</v>
      </c>
    </row>
    <row r="33" spans="1:26" x14ac:dyDescent="0.2">
      <c r="A33" t="s">
        <v>166</v>
      </c>
      <c r="B33" t="s">
        <v>149</v>
      </c>
      <c r="C33">
        <v>56</v>
      </c>
      <c r="D33">
        <v>68</v>
      </c>
      <c r="E33" s="7">
        <f t="shared" si="0"/>
        <v>0.45161290322580644</v>
      </c>
      <c r="F33">
        <v>0</v>
      </c>
      <c r="G33">
        <v>1</v>
      </c>
      <c r="H33">
        <v>3</v>
      </c>
      <c r="I33">
        <v>4</v>
      </c>
      <c r="J33">
        <v>4</v>
      </c>
      <c r="K33">
        <v>3</v>
      </c>
      <c r="L33">
        <v>4</v>
      </c>
      <c r="M33" s="22">
        <v>5</v>
      </c>
      <c r="N33">
        <v>1</v>
      </c>
      <c r="O33">
        <v>2</v>
      </c>
      <c r="P33">
        <v>0</v>
      </c>
      <c r="Q33">
        <v>4</v>
      </c>
      <c r="R33">
        <v>4</v>
      </c>
      <c r="S33">
        <v>3</v>
      </c>
      <c r="T33">
        <v>1</v>
      </c>
      <c r="U33">
        <v>3</v>
      </c>
      <c r="V33">
        <v>1</v>
      </c>
      <c r="W33">
        <v>1</v>
      </c>
      <c r="X33">
        <v>3</v>
      </c>
      <c r="Y33">
        <v>4</v>
      </c>
      <c r="Z33" s="22">
        <f t="shared" si="1"/>
        <v>5</v>
      </c>
    </row>
    <row r="34" spans="1:26" x14ac:dyDescent="0.2">
      <c r="A34" t="s">
        <v>167</v>
      </c>
      <c r="B34" t="s">
        <v>152</v>
      </c>
      <c r="C34">
        <v>78</v>
      </c>
      <c r="D34">
        <v>45</v>
      </c>
      <c r="E34" s="7">
        <f t="shared" si="0"/>
        <v>0.63414634146341464</v>
      </c>
      <c r="F34">
        <v>0</v>
      </c>
      <c r="G34">
        <v>5</v>
      </c>
      <c r="H34">
        <v>3</v>
      </c>
      <c r="I34">
        <v>4</v>
      </c>
      <c r="J34">
        <v>2</v>
      </c>
      <c r="K34">
        <v>3</v>
      </c>
      <c r="L34">
        <v>3</v>
      </c>
      <c r="M34">
        <v>2</v>
      </c>
      <c r="N34">
        <v>4</v>
      </c>
      <c r="O34" s="22">
        <v>6</v>
      </c>
      <c r="P34">
        <v>3</v>
      </c>
      <c r="Q34">
        <v>4</v>
      </c>
      <c r="R34">
        <v>4</v>
      </c>
      <c r="S34">
        <v>4</v>
      </c>
      <c r="T34">
        <v>3</v>
      </c>
      <c r="U34">
        <v>6</v>
      </c>
      <c r="V34">
        <v>3</v>
      </c>
      <c r="W34">
        <v>3</v>
      </c>
      <c r="X34" s="22">
        <v>5</v>
      </c>
      <c r="Y34" s="22">
        <v>6</v>
      </c>
      <c r="Z34" s="22">
        <f t="shared" si="1"/>
        <v>5</v>
      </c>
    </row>
    <row r="36" spans="1:26" x14ac:dyDescent="0.2">
      <c r="A36" t="s">
        <v>108</v>
      </c>
    </row>
    <row r="37" spans="1:26" x14ac:dyDescent="0.2">
      <c r="D37" t="s">
        <v>188</v>
      </c>
      <c r="V37">
        <v>2</v>
      </c>
    </row>
    <row r="38" spans="1:26" x14ac:dyDescent="0.2">
      <c r="D38" t="s">
        <v>185</v>
      </c>
      <c r="V38">
        <v>1</v>
      </c>
    </row>
  </sheetData>
  <autoFilter ref="A4:AF34" xr:uid="{EF53BD33-B197-654B-9928-241250682C01}">
    <sortState xmlns:xlrd2="http://schemas.microsoft.com/office/spreadsheetml/2017/richdata2" ref="A5:AF34">
      <sortCondition descending="1" ref="C4:C34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E77C8-C900-104D-9694-21959BAB9EC9}">
  <dimension ref="A1:AY72"/>
  <sheetViews>
    <sheetView showGridLines="0" topLeftCell="J1" workbookViewId="0">
      <selection activeCell="S3" sqref="S3"/>
    </sheetView>
  </sheetViews>
  <sheetFormatPr baseColWidth="10" defaultRowHeight="16" x14ac:dyDescent="0.2"/>
  <cols>
    <col min="1" max="1" width="16.83203125" bestFit="1" customWidth="1"/>
    <col min="2" max="18" width="16.83203125" customWidth="1"/>
    <col min="19" max="19" width="23.83203125" bestFit="1" customWidth="1"/>
    <col min="21" max="21" width="12.6640625" customWidth="1"/>
    <col min="22" max="22" width="22.1640625" customWidth="1"/>
    <col min="23" max="23" width="12.1640625" bestFit="1" customWidth="1"/>
    <col min="24" max="24" width="15.1640625" bestFit="1" customWidth="1"/>
  </cols>
  <sheetData>
    <row r="1" spans="1:51" x14ac:dyDescent="0.2">
      <c r="A1" t="s">
        <v>175</v>
      </c>
    </row>
    <row r="2" spans="1:51" x14ac:dyDescent="0.2">
      <c r="A2" t="s">
        <v>159</v>
      </c>
    </row>
    <row r="3" spans="1:51" x14ac:dyDescent="0.2">
      <c r="Y3" t="s">
        <v>109</v>
      </c>
      <c r="Z3" t="s">
        <v>110</v>
      </c>
      <c r="AA3" t="s">
        <v>111</v>
      </c>
      <c r="AB3" t="s">
        <v>112</v>
      </c>
      <c r="AC3" t="s">
        <v>113</v>
      </c>
      <c r="AD3" t="s">
        <v>114</v>
      </c>
      <c r="AE3" t="s">
        <v>115</v>
      </c>
      <c r="AF3" t="s">
        <v>116</v>
      </c>
      <c r="AG3" t="s">
        <v>117</v>
      </c>
      <c r="AH3" t="s">
        <v>118</v>
      </c>
      <c r="AI3" t="s">
        <v>119</v>
      </c>
      <c r="AJ3" t="s">
        <v>120</v>
      </c>
      <c r="AK3" t="s">
        <v>121</v>
      </c>
      <c r="AL3" s="2" t="s">
        <v>122</v>
      </c>
      <c r="AM3" t="s">
        <v>123</v>
      </c>
      <c r="AN3" t="s">
        <v>124</v>
      </c>
      <c r="AO3" t="s">
        <v>125</v>
      </c>
      <c r="AP3" t="s">
        <v>126</v>
      </c>
      <c r="AQ3" t="s">
        <v>127</v>
      </c>
      <c r="AR3" t="s">
        <v>128</v>
      </c>
      <c r="AS3" t="s">
        <v>129</v>
      </c>
      <c r="AT3" t="s">
        <v>130</v>
      </c>
      <c r="AU3" t="s">
        <v>131</v>
      </c>
      <c r="AV3" t="s">
        <v>132</v>
      </c>
      <c r="AW3" t="s">
        <v>133</v>
      </c>
      <c r="AX3" t="s">
        <v>134</v>
      </c>
      <c r="AY3" t="s">
        <v>135</v>
      </c>
    </row>
    <row r="4" spans="1:51" x14ac:dyDescent="0.2">
      <c r="S4" s="3" t="s">
        <v>0</v>
      </c>
      <c r="T4" s="3" t="s">
        <v>160</v>
      </c>
      <c r="U4" s="3" t="s">
        <v>176</v>
      </c>
      <c r="V4" s="3" t="s">
        <v>173</v>
      </c>
      <c r="W4" s="3" t="s">
        <v>174</v>
      </c>
      <c r="X4" s="3" t="s">
        <v>177</v>
      </c>
      <c r="Y4" s="12" t="s">
        <v>81</v>
      </c>
      <c r="Z4" s="12" t="s">
        <v>82</v>
      </c>
      <c r="AA4" s="4" t="s">
        <v>83</v>
      </c>
      <c r="AB4" s="4" t="s">
        <v>84</v>
      </c>
      <c r="AC4" s="4" t="s">
        <v>85</v>
      </c>
      <c r="AD4" s="4" t="s">
        <v>86</v>
      </c>
      <c r="AE4" s="4" t="s">
        <v>87</v>
      </c>
      <c r="AF4" s="4" t="s">
        <v>88</v>
      </c>
      <c r="AG4" s="4" t="s">
        <v>89</v>
      </c>
      <c r="AH4" s="4" t="s">
        <v>90</v>
      </c>
      <c r="AI4" s="4" t="s">
        <v>91</v>
      </c>
      <c r="AJ4" s="4" t="s">
        <v>92</v>
      </c>
      <c r="AK4" s="4" t="s">
        <v>93</v>
      </c>
      <c r="AL4" s="4" t="s">
        <v>94</v>
      </c>
      <c r="AM4" s="4" t="s">
        <v>95</v>
      </c>
      <c r="AN4" s="4" t="s">
        <v>96</v>
      </c>
      <c r="AO4" s="4" t="s">
        <v>97</v>
      </c>
      <c r="AP4" s="4" t="s">
        <v>98</v>
      </c>
      <c r="AQ4" s="4" t="s">
        <v>99</v>
      </c>
      <c r="AR4" s="4" t="s">
        <v>100</v>
      </c>
      <c r="AS4" s="4" t="s">
        <v>101</v>
      </c>
      <c r="AT4" s="4" t="s">
        <v>102</v>
      </c>
      <c r="AU4" s="4" t="s">
        <v>103</v>
      </c>
      <c r="AV4" s="4" t="s">
        <v>104</v>
      </c>
      <c r="AW4" s="4" t="s">
        <v>105</v>
      </c>
      <c r="AX4" s="4" t="s">
        <v>106</v>
      </c>
      <c r="AY4" s="4" t="s">
        <v>107</v>
      </c>
    </row>
    <row r="5" spans="1:51" x14ac:dyDescent="0.2">
      <c r="A5" s="1" t="str">
        <f>VLOOKUP(S5,'Teams Used By Individual'!$B$4:$F$71,5,FALSE)</f>
        <v>Mets</v>
      </c>
      <c r="B5" s="1" t="str">
        <f>VLOOKUP(S5,'Teams Used By Individual'!$B$4:$F$71,2,FALSE)</f>
        <v>Phillies</v>
      </c>
      <c r="C5" s="1" t="str">
        <f>VLOOKUP(S5,'Teams Used By Individual'!$B$4:$FH$71,6,FALSE)</f>
        <v>Diamondbacks</v>
      </c>
      <c r="D5" s="1" t="str">
        <f>VLOOKUP(S5,'Teams Used By Individual'!$B$4:$FH$71,7,FALSE)</f>
        <v>Cubs</v>
      </c>
      <c r="E5" s="1" t="str">
        <f>VLOOKUP(S5,'Teams Used By Individual'!$B$4:$FH$71,8,FALSE)</f>
        <v>Tigers</v>
      </c>
      <c r="F5" s="1" t="str">
        <f>VLOOKUP(S5,'Teams Used By Individual'!$B$4:$FH$71,9,FALSE)</f>
        <v>Guardians</v>
      </c>
      <c r="G5" s="1" t="str">
        <f>VLOOKUP(S5,'Teams Used By Individual'!$B$4:$FH$71,10,FALSE)</f>
        <v>Mariners</v>
      </c>
      <c r="H5" s="1" t="str">
        <f>VLOOKUP(S5,'Teams Used By Individual'!$B$4:$FH$71,11,FALSE)</f>
        <v>Cardinals</v>
      </c>
      <c r="I5" s="1" t="str">
        <f>VLOOKUP(S5,'Teams Used By Individual'!$B$4:$FH$71,12,FALSE)</f>
        <v>Astros</v>
      </c>
      <c r="J5" s="1" t="str">
        <f>VLOOKUP(S5,'Teams Used By Individual'!$B$4:$FH$71,13,FALSE)</f>
        <v>Giants</v>
      </c>
      <c r="K5" s="1" t="str">
        <f>VLOOKUP(S5,'Teams Used By Individual'!$B$4:$FH$71,14,FALSE)</f>
        <v>Blue Jays</v>
      </c>
      <c r="L5" s="1" t="str">
        <f>VLOOKUP(S5,'Teams Used By Individual'!$B$4:$FH$71,15,FALSE)</f>
        <v>Rays</v>
      </c>
      <c r="M5" s="1" t="str">
        <f>VLOOKUP(S5,'Teams Used By Individual'!$B$4:$FH$71,16,FALSE)</f>
        <v>Braves</v>
      </c>
      <c r="N5" s="1" t="str">
        <f>VLOOKUP(S5,'Teams Used By Individual'!$B$4:$FH$71,17,FALSE)</f>
        <v>Reds</v>
      </c>
      <c r="O5" s="1" t="str">
        <f>VLOOKUP(S5,'Teams Used By Individual'!$B$4:$FH$71,21,FALSE)</f>
        <v>Brewers</v>
      </c>
      <c r="P5" s="1" t="str">
        <f>VLOOKUP(S5,'Teams Used By Individual'!$B$4:$FH$71,22,FALSE)</f>
        <v>Royals</v>
      </c>
      <c r="Q5" s="1" t="str">
        <f>VLOOKUP(S5,'Teams Used By Individual'!$B$4:$FH$71,23,FALSE)</f>
        <v>Red Sox</v>
      </c>
      <c r="R5" s="1" t="str">
        <f>VLOOKUP(S5,'Teams Used By Individual'!$B$4:$FH$71,24,FALSE)</f>
        <v>Dodgers</v>
      </c>
      <c r="S5" s="14" t="s">
        <v>73</v>
      </c>
      <c r="T5" s="15">
        <f t="shared" ref="T5:T36" si="0">SUM(Y5:AB5)</f>
        <v>17</v>
      </c>
      <c r="U5" s="20">
        <f>(WAA!T15-WAA!T2)+(WAA!Q15-WAA!Q2)+(WAA!AE15-WAA!AE2)+(WAA!V15-WAA!V2)</f>
        <v>0.67949279328589718</v>
      </c>
      <c r="V5" s="13">
        <f>(VLOOKUP(A5,'MLB Weekly Win Totals'!$B$5:$E$34,4,FALSE)+VLOOKUP(X5,'MLB Weekly Win Totals'!$B$5:$E$34,4,FALSE)+VLOOKUP(W5,'MLB Weekly Win Totals'!$B$5:$E$34,4,FALSE)+VLOOKUP(B5,'MLB Weekly Win Totals'!$B$5:$E$34,4,FALSE)+VLOOKUP(C5,'MLB Weekly Win Totals'!$B$5:$E$34,4,FALSE)+VLOOKUP(D5,'MLB Weekly Win Totals'!$B$5:$E$34,4,FALSE)+VLOOKUP(E5,'MLB Weekly Win Totals'!$B$5:$E$34,4,FALSE)+VLOOKUP(F5,'MLB Weekly Win Totals'!$B$5:$E$34,4,FALSE)+VLOOKUP(G5,'MLB Weekly Win Totals'!$B$5:$E$34,4,FALSE)+VLOOKUP(H5,'MLB Weekly Win Totals'!$B$5:$E$34,4,FALSE)+VLOOKUP(I5,'MLB Weekly Win Totals'!$B$5:$E$34,4,FALSE)+VLOOKUP(J5,'MLB Weekly Win Totals'!$B$5:$E$34,4,FALSE)+VLOOKUP(K5,'MLB Weekly Win Totals'!$B$5:$E$34,4,FALSE)+VLOOKUP(L5,'MLB Weekly Win Totals'!$B$5:$E$34,4,FALSE)+VLOOKUP(M5,'MLB Weekly Win Totals'!$B$5:$E$34,4,FALSE)+VLOOKUP(N5,'MLB Weekly Win Totals'!$B$5:$E$34,4,FALSE)+VLOOKUP(O5,'MLB Weekly Win Totals'!$B$5:$E$34,4,FALSE)+VLOOKUP(P5,'MLB Weekly Win Totals'!$B$5:$E$34,4,FALSE)+VLOOKUP(Q5,'MLB Weekly Win Totals'!$B$5:$E$34,4,FALSE)+VLOOKUP(R5,'MLB Weekly Win Totals'!$B$5:$E$34,4,FALSE))/20</f>
        <v>0.53611438448285509</v>
      </c>
      <c r="W5" s="1" t="str">
        <f>VLOOKUP(S5,'Teams Used By Individual'!$B$4:$DF$71,4,FALSE)</f>
        <v>Padres</v>
      </c>
      <c r="X5" s="1" t="str">
        <f>VLOOKUP(S5,'Teams Used By Individual'!$B$4:$DF$71,3,FALSE)</f>
        <v>Rangers</v>
      </c>
      <c r="Y5" s="1">
        <v>2</v>
      </c>
      <c r="Z5" s="1">
        <v>5</v>
      </c>
      <c r="AA5">
        <v>5</v>
      </c>
      <c r="AB5">
        <f>VLOOKUP(A5,'MLB Weekly Win Totals'!$B$5:$HH$34,8,FALSE)</f>
        <v>5</v>
      </c>
    </row>
    <row r="6" spans="1:51" x14ac:dyDescent="0.2">
      <c r="A6" s="1" t="str">
        <f>VLOOKUP(S6,'Teams Used By Individual'!$B$4:$F$71,5,FALSE)</f>
        <v>Mets</v>
      </c>
      <c r="B6" s="1" t="str">
        <f>VLOOKUP(S6,'Teams Used By Individual'!$B$4:$F$71,2,FALSE)</f>
        <v>Diamondbacks</v>
      </c>
      <c r="C6" s="1" t="str">
        <f>VLOOKUP(S6,'Teams Used By Individual'!$B$4:$FH$71,6,FALSE)</f>
        <v>Astros</v>
      </c>
      <c r="D6" s="1" t="str">
        <f>VLOOKUP(S6,'Teams Used By Individual'!$B$4:$FH$71,7,FALSE)</f>
        <v>Reds</v>
      </c>
      <c r="E6" s="1" t="str">
        <f>VLOOKUP(S6,'Teams Used By Individual'!$B$4:$FH$71,8,FALSE)</f>
        <v>Braves</v>
      </c>
      <c r="F6" s="1" t="str">
        <f>VLOOKUP(S6,'Teams Used By Individual'!$B$4:$FH$71,9,FALSE)</f>
        <v>Cubs</v>
      </c>
      <c r="G6" s="1" t="str">
        <f>VLOOKUP(S6,'Teams Used By Individual'!$B$4:$FH$71,10,FALSE)</f>
        <v>Phillies</v>
      </c>
      <c r="H6" s="1" t="str">
        <f>VLOOKUP(S6,'Teams Used By Individual'!$B$4:$FH$71,11,FALSE)</f>
        <v>Blue Jays</v>
      </c>
      <c r="I6" s="1" t="str">
        <f>VLOOKUP(S6,'Teams Used By Individual'!$B$4:$FH$71,12,FALSE)</f>
        <v>Twins</v>
      </c>
      <c r="J6" s="1" t="str">
        <f>VLOOKUP(S6,'Teams Used By Individual'!$B$4:$FH$71,13,FALSE)</f>
        <v>Angels</v>
      </c>
      <c r="K6" s="1" t="str">
        <f>VLOOKUP(S6,'Teams Used By Individual'!$B$4:$FH$71,14,FALSE)</f>
        <v>Yankees</v>
      </c>
      <c r="L6" s="1" t="str">
        <f>VLOOKUP(S6,'Teams Used By Individual'!$B$4:$FH$71,15,FALSE)</f>
        <v>Giants</v>
      </c>
      <c r="M6" s="1" t="str">
        <f>VLOOKUP(S6,'Teams Used By Individual'!$B$4:$FH$71,16,FALSE)</f>
        <v>Mariners</v>
      </c>
      <c r="N6" s="1" t="str">
        <f>VLOOKUP(S6,'Teams Used By Individual'!$B$4:$FH$71,17,FALSE)</f>
        <v>Red Sox</v>
      </c>
      <c r="O6" s="1" t="str">
        <f>VLOOKUP(S6,'Teams Used By Individual'!$B$4:$FH$71,21,FALSE)</f>
        <v>Rangers</v>
      </c>
      <c r="P6" s="1" t="str">
        <f>VLOOKUP(S6,'Teams Used By Individual'!$B$4:$FH$71,22,FALSE)</f>
        <v>Guardians</v>
      </c>
      <c r="Q6" s="1" t="str">
        <f>VLOOKUP(S6,'Teams Used By Individual'!$B$4:$FH$71,23,FALSE)</f>
        <v>Marlins</v>
      </c>
      <c r="R6" s="1" t="str">
        <f>VLOOKUP(S6,'Teams Used By Individual'!$B$4:$FH$71,24,FALSE)</f>
        <v>Athletics</v>
      </c>
      <c r="S6" s="14" t="s">
        <v>70</v>
      </c>
      <c r="T6" s="15">
        <f t="shared" si="0"/>
        <v>16</v>
      </c>
      <c r="U6" s="20">
        <f>(WAA!Y25-WAA!Y2)+(WAA!AF25-WAA!AF2)+(WAA!K25-WAA!K2)+(WAA!V25-WAA!V2)</f>
        <v>2.5298432833316564</v>
      </c>
      <c r="V6" s="13">
        <f>(VLOOKUP(A6,'MLB Weekly Win Totals'!$B$5:$E$34,4,FALSE)+VLOOKUP(X6,'MLB Weekly Win Totals'!$B$5:$E$34,4,FALSE)+VLOOKUP(W6,'MLB Weekly Win Totals'!$B$5:$E$34,4,FALSE)+VLOOKUP(B6,'MLB Weekly Win Totals'!$B$5:$E$34,4,FALSE)+VLOOKUP(C6,'MLB Weekly Win Totals'!$B$5:$E$34,4,FALSE)+VLOOKUP(D6,'MLB Weekly Win Totals'!$B$5:$E$34,4,FALSE)+VLOOKUP(E6,'MLB Weekly Win Totals'!$B$5:$E$34,4,FALSE)+VLOOKUP(F6,'MLB Weekly Win Totals'!$B$5:$E$34,4,FALSE)+VLOOKUP(G6,'MLB Weekly Win Totals'!$B$5:$E$34,4,FALSE)+VLOOKUP(H6,'MLB Weekly Win Totals'!$B$5:$E$34,4,FALSE)+VLOOKUP(I6,'MLB Weekly Win Totals'!$B$5:$E$34,4,FALSE)+VLOOKUP(J6,'MLB Weekly Win Totals'!$B$5:$E$34,4,FALSE)+VLOOKUP(K6,'MLB Weekly Win Totals'!$B$5:$E$34,4,FALSE)+VLOOKUP(L6,'MLB Weekly Win Totals'!$B$5:$E$34,4,FALSE)+VLOOKUP(M6,'MLB Weekly Win Totals'!$B$5:$E$34,4,FALSE)+VLOOKUP(N6,'MLB Weekly Win Totals'!$B$5:$E$34,4,FALSE)+VLOOKUP(O6,'MLB Weekly Win Totals'!$B$5:$E$34,4,FALSE)+VLOOKUP(P6,'MLB Weekly Win Totals'!$B$5:$E$34,4,FALSE)+VLOOKUP(Q6,'MLB Weekly Win Totals'!$B$5:$E$34,4,FALSE)+VLOOKUP(R6,'MLB Weekly Win Totals'!$B$5:$E$34,4,FALSE))/20</f>
        <v>0.52268161438556882</v>
      </c>
      <c r="W6" s="1" t="str">
        <f>VLOOKUP(S6,'Teams Used By Individual'!$B$4:$DF$71,4,FALSE)</f>
        <v>Royals</v>
      </c>
      <c r="X6" s="1" t="str">
        <f>VLOOKUP(S6,'Teams Used By Individual'!$B$4:$DF$71,3,FALSE)</f>
        <v>Brewers</v>
      </c>
      <c r="Y6" s="1">
        <v>2</v>
      </c>
      <c r="Z6" s="1">
        <v>5</v>
      </c>
      <c r="AA6">
        <v>4</v>
      </c>
      <c r="AB6">
        <f>VLOOKUP(A6,'MLB Weekly Win Totals'!$B$5:$HH$34,8,FALSE)</f>
        <v>5</v>
      </c>
    </row>
    <row r="7" spans="1:51" x14ac:dyDescent="0.2">
      <c r="A7" s="1" t="str">
        <f>VLOOKUP(S7,'Teams Used By Individual'!$B$4:$F$71,5,FALSE)</f>
        <v>Mets</v>
      </c>
      <c r="B7" s="1" t="str">
        <f>VLOOKUP(S7,'Teams Used By Individual'!$B$4:$F$71,2,FALSE)</f>
        <v>Pirates</v>
      </c>
      <c r="C7" s="1" t="str">
        <f>VLOOKUP(S7,'Teams Used By Individual'!$B$4:$FH$71,6,FALSE)</f>
        <v>Giants</v>
      </c>
      <c r="D7" s="1" t="str">
        <f>VLOOKUP(S7,'Teams Used By Individual'!$B$4:$FH$71,7,FALSE)</f>
        <v>Guardians</v>
      </c>
      <c r="E7" s="1" t="str">
        <f>VLOOKUP(S7,'Teams Used By Individual'!$B$4:$FH$71,8,FALSE)</f>
        <v>Dodgers</v>
      </c>
      <c r="F7" s="1" t="str">
        <f>VLOOKUP(S7,'Teams Used By Individual'!$B$4:$FH$71,9,FALSE)</f>
        <v>Astros</v>
      </c>
      <c r="G7" s="1" t="str">
        <f>VLOOKUP(S7,'Teams Used By Individual'!$B$4:$FH$71,10,FALSE)</f>
        <v>Phillies</v>
      </c>
      <c r="H7" s="1" t="str">
        <f>VLOOKUP(S7,'Teams Used By Individual'!$B$4:$FH$71,11,FALSE)</f>
        <v>Blue Jays</v>
      </c>
      <c r="I7" s="1" t="str">
        <f>VLOOKUP(S7,'Teams Used By Individual'!$B$4:$FH$71,12,FALSE)</f>
        <v>Twins</v>
      </c>
      <c r="J7" s="1" t="str">
        <f>VLOOKUP(S7,'Teams Used By Individual'!$B$4:$FH$71,13,FALSE)</f>
        <v>Cardinals</v>
      </c>
      <c r="K7" s="1" t="str">
        <f>VLOOKUP(S7,'Teams Used By Individual'!$B$4:$FH$71,14,FALSE)</f>
        <v>Yankees</v>
      </c>
      <c r="L7" s="1" t="str">
        <f>VLOOKUP(S7,'Teams Used By Individual'!$B$4:$FH$71,15,FALSE)</f>
        <v>Diamondbacks</v>
      </c>
      <c r="M7" s="1" t="str">
        <f>VLOOKUP(S7,'Teams Used By Individual'!$B$4:$FH$71,16,FALSE)</f>
        <v>Mariners</v>
      </c>
      <c r="N7" s="1" t="str">
        <f>VLOOKUP(S7,'Teams Used By Individual'!$B$4:$FH$71,17,FALSE)</f>
        <v>Red Sox</v>
      </c>
      <c r="O7" s="1" t="str">
        <f>VLOOKUP(S7,'Teams Used By Individual'!$B$4:$FH$71,21,FALSE)</f>
        <v>Tigers</v>
      </c>
      <c r="P7" s="1" t="str">
        <f>VLOOKUP(S7,'Teams Used By Individual'!$B$4:$FH$71,22,FALSE)</f>
        <v>Rangers</v>
      </c>
      <c r="Q7" s="1" t="str">
        <f>VLOOKUP(S7,'Teams Used By Individual'!$B$4:$FH$71,23,FALSE)</f>
        <v>Reds</v>
      </c>
      <c r="R7" s="1" t="str">
        <f>VLOOKUP(S7,'Teams Used By Individual'!$B$4:$FH$71,24,FALSE)</f>
        <v>Royals</v>
      </c>
      <c r="S7" s="14" t="s">
        <v>54</v>
      </c>
      <c r="T7" s="15">
        <f t="shared" si="0"/>
        <v>16</v>
      </c>
      <c r="U7" s="20">
        <f>(WAA!Y32-WAA!Y2)+(WAA!AC32-WAA!AC2)+(WAA!AE15-WAA!AE2)+(WAA!V32-WAA!V2)</f>
        <v>1.3288600288600294</v>
      </c>
      <c r="V7" s="13">
        <f>(VLOOKUP(A7,'MLB Weekly Win Totals'!$B$5:$E$34,4,FALSE)+VLOOKUP(X7,'MLB Weekly Win Totals'!$B$5:$E$34,4,FALSE)+VLOOKUP(W7,'MLB Weekly Win Totals'!$B$5:$E$34,4,FALSE)+VLOOKUP(B7,'MLB Weekly Win Totals'!$B$5:$E$34,4,FALSE)+VLOOKUP(C7,'MLB Weekly Win Totals'!$B$5:$E$34,4,FALSE)+VLOOKUP(D7,'MLB Weekly Win Totals'!$B$5:$E$34,4,FALSE)+VLOOKUP(E7,'MLB Weekly Win Totals'!$B$5:$E$34,4,FALSE)+VLOOKUP(F7,'MLB Weekly Win Totals'!$B$5:$E$34,4,FALSE)+VLOOKUP(G7,'MLB Weekly Win Totals'!$B$5:$E$34,4,FALSE)+VLOOKUP(H7,'MLB Weekly Win Totals'!$B$5:$E$34,4,FALSE)+VLOOKUP(I7,'MLB Weekly Win Totals'!$B$5:$E$34,4,FALSE)+VLOOKUP(J7,'MLB Weekly Win Totals'!$B$5:$E$34,4,FALSE)+VLOOKUP(K7,'MLB Weekly Win Totals'!$B$5:$E$34,4,FALSE)+VLOOKUP(L7,'MLB Weekly Win Totals'!$B$5:$E$34,4,FALSE)+VLOOKUP(M7,'MLB Weekly Win Totals'!$B$5:$E$34,4,FALSE)+VLOOKUP(N7,'MLB Weekly Win Totals'!$B$5:$E$34,4,FALSE)+VLOOKUP(O7,'MLB Weekly Win Totals'!$B$5:$E$34,4,FALSE)+VLOOKUP(P7,'MLB Weekly Win Totals'!$B$5:$E$34,4,FALSE)+VLOOKUP(Q7,'MLB Weekly Win Totals'!$B$5:$E$34,4,FALSE)+VLOOKUP(R7,'MLB Weekly Win Totals'!$B$5:$E$34,4,FALSE))/20</f>
        <v>0.53188168057517082</v>
      </c>
      <c r="W7" s="1" t="str">
        <f>VLOOKUP(S7,'Teams Used By Individual'!$B$4:$DF$71,4,FALSE)</f>
        <v>Padres</v>
      </c>
      <c r="X7" s="1" t="str">
        <f>VLOOKUP(S7,'Teams Used By Individual'!$B$4:$DF$71,3,FALSE)</f>
        <v>Brewers</v>
      </c>
      <c r="Y7" s="1">
        <v>1</v>
      </c>
      <c r="Z7" s="1">
        <v>5</v>
      </c>
      <c r="AA7">
        <v>5</v>
      </c>
      <c r="AB7">
        <f>VLOOKUP(A7,'MLB Weekly Win Totals'!$B$5:$HH$34,8,FALSE)</f>
        <v>5</v>
      </c>
    </row>
    <row r="8" spans="1:51" x14ac:dyDescent="0.2">
      <c r="A8" s="1" t="str">
        <f>VLOOKUP(S8,'Teams Used By Individual'!$B$4:$F$71,5,FALSE)</f>
        <v>Nationals</v>
      </c>
      <c r="B8" s="1" t="str">
        <f>VLOOKUP(S8,'Teams Used By Individual'!$B$4:$F$71,2,FALSE)</f>
        <v>Mariners</v>
      </c>
      <c r="C8" s="1" t="str">
        <f>VLOOKUP(S8,'Teams Used By Individual'!$B$4:$FH$71,6,FALSE)</f>
        <v>Reds</v>
      </c>
      <c r="D8" s="1" t="str">
        <f>VLOOKUP(S8,'Teams Used By Individual'!$B$4:$FH$71,7,FALSE)</f>
        <v>Mets</v>
      </c>
      <c r="E8" s="1" t="str">
        <f>VLOOKUP(S8,'Teams Used By Individual'!$B$4:$FH$71,8,FALSE)</f>
        <v>Cardinals</v>
      </c>
      <c r="F8" s="1" t="str">
        <f>VLOOKUP(S8,'Teams Used By Individual'!$B$4:$FH$71,9,FALSE)</f>
        <v>Rangers</v>
      </c>
      <c r="G8" s="1" t="str">
        <f>VLOOKUP(S8,'Teams Used By Individual'!$B$4:$FH$71,10,FALSE)</f>
        <v>Pirates</v>
      </c>
      <c r="H8" s="1" t="str">
        <f>VLOOKUP(S8,'Teams Used By Individual'!$B$4:$FH$71,11,FALSE)</f>
        <v>Cubs</v>
      </c>
      <c r="I8" s="1" t="str">
        <f>VLOOKUP(S8,'Teams Used By Individual'!$B$4:$FH$71,12,FALSE)</f>
        <v>Marlins</v>
      </c>
      <c r="J8" s="1" t="str">
        <f>VLOOKUP(S8,'Teams Used By Individual'!$B$4:$FH$71,13,FALSE)</f>
        <v>Astros</v>
      </c>
      <c r="K8" s="1" t="str">
        <f>VLOOKUP(S8,'Teams Used By Individual'!$B$4:$FH$71,14,FALSE)</f>
        <v>Rockies</v>
      </c>
      <c r="L8" s="1" t="str">
        <f>VLOOKUP(S8,'Teams Used By Individual'!$B$4:$FH$71,15,FALSE)</f>
        <v>Giants</v>
      </c>
      <c r="M8" s="1" t="str">
        <f>VLOOKUP(S8,'Teams Used By Individual'!$B$4:$FH$71,16,FALSE)</f>
        <v>Braves</v>
      </c>
      <c r="N8" s="1" t="str">
        <f>VLOOKUP(S8,'Teams Used By Individual'!$B$4:$FH$71,17,FALSE)</f>
        <v>Red Sox</v>
      </c>
      <c r="O8" s="1" t="str">
        <f>VLOOKUP(S8,'Teams Used By Individual'!$B$4:$FH$71,21,FALSE)</f>
        <v>Rays</v>
      </c>
      <c r="P8" s="1" t="str">
        <f>VLOOKUP(S8,'Teams Used By Individual'!$B$4:$FH$71,22,FALSE)</f>
        <v>Guardians</v>
      </c>
      <c r="Q8" s="1" t="str">
        <f>VLOOKUP(S8,'Teams Used By Individual'!$B$4:$FH$71,23,FALSE)</f>
        <v>Athletics</v>
      </c>
      <c r="R8" s="1" t="str">
        <f>VLOOKUP(S8,'Teams Used By Individual'!$B$4:$FH$71,24,FALSE)</f>
        <v>Royals</v>
      </c>
      <c r="S8" s="14" t="s">
        <v>35</v>
      </c>
      <c r="T8" s="15">
        <f t="shared" si="0"/>
        <v>15</v>
      </c>
      <c r="U8" s="20">
        <f>(WAA!Y51-WAA!Y2)+(WAA!P51-WAA!P2)+(WAA!AE15-WAA!AE2)+(WAA!W51-WAA!W2)</f>
        <v>1.1363757867366528</v>
      </c>
      <c r="V8" s="13">
        <f>(VLOOKUP(A8,'MLB Weekly Win Totals'!$B$5:$E$34,4,FALSE)+VLOOKUP(X8,'MLB Weekly Win Totals'!$B$5:$E$34,4,FALSE)+VLOOKUP(W8,'MLB Weekly Win Totals'!$B$5:$E$34,4,FALSE)+VLOOKUP(B8,'MLB Weekly Win Totals'!$B$5:$E$34,4,FALSE)+VLOOKUP(C8,'MLB Weekly Win Totals'!$B$5:$E$34,4,FALSE)+VLOOKUP(D8,'MLB Weekly Win Totals'!$B$5:$E$34,4,FALSE)+VLOOKUP(E8,'MLB Weekly Win Totals'!$B$5:$E$34,4,FALSE)+VLOOKUP(F8,'MLB Weekly Win Totals'!$B$5:$E$34,4,FALSE)+VLOOKUP(G8,'MLB Weekly Win Totals'!$B$5:$E$34,4,FALSE)+VLOOKUP(H8,'MLB Weekly Win Totals'!$B$5:$E$34,4,FALSE)+VLOOKUP(I8,'MLB Weekly Win Totals'!$B$5:$E$34,4,FALSE)+VLOOKUP(J8,'MLB Weekly Win Totals'!$B$5:$E$34,4,FALSE)+VLOOKUP(K8,'MLB Weekly Win Totals'!$B$5:$E$34,4,FALSE)+VLOOKUP(L8,'MLB Weekly Win Totals'!$B$5:$E$34,4,FALSE)+VLOOKUP(M8,'MLB Weekly Win Totals'!$B$5:$E$34,4,FALSE)+VLOOKUP(N8,'MLB Weekly Win Totals'!$B$5:$E$34,4,FALSE)+VLOOKUP(O8,'MLB Weekly Win Totals'!$B$5:$E$34,4,FALSE)+VLOOKUP(P8,'MLB Weekly Win Totals'!$B$5:$E$34,4,FALSE)+VLOOKUP(Q8,'MLB Weekly Win Totals'!$B$5:$E$34,4,FALSE)+VLOOKUP(R8,'MLB Weekly Win Totals'!$B$5:$E$34,4,FALSE))/20</f>
        <v>0.49795258212750426</v>
      </c>
      <c r="W8" s="1" t="str">
        <f>VLOOKUP(S8,'Teams Used By Individual'!$B$4:$DF$71,4,FALSE)</f>
        <v>Padres</v>
      </c>
      <c r="X8" s="1" t="str">
        <f>VLOOKUP(S8,'Teams Used By Individual'!$B$4:$DF$71,3,FALSE)</f>
        <v>Brewers</v>
      </c>
      <c r="Y8" s="1">
        <v>2</v>
      </c>
      <c r="Z8" s="1">
        <v>5</v>
      </c>
      <c r="AA8">
        <v>5</v>
      </c>
      <c r="AB8">
        <f>VLOOKUP(A8,'MLB Weekly Win Totals'!$B$5:$HH$34,8,FALSE)</f>
        <v>3</v>
      </c>
    </row>
    <row r="9" spans="1:51" x14ac:dyDescent="0.2">
      <c r="A9" s="1" t="str">
        <f>VLOOKUP(S9,'Teams Used By Individual'!$B$4:$F$71,5,FALSE)</f>
        <v>Nationals</v>
      </c>
      <c r="B9" s="1" t="str">
        <f>VLOOKUP(S9,'Teams Used By Individual'!$B$4:$F$71,2,FALSE)</f>
        <v>Diamondbacks</v>
      </c>
      <c r="C9" s="1" t="str">
        <f>VLOOKUP(S9,'Teams Used By Individual'!$B$4:$FH$71,6,FALSE)</f>
        <v>Reds</v>
      </c>
      <c r="D9" s="1" t="str">
        <f>VLOOKUP(S9,'Teams Used By Individual'!$B$4:$FH$71,7,FALSE)</f>
        <v>Giants</v>
      </c>
      <c r="E9" s="1" t="str">
        <f>VLOOKUP(S9,'Teams Used By Individual'!$B$4:$FH$71,8,FALSE)</f>
        <v>Royals</v>
      </c>
      <c r="F9" s="1" t="str">
        <f>VLOOKUP(S9,'Teams Used By Individual'!$B$4:$FH$71,9,FALSE)</f>
        <v>Cubs</v>
      </c>
      <c r="G9" s="1" t="str">
        <f>VLOOKUP(S9,'Teams Used By Individual'!$B$4:$FH$71,10,FALSE)</f>
        <v>Angels</v>
      </c>
      <c r="H9" s="1" t="str">
        <f>VLOOKUP(S9,'Teams Used By Individual'!$B$4:$FH$71,11,FALSE)</f>
        <v>Mets</v>
      </c>
      <c r="I9" s="1" t="str">
        <f>VLOOKUP(S9,'Teams Used By Individual'!$B$4:$FH$71,12,FALSE)</f>
        <v>Twins</v>
      </c>
      <c r="J9" s="1" t="str">
        <f>VLOOKUP(S9,'Teams Used By Individual'!$B$4:$FH$71,13,FALSE)</f>
        <v>Astros</v>
      </c>
      <c r="K9" s="1" t="str">
        <f>VLOOKUP(S9,'Teams Used By Individual'!$B$4:$FH$71,14,FALSE)</f>
        <v>Yankees</v>
      </c>
      <c r="L9" s="1" t="str">
        <f>VLOOKUP(S9,'Teams Used By Individual'!$B$4:$FH$71,15,FALSE)</f>
        <v>Tigers</v>
      </c>
      <c r="M9" s="1" t="str">
        <f>VLOOKUP(S9,'Teams Used By Individual'!$B$4:$FH$71,16,FALSE)</f>
        <v>Mariners</v>
      </c>
      <c r="N9" s="1" t="str">
        <f>VLOOKUP(S9,'Teams Used By Individual'!$B$4:$FH$71,17,FALSE)</f>
        <v>Red Sox</v>
      </c>
      <c r="O9" s="1" t="str">
        <f>VLOOKUP(S9,'Teams Used By Individual'!$B$4:$FH$71,21,FALSE)</f>
        <v>Rangers</v>
      </c>
      <c r="P9" s="1" t="str">
        <f>VLOOKUP(S9,'Teams Used By Individual'!$B$4:$FH$71,22,FALSE)</f>
        <v>Guardians</v>
      </c>
      <c r="Q9" s="1" t="str">
        <f>VLOOKUP(S9,'Teams Used By Individual'!$B$4:$FH$71,23,FALSE)</f>
        <v>Marlins</v>
      </c>
      <c r="R9" s="1" t="str">
        <f>VLOOKUP(S9,'Teams Used By Individual'!$B$4:$FH$71,24,FALSE)</f>
        <v>Cardinals</v>
      </c>
      <c r="S9" s="14" t="s">
        <v>75</v>
      </c>
      <c r="T9" s="15">
        <f t="shared" si="0"/>
        <v>15</v>
      </c>
      <c r="U9" s="20">
        <f>(WAA!AF61-WAA!AF2)+(WAA!Y61-WAA!Y2)+(WAA!AE15-WAA!AE2)+(WAA!W61-WAA!W2)</f>
        <v>3.5112755461592675</v>
      </c>
      <c r="V9" s="13">
        <f>(VLOOKUP(A9,'MLB Weekly Win Totals'!$B$5:$E$34,4,FALSE)+VLOOKUP(X9,'MLB Weekly Win Totals'!$B$5:$E$34,4,FALSE)+VLOOKUP(W9,'MLB Weekly Win Totals'!$B$5:$E$34,4,FALSE)+VLOOKUP(B9,'MLB Weekly Win Totals'!$B$5:$E$34,4,FALSE)+VLOOKUP(C9,'MLB Weekly Win Totals'!$B$5:$E$34,4,FALSE)+VLOOKUP(D9,'MLB Weekly Win Totals'!$B$5:$E$34,4,FALSE)+VLOOKUP(E9,'MLB Weekly Win Totals'!$B$5:$E$34,4,FALSE)+VLOOKUP(F9,'MLB Weekly Win Totals'!$B$5:$E$34,4,FALSE)+VLOOKUP(G9,'MLB Weekly Win Totals'!$B$5:$E$34,4,FALSE)+VLOOKUP(H9,'MLB Weekly Win Totals'!$B$5:$E$34,4,FALSE)+VLOOKUP(I9,'MLB Weekly Win Totals'!$B$5:$E$34,4,FALSE)+VLOOKUP(J9,'MLB Weekly Win Totals'!$B$5:$E$34,4,FALSE)+VLOOKUP(K9,'MLB Weekly Win Totals'!$B$5:$E$34,4,FALSE)+VLOOKUP(L9,'MLB Weekly Win Totals'!$B$5:$E$34,4,FALSE)+VLOOKUP(M9,'MLB Weekly Win Totals'!$B$5:$E$34,4,FALSE)+VLOOKUP(N9,'MLB Weekly Win Totals'!$B$5:$E$34,4,FALSE)+VLOOKUP(O9,'MLB Weekly Win Totals'!$B$5:$E$34,4,FALSE)+VLOOKUP(P9,'MLB Weekly Win Totals'!$B$5:$E$34,4,FALSE)+VLOOKUP(Q9,'MLB Weekly Win Totals'!$B$5:$E$34,4,FALSE)+VLOOKUP(R9,'MLB Weekly Win Totals'!$B$5:$E$34,4,FALSE))/20</f>
        <v>0.52122406190220993</v>
      </c>
      <c r="W9" s="1" t="str">
        <f>VLOOKUP(S9,'Teams Used By Individual'!$B$4:$DF$71,4,FALSE)</f>
        <v>Padres</v>
      </c>
      <c r="X9" s="1" t="str">
        <f>VLOOKUP(S9,'Teams Used By Individual'!$B$4:$DF$71,3,FALSE)</f>
        <v>Brewers</v>
      </c>
      <c r="Y9" s="1">
        <v>2</v>
      </c>
      <c r="Z9" s="1">
        <v>5</v>
      </c>
      <c r="AA9">
        <v>5</v>
      </c>
      <c r="AB9">
        <f>VLOOKUP(A9,'MLB Weekly Win Totals'!$B$5:$HH$34,8,FALSE)</f>
        <v>3</v>
      </c>
    </row>
    <row r="10" spans="1:51" x14ac:dyDescent="0.2">
      <c r="A10" s="1" t="str">
        <f>VLOOKUP(S10,'Teams Used By Individual'!$B$4:$F$71,5,FALSE)</f>
        <v>Nationals</v>
      </c>
      <c r="B10" s="1" t="str">
        <f>VLOOKUP(S10,'Teams Used By Individual'!$B$4:$F$71,2,FALSE)</f>
        <v>Angels</v>
      </c>
      <c r="C10" s="1" t="str">
        <f>VLOOKUP(S10,'Teams Used By Individual'!$B$4:$FH$71,6,FALSE)</f>
        <v>Royals</v>
      </c>
      <c r="D10" s="1" t="str">
        <f>VLOOKUP(S10,'Teams Used By Individual'!$B$4:$FH$71,7,FALSE)</f>
        <v>Twins</v>
      </c>
      <c r="E10" s="1" t="str">
        <f>VLOOKUP(S10,'Teams Used By Individual'!$B$4:$FH$71,8,FALSE)</f>
        <v>White Sox</v>
      </c>
      <c r="F10" s="1" t="str">
        <f>VLOOKUP(S10,'Teams Used By Individual'!$B$4:$FH$71,9,FALSE)</f>
        <v>Cubs</v>
      </c>
      <c r="G10" s="1" t="str">
        <f>VLOOKUP(S10,'Teams Used By Individual'!$B$4:$FH$71,10,FALSE)</f>
        <v>Mariners</v>
      </c>
      <c r="H10" s="1" t="str">
        <f>VLOOKUP(S10,'Teams Used By Individual'!$B$4:$FH$71,11,FALSE)</f>
        <v>Padres</v>
      </c>
      <c r="I10" s="1" t="str">
        <f>VLOOKUP(S10,'Teams Used By Individual'!$B$4:$FH$71,12,FALSE)</f>
        <v>Pirates</v>
      </c>
      <c r="J10" s="1" t="str">
        <f>VLOOKUP(S10,'Teams Used By Individual'!$B$4:$FH$71,13,FALSE)</f>
        <v>Reds</v>
      </c>
      <c r="K10" s="1" t="str">
        <f>VLOOKUP(S10,'Teams Used By Individual'!$B$4:$FH$71,14,FALSE)</f>
        <v>Rockies</v>
      </c>
      <c r="L10" s="1" t="str">
        <f>VLOOKUP(S10,'Teams Used By Individual'!$B$4:$FH$71,15,FALSE)</f>
        <v>Braves</v>
      </c>
      <c r="M10" s="1" t="str">
        <f>VLOOKUP(S10,'Teams Used By Individual'!$B$4:$FH$71,16,FALSE)</f>
        <v>Marlins</v>
      </c>
      <c r="N10" s="1" t="str">
        <f>VLOOKUP(S10,'Teams Used By Individual'!$B$4:$FH$71,17,FALSE)</f>
        <v>Blue Jays</v>
      </c>
      <c r="O10" s="1" t="str">
        <f>VLOOKUP(S10,'Teams Used By Individual'!$B$4:$FH$71,21,FALSE)</f>
        <v>Orioles</v>
      </c>
      <c r="P10" s="1" t="str">
        <f>VLOOKUP(S10,'Teams Used By Individual'!$B$4:$FH$71,22,FALSE)</f>
        <v>Rays</v>
      </c>
      <c r="Q10" s="1" t="str">
        <f>VLOOKUP(S10,'Teams Used By Individual'!$B$4:$FH$71,23,FALSE)</f>
        <v>Mets</v>
      </c>
      <c r="R10" s="1" t="str">
        <f>VLOOKUP(S10,'Teams Used By Individual'!$B$4:$FH$71,24,FALSE)</f>
        <v>Dodgers</v>
      </c>
      <c r="S10" s="14" t="s">
        <v>74</v>
      </c>
      <c r="T10" s="15">
        <f t="shared" si="0"/>
        <v>15</v>
      </c>
      <c r="U10" s="20">
        <f>(WAA!S70-WAA!S2)+(WAA!Y70-WAA!Y2)+(WAA!J70-WAA!J2)+(WAA!W70-WAA!W2)</f>
        <v>1.1334580148533639</v>
      </c>
      <c r="V10" s="13">
        <f>(VLOOKUP(A10,'MLB Weekly Win Totals'!$B$5:$E$34,4,FALSE)+VLOOKUP(X10,'MLB Weekly Win Totals'!$B$5:$E$34,4,FALSE)+VLOOKUP(W10,'MLB Weekly Win Totals'!$B$5:$E$34,4,FALSE)+VLOOKUP(B10,'MLB Weekly Win Totals'!$B$5:$E$34,4,FALSE)+VLOOKUP(C10,'MLB Weekly Win Totals'!$B$5:$E$34,4,FALSE)+VLOOKUP(D10,'MLB Weekly Win Totals'!$B$5:$E$34,4,FALSE)+VLOOKUP(E10,'MLB Weekly Win Totals'!$B$5:$E$34,4,FALSE)+VLOOKUP(F10,'MLB Weekly Win Totals'!$B$5:$E$34,4,FALSE)+VLOOKUP(G10,'MLB Weekly Win Totals'!$B$5:$E$34,4,FALSE)+VLOOKUP(H10,'MLB Weekly Win Totals'!$B$5:$E$34,4,FALSE)+VLOOKUP(I10,'MLB Weekly Win Totals'!$B$5:$E$34,4,FALSE)+VLOOKUP(J10,'MLB Weekly Win Totals'!$B$5:$E$34,4,FALSE)+VLOOKUP(K10,'MLB Weekly Win Totals'!$B$5:$E$34,4,FALSE)+VLOOKUP(L10,'MLB Weekly Win Totals'!$B$5:$E$34,4,FALSE)+VLOOKUP(M10,'MLB Weekly Win Totals'!$B$5:$E$34,4,FALSE)+VLOOKUP(N10,'MLB Weekly Win Totals'!$B$5:$E$34,4,FALSE)+VLOOKUP(O10,'MLB Weekly Win Totals'!$B$5:$E$34,4,FALSE)+VLOOKUP(P10,'MLB Weekly Win Totals'!$B$5:$E$34,4,FALSE)+VLOOKUP(Q10,'MLB Weekly Win Totals'!$B$5:$E$34,4,FALSE)+VLOOKUP(R10,'MLB Weekly Win Totals'!$B$5:$E$34,4,FALSE))/20</f>
        <v>0.49327193696621385</v>
      </c>
      <c r="W10" s="1" t="str">
        <f>VLOOKUP(S10,'Teams Used By Individual'!$B$4:$DF$71,4,FALSE)</f>
        <v>Guardians</v>
      </c>
      <c r="X10" s="1" t="str">
        <f>VLOOKUP(S10,'Teams Used By Individual'!$B$4:$DF$71,3,FALSE)</f>
        <v>Brewers</v>
      </c>
      <c r="Y10" s="1">
        <v>2</v>
      </c>
      <c r="Z10" s="1">
        <v>5</v>
      </c>
      <c r="AA10">
        <v>5</v>
      </c>
      <c r="AB10">
        <f>VLOOKUP(A10,'MLB Weekly Win Totals'!$B$5:$HH$34,8,FALSE)</f>
        <v>3</v>
      </c>
    </row>
    <row r="11" spans="1:51" x14ac:dyDescent="0.2">
      <c r="A11" s="1" t="str">
        <f>VLOOKUP(S11,'Teams Used By Individual'!$B$4:$F$71,5,FALSE)</f>
        <v>Phillies</v>
      </c>
      <c r="B11" s="1" t="str">
        <f>VLOOKUP(S11,'Teams Used By Individual'!$B$4:$F$71,2,FALSE)</f>
        <v>Pirates</v>
      </c>
      <c r="C11" s="1" t="str">
        <f>VLOOKUP(S11,'Teams Used By Individual'!$B$4:$FH$71,6,FALSE)</f>
        <v>Giants</v>
      </c>
      <c r="D11" s="1" t="str">
        <f>VLOOKUP(S11,'Teams Used By Individual'!$B$4:$FH$71,7,FALSE)</f>
        <v>Rangers</v>
      </c>
      <c r="E11" s="1" t="str">
        <f>VLOOKUP(S11,'Teams Used By Individual'!$B$4:$FH$71,8,FALSE)</f>
        <v>White Sox</v>
      </c>
      <c r="F11" s="1" t="str">
        <f>VLOOKUP(S11,'Teams Used By Individual'!$B$4:$FH$71,9,FALSE)</f>
        <v>Cubs</v>
      </c>
      <c r="G11" s="1" t="str">
        <f>VLOOKUP(S11,'Teams Used By Individual'!$B$4:$FH$71,10,FALSE)</f>
        <v>Angels</v>
      </c>
      <c r="H11" s="1" t="str">
        <f>VLOOKUP(S11,'Teams Used By Individual'!$B$4:$FH$71,11,FALSE)</f>
        <v>Mets</v>
      </c>
      <c r="I11" s="1" t="str">
        <f>VLOOKUP(S11,'Teams Used By Individual'!$B$4:$FH$71,12,FALSE)</f>
        <v>Tigers</v>
      </c>
      <c r="J11" s="1" t="str">
        <f>VLOOKUP(S11,'Teams Used By Individual'!$B$4:$FH$71,13,FALSE)</f>
        <v>Marlins</v>
      </c>
      <c r="K11" s="1" t="str">
        <f>VLOOKUP(S11,'Teams Used By Individual'!$B$4:$FH$71,14,FALSE)</f>
        <v>Dodgers</v>
      </c>
      <c r="L11" s="1" t="str">
        <f>VLOOKUP(S11,'Teams Used By Individual'!$B$4:$FH$71,15,FALSE)</f>
        <v>Cardinals</v>
      </c>
      <c r="M11" s="1" t="str">
        <f>VLOOKUP(S11,'Teams Used By Individual'!$B$4:$FH$71,16,FALSE)</f>
        <v>Diamondbacks</v>
      </c>
      <c r="N11" s="1" t="str">
        <f>VLOOKUP(S11,'Teams Used By Individual'!$B$4:$FH$71,17,FALSE)</f>
        <v>Reds</v>
      </c>
      <c r="O11" s="1" t="str">
        <f>VLOOKUP(S11,'Teams Used By Individual'!$B$4:$FH$71,21,FALSE)</f>
        <v>Orioles</v>
      </c>
      <c r="P11" s="1" t="str">
        <f>VLOOKUP(S11,'Teams Used By Individual'!$B$4:$FH$71,22,FALSE)</f>
        <v>Mariners</v>
      </c>
      <c r="Q11" s="1" t="str">
        <f>VLOOKUP(S11,'Teams Used By Individual'!$B$4:$FH$71,23,FALSE)</f>
        <v>Braves</v>
      </c>
      <c r="R11" s="1" t="str">
        <f>VLOOKUP(S11,'Teams Used By Individual'!$B$4:$FH$71,24,FALSE)</f>
        <v>Royals</v>
      </c>
      <c r="S11" s="14" t="s">
        <v>11</v>
      </c>
      <c r="T11" s="15">
        <f t="shared" si="0"/>
        <v>15</v>
      </c>
      <c r="U11" s="20">
        <f>(WAA!Y62-WAA!Y2)+(WAA!AC62-WAA!AC2)+(WAA!AE15-WAA!AE2)+(WAA!T62-WAA!T2)</f>
        <v>-0.67643097643097616</v>
      </c>
      <c r="V11" s="13">
        <f>(VLOOKUP(A11,'MLB Weekly Win Totals'!$B$5:$E$34,4,FALSE)+VLOOKUP(X11,'MLB Weekly Win Totals'!$B$5:$E$34,4,FALSE)+VLOOKUP(W11,'MLB Weekly Win Totals'!$B$5:$E$34,4,FALSE)+VLOOKUP(B11,'MLB Weekly Win Totals'!$B$5:$E$34,4,FALSE)+VLOOKUP(C11,'MLB Weekly Win Totals'!$B$5:$E$34,4,FALSE)+VLOOKUP(D11,'MLB Weekly Win Totals'!$B$5:$E$34,4,FALSE)+VLOOKUP(E11,'MLB Weekly Win Totals'!$B$5:$E$34,4,FALSE)+VLOOKUP(F11,'MLB Weekly Win Totals'!$B$5:$E$34,4,FALSE)+VLOOKUP(G11,'MLB Weekly Win Totals'!$B$5:$E$34,4,FALSE)+VLOOKUP(H11,'MLB Weekly Win Totals'!$B$5:$E$34,4,FALSE)+VLOOKUP(I11,'MLB Weekly Win Totals'!$B$5:$E$34,4,FALSE)+VLOOKUP(J11,'MLB Weekly Win Totals'!$B$5:$E$34,4,FALSE)+VLOOKUP(K11,'MLB Weekly Win Totals'!$B$5:$E$34,4,FALSE)+VLOOKUP(L11,'MLB Weekly Win Totals'!$B$5:$E$34,4,FALSE)+VLOOKUP(M11,'MLB Weekly Win Totals'!$B$5:$E$34,4,FALSE)+VLOOKUP(N11,'MLB Weekly Win Totals'!$B$5:$E$34,4,FALSE)+VLOOKUP(O11,'MLB Weekly Win Totals'!$B$5:$E$34,4,FALSE)+VLOOKUP(P11,'MLB Weekly Win Totals'!$B$5:$E$34,4,FALSE)+VLOOKUP(Q11,'MLB Weekly Win Totals'!$B$5:$E$34,4,FALSE)+VLOOKUP(R11,'MLB Weekly Win Totals'!$B$5:$E$34,4,FALSE))/20</f>
        <v>0.5113917251594875</v>
      </c>
      <c r="W11" s="1" t="str">
        <f>VLOOKUP(S11,'Teams Used By Individual'!$B$4:$DF$71,4,FALSE)</f>
        <v>Padres</v>
      </c>
      <c r="X11" s="1" t="str">
        <f>VLOOKUP(S11,'Teams Used By Individual'!$B$4:$DF$71,3,FALSE)</f>
        <v>Brewers</v>
      </c>
      <c r="Y11" s="1">
        <v>1</v>
      </c>
      <c r="Z11" s="1">
        <v>5</v>
      </c>
      <c r="AA11">
        <v>5</v>
      </c>
      <c r="AB11">
        <f>VLOOKUP(A11,'MLB Weekly Win Totals'!$B$5:$HH$34,8,FALSE)</f>
        <v>4</v>
      </c>
    </row>
    <row r="12" spans="1:51" x14ac:dyDescent="0.2">
      <c r="A12" s="1" t="str">
        <f>VLOOKUP(S12,'Teams Used By Individual'!$B$4:$F$71,5,FALSE)</f>
        <v>Pirates</v>
      </c>
      <c r="B12" s="1" t="str">
        <f>VLOOKUP(S12,'Teams Used By Individual'!$B$4:$F$71,2,FALSE)</f>
        <v>Padres</v>
      </c>
      <c r="C12" s="1" t="str">
        <f>VLOOKUP(S12,'Teams Used By Individual'!$B$4:$FH$71,6,FALSE)</f>
        <v>White Sox</v>
      </c>
      <c r="D12" s="1" t="str">
        <f>VLOOKUP(S12,'Teams Used By Individual'!$B$4:$FH$71,7,FALSE)</f>
        <v>Athletics</v>
      </c>
      <c r="E12" s="1" t="str">
        <f>VLOOKUP(S12,'Teams Used By Individual'!$B$4:$FH$71,8,FALSE)</f>
        <v>Royals</v>
      </c>
      <c r="F12" s="1" t="str">
        <f>VLOOKUP(S12,'Teams Used By Individual'!$B$4:$FH$71,9,FALSE)</f>
        <v>Nationals</v>
      </c>
      <c r="G12" s="1" t="str">
        <f>VLOOKUP(S12,'Teams Used By Individual'!$B$4:$FH$71,10,FALSE)</f>
        <v>Phillies</v>
      </c>
      <c r="H12" s="1" t="str">
        <f>VLOOKUP(S12,'Teams Used By Individual'!$B$4:$FH$71,11,FALSE)</f>
        <v>Rays</v>
      </c>
      <c r="I12" s="1" t="str">
        <f>VLOOKUP(S12,'Teams Used By Individual'!$B$4:$FH$71,12,FALSE)</f>
        <v>Rockies</v>
      </c>
      <c r="J12" s="1" t="str">
        <f>VLOOKUP(S12,'Teams Used By Individual'!$B$4:$FH$71,13,FALSE)</f>
        <v>Cubs</v>
      </c>
      <c r="K12" s="1" t="str">
        <f>VLOOKUP(S12,'Teams Used By Individual'!$B$4:$FH$71,14,FALSE)</f>
        <v>Yankees</v>
      </c>
      <c r="L12" s="1" t="str">
        <f>VLOOKUP(S12,'Teams Used By Individual'!$B$4:$FH$71,15,FALSE)</f>
        <v>Mariners</v>
      </c>
      <c r="M12" s="1" t="str">
        <f>VLOOKUP(S12,'Teams Used By Individual'!$B$4:$FH$71,16,FALSE)</f>
        <v>Giants</v>
      </c>
      <c r="N12" s="1" t="str">
        <f>VLOOKUP(S12,'Teams Used By Individual'!$B$4:$FH$71,17,FALSE)</f>
        <v>Guardians</v>
      </c>
      <c r="O12" s="1" t="str">
        <f>VLOOKUP(S12,'Teams Used By Individual'!$B$4:$FH$71,21,FALSE)</f>
        <v>Tigers</v>
      </c>
      <c r="P12" s="1" t="str">
        <f>VLOOKUP(S12,'Teams Used By Individual'!$B$4:$FH$71,22,FALSE)</f>
        <v>Astros</v>
      </c>
      <c r="Q12" s="1" t="str">
        <f>VLOOKUP(S12,'Teams Used By Individual'!$B$4:$FH$71,23,FALSE)</f>
        <v>Marlins</v>
      </c>
      <c r="R12" s="1" t="str">
        <f>VLOOKUP(S12,'Teams Used By Individual'!$B$4:$FH$71,24,FALSE)</f>
        <v>Mets</v>
      </c>
      <c r="S12" s="14" t="s">
        <v>58</v>
      </c>
      <c r="T12" s="15">
        <f t="shared" si="0"/>
        <v>14</v>
      </c>
      <c r="U12" s="20">
        <f>(WAA!Y40-WAA!Y2)+(WAA!AE40-WAA!AE2)+(WAA!G40-WAA!G2)+(WAA!AC40-WAA!AC2)</f>
        <v>2.8189393939393943</v>
      </c>
      <c r="V12" s="13">
        <f>(VLOOKUP(A12,'MLB Weekly Win Totals'!$B$5:$E$34,4,FALSE)+VLOOKUP(X12,'MLB Weekly Win Totals'!$B$5:$E$34,4,FALSE)+VLOOKUP(W12,'MLB Weekly Win Totals'!$B$5:$E$34,4,FALSE)+VLOOKUP(B12,'MLB Weekly Win Totals'!$B$5:$E$34,4,FALSE)+VLOOKUP(C12,'MLB Weekly Win Totals'!$B$5:$E$34,4,FALSE)+VLOOKUP(D12,'MLB Weekly Win Totals'!$B$5:$E$34,4,FALSE)+VLOOKUP(E12,'MLB Weekly Win Totals'!$B$5:$E$34,4,FALSE)+VLOOKUP(F12,'MLB Weekly Win Totals'!$B$5:$E$34,4,FALSE)+VLOOKUP(G12,'MLB Weekly Win Totals'!$B$5:$E$34,4,FALSE)+VLOOKUP(H12,'MLB Weekly Win Totals'!$B$5:$E$34,4,FALSE)+VLOOKUP(I12,'MLB Weekly Win Totals'!$B$5:$E$34,4,FALSE)+VLOOKUP(J12,'MLB Weekly Win Totals'!$B$5:$E$34,4,FALSE)+VLOOKUP(K12,'MLB Weekly Win Totals'!$B$5:$E$34,4,FALSE)+VLOOKUP(L12,'MLB Weekly Win Totals'!$B$5:$E$34,4,FALSE)+VLOOKUP(M12,'MLB Weekly Win Totals'!$B$5:$E$34,4,FALSE)+VLOOKUP(N12,'MLB Weekly Win Totals'!$B$5:$E$34,4,FALSE)+VLOOKUP(O12,'MLB Weekly Win Totals'!$B$5:$E$34,4,FALSE)+VLOOKUP(P12,'MLB Weekly Win Totals'!$B$5:$E$34,4,FALSE)+VLOOKUP(Q12,'MLB Weekly Win Totals'!$B$5:$E$34,4,FALSE)+VLOOKUP(R12,'MLB Weekly Win Totals'!$B$5:$E$34,4,FALSE))/20</f>
        <v>0.50026641814344397</v>
      </c>
      <c r="W12" s="1" t="str">
        <f>VLOOKUP(S12,'Teams Used By Individual'!$B$4:$DF$71,4,FALSE)</f>
        <v>Red Sox</v>
      </c>
      <c r="X12" s="1" t="str">
        <f>VLOOKUP(S12,'Teams Used By Individual'!$B$4:$DF$71,3,FALSE)</f>
        <v>Brewers</v>
      </c>
      <c r="Y12" s="1">
        <v>4</v>
      </c>
      <c r="Z12" s="1">
        <v>5</v>
      </c>
      <c r="AA12">
        <v>2</v>
      </c>
      <c r="AB12">
        <f>VLOOKUP(A12,'MLB Weekly Win Totals'!$B$5:$HH$34,8,FALSE)</f>
        <v>3</v>
      </c>
    </row>
    <row r="13" spans="1:51" x14ac:dyDescent="0.2">
      <c r="A13" s="1" t="str">
        <f>VLOOKUP(S13,'Teams Used By Individual'!$B$4:$F$71,5,FALSE)</f>
        <v>Nationals</v>
      </c>
      <c r="B13" s="1" t="str">
        <f>VLOOKUP(S13,'Teams Used By Individual'!$B$4:$F$71,2,FALSE)</f>
        <v>Mariners</v>
      </c>
      <c r="C13" s="1" t="str">
        <f>VLOOKUP(S13,'Teams Used By Individual'!$B$4:$FH$71,6,FALSE)</f>
        <v>Giants</v>
      </c>
      <c r="D13" s="1" t="str">
        <f>VLOOKUP(S13,'Teams Used By Individual'!$B$4:$FH$71,7,FALSE)</f>
        <v>Rangers</v>
      </c>
      <c r="E13" s="1" t="str">
        <f>VLOOKUP(S13,'Teams Used By Individual'!$B$4:$FH$71,8,FALSE)</f>
        <v>Tigers</v>
      </c>
      <c r="F13" s="1" t="str">
        <f>VLOOKUP(S13,'Teams Used By Individual'!$B$4:$FH$71,9,FALSE)</f>
        <v>Cubs</v>
      </c>
      <c r="G13" s="1" t="str">
        <f>VLOOKUP(S13,'Teams Used By Individual'!$B$4:$FH$71,10,FALSE)</f>
        <v>Phillies</v>
      </c>
      <c r="H13" s="1" t="str">
        <f>VLOOKUP(S13,'Teams Used By Individual'!$B$4:$FH$71,11,FALSE)</f>
        <v>Mets</v>
      </c>
      <c r="I13" s="1" t="str">
        <f>VLOOKUP(S13,'Teams Used By Individual'!$B$4:$FH$71,12,FALSE)</f>
        <v>Twins</v>
      </c>
      <c r="J13" s="1" t="str">
        <f>VLOOKUP(S13,'Teams Used By Individual'!$B$4:$FH$71,13,FALSE)</f>
        <v>Pirates</v>
      </c>
      <c r="K13" s="1" t="str">
        <f>VLOOKUP(S13,'Teams Used By Individual'!$B$4:$FH$71,14,FALSE)</f>
        <v>Astros</v>
      </c>
      <c r="L13" s="1" t="str">
        <f>VLOOKUP(S13,'Teams Used By Individual'!$B$4:$FH$71,15,FALSE)</f>
        <v>Cardinals</v>
      </c>
      <c r="M13" s="1" t="str">
        <f>VLOOKUP(S13,'Teams Used By Individual'!$B$4:$FH$71,16,FALSE)</f>
        <v>Rays</v>
      </c>
      <c r="N13" s="1" t="str">
        <f>VLOOKUP(S13,'Teams Used By Individual'!$B$4:$FH$71,17,FALSE)</f>
        <v>Reds</v>
      </c>
      <c r="O13" s="1" t="str">
        <f>VLOOKUP(S13,'Teams Used By Individual'!$B$4:$FH$71,21,FALSE)</f>
        <v>Orioles</v>
      </c>
      <c r="P13" s="1" t="str">
        <f>VLOOKUP(S13,'Teams Used By Individual'!$B$4:$FH$71,22,FALSE)</f>
        <v>Blue Jays</v>
      </c>
      <c r="Q13" s="1" t="str">
        <f>VLOOKUP(S13,'Teams Used By Individual'!$B$4:$FH$71,23,FALSE)</f>
        <v>Braves</v>
      </c>
      <c r="R13" s="1" t="str">
        <f>VLOOKUP(S13,'Teams Used By Individual'!$B$4:$FH$71,24,FALSE)</f>
        <v>Diamondbacks</v>
      </c>
      <c r="S13" s="14" t="s">
        <v>14</v>
      </c>
      <c r="T13" s="15">
        <f t="shared" si="0"/>
        <v>14</v>
      </c>
      <c r="U13" s="20">
        <f>(WAA!P8-WAA!P2)+(WAA!G8-WAA!G2)+(WAA!K25-WAA!K2)+(WAA!W8-WAA!W2)</f>
        <v>1.3097163350772014</v>
      </c>
      <c r="V13" s="13">
        <f>(VLOOKUP(A13,'MLB Weekly Win Totals'!$B$5:$E$34,4,FALSE)+VLOOKUP(X13,'MLB Weekly Win Totals'!$B$5:$E$34,4,FALSE)+VLOOKUP(W13,'MLB Weekly Win Totals'!$B$5:$E$34,4,FALSE)+VLOOKUP(B13,'MLB Weekly Win Totals'!$B$5:$E$34,4,FALSE)+VLOOKUP(C13,'MLB Weekly Win Totals'!$B$5:$E$34,4,FALSE)+VLOOKUP(D13,'MLB Weekly Win Totals'!$B$5:$E$34,4,FALSE)+VLOOKUP(E13,'MLB Weekly Win Totals'!$B$5:$E$34,4,FALSE)+VLOOKUP(F13,'MLB Weekly Win Totals'!$B$5:$E$34,4,FALSE)+VLOOKUP(G13,'MLB Weekly Win Totals'!$B$5:$E$34,4,FALSE)+VLOOKUP(H13,'MLB Weekly Win Totals'!$B$5:$E$34,4,FALSE)+VLOOKUP(I13,'MLB Weekly Win Totals'!$B$5:$E$34,4,FALSE)+VLOOKUP(J13,'MLB Weekly Win Totals'!$B$5:$E$34,4,FALSE)+VLOOKUP(K13,'MLB Weekly Win Totals'!$B$5:$E$34,4,FALSE)+VLOOKUP(L13,'MLB Weekly Win Totals'!$B$5:$E$34,4,FALSE)+VLOOKUP(M13,'MLB Weekly Win Totals'!$B$5:$E$34,4,FALSE)+VLOOKUP(N13,'MLB Weekly Win Totals'!$B$5:$E$34,4,FALSE)+VLOOKUP(O13,'MLB Weekly Win Totals'!$B$5:$E$34,4,FALSE)+VLOOKUP(P13,'MLB Weekly Win Totals'!$B$5:$E$34,4,FALSE)+VLOOKUP(Q13,'MLB Weekly Win Totals'!$B$5:$E$34,4,FALSE)+VLOOKUP(R13,'MLB Weekly Win Totals'!$B$5:$E$34,4,FALSE))/20</f>
        <v>0.50967795647341352</v>
      </c>
      <c r="W13" s="1" t="str">
        <f>VLOOKUP(S13,'Teams Used By Individual'!$B$4:$DF$71,4,FALSE)</f>
        <v>Royals</v>
      </c>
      <c r="X13" s="1" t="str">
        <f>VLOOKUP(S13,'Teams Used By Individual'!$B$4:$DF$71,3,FALSE)</f>
        <v>Red Sox</v>
      </c>
      <c r="Y13" s="1">
        <v>2</v>
      </c>
      <c r="Z13" s="1">
        <v>5</v>
      </c>
      <c r="AA13">
        <v>4</v>
      </c>
      <c r="AB13">
        <f>VLOOKUP(A13,'MLB Weekly Win Totals'!$B$5:$HH$34,8,FALSE)</f>
        <v>3</v>
      </c>
    </row>
    <row r="14" spans="1:51" x14ac:dyDescent="0.2">
      <c r="A14" s="1" t="str">
        <f>VLOOKUP(S14,'Teams Used By Individual'!$B$4:$F$71,5,FALSE)</f>
        <v>Nationals</v>
      </c>
      <c r="B14" s="1" t="str">
        <f>VLOOKUP(S14,'Teams Used By Individual'!$B$4:$F$71,2,FALSE)</f>
        <v>Rays</v>
      </c>
      <c r="C14" s="1" t="str">
        <f>VLOOKUP(S14,'Teams Used By Individual'!$B$4:$FH$71,6,FALSE)</f>
        <v>Reds</v>
      </c>
      <c r="D14" s="1" t="str">
        <f>VLOOKUP(S14,'Teams Used By Individual'!$B$4:$FH$71,7,FALSE)</f>
        <v>Giants</v>
      </c>
      <c r="E14" s="1" t="str">
        <f>VLOOKUP(S14,'Teams Used By Individual'!$B$4:$FH$71,8,FALSE)</f>
        <v>Braves</v>
      </c>
      <c r="F14" s="1" t="str">
        <f>VLOOKUP(S14,'Teams Used By Individual'!$B$4:$FH$71,9,FALSE)</f>
        <v>Cubs</v>
      </c>
      <c r="G14" s="1" t="str">
        <f>VLOOKUP(S14,'Teams Used By Individual'!$B$4:$FH$71,10,FALSE)</f>
        <v>Phillies</v>
      </c>
      <c r="H14" s="1" t="str">
        <f>VLOOKUP(S14,'Teams Used By Individual'!$B$4:$FH$71,11,FALSE)</f>
        <v>Blue Jays</v>
      </c>
      <c r="I14" s="1" t="str">
        <f>VLOOKUP(S14,'Teams Used By Individual'!$B$4:$FH$71,12,FALSE)</f>
        <v>Twins</v>
      </c>
      <c r="J14" s="1" t="str">
        <f>VLOOKUP(S14,'Teams Used By Individual'!$B$4:$FH$71,13,FALSE)</f>
        <v>Brewers</v>
      </c>
      <c r="K14" s="1" t="str">
        <f>VLOOKUP(S14,'Teams Used By Individual'!$B$4:$FH$71,14,FALSE)</f>
        <v>Astros</v>
      </c>
      <c r="L14" s="1" t="str">
        <f>VLOOKUP(S14,'Teams Used By Individual'!$B$4:$FH$71,15,FALSE)</f>
        <v>Mets</v>
      </c>
      <c r="M14" s="1" t="str">
        <f>VLOOKUP(S14,'Teams Used By Individual'!$B$4:$FH$71,16,FALSE)</f>
        <v>Tigers</v>
      </c>
      <c r="N14" s="1" t="str">
        <f>VLOOKUP(S14,'Teams Used By Individual'!$B$4:$FH$71,17,FALSE)</f>
        <v>Red Sox</v>
      </c>
      <c r="O14" s="1" t="str">
        <f>VLOOKUP(S14,'Teams Used By Individual'!$B$4:$FH$71,21,FALSE)</f>
        <v>Orioles</v>
      </c>
      <c r="P14" s="1" t="str">
        <f>VLOOKUP(S14,'Teams Used By Individual'!$B$4:$FH$71,22,FALSE)</f>
        <v>Guardians</v>
      </c>
      <c r="Q14" s="1" t="str">
        <f>VLOOKUP(S14,'Teams Used By Individual'!$B$4:$FH$71,23,FALSE)</f>
        <v>Mariners</v>
      </c>
      <c r="R14" s="1" t="str">
        <f>VLOOKUP(S14,'Teams Used By Individual'!$B$4:$FH$71,24,FALSE)</f>
        <v>Royals</v>
      </c>
      <c r="S14" s="14" t="s">
        <v>17</v>
      </c>
      <c r="T14" s="15">
        <f t="shared" si="0"/>
        <v>14</v>
      </c>
      <c r="U14" s="20">
        <f>(WAA!H19-WAA!H2)+(WAA!S19-WAA!S2)+(WAA!AE15-WAA!AE2)+(WAA!W19-WAA!W2)</f>
        <v>2.5303944117897608</v>
      </c>
      <c r="V14" s="13">
        <f>(VLOOKUP(A14,'MLB Weekly Win Totals'!$B$5:$E$34,4,FALSE)+VLOOKUP(X14,'MLB Weekly Win Totals'!$B$5:$E$34,4,FALSE)+VLOOKUP(W14,'MLB Weekly Win Totals'!$B$5:$E$34,4,FALSE)+VLOOKUP(B14,'MLB Weekly Win Totals'!$B$5:$E$34,4,FALSE)+VLOOKUP(C14,'MLB Weekly Win Totals'!$B$5:$E$34,4,FALSE)+VLOOKUP(D14,'MLB Weekly Win Totals'!$B$5:$E$34,4,FALSE)+VLOOKUP(E14,'MLB Weekly Win Totals'!$B$5:$E$34,4,FALSE)+VLOOKUP(F14,'MLB Weekly Win Totals'!$B$5:$E$34,4,FALSE)+VLOOKUP(G14,'MLB Weekly Win Totals'!$B$5:$E$34,4,FALSE)+VLOOKUP(H14,'MLB Weekly Win Totals'!$B$5:$E$34,4,FALSE)+VLOOKUP(I14,'MLB Weekly Win Totals'!$B$5:$E$34,4,FALSE)+VLOOKUP(J14,'MLB Weekly Win Totals'!$B$5:$E$34,4,FALSE)+VLOOKUP(K14,'MLB Weekly Win Totals'!$B$5:$E$34,4,FALSE)+VLOOKUP(L14,'MLB Weekly Win Totals'!$B$5:$E$34,4,FALSE)+VLOOKUP(M14,'MLB Weekly Win Totals'!$B$5:$E$34,4,FALSE)+VLOOKUP(N14,'MLB Weekly Win Totals'!$B$5:$E$34,4,FALSE)+VLOOKUP(O14,'MLB Weekly Win Totals'!$B$5:$E$34,4,FALSE)+VLOOKUP(P14,'MLB Weekly Win Totals'!$B$5:$E$34,4,FALSE)+VLOOKUP(Q14,'MLB Weekly Win Totals'!$B$5:$E$34,4,FALSE)+VLOOKUP(R14,'MLB Weekly Win Totals'!$B$5:$E$34,4,FALSE))/20</f>
        <v>0.52501115867640336</v>
      </c>
      <c r="W14" s="1" t="str">
        <f>VLOOKUP(S14,'Teams Used By Individual'!$B$4:$DF$71,4,FALSE)</f>
        <v>Padres</v>
      </c>
      <c r="X14" s="1" t="str">
        <f>VLOOKUP(S14,'Teams Used By Individual'!$B$4:$DF$71,3,FALSE)</f>
        <v>Angels</v>
      </c>
      <c r="Y14" s="1">
        <v>2</v>
      </c>
      <c r="Z14" s="1">
        <v>4</v>
      </c>
      <c r="AA14">
        <v>5</v>
      </c>
      <c r="AB14">
        <f>VLOOKUP(A14,'MLB Weekly Win Totals'!$B$5:$HH$34,8,FALSE)</f>
        <v>3</v>
      </c>
    </row>
    <row r="15" spans="1:51" x14ac:dyDescent="0.2">
      <c r="A15" s="1" t="str">
        <f>VLOOKUP(S15,'Teams Used By Individual'!$B$4:$F$71,5,FALSE)</f>
        <v>Nationals</v>
      </c>
      <c r="B15" s="1" t="str">
        <f>VLOOKUP(S15,'Teams Used By Individual'!$B$4:$F$71,2,FALSE)</f>
        <v>Pirates</v>
      </c>
      <c r="C15" s="1" t="str">
        <f>VLOOKUP(S15,'Teams Used By Individual'!$B$4:$FH$71,6,FALSE)</f>
        <v>Red Sox</v>
      </c>
      <c r="D15" s="1" t="str">
        <f>VLOOKUP(S15,'Teams Used By Individual'!$B$4:$FH$71,7,FALSE)</f>
        <v>Reds</v>
      </c>
      <c r="E15" s="1" t="str">
        <f>VLOOKUP(S15,'Teams Used By Individual'!$B$4:$FH$71,8,FALSE)</f>
        <v>Royals</v>
      </c>
      <c r="F15" s="1" t="str">
        <f>VLOOKUP(S15,'Teams Used By Individual'!$B$4:$FH$71,9,FALSE)</f>
        <v>Cubs</v>
      </c>
      <c r="G15" s="1" t="str">
        <f>VLOOKUP(S15,'Teams Used By Individual'!$B$4:$FH$71,10,FALSE)</f>
        <v>Phillies</v>
      </c>
      <c r="H15" s="1" t="str">
        <f>VLOOKUP(S15,'Teams Used By Individual'!$B$4:$FH$71,11,FALSE)</f>
        <v>Mets</v>
      </c>
      <c r="I15" s="1" t="str">
        <f>VLOOKUP(S15,'Teams Used By Individual'!$B$4:$FH$71,12,FALSE)</f>
        <v>Tigers</v>
      </c>
      <c r="J15" s="1" t="str">
        <f>VLOOKUP(S15,'Teams Used By Individual'!$B$4:$FH$71,13,FALSE)</f>
        <v>Cardinals</v>
      </c>
      <c r="K15" s="1" t="str">
        <f>VLOOKUP(S15,'Teams Used By Individual'!$B$4:$FH$71,14,FALSE)</f>
        <v>Astros</v>
      </c>
      <c r="L15" s="1" t="str">
        <f>VLOOKUP(S15,'Teams Used By Individual'!$B$4:$FH$71,15,FALSE)</f>
        <v>Diamondbacks</v>
      </c>
      <c r="M15" s="1" t="str">
        <f>VLOOKUP(S15,'Teams Used By Individual'!$B$4:$FH$71,16,FALSE)</f>
        <v>Mariners</v>
      </c>
      <c r="N15" s="1" t="str">
        <f>VLOOKUP(S15,'Teams Used By Individual'!$B$4:$FH$71,17,FALSE)</f>
        <v>Blue Jays</v>
      </c>
      <c r="O15" s="1" t="str">
        <f>VLOOKUP(S15,'Teams Used By Individual'!$B$4:$FH$71,21,FALSE)</f>
        <v>Guardians</v>
      </c>
      <c r="P15" s="1" t="str">
        <f>VLOOKUP(S15,'Teams Used By Individual'!$B$4:$FH$71,22,FALSE)</f>
        <v>Angels</v>
      </c>
      <c r="Q15" s="1" t="str">
        <f>VLOOKUP(S15,'Teams Used By Individual'!$B$4:$FH$71,23,FALSE)</f>
        <v>Marlins</v>
      </c>
      <c r="R15" s="1" t="str">
        <f>VLOOKUP(S15,'Teams Used By Individual'!$B$4:$FH$71,24,FALSE)</f>
        <v>Rays</v>
      </c>
      <c r="S15" s="14" t="s">
        <v>53</v>
      </c>
      <c r="T15" s="15">
        <f t="shared" si="0"/>
        <v>14</v>
      </c>
      <c r="U15" s="20">
        <f>(WAA!Y38-WAA!Y2)+(WAA!AC38-WAA!AC2)+(WAA!AE15-WAA!AE2)+(WAA!W38-WAA!W2)</f>
        <v>0.7404510218463709</v>
      </c>
      <c r="V15" s="13">
        <f>(VLOOKUP(A15,'MLB Weekly Win Totals'!$B$5:$E$34,4,FALSE)+VLOOKUP(X15,'MLB Weekly Win Totals'!$B$5:$E$34,4,FALSE)+VLOOKUP(W15,'MLB Weekly Win Totals'!$B$5:$E$34,4,FALSE)+VLOOKUP(B15,'MLB Weekly Win Totals'!$B$5:$E$34,4,FALSE)+VLOOKUP(C15,'MLB Weekly Win Totals'!$B$5:$E$34,4,FALSE)+VLOOKUP(D15,'MLB Weekly Win Totals'!$B$5:$E$34,4,FALSE)+VLOOKUP(E15,'MLB Weekly Win Totals'!$B$5:$E$34,4,FALSE)+VLOOKUP(F15,'MLB Weekly Win Totals'!$B$5:$E$34,4,FALSE)+VLOOKUP(G15,'MLB Weekly Win Totals'!$B$5:$E$34,4,FALSE)+VLOOKUP(H15,'MLB Weekly Win Totals'!$B$5:$E$34,4,FALSE)+VLOOKUP(I15,'MLB Weekly Win Totals'!$B$5:$E$34,4,FALSE)+VLOOKUP(J15,'MLB Weekly Win Totals'!$B$5:$E$34,4,FALSE)+VLOOKUP(K15,'MLB Weekly Win Totals'!$B$5:$E$34,4,FALSE)+VLOOKUP(L15,'MLB Weekly Win Totals'!$B$5:$E$34,4,FALSE)+VLOOKUP(M15,'MLB Weekly Win Totals'!$B$5:$E$34,4,FALSE)+VLOOKUP(N15,'MLB Weekly Win Totals'!$B$5:$E$34,4,FALSE)+VLOOKUP(O15,'MLB Weekly Win Totals'!$B$5:$E$34,4,FALSE)+VLOOKUP(P15,'MLB Weekly Win Totals'!$B$5:$E$34,4,FALSE)+VLOOKUP(Q15,'MLB Weekly Win Totals'!$B$5:$E$34,4,FALSE)+VLOOKUP(R15,'MLB Weekly Win Totals'!$B$5:$E$34,4,FALSE))/20</f>
        <v>0.52485631996672599</v>
      </c>
      <c r="W15" s="1" t="str">
        <f>VLOOKUP(S15,'Teams Used By Individual'!$B$4:$DF$71,4,FALSE)</f>
        <v>Padres</v>
      </c>
      <c r="X15" s="1" t="str">
        <f>VLOOKUP(S15,'Teams Used By Individual'!$B$4:$DF$71,3,FALSE)</f>
        <v>Brewers</v>
      </c>
      <c r="Y15" s="1">
        <v>1</v>
      </c>
      <c r="Z15" s="1">
        <v>5</v>
      </c>
      <c r="AA15">
        <v>5</v>
      </c>
      <c r="AB15">
        <f>VLOOKUP(A15,'MLB Weekly Win Totals'!$B$5:$HH$34,8,FALSE)</f>
        <v>3</v>
      </c>
    </row>
    <row r="16" spans="1:51" x14ac:dyDescent="0.2">
      <c r="A16" s="1" t="str">
        <f>VLOOKUP(S16,'Teams Used By Individual'!$B$4:$F$71,5,FALSE)</f>
        <v>Mets</v>
      </c>
      <c r="B16" s="1" t="str">
        <f>VLOOKUP(S16,'Teams Used By Individual'!$B$4:$F$71,2,FALSE)</f>
        <v>Diamondbacks</v>
      </c>
      <c r="C16" s="1" t="str">
        <f>VLOOKUP(S16,'Teams Used By Individual'!$B$4:$FH$71,6,FALSE)</f>
        <v>Giants</v>
      </c>
      <c r="D16" s="1" t="str">
        <f>VLOOKUP(S16,'Teams Used By Individual'!$B$4:$FH$71,7,FALSE)</f>
        <v>Guardians</v>
      </c>
      <c r="E16" s="1" t="str">
        <f>VLOOKUP(S16,'Teams Used By Individual'!$B$4:$FH$71,8,FALSE)</f>
        <v>Royals</v>
      </c>
      <c r="F16" s="1" t="str">
        <f>VLOOKUP(S16,'Teams Used By Individual'!$B$4:$FH$71,9,FALSE)</f>
        <v>Cubs</v>
      </c>
      <c r="G16" s="1" t="str">
        <f>VLOOKUP(S16,'Teams Used By Individual'!$B$4:$FH$71,10,FALSE)</f>
        <v>Phillies</v>
      </c>
      <c r="H16" s="1" t="str">
        <f>VLOOKUP(S16,'Teams Used By Individual'!$B$4:$FH$71,11,FALSE)</f>
        <v>Blue Jays</v>
      </c>
      <c r="I16" s="1" t="str">
        <f>VLOOKUP(S16,'Teams Used By Individual'!$B$4:$FH$71,12,FALSE)</f>
        <v>Tigers</v>
      </c>
      <c r="J16" s="1" t="str">
        <f>VLOOKUP(S16,'Teams Used By Individual'!$B$4:$FH$71,13,FALSE)</f>
        <v>Angels</v>
      </c>
      <c r="K16" s="1" t="str">
        <f>VLOOKUP(S16,'Teams Used By Individual'!$B$4:$FH$71,14,FALSE)</f>
        <v>Nationals</v>
      </c>
      <c r="L16" s="1" t="str">
        <f>VLOOKUP(S16,'Teams Used By Individual'!$B$4:$FH$71,15,FALSE)</f>
        <v>Mariners</v>
      </c>
      <c r="M16" s="1" t="str">
        <f>VLOOKUP(S16,'Teams Used By Individual'!$B$4:$FH$71,16,FALSE)</f>
        <v>Rays</v>
      </c>
      <c r="N16" s="1" t="str">
        <f>VLOOKUP(S16,'Teams Used By Individual'!$B$4:$FH$71,17,FALSE)</f>
        <v>Reds</v>
      </c>
      <c r="O16" s="1" t="str">
        <f>VLOOKUP(S16,'Teams Used By Individual'!$B$4:$FH$71,21,FALSE)</f>
        <v>Orioles</v>
      </c>
      <c r="P16" s="1" t="str">
        <f>VLOOKUP(S16,'Teams Used By Individual'!$B$4:$FH$71,22,FALSE)</f>
        <v>Rangers</v>
      </c>
      <c r="Q16" s="1" t="str">
        <f>VLOOKUP(S16,'Teams Used By Individual'!$B$4:$FH$71,23,FALSE)</f>
        <v>Athletics</v>
      </c>
      <c r="R16" s="1" t="str">
        <f>VLOOKUP(S16,'Teams Used By Individual'!$B$4:$FH$71,24,FALSE)</f>
        <v>Cardinals</v>
      </c>
      <c r="S16" s="14" t="s">
        <v>15</v>
      </c>
      <c r="T16" s="15">
        <f t="shared" si="0"/>
        <v>14</v>
      </c>
      <c r="U16" s="20">
        <f>(WAA!Y14-WAA!Y2)+(WAA!AF14-WAA!AF2)+(WAA!G40-WAA!G2)+(WAA!V14-WAA!V2)</f>
        <v>2.2580178865062592</v>
      </c>
      <c r="V16" s="13">
        <f>(VLOOKUP(A16,'MLB Weekly Win Totals'!$B$5:$E$34,4,FALSE)+VLOOKUP(X16,'MLB Weekly Win Totals'!$B$5:$E$34,4,FALSE)+VLOOKUP(W16,'MLB Weekly Win Totals'!$B$5:$E$34,4,FALSE)+VLOOKUP(B16,'MLB Weekly Win Totals'!$B$5:$E$34,4,FALSE)+VLOOKUP(C16,'MLB Weekly Win Totals'!$B$5:$E$34,4,FALSE)+VLOOKUP(D16,'MLB Weekly Win Totals'!$B$5:$E$34,4,FALSE)+VLOOKUP(E16,'MLB Weekly Win Totals'!$B$5:$E$34,4,FALSE)+VLOOKUP(F16,'MLB Weekly Win Totals'!$B$5:$E$34,4,FALSE)+VLOOKUP(G16,'MLB Weekly Win Totals'!$B$5:$E$34,4,FALSE)+VLOOKUP(H16,'MLB Weekly Win Totals'!$B$5:$E$34,4,FALSE)+VLOOKUP(I16,'MLB Weekly Win Totals'!$B$5:$E$34,4,FALSE)+VLOOKUP(J16,'MLB Weekly Win Totals'!$B$5:$E$34,4,FALSE)+VLOOKUP(K16,'MLB Weekly Win Totals'!$B$5:$E$34,4,FALSE)+VLOOKUP(L16,'MLB Weekly Win Totals'!$B$5:$E$34,4,FALSE)+VLOOKUP(M16,'MLB Weekly Win Totals'!$B$5:$E$34,4,FALSE)+VLOOKUP(N16,'MLB Weekly Win Totals'!$B$5:$E$34,4,FALSE)+VLOOKUP(O16,'MLB Weekly Win Totals'!$B$5:$E$34,4,FALSE)+VLOOKUP(P16,'MLB Weekly Win Totals'!$B$5:$E$34,4,FALSE)+VLOOKUP(Q16,'MLB Weekly Win Totals'!$B$5:$E$34,4,FALSE)+VLOOKUP(R16,'MLB Weekly Win Totals'!$B$5:$E$34,4,FALSE))/20</f>
        <v>0.51899825545059686</v>
      </c>
      <c r="W16" s="1" t="str">
        <f>VLOOKUP(S16,'Teams Used By Individual'!$B$4:$DF$71,4,FALSE)</f>
        <v>Red Sox</v>
      </c>
      <c r="X16" s="1" t="str">
        <f>VLOOKUP(S16,'Teams Used By Individual'!$B$4:$DF$71,3,FALSE)</f>
        <v>Brewers</v>
      </c>
      <c r="Y16" s="1">
        <v>2</v>
      </c>
      <c r="Z16" s="1">
        <v>5</v>
      </c>
      <c r="AA16">
        <v>2</v>
      </c>
      <c r="AB16">
        <f>VLOOKUP(A16,'MLB Weekly Win Totals'!$B$5:$HH$34,8,FALSE)</f>
        <v>5</v>
      </c>
    </row>
    <row r="17" spans="1:28" x14ac:dyDescent="0.2">
      <c r="A17" s="1" t="str">
        <f>VLOOKUP(S17,'Teams Used By Individual'!$B$4:$F$71,5,FALSE)</f>
        <v>Mets</v>
      </c>
      <c r="B17" s="1" t="str">
        <f>VLOOKUP(S17,'Teams Used By Individual'!$B$4:$F$71,2,FALSE)</f>
        <v>Mariners</v>
      </c>
      <c r="C17" s="1" t="str">
        <f>VLOOKUP(S17,'Teams Used By Individual'!$B$4:$FH$71,6,FALSE)</f>
        <v>White Sox</v>
      </c>
      <c r="D17" s="1" t="str">
        <f>VLOOKUP(S17,'Teams Used By Individual'!$B$4:$FH$71,7,FALSE)</f>
        <v>Guardians</v>
      </c>
      <c r="E17" s="1" t="str">
        <f>VLOOKUP(S17,'Teams Used By Individual'!$B$4:$FH$71,8,FALSE)</f>
        <v>Royals</v>
      </c>
      <c r="F17" s="1" t="str">
        <f>VLOOKUP(S17,'Teams Used By Individual'!$B$4:$FH$71,9,FALSE)</f>
        <v>Rangers</v>
      </c>
      <c r="G17" s="1" t="str">
        <f>VLOOKUP(S17,'Teams Used By Individual'!$B$4:$FH$71,10,FALSE)</f>
        <v>Phillies</v>
      </c>
      <c r="H17" s="1" t="str">
        <f>VLOOKUP(S17,'Teams Used By Individual'!$B$4:$FH$71,11,FALSE)</f>
        <v>Blue Jays</v>
      </c>
      <c r="I17" s="1" t="str">
        <f>VLOOKUP(S17,'Teams Used By Individual'!$B$4:$FH$71,12,FALSE)</f>
        <v>Athletics</v>
      </c>
      <c r="J17" s="1" t="str">
        <f>VLOOKUP(S17,'Teams Used By Individual'!$B$4:$FH$71,13,FALSE)</f>
        <v>Pirates</v>
      </c>
      <c r="K17" s="1" t="str">
        <f>VLOOKUP(S17,'Teams Used By Individual'!$B$4:$FH$71,14,FALSE)</f>
        <v>Yankees</v>
      </c>
      <c r="L17" s="1" t="str">
        <f>VLOOKUP(S17,'Teams Used By Individual'!$B$4:$FH$71,15,FALSE)</f>
        <v>Diamondbacks</v>
      </c>
      <c r="M17" s="1" t="str">
        <f>VLOOKUP(S17,'Teams Used By Individual'!$B$4:$FH$71,16,FALSE)</f>
        <v>Giants</v>
      </c>
      <c r="N17" s="1" t="str">
        <f>VLOOKUP(S17,'Teams Used By Individual'!$B$4:$FH$71,17,FALSE)</f>
        <v>Reds</v>
      </c>
      <c r="O17" s="1" t="str">
        <f>VLOOKUP(S17,'Teams Used By Individual'!$B$4:$FH$71,21,FALSE)</f>
        <v>Cardinals</v>
      </c>
      <c r="P17" s="1" t="str">
        <f>VLOOKUP(S17,'Teams Used By Individual'!$B$4:$FH$71,22,FALSE)</f>
        <v>Rays</v>
      </c>
      <c r="Q17" s="1" t="str">
        <f>VLOOKUP(S17,'Teams Used By Individual'!$B$4:$FH$71,23,FALSE)</f>
        <v>Marlins</v>
      </c>
      <c r="R17" s="1" t="str">
        <f>VLOOKUP(S17,'Teams Used By Individual'!$B$4:$FH$71,24,FALSE)</f>
        <v>Rockies</v>
      </c>
      <c r="S17" s="14" t="s">
        <v>68</v>
      </c>
      <c r="T17" s="15">
        <f t="shared" si="0"/>
        <v>14</v>
      </c>
      <c r="U17" s="20">
        <f>(WAA!Y41-WAA!Y2)+(WAA!P41-WAA!P2)+(WAA!G40-WAA!G2)+(WAA!V41-WAA!V2)</f>
        <v>-0.11688187291635543</v>
      </c>
      <c r="V17" s="13">
        <f>(VLOOKUP(A17,'MLB Weekly Win Totals'!$B$5:$E$34,4,FALSE)+VLOOKUP(X17,'MLB Weekly Win Totals'!$B$5:$E$34,4,FALSE)+VLOOKUP(W17,'MLB Weekly Win Totals'!$B$5:$E$34,4,FALSE)+VLOOKUP(B17,'MLB Weekly Win Totals'!$B$5:$E$34,4,FALSE)+VLOOKUP(C17,'MLB Weekly Win Totals'!$B$5:$E$34,4,FALSE)+VLOOKUP(D17,'MLB Weekly Win Totals'!$B$5:$E$34,4,FALSE)+VLOOKUP(E17,'MLB Weekly Win Totals'!$B$5:$E$34,4,FALSE)+VLOOKUP(F17,'MLB Weekly Win Totals'!$B$5:$E$34,4,FALSE)+VLOOKUP(G17,'MLB Weekly Win Totals'!$B$5:$E$34,4,FALSE)+VLOOKUP(H17,'MLB Weekly Win Totals'!$B$5:$E$34,4,FALSE)+VLOOKUP(I17,'MLB Weekly Win Totals'!$B$5:$E$34,4,FALSE)+VLOOKUP(J17,'MLB Weekly Win Totals'!$B$5:$E$34,4,FALSE)+VLOOKUP(K17,'MLB Weekly Win Totals'!$B$5:$E$34,4,FALSE)+VLOOKUP(L17,'MLB Weekly Win Totals'!$B$5:$E$34,4,FALSE)+VLOOKUP(M17,'MLB Weekly Win Totals'!$B$5:$E$34,4,FALSE)+VLOOKUP(N17,'MLB Weekly Win Totals'!$B$5:$E$34,4,FALSE)+VLOOKUP(O17,'MLB Weekly Win Totals'!$B$5:$E$34,4,FALSE)+VLOOKUP(P17,'MLB Weekly Win Totals'!$B$5:$E$34,4,FALSE)+VLOOKUP(Q17,'MLB Weekly Win Totals'!$B$5:$E$34,4,FALSE)+VLOOKUP(R17,'MLB Weekly Win Totals'!$B$5:$E$34,4,FALSE))/20</f>
        <v>0.49769729757465886</v>
      </c>
      <c r="W17" s="1" t="str">
        <f>VLOOKUP(S17,'Teams Used By Individual'!$B$4:$DF$71,4,FALSE)</f>
        <v>Red Sox</v>
      </c>
      <c r="X17" s="1" t="str">
        <f>VLOOKUP(S17,'Teams Used By Individual'!$B$4:$DF$71,3,FALSE)</f>
        <v>Brewers</v>
      </c>
      <c r="Y17" s="1">
        <v>2</v>
      </c>
      <c r="Z17" s="1">
        <v>5</v>
      </c>
      <c r="AA17">
        <v>2</v>
      </c>
      <c r="AB17">
        <f>VLOOKUP(A17,'MLB Weekly Win Totals'!$B$5:$HH$34,8,FALSE)</f>
        <v>5</v>
      </c>
    </row>
    <row r="18" spans="1:28" x14ac:dyDescent="0.2">
      <c r="A18" s="1" t="str">
        <f>VLOOKUP(S18,'Teams Used By Individual'!$B$4:$F$71,5,FALSE)</f>
        <v>Mets</v>
      </c>
      <c r="B18" s="1" t="str">
        <f>VLOOKUP(S18,'Teams Used By Individual'!$B$4:$F$71,2,FALSE)</f>
        <v>Diamondbacks</v>
      </c>
      <c r="C18" s="1" t="str">
        <f>VLOOKUP(S18,'Teams Used By Individual'!$B$4:$FH$71,6,FALSE)</f>
        <v>Giants</v>
      </c>
      <c r="D18" s="1" t="str">
        <f>VLOOKUP(S18,'Teams Used By Individual'!$B$4:$FH$71,7,FALSE)</f>
        <v>Reds</v>
      </c>
      <c r="E18" s="1" t="str">
        <f>VLOOKUP(S18,'Teams Used By Individual'!$B$4:$FH$71,8,FALSE)</f>
        <v>Royals</v>
      </c>
      <c r="F18" s="1" t="str">
        <f>VLOOKUP(S18,'Teams Used By Individual'!$B$4:$FH$71,9,FALSE)</f>
        <v>Rangers</v>
      </c>
      <c r="G18" s="1" t="str">
        <f>VLOOKUP(S18,'Teams Used By Individual'!$B$4:$FH$71,10,FALSE)</f>
        <v>Pirates</v>
      </c>
      <c r="H18" s="1" t="str">
        <f>VLOOKUP(S18,'Teams Used By Individual'!$B$4:$FH$71,11,FALSE)</f>
        <v>Blue Jays</v>
      </c>
      <c r="I18" s="1" t="str">
        <f>VLOOKUP(S18,'Teams Used By Individual'!$B$4:$FH$71,12,FALSE)</f>
        <v>Twins</v>
      </c>
      <c r="J18" s="1" t="str">
        <f>VLOOKUP(S18,'Teams Used By Individual'!$B$4:$FH$71,13,FALSE)</f>
        <v>Cardinals</v>
      </c>
      <c r="K18" s="1" t="str">
        <f>VLOOKUP(S18,'Teams Used By Individual'!$B$4:$FH$71,14,FALSE)</f>
        <v>Yankees</v>
      </c>
      <c r="L18" s="1" t="str">
        <f>VLOOKUP(S18,'Teams Used By Individual'!$B$4:$FH$71,15,FALSE)</f>
        <v>Cubs</v>
      </c>
      <c r="M18" s="1" t="str">
        <f>VLOOKUP(S18,'Teams Used By Individual'!$B$4:$FH$71,16,FALSE)</f>
        <v>Mariners</v>
      </c>
      <c r="N18" s="1" t="str">
        <f>VLOOKUP(S18,'Teams Used By Individual'!$B$4:$FH$71,17,FALSE)</f>
        <v>Angels</v>
      </c>
      <c r="O18" s="1" t="str">
        <f>VLOOKUP(S18,'Teams Used By Individual'!$B$4:$FH$71,21,FALSE)</f>
        <v>Guardians</v>
      </c>
      <c r="P18" s="1" t="str">
        <f>VLOOKUP(S18,'Teams Used By Individual'!$B$4:$FH$71,22,FALSE)</f>
        <v>Astros</v>
      </c>
      <c r="Q18" s="1" t="str">
        <f>VLOOKUP(S18,'Teams Used By Individual'!$B$4:$FH$71,23,FALSE)</f>
        <v>Marlins</v>
      </c>
      <c r="R18" s="1" t="str">
        <f>VLOOKUP(S18,'Teams Used By Individual'!$B$4:$FH$71,24,FALSE)</f>
        <v>Tigers</v>
      </c>
      <c r="S18" s="14" t="s">
        <v>28</v>
      </c>
      <c r="T18" s="15">
        <f t="shared" si="0"/>
        <v>14</v>
      </c>
      <c r="U18" s="20">
        <f>(WAA!Y45-WAA!Y2)+(WAA!AF45-WAA!AF2)+(WAA!G40-WAA!G2)+(WAA!V45-WAA!V2)</f>
        <v>2.2580178865062592</v>
      </c>
      <c r="V18" s="13">
        <f>(VLOOKUP(A18,'MLB Weekly Win Totals'!$B$5:$E$34,4,FALSE)+VLOOKUP(X18,'MLB Weekly Win Totals'!$B$5:$E$34,4,FALSE)+VLOOKUP(W18,'MLB Weekly Win Totals'!$B$5:$E$34,4,FALSE)+VLOOKUP(B18,'MLB Weekly Win Totals'!$B$5:$E$34,4,FALSE)+VLOOKUP(C18,'MLB Weekly Win Totals'!$B$5:$E$34,4,FALSE)+VLOOKUP(D18,'MLB Weekly Win Totals'!$B$5:$E$34,4,FALSE)+VLOOKUP(E18,'MLB Weekly Win Totals'!$B$5:$E$34,4,FALSE)+VLOOKUP(F18,'MLB Weekly Win Totals'!$B$5:$E$34,4,FALSE)+VLOOKUP(G18,'MLB Weekly Win Totals'!$B$5:$E$34,4,FALSE)+VLOOKUP(H18,'MLB Weekly Win Totals'!$B$5:$E$34,4,FALSE)+VLOOKUP(I18,'MLB Weekly Win Totals'!$B$5:$E$34,4,FALSE)+VLOOKUP(J18,'MLB Weekly Win Totals'!$B$5:$E$34,4,FALSE)+VLOOKUP(K18,'MLB Weekly Win Totals'!$B$5:$E$34,4,FALSE)+VLOOKUP(L18,'MLB Weekly Win Totals'!$B$5:$E$34,4,FALSE)+VLOOKUP(M18,'MLB Weekly Win Totals'!$B$5:$E$34,4,FALSE)+VLOOKUP(N18,'MLB Weekly Win Totals'!$B$5:$E$34,4,FALSE)+VLOOKUP(O18,'MLB Weekly Win Totals'!$B$5:$E$34,4,FALSE)+VLOOKUP(P18,'MLB Weekly Win Totals'!$B$5:$E$34,4,FALSE)+VLOOKUP(Q18,'MLB Weekly Win Totals'!$B$5:$E$34,4,FALSE)+VLOOKUP(R18,'MLB Weekly Win Totals'!$B$5:$E$34,4,FALSE))/20</f>
        <v>0.52324019093446794</v>
      </c>
      <c r="W18" s="1" t="str">
        <f>VLOOKUP(S18,'Teams Used By Individual'!$B$4:$DF$71,4,FALSE)</f>
        <v>Red Sox</v>
      </c>
      <c r="X18" s="1" t="str">
        <f>VLOOKUP(S18,'Teams Used By Individual'!$B$4:$DF$71,3,FALSE)</f>
        <v>Brewers</v>
      </c>
      <c r="Y18" s="1">
        <v>2</v>
      </c>
      <c r="Z18" s="1">
        <v>5</v>
      </c>
      <c r="AA18">
        <v>2</v>
      </c>
      <c r="AB18">
        <f>VLOOKUP(A18,'MLB Weekly Win Totals'!$B$5:$HH$34,8,FALSE)</f>
        <v>5</v>
      </c>
    </row>
    <row r="19" spans="1:28" x14ac:dyDescent="0.2">
      <c r="A19" s="1" t="str">
        <f>VLOOKUP(S19,'Teams Used By Individual'!$B$4:$F$71,5,FALSE)</f>
        <v>Yankees</v>
      </c>
      <c r="B19" s="1" t="str">
        <f>VLOOKUP(S19,'Teams Used By Individual'!$B$4:$F$71,2,FALSE)</f>
        <v>Royals</v>
      </c>
      <c r="C19" s="1" t="str">
        <f>VLOOKUP(S19,'Teams Used By Individual'!$B$4:$FH$71,6,FALSE)</f>
        <v>Twins</v>
      </c>
      <c r="D19" s="1" t="str">
        <f>VLOOKUP(S19,'Teams Used By Individual'!$B$4:$FH$71,7,FALSE)</f>
        <v>Mariners</v>
      </c>
      <c r="E19" s="1" t="str">
        <f>VLOOKUP(S19,'Teams Used By Individual'!$B$4:$FH$71,8,FALSE)</f>
        <v>Nationals</v>
      </c>
      <c r="F19" s="1" t="str">
        <f>VLOOKUP(S19,'Teams Used By Individual'!$B$4:$FH$71,9,FALSE)</f>
        <v>Cubs</v>
      </c>
      <c r="G19" s="1" t="str">
        <f>VLOOKUP(S19,'Teams Used By Individual'!$B$4:$FH$71,10,FALSE)</f>
        <v>Phillies</v>
      </c>
      <c r="H19" s="1" t="str">
        <f>VLOOKUP(S19,'Teams Used By Individual'!$B$4:$FH$71,11,FALSE)</f>
        <v>Mets</v>
      </c>
      <c r="I19" s="1" t="str">
        <f>VLOOKUP(S19,'Teams Used By Individual'!$B$4:$FH$71,12,FALSE)</f>
        <v>Tigers</v>
      </c>
      <c r="J19" s="1" t="str">
        <f>VLOOKUP(S19,'Teams Used By Individual'!$B$4:$FH$71,13,FALSE)</f>
        <v>Braves</v>
      </c>
      <c r="K19" s="1" t="str">
        <f>VLOOKUP(S19,'Teams Used By Individual'!$B$4:$FH$71,14,FALSE)</f>
        <v>Rays</v>
      </c>
      <c r="L19" s="1" t="str">
        <f>VLOOKUP(S19,'Teams Used By Individual'!$B$4:$FH$71,15,FALSE)</f>
        <v>Diamondbacks</v>
      </c>
      <c r="M19" s="1" t="str">
        <f>VLOOKUP(S19,'Teams Used By Individual'!$B$4:$FH$71,16,FALSE)</f>
        <v>Giants</v>
      </c>
      <c r="N19" s="1" t="str">
        <f>VLOOKUP(S19,'Teams Used By Individual'!$B$4:$FH$71,17,FALSE)</f>
        <v>Astros</v>
      </c>
      <c r="O19" s="1" t="str">
        <f>VLOOKUP(S19,'Teams Used By Individual'!$B$4:$FH$71,21,FALSE)</f>
        <v>Cardinals</v>
      </c>
      <c r="P19" s="1" t="str">
        <f>VLOOKUP(S19,'Teams Used By Individual'!$B$4:$FH$71,22,FALSE)</f>
        <v>Guardians</v>
      </c>
      <c r="Q19" s="1" t="str">
        <f>VLOOKUP(S19,'Teams Used By Individual'!$B$4:$FH$71,23,FALSE)</f>
        <v>Blue Jays</v>
      </c>
      <c r="R19" s="1" t="str">
        <f>VLOOKUP(S19,'Teams Used By Individual'!$B$4:$FH$71,24,FALSE)</f>
        <v>Athletics</v>
      </c>
      <c r="S19" s="14" t="s">
        <v>77</v>
      </c>
      <c r="T19" s="15">
        <f t="shared" si="0"/>
        <v>14</v>
      </c>
      <c r="U19" s="20">
        <f>(WAA!Y71-WAA!Y2)+(WAA!K71-WAA!K2)+(WAA!G40-WAA!G2)+(WAA!E71-WAA!E2)</f>
        <v>-0.45119513103384046</v>
      </c>
      <c r="V19" s="13">
        <f>(VLOOKUP(A19,'MLB Weekly Win Totals'!$B$5:$E$34,4,FALSE)+VLOOKUP(X19,'MLB Weekly Win Totals'!$B$5:$E$34,4,FALSE)+VLOOKUP(W19,'MLB Weekly Win Totals'!$B$5:$E$34,4,FALSE)+VLOOKUP(B19,'MLB Weekly Win Totals'!$B$5:$E$34,4,FALSE)+VLOOKUP(C19,'MLB Weekly Win Totals'!$B$5:$E$34,4,FALSE)+VLOOKUP(D19,'MLB Weekly Win Totals'!$B$5:$E$34,4,FALSE)+VLOOKUP(E19,'MLB Weekly Win Totals'!$B$5:$E$34,4,FALSE)+VLOOKUP(F19,'MLB Weekly Win Totals'!$B$5:$E$34,4,FALSE)+VLOOKUP(G19,'MLB Weekly Win Totals'!$B$5:$E$34,4,FALSE)+VLOOKUP(H19,'MLB Weekly Win Totals'!$B$5:$E$34,4,FALSE)+VLOOKUP(I19,'MLB Weekly Win Totals'!$B$5:$E$34,4,FALSE)+VLOOKUP(J19,'MLB Weekly Win Totals'!$B$5:$E$34,4,FALSE)+VLOOKUP(K19,'MLB Weekly Win Totals'!$B$5:$E$34,4,FALSE)+VLOOKUP(L19,'MLB Weekly Win Totals'!$B$5:$E$34,4,FALSE)+VLOOKUP(M19,'MLB Weekly Win Totals'!$B$5:$E$34,4,FALSE)+VLOOKUP(N19,'MLB Weekly Win Totals'!$B$5:$E$34,4,FALSE)+VLOOKUP(O19,'MLB Weekly Win Totals'!$B$5:$E$34,4,FALSE)+VLOOKUP(P19,'MLB Weekly Win Totals'!$B$5:$E$34,4,FALSE)+VLOOKUP(Q19,'MLB Weekly Win Totals'!$B$5:$E$34,4,FALSE)+VLOOKUP(R19,'MLB Weekly Win Totals'!$B$5:$E$34,4,FALSE))/20</f>
        <v>0.51956641814344406</v>
      </c>
      <c r="W19" s="1" t="str">
        <f>VLOOKUP(S19,'Teams Used By Individual'!$B$4:$DF$71,4,FALSE)</f>
        <v>Red Sox</v>
      </c>
      <c r="X19" s="1" t="str">
        <f>VLOOKUP(S19,'Teams Used By Individual'!$B$4:$DF$71,3,FALSE)</f>
        <v>Brewers</v>
      </c>
      <c r="Y19" s="1">
        <v>1</v>
      </c>
      <c r="Z19" s="1">
        <v>5</v>
      </c>
      <c r="AA19">
        <v>2</v>
      </c>
      <c r="AB19">
        <f>VLOOKUP(A19,'MLB Weekly Win Totals'!$B$5:$HH$34,8,FALSE)</f>
        <v>6</v>
      </c>
    </row>
    <row r="20" spans="1:28" x14ac:dyDescent="0.2">
      <c r="A20" s="1" t="str">
        <f>VLOOKUP(S20,'Teams Used By Individual'!$B$4:$F$71,5,FALSE)</f>
        <v>Pirates</v>
      </c>
      <c r="B20" s="1" t="str">
        <f>VLOOKUP(S20,'Teams Used By Individual'!$B$4:$F$71,2,FALSE)</f>
        <v>Marlins</v>
      </c>
      <c r="C20" s="1" t="str">
        <f>VLOOKUP(S20,'Teams Used By Individual'!$B$4:$FH$71,6,FALSE)</f>
        <v>Twins</v>
      </c>
      <c r="D20" s="1" t="str">
        <f>VLOOKUP(S20,'Teams Used By Individual'!$B$4:$FH$71,7,FALSE)</f>
        <v>Rangers</v>
      </c>
      <c r="E20" s="1" t="str">
        <f>VLOOKUP(S20,'Teams Used By Individual'!$B$4:$FH$71,8,FALSE)</f>
        <v>Royals</v>
      </c>
      <c r="F20" s="1" t="str">
        <f>VLOOKUP(S20,'Teams Used By Individual'!$B$4:$FH$71,9,FALSE)</f>
        <v>Cubs</v>
      </c>
      <c r="G20" s="1" t="str">
        <f>VLOOKUP(S20,'Teams Used By Individual'!$B$4:$FH$71,10,FALSE)</f>
        <v>Athletics</v>
      </c>
      <c r="H20" s="1" t="str">
        <f>VLOOKUP(S20,'Teams Used By Individual'!$B$4:$FH$71,11,FALSE)</f>
        <v>Orioles</v>
      </c>
      <c r="I20" s="1" t="str">
        <f>VLOOKUP(S20,'Teams Used By Individual'!$B$4:$FH$71,12,FALSE)</f>
        <v>White Sox</v>
      </c>
      <c r="J20" s="1" t="str">
        <f>VLOOKUP(S20,'Teams Used By Individual'!$B$4:$FH$71,13,FALSE)</f>
        <v>Angels</v>
      </c>
      <c r="K20" s="1" t="str">
        <f>VLOOKUP(S20,'Teams Used By Individual'!$B$4:$FH$71,14,FALSE)</f>
        <v>Dodgers</v>
      </c>
      <c r="L20" s="1" t="str">
        <f>VLOOKUP(S20,'Teams Used By Individual'!$B$4:$FH$71,15,FALSE)</f>
        <v>Giants</v>
      </c>
      <c r="M20" s="1" t="str">
        <f>VLOOKUP(S20,'Teams Used By Individual'!$B$4:$FH$71,16,FALSE)</f>
        <v>Mariners</v>
      </c>
      <c r="N20" s="1" t="str">
        <f>VLOOKUP(S20,'Teams Used By Individual'!$B$4:$FH$71,17,FALSE)</f>
        <v>Reds</v>
      </c>
      <c r="O20" s="1" t="str">
        <f>VLOOKUP(S20,'Teams Used By Individual'!$B$4:$FH$71,21,FALSE)</f>
        <v>Rays</v>
      </c>
      <c r="P20" s="1" t="str">
        <f>VLOOKUP(S20,'Teams Used By Individual'!$B$4:$FH$71,22,FALSE)</f>
        <v>Guardians</v>
      </c>
      <c r="Q20" s="1" t="str">
        <f>VLOOKUP(S20,'Teams Used By Individual'!$B$4:$FH$71,23,FALSE)</f>
        <v>Braves</v>
      </c>
      <c r="R20" s="1" t="str">
        <f>VLOOKUP(S20,'Teams Used By Individual'!$B$4:$FH$71,24,FALSE)</f>
        <v>Tigers</v>
      </c>
      <c r="S20" s="14" t="s">
        <v>44</v>
      </c>
      <c r="T20" s="15">
        <f t="shared" si="0"/>
        <v>13</v>
      </c>
      <c r="U20" s="20">
        <f>(WAA!X6-WAA!X2)+(WAA!Y6-WAA!Y2)+(WAA!G6-WAA!G2)+(WAA!AC6-WAA!AC2)</f>
        <v>3.2840909090909092</v>
      </c>
      <c r="V20" s="13">
        <f>(VLOOKUP(A20,'MLB Weekly Win Totals'!$B$5:$E$34,4,FALSE)+VLOOKUP(X20,'MLB Weekly Win Totals'!$B$5:$E$34,4,FALSE)+VLOOKUP(W20,'MLB Weekly Win Totals'!$B$5:$E$34,4,FALSE)+VLOOKUP(B20,'MLB Weekly Win Totals'!$B$5:$E$34,4,FALSE)+VLOOKUP(C20,'MLB Weekly Win Totals'!$B$5:$E$34,4,FALSE)+VLOOKUP(D20,'MLB Weekly Win Totals'!$B$5:$E$34,4,FALSE)+VLOOKUP(E20,'MLB Weekly Win Totals'!$B$5:$E$34,4,FALSE)+VLOOKUP(F20,'MLB Weekly Win Totals'!$B$5:$E$34,4,FALSE)+VLOOKUP(G20,'MLB Weekly Win Totals'!$B$5:$E$34,4,FALSE)+VLOOKUP(H20,'MLB Weekly Win Totals'!$B$5:$E$34,4,FALSE)+VLOOKUP(I20,'MLB Weekly Win Totals'!$B$5:$E$34,4,FALSE)+VLOOKUP(J20,'MLB Weekly Win Totals'!$B$5:$E$34,4,FALSE)+VLOOKUP(K20,'MLB Weekly Win Totals'!$B$5:$E$34,4,FALSE)+VLOOKUP(L20,'MLB Weekly Win Totals'!$B$5:$E$34,4,FALSE)+VLOOKUP(M20,'MLB Weekly Win Totals'!$B$5:$E$34,4,FALSE)+VLOOKUP(N20,'MLB Weekly Win Totals'!$B$5:$E$34,4,FALSE)+VLOOKUP(O20,'MLB Weekly Win Totals'!$B$5:$E$34,4,FALSE)+VLOOKUP(P20,'MLB Weekly Win Totals'!$B$5:$E$34,4,FALSE)+VLOOKUP(Q20,'MLB Weekly Win Totals'!$B$5:$E$34,4,FALSE)+VLOOKUP(R20,'MLB Weekly Win Totals'!$B$5:$E$34,4,FALSE))/20</f>
        <v>0.50292406190220995</v>
      </c>
      <c r="W20" s="1" t="str">
        <f>VLOOKUP(S20,'Teams Used By Individual'!$B$4:$DF$71,4,FALSE)</f>
        <v>Red Sox</v>
      </c>
      <c r="X20" s="1" t="str">
        <f>VLOOKUP(S20,'Teams Used By Individual'!$B$4:$DF$71,3,FALSE)</f>
        <v>Brewers</v>
      </c>
      <c r="Y20" s="1">
        <v>3</v>
      </c>
      <c r="Z20" s="1">
        <v>5</v>
      </c>
      <c r="AA20">
        <v>2</v>
      </c>
      <c r="AB20">
        <f>VLOOKUP(A20,'MLB Weekly Win Totals'!$B$5:$HH$34,8,FALSE)</f>
        <v>3</v>
      </c>
    </row>
    <row r="21" spans="1:28" x14ac:dyDescent="0.2">
      <c r="A21" s="1" t="str">
        <f>VLOOKUP(S21,'Teams Used By Individual'!$B$4:$F$71,5,FALSE)</f>
        <v>Nationals</v>
      </c>
      <c r="B21" s="1" t="str">
        <f>VLOOKUP(S21,'Teams Used By Individual'!$B$4:$F$71,2,FALSE)</f>
        <v>Marlins</v>
      </c>
      <c r="C21" s="1" t="str">
        <f>VLOOKUP(S21,'Teams Used By Individual'!$B$4:$FH$71,6,FALSE)</f>
        <v>Giants</v>
      </c>
      <c r="D21" s="1" t="str">
        <f>VLOOKUP(S21,'Teams Used By Individual'!$B$4:$FH$71,7,FALSE)</f>
        <v>Rangers</v>
      </c>
      <c r="E21" s="1" t="str">
        <f>VLOOKUP(S21,'Teams Used By Individual'!$B$4:$FH$71,8,FALSE)</f>
        <v>Royals</v>
      </c>
      <c r="F21" s="1" t="str">
        <f>VLOOKUP(S21,'Teams Used By Individual'!$B$4:$FH$71,9,FALSE)</f>
        <v>Astros</v>
      </c>
      <c r="G21" s="1" t="str">
        <f>VLOOKUP(S21,'Teams Used By Individual'!$B$4:$FH$71,10,FALSE)</f>
        <v>Phillies</v>
      </c>
      <c r="H21" s="1" t="str">
        <f>VLOOKUP(S21,'Teams Used By Individual'!$B$4:$FH$71,11,FALSE)</f>
        <v>Mets</v>
      </c>
      <c r="I21" s="1" t="str">
        <f>VLOOKUP(S21,'Teams Used By Individual'!$B$4:$FH$71,12,FALSE)</f>
        <v>Tigers</v>
      </c>
      <c r="J21" s="1" t="str">
        <f>VLOOKUP(S21,'Teams Used By Individual'!$B$4:$FH$71,13,FALSE)</f>
        <v>Cubs</v>
      </c>
      <c r="K21" s="1" t="str">
        <f>VLOOKUP(S21,'Teams Used By Individual'!$B$4:$FH$71,14,FALSE)</f>
        <v>Rays</v>
      </c>
      <c r="L21" s="1" t="str">
        <f>VLOOKUP(S21,'Teams Used By Individual'!$B$4:$FH$71,15,FALSE)</f>
        <v>Twins</v>
      </c>
      <c r="M21" s="1" t="str">
        <f>VLOOKUP(S21,'Teams Used By Individual'!$B$4:$FH$71,16,FALSE)</f>
        <v>Diamondbacks</v>
      </c>
      <c r="N21" s="1" t="str">
        <f>VLOOKUP(S21,'Teams Used By Individual'!$B$4:$FH$71,17,FALSE)</f>
        <v>Reds</v>
      </c>
      <c r="O21" s="1" t="str">
        <f>VLOOKUP(S21,'Teams Used By Individual'!$B$4:$FH$71,21,FALSE)</f>
        <v>Orioles</v>
      </c>
      <c r="P21" s="1" t="str">
        <f>VLOOKUP(S21,'Teams Used By Individual'!$B$4:$FH$71,22,FALSE)</f>
        <v>Blue Jays</v>
      </c>
      <c r="Q21" s="1" t="str">
        <f>VLOOKUP(S21,'Teams Used By Individual'!$B$4:$FH$71,23,FALSE)</f>
        <v>Braves</v>
      </c>
      <c r="R21" s="1" t="str">
        <f>VLOOKUP(S21,'Teams Used By Individual'!$B$4:$FH$71,24,FALSE)</f>
        <v>Rockies</v>
      </c>
      <c r="S21" s="14" t="s">
        <v>42</v>
      </c>
      <c r="T21" s="15">
        <f t="shared" si="0"/>
        <v>13</v>
      </c>
      <c r="U21" s="20">
        <f>(WAA!Y28-WAA!Y2)+(WAA!X28-WAA!X2)+(WAA!G28-WAA!G2)+(WAA!W28-WAA!W2)</f>
        <v>1.9851479915433403</v>
      </c>
      <c r="V21" s="13">
        <f>(VLOOKUP(A21,'MLB Weekly Win Totals'!$B$5:$E$34,4,FALSE)+VLOOKUP(X21,'MLB Weekly Win Totals'!$B$5:$E$34,4,FALSE)+VLOOKUP(W21,'MLB Weekly Win Totals'!$B$5:$E$34,4,FALSE)+VLOOKUP(B21,'MLB Weekly Win Totals'!$B$5:$E$34,4,FALSE)+VLOOKUP(C21,'MLB Weekly Win Totals'!$B$5:$E$34,4,FALSE)+VLOOKUP(D21,'MLB Weekly Win Totals'!$B$5:$E$34,4,FALSE)+VLOOKUP(E21,'MLB Weekly Win Totals'!$B$5:$E$34,4,FALSE)+VLOOKUP(F21,'MLB Weekly Win Totals'!$B$5:$E$34,4,FALSE)+VLOOKUP(G21,'MLB Weekly Win Totals'!$B$5:$E$34,4,FALSE)+VLOOKUP(H21,'MLB Weekly Win Totals'!$B$5:$E$34,4,FALSE)+VLOOKUP(I21,'MLB Weekly Win Totals'!$B$5:$E$34,4,FALSE)+VLOOKUP(J21,'MLB Weekly Win Totals'!$B$5:$E$34,4,FALSE)+VLOOKUP(K21,'MLB Weekly Win Totals'!$B$5:$E$34,4,FALSE)+VLOOKUP(L21,'MLB Weekly Win Totals'!$B$5:$E$34,4,FALSE)+VLOOKUP(M21,'MLB Weekly Win Totals'!$B$5:$E$34,4,FALSE)+VLOOKUP(N21,'MLB Weekly Win Totals'!$B$5:$E$34,4,FALSE)+VLOOKUP(O21,'MLB Weekly Win Totals'!$B$5:$E$34,4,FALSE)+VLOOKUP(P21,'MLB Weekly Win Totals'!$B$5:$E$34,4,FALSE)+VLOOKUP(Q21,'MLB Weekly Win Totals'!$B$5:$E$34,4,FALSE)+VLOOKUP(R21,'MLB Weekly Win Totals'!$B$5:$E$34,4,FALSE))/20</f>
        <v>0.50666914451432621</v>
      </c>
      <c r="W21" s="1" t="str">
        <f>VLOOKUP(S21,'Teams Used By Individual'!$B$4:$DF$71,4,FALSE)</f>
        <v>Red Sox</v>
      </c>
      <c r="X21" s="1" t="str">
        <f>VLOOKUP(S21,'Teams Used By Individual'!$B$4:$DF$71,3,FALSE)</f>
        <v>Brewers</v>
      </c>
      <c r="Y21" s="1">
        <v>3</v>
      </c>
      <c r="Z21" s="1">
        <v>5</v>
      </c>
      <c r="AA21">
        <v>2</v>
      </c>
      <c r="AB21">
        <f>VLOOKUP(A21,'MLB Weekly Win Totals'!$B$5:$HH$34,8,FALSE)</f>
        <v>3</v>
      </c>
    </row>
    <row r="22" spans="1:28" x14ac:dyDescent="0.2">
      <c r="A22" s="1" t="str">
        <f>VLOOKUP(S22,'Teams Used By Individual'!$B$4:$F$71,5,FALSE)</f>
        <v>Nationals</v>
      </c>
      <c r="B22" s="1" t="str">
        <f>VLOOKUP(S22,'Teams Used By Individual'!$B$4:$F$71,2,FALSE)</f>
        <v>Rangers</v>
      </c>
      <c r="C22" s="1" t="str">
        <f>VLOOKUP(S22,'Teams Used By Individual'!$B$4:$FH$71,6,FALSE)</f>
        <v>Reds</v>
      </c>
      <c r="D22" s="1" t="str">
        <f>VLOOKUP(S22,'Teams Used By Individual'!$B$4:$FH$71,7,FALSE)</f>
        <v>Astros</v>
      </c>
      <c r="E22" s="1" t="str">
        <f>VLOOKUP(S22,'Teams Used By Individual'!$B$4:$FH$71,8,FALSE)</f>
        <v>Dodgers</v>
      </c>
      <c r="F22" s="1" t="str">
        <f>VLOOKUP(S22,'Teams Used By Individual'!$B$4:$FH$71,9,FALSE)</f>
        <v>Braves</v>
      </c>
      <c r="G22" s="1" t="str">
        <f>VLOOKUP(S22,'Teams Used By Individual'!$B$4:$FH$71,10,FALSE)</f>
        <v>Angels</v>
      </c>
      <c r="H22" s="1" t="str">
        <f>VLOOKUP(S22,'Teams Used By Individual'!$B$4:$FH$71,11,FALSE)</f>
        <v>Blue Jays</v>
      </c>
      <c r="I22" s="1" t="str">
        <f>VLOOKUP(S22,'Teams Used By Individual'!$B$4:$FH$71,12,FALSE)</f>
        <v>Tigers</v>
      </c>
      <c r="J22" s="1" t="str">
        <f>VLOOKUP(S22,'Teams Used By Individual'!$B$4:$FH$71,13,FALSE)</f>
        <v>Cardinals</v>
      </c>
      <c r="K22" s="1" t="str">
        <f>VLOOKUP(S22,'Teams Used By Individual'!$B$4:$FH$71,14,FALSE)</f>
        <v>Phillies</v>
      </c>
      <c r="L22" s="1" t="str">
        <f>VLOOKUP(S22,'Teams Used By Individual'!$B$4:$FH$71,15,FALSE)</f>
        <v>Mets</v>
      </c>
      <c r="M22" s="1" t="str">
        <f>VLOOKUP(S22,'Teams Used By Individual'!$B$4:$FH$71,16,FALSE)</f>
        <v>Giants</v>
      </c>
      <c r="N22" s="1" t="str">
        <f>VLOOKUP(S22,'Teams Used By Individual'!$B$4:$FH$71,17,FALSE)</f>
        <v>Guardians</v>
      </c>
      <c r="O22" s="1" t="str">
        <f>VLOOKUP(S22,'Teams Used By Individual'!$B$4:$FH$71,21,FALSE)</f>
        <v>Orioles</v>
      </c>
      <c r="P22" s="1" t="str">
        <f>VLOOKUP(S22,'Teams Used By Individual'!$B$4:$FH$71,22,FALSE)</f>
        <v>Mariners</v>
      </c>
      <c r="Q22" s="1" t="str">
        <f>VLOOKUP(S22,'Teams Used By Individual'!$B$4:$FH$71,23,FALSE)</f>
        <v>Athletics</v>
      </c>
      <c r="R22" s="1" t="str">
        <f>VLOOKUP(S22,'Teams Used By Individual'!$B$4:$FH$71,24,FALSE)</f>
        <v>Diamondbacks</v>
      </c>
      <c r="S22" s="14" t="s">
        <v>79</v>
      </c>
      <c r="T22" s="15">
        <f t="shared" si="0"/>
        <v>13</v>
      </c>
      <c r="U22" s="20">
        <f>(WAA!Y31-WAA!Y2)+(WAA!Q31-WAA!Q2)+(WAA!G31-WAA!G2)+(WAA!W31-WAA!W2)</f>
        <v>1.001605671794124</v>
      </c>
      <c r="V22" s="13">
        <f>(VLOOKUP(A22,'MLB Weekly Win Totals'!$B$5:$E$34,4,FALSE)+VLOOKUP(X22,'MLB Weekly Win Totals'!$B$5:$E$34,4,FALSE)+VLOOKUP(W22,'MLB Weekly Win Totals'!$B$5:$E$34,4,FALSE)+VLOOKUP(B22,'MLB Weekly Win Totals'!$B$5:$E$34,4,FALSE)+VLOOKUP(C22,'MLB Weekly Win Totals'!$B$5:$E$34,4,FALSE)+VLOOKUP(D22,'MLB Weekly Win Totals'!$B$5:$E$34,4,FALSE)+VLOOKUP(E22,'MLB Weekly Win Totals'!$B$5:$E$34,4,FALSE)+VLOOKUP(F22,'MLB Weekly Win Totals'!$B$5:$E$34,4,FALSE)+VLOOKUP(G22,'MLB Weekly Win Totals'!$B$5:$E$34,4,FALSE)+VLOOKUP(H22,'MLB Weekly Win Totals'!$B$5:$E$34,4,FALSE)+VLOOKUP(I22,'MLB Weekly Win Totals'!$B$5:$E$34,4,FALSE)+VLOOKUP(J22,'MLB Weekly Win Totals'!$B$5:$E$34,4,FALSE)+VLOOKUP(K22,'MLB Weekly Win Totals'!$B$5:$E$34,4,FALSE)+VLOOKUP(L22,'MLB Weekly Win Totals'!$B$5:$E$34,4,FALSE)+VLOOKUP(M22,'MLB Weekly Win Totals'!$B$5:$E$34,4,FALSE)+VLOOKUP(N22,'MLB Weekly Win Totals'!$B$5:$E$34,4,FALSE)+VLOOKUP(O22,'MLB Weekly Win Totals'!$B$5:$E$34,4,FALSE)+VLOOKUP(P22,'MLB Weekly Win Totals'!$B$5:$E$34,4,FALSE)+VLOOKUP(Q22,'MLB Weekly Win Totals'!$B$5:$E$34,4,FALSE)+VLOOKUP(R22,'MLB Weekly Win Totals'!$B$5:$E$34,4,FALSE))/20</f>
        <v>0.51977200315581595</v>
      </c>
      <c r="W22" s="1" t="str">
        <f>VLOOKUP(S22,'Teams Used By Individual'!$B$4:$DF$71,4,FALSE)</f>
        <v>Red Sox</v>
      </c>
      <c r="X22" s="1" t="str">
        <f>VLOOKUP(S22,'Teams Used By Individual'!$B$4:$DF$71,3,FALSE)</f>
        <v>Brewers</v>
      </c>
      <c r="Y22" s="1">
        <v>3</v>
      </c>
      <c r="Z22" s="1">
        <v>5</v>
      </c>
      <c r="AA22">
        <v>2</v>
      </c>
      <c r="AB22">
        <f>VLOOKUP(A22,'MLB Weekly Win Totals'!$B$5:$HH$34,8,FALSE)</f>
        <v>3</v>
      </c>
    </row>
    <row r="23" spans="1:28" x14ac:dyDescent="0.2">
      <c r="A23" s="1" t="str">
        <f>VLOOKUP(S23,'Teams Used By Individual'!$B$4:$F$71,5,FALSE)</f>
        <v>Nationals</v>
      </c>
      <c r="B23" s="1" t="str">
        <f>VLOOKUP(S23,'Teams Used By Individual'!$B$4:$F$71,2,FALSE)</f>
        <v>Pirates</v>
      </c>
      <c r="C23" s="1" t="str">
        <f>VLOOKUP(S23,'Teams Used By Individual'!$B$4:$FH$71,6,FALSE)</f>
        <v>Twins</v>
      </c>
      <c r="D23" s="1" t="str">
        <f>VLOOKUP(S23,'Teams Used By Individual'!$B$4:$FH$71,7,FALSE)</f>
        <v>Rangers</v>
      </c>
      <c r="E23" s="1" t="str">
        <f>VLOOKUP(S23,'Teams Used By Individual'!$B$4:$FH$71,8,FALSE)</f>
        <v>White Sox</v>
      </c>
      <c r="F23" s="1" t="str">
        <f>VLOOKUP(S23,'Teams Used By Individual'!$B$4:$FH$71,9,FALSE)</f>
        <v>Braves</v>
      </c>
      <c r="G23" s="1" t="str">
        <f>VLOOKUP(S23,'Teams Used By Individual'!$B$4:$FH$71,10,FALSE)</f>
        <v>Angels</v>
      </c>
      <c r="H23" s="1" t="str">
        <f>VLOOKUP(S23,'Teams Used By Individual'!$B$4:$FH$71,11,FALSE)</f>
        <v>Blue Jays</v>
      </c>
      <c r="I23" s="1" t="str">
        <f>VLOOKUP(S23,'Teams Used By Individual'!$B$4:$FH$71,12,FALSE)</f>
        <v>Mariners</v>
      </c>
      <c r="J23" s="1" t="str">
        <f>VLOOKUP(S23,'Teams Used By Individual'!$B$4:$FH$71,13,FALSE)</f>
        <v>Cardinals</v>
      </c>
      <c r="K23" s="1" t="str">
        <f>VLOOKUP(S23,'Teams Used By Individual'!$B$4:$FH$71,14,FALSE)</f>
        <v>Yankees</v>
      </c>
      <c r="L23" s="1" t="str">
        <f>VLOOKUP(S23,'Teams Used By Individual'!$B$4:$FH$71,15,FALSE)</f>
        <v>Giants</v>
      </c>
      <c r="M23" s="1" t="str">
        <f>VLOOKUP(S23,'Teams Used By Individual'!$B$4:$FH$71,16,FALSE)</f>
        <v>Rockies</v>
      </c>
      <c r="N23" s="1" t="str">
        <f>VLOOKUP(S23,'Teams Used By Individual'!$B$4:$FH$71,17,FALSE)</f>
        <v>Reds</v>
      </c>
      <c r="O23" s="1" t="str">
        <f>VLOOKUP(S23,'Teams Used By Individual'!$B$4:$FH$71,21,FALSE)</f>
        <v>Tigers</v>
      </c>
      <c r="P23" s="1" t="str">
        <f>VLOOKUP(S23,'Teams Used By Individual'!$B$4:$FH$71,22,FALSE)</f>
        <v>Astros</v>
      </c>
      <c r="Q23" s="1" t="str">
        <f>VLOOKUP(S23,'Teams Used By Individual'!$B$4:$FH$71,23,FALSE)</f>
        <v>Marlins</v>
      </c>
      <c r="R23" s="1" t="str">
        <f>VLOOKUP(S23,'Teams Used By Individual'!$B$4:$FH$71,24,FALSE)</f>
        <v>Phillies</v>
      </c>
      <c r="S23" s="14" t="s">
        <v>29</v>
      </c>
      <c r="T23" s="15">
        <f t="shared" si="0"/>
        <v>13</v>
      </c>
      <c r="U23" s="20">
        <f>(WAA!AC5-WAA!AC2)+(WAA!Y5-WAA!Y2)+(WAA!V5-WAA!V2)+(WAA!W5-WAA!W2)</f>
        <v>-0.59129500989966055</v>
      </c>
      <c r="V23" s="13">
        <f>(VLOOKUP(A23,'MLB Weekly Win Totals'!$B$5:$E$34,4,FALSE)+VLOOKUP(X23,'MLB Weekly Win Totals'!$B$5:$E$34,4,FALSE)+VLOOKUP(W23,'MLB Weekly Win Totals'!$B$5:$E$34,4,FALSE)+VLOOKUP(B23,'MLB Weekly Win Totals'!$B$5:$E$34,4,FALSE)+VLOOKUP(C23,'MLB Weekly Win Totals'!$B$5:$E$34,4,FALSE)+VLOOKUP(D23,'MLB Weekly Win Totals'!$B$5:$E$34,4,FALSE)+VLOOKUP(E23,'MLB Weekly Win Totals'!$B$5:$E$34,4,FALSE)+VLOOKUP(F23,'MLB Weekly Win Totals'!$B$5:$E$34,4,FALSE)+VLOOKUP(G23,'MLB Weekly Win Totals'!$B$5:$E$34,4,FALSE)+VLOOKUP(H23,'MLB Weekly Win Totals'!$B$5:$E$34,4,FALSE)+VLOOKUP(I23,'MLB Weekly Win Totals'!$B$5:$E$34,4,FALSE)+VLOOKUP(J23,'MLB Weekly Win Totals'!$B$5:$E$34,4,FALSE)+VLOOKUP(K23,'MLB Weekly Win Totals'!$B$5:$E$34,4,FALSE)+VLOOKUP(L23,'MLB Weekly Win Totals'!$B$5:$E$34,4,FALSE)+VLOOKUP(M23,'MLB Weekly Win Totals'!$B$5:$E$34,4,FALSE)+VLOOKUP(N23,'MLB Weekly Win Totals'!$B$5:$E$34,4,FALSE)+VLOOKUP(O23,'MLB Weekly Win Totals'!$B$5:$E$34,4,FALSE)+VLOOKUP(P23,'MLB Weekly Win Totals'!$B$5:$E$34,4,FALSE)+VLOOKUP(Q23,'MLB Weekly Win Totals'!$B$5:$E$34,4,FALSE)+VLOOKUP(R23,'MLB Weekly Win Totals'!$B$5:$E$34,4,FALSE))/20</f>
        <v>0.49579773092922269</v>
      </c>
      <c r="W23" s="1" t="str">
        <f>VLOOKUP(S23,'Teams Used By Individual'!$B$4:$DF$71,4,FALSE)</f>
        <v>Mets</v>
      </c>
      <c r="X23" s="1" t="str">
        <f>VLOOKUP(S23,'Teams Used By Individual'!$B$4:$DF$71,3,FALSE)</f>
        <v>Brewers</v>
      </c>
      <c r="Y23" s="1">
        <v>1</v>
      </c>
      <c r="Z23" s="1">
        <v>5</v>
      </c>
      <c r="AA23">
        <v>4</v>
      </c>
      <c r="AB23">
        <f>VLOOKUP(A23,'MLB Weekly Win Totals'!$B$5:$HH$34,8,FALSE)</f>
        <v>3</v>
      </c>
    </row>
    <row r="24" spans="1:28" x14ac:dyDescent="0.2">
      <c r="A24" s="1" t="str">
        <f>VLOOKUP(S24,'Teams Used By Individual'!$B$4:$F$71,5,FALSE)</f>
        <v>Nationals</v>
      </c>
      <c r="B24" s="1" t="str">
        <f>VLOOKUP(S24,'Teams Used By Individual'!$B$4:$F$71,2,FALSE)</f>
        <v>Pirates</v>
      </c>
      <c r="C24" s="1" t="str">
        <f>VLOOKUP(S24,'Teams Used By Individual'!$B$4:$FH$71,6,FALSE)</f>
        <v>White Sox</v>
      </c>
      <c r="D24" s="1" t="str">
        <f>VLOOKUP(S24,'Teams Used By Individual'!$B$4:$FH$71,7,FALSE)</f>
        <v>Reds</v>
      </c>
      <c r="E24" s="1" t="str">
        <f>VLOOKUP(S24,'Teams Used By Individual'!$B$4:$FH$71,8,FALSE)</f>
        <v>Royals</v>
      </c>
      <c r="F24" s="1" t="str">
        <f>VLOOKUP(S24,'Teams Used By Individual'!$B$4:$FH$71,9,FALSE)</f>
        <v>Cubs</v>
      </c>
      <c r="G24" s="1" t="str">
        <f>VLOOKUP(S24,'Teams Used By Individual'!$B$4:$FH$71,10,FALSE)</f>
        <v>Phillies</v>
      </c>
      <c r="H24" s="1" t="str">
        <f>VLOOKUP(S24,'Teams Used By Individual'!$B$4:$FH$71,11,FALSE)</f>
        <v>Blue Jays</v>
      </c>
      <c r="I24" s="1" t="str">
        <f>VLOOKUP(S24,'Teams Used By Individual'!$B$4:$FH$71,12,FALSE)</f>
        <v>Twins</v>
      </c>
      <c r="J24" s="1" t="str">
        <f>VLOOKUP(S24,'Teams Used By Individual'!$B$4:$FH$71,13,FALSE)</f>
        <v>Marlins</v>
      </c>
      <c r="K24" s="1" t="str">
        <f>VLOOKUP(S24,'Teams Used By Individual'!$B$4:$FH$71,14,FALSE)</f>
        <v>Rockies</v>
      </c>
      <c r="L24" s="1" t="str">
        <f>VLOOKUP(S24,'Teams Used By Individual'!$B$4:$FH$71,15,FALSE)</f>
        <v>Diamondbacks</v>
      </c>
      <c r="M24" s="1" t="str">
        <f>VLOOKUP(S24,'Teams Used By Individual'!$B$4:$FH$71,16,FALSE)</f>
        <v>Mariners</v>
      </c>
      <c r="N24" s="1" t="str">
        <f>VLOOKUP(S24,'Teams Used By Individual'!$B$4:$FH$71,17,FALSE)</f>
        <v>Angels</v>
      </c>
      <c r="O24" s="1" t="str">
        <f>VLOOKUP(S24,'Teams Used By Individual'!$B$4:$FH$71,21,FALSE)</f>
        <v>Guardians</v>
      </c>
      <c r="P24" s="1" t="str">
        <f>VLOOKUP(S24,'Teams Used By Individual'!$B$4:$FH$71,22,FALSE)</f>
        <v>Rangers</v>
      </c>
      <c r="Q24" s="1" t="str">
        <f>VLOOKUP(S24,'Teams Used By Individual'!$B$4:$FH$71,23,FALSE)</f>
        <v>Athletics</v>
      </c>
      <c r="R24" s="1" t="str">
        <f>VLOOKUP(S24,'Teams Used By Individual'!$B$4:$FH$71,24,FALSE)</f>
        <v>Tigers</v>
      </c>
      <c r="S24" s="14" t="s">
        <v>32</v>
      </c>
      <c r="T24" s="15">
        <f t="shared" si="0"/>
        <v>13</v>
      </c>
      <c r="U24" s="20">
        <f>(WAA!Y56-WAA!Y2)+(WAA!AC56-WAA!AC2)+(WAA!V5-WAA!V2)+(WAA!W56-WAA!W2)</f>
        <v>-0.59129500989966055</v>
      </c>
      <c r="V24" s="13">
        <f>(VLOOKUP(A24,'MLB Weekly Win Totals'!$B$5:$E$34,4,FALSE)+VLOOKUP(X24,'MLB Weekly Win Totals'!$B$5:$E$34,4,FALSE)+VLOOKUP(W24,'MLB Weekly Win Totals'!$B$5:$E$34,4,FALSE)+VLOOKUP(B24,'MLB Weekly Win Totals'!$B$5:$E$34,4,FALSE)+VLOOKUP(C24,'MLB Weekly Win Totals'!$B$5:$E$34,4,FALSE)+VLOOKUP(D24,'MLB Weekly Win Totals'!$B$5:$E$34,4,FALSE)+VLOOKUP(E24,'MLB Weekly Win Totals'!$B$5:$E$34,4,FALSE)+VLOOKUP(F24,'MLB Weekly Win Totals'!$B$5:$E$34,4,FALSE)+VLOOKUP(G24,'MLB Weekly Win Totals'!$B$5:$E$34,4,FALSE)+VLOOKUP(H24,'MLB Weekly Win Totals'!$B$5:$E$34,4,FALSE)+VLOOKUP(I24,'MLB Weekly Win Totals'!$B$5:$E$34,4,FALSE)+VLOOKUP(J24,'MLB Weekly Win Totals'!$B$5:$E$34,4,FALSE)+VLOOKUP(K24,'MLB Weekly Win Totals'!$B$5:$E$34,4,FALSE)+VLOOKUP(L24,'MLB Weekly Win Totals'!$B$5:$E$34,4,FALSE)+VLOOKUP(M24,'MLB Weekly Win Totals'!$B$5:$E$34,4,FALSE)+VLOOKUP(N24,'MLB Weekly Win Totals'!$B$5:$E$34,4,FALSE)+VLOOKUP(O24,'MLB Weekly Win Totals'!$B$5:$E$34,4,FALSE)+VLOOKUP(P24,'MLB Weekly Win Totals'!$B$5:$E$34,4,FALSE)+VLOOKUP(Q24,'MLB Weekly Win Totals'!$B$5:$E$34,4,FALSE)+VLOOKUP(R24,'MLB Weekly Win Totals'!$B$5:$E$34,4,FALSE))/20</f>
        <v>0.49565309416027442</v>
      </c>
      <c r="W24" s="1" t="str">
        <f>VLOOKUP(S24,'Teams Used By Individual'!$B$4:$DF$71,4,FALSE)</f>
        <v>Mets</v>
      </c>
      <c r="X24" s="1" t="str">
        <f>VLOOKUP(S24,'Teams Used By Individual'!$B$4:$DF$71,3,FALSE)</f>
        <v>Brewers</v>
      </c>
      <c r="Y24" s="1">
        <v>1</v>
      </c>
      <c r="Z24" s="1">
        <v>5</v>
      </c>
      <c r="AA24">
        <v>4</v>
      </c>
      <c r="AB24">
        <f>VLOOKUP(A24,'MLB Weekly Win Totals'!$B$5:$HH$34,8,FALSE)</f>
        <v>3</v>
      </c>
    </row>
    <row r="25" spans="1:28" x14ac:dyDescent="0.2">
      <c r="A25" s="1" t="str">
        <f>VLOOKUP(S25,'Teams Used By Individual'!$B$4:$F$71,5,FALSE)</f>
        <v>Phillies</v>
      </c>
      <c r="B25" s="1" t="str">
        <f>VLOOKUP(S25,'Teams Used By Individual'!$B$4:$F$71,2,FALSE)</f>
        <v>Angels</v>
      </c>
      <c r="C25" s="1" t="str">
        <f>VLOOKUP(S25,'Teams Used By Individual'!$B$4:$FH$71,6,FALSE)</f>
        <v>Giants</v>
      </c>
      <c r="D25" s="1" t="str">
        <f>VLOOKUP(S25,'Teams Used By Individual'!$B$4:$FH$71,7,FALSE)</f>
        <v>Rangers</v>
      </c>
      <c r="E25" s="1" t="str">
        <f>VLOOKUP(S25,'Teams Used By Individual'!$B$4:$FH$71,8,FALSE)</f>
        <v>Royals</v>
      </c>
      <c r="F25" s="1" t="str">
        <f>VLOOKUP(S25,'Teams Used By Individual'!$B$4:$FH$71,9,FALSE)</f>
        <v>Cubs</v>
      </c>
      <c r="G25" s="1" t="str">
        <f>VLOOKUP(S25,'Teams Used By Individual'!$B$4:$FH$71,10,FALSE)</f>
        <v>Athletics</v>
      </c>
      <c r="H25" s="1" t="str">
        <f>VLOOKUP(S25,'Teams Used By Individual'!$B$4:$FH$71,11,FALSE)</f>
        <v>Mets</v>
      </c>
      <c r="I25" s="1" t="str">
        <f>VLOOKUP(S25,'Teams Used By Individual'!$B$4:$FH$71,12,FALSE)</f>
        <v>Tigers</v>
      </c>
      <c r="J25" s="1" t="str">
        <f>VLOOKUP(S25,'Teams Used By Individual'!$B$4:$FH$71,13,FALSE)</f>
        <v>Astros</v>
      </c>
      <c r="K25" s="1" t="str">
        <f>VLOOKUP(S25,'Teams Used By Individual'!$B$4:$FH$71,14,FALSE)</f>
        <v>Rays</v>
      </c>
      <c r="L25" s="1" t="str">
        <f>VLOOKUP(S25,'Teams Used By Individual'!$B$4:$FH$71,15,FALSE)</f>
        <v>Diamondbacks</v>
      </c>
      <c r="M25" s="1" t="str">
        <f>VLOOKUP(S25,'Teams Used By Individual'!$B$4:$FH$71,16,FALSE)</f>
        <v>White Sox</v>
      </c>
      <c r="N25" s="1" t="str">
        <f>VLOOKUP(S25,'Teams Used By Individual'!$B$4:$FH$71,17,FALSE)</f>
        <v>Reds</v>
      </c>
      <c r="O25" s="1" t="str">
        <f>VLOOKUP(S25,'Teams Used By Individual'!$B$4:$FH$71,21,FALSE)</f>
        <v>Orioles</v>
      </c>
      <c r="P25" s="1" t="str">
        <f>VLOOKUP(S25,'Teams Used By Individual'!$B$4:$FH$71,22,FALSE)</f>
        <v>Guardians</v>
      </c>
      <c r="Q25" s="1" t="str">
        <f>VLOOKUP(S25,'Teams Used By Individual'!$B$4:$FH$71,23,FALSE)</f>
        <v>Braves</v>
      </c>
      <c r="R25" s="1" t="str">
        <f>VLOOKUP(S25,'Teams Used By Individual'!$B$4:$FH$71,24,FALSE)</f>
        <v>Cardinals</v>
      </c>
      <c r="S25" s="14" t="s">
        <v>61</v>
      </c>
      <c r="T25" s="15">
        <f t="shared" si="0"/>
        <v>13</v>
      </c>
      <c r="U25" s="20">
        <f>(WAA!Y9-WAA!Y2)+(WAA!S9-WAA!S2)+(WAA!G9-WAA!G2)+(WAA!T9-WAA!T2)</f>
        <v>-1.889193214193214</v>
      </c>
      <c r="V25" s="13">
        <f>(VLOOKUP(A25,'MLB Weekly Win Totals'!$B$5:$E$34,4,FALSE)+VLOOKUP(X25,'MLB Weekly Win Totals'!$B$5:$E$34,4,FALSE)+VLOOKUP(W25,'MLB Weekly Win Totals'!$B$5:$E$34,4,FALSE)+VLOOKUP(B25,'MLB Weekly Win Totals'!$B$5:$E$34,4,FALSE)+VLOOKUP(C25,'MLB Weekly Win Totals'!$B$5:$E$34,4,FALSE)+VLOOKUP(D25,'MLB Weekly Win Totals'!$B$5:$E$34,4,FALSE)+VLOOKUP(E25,'MLB Weekly Win Totals'!$B$5:$E$34,4,FALSE)+VLOOKUP(F25,'MLB Weekly Win Totals'!$B$5:$E$34,4,FALSE)+VLOOKUP(G25,'MLB Weekly Win Totals'!$B$5:$E$34,4,FALSE)+VLOOKUP(H25,'MLB Weekly Win Totals'!$B$5:$E$34,4,FALSE)+VLOOKUP(I25,'MLB Weekly Win Totals'!$B$5:$E$34,4,FALSE)+VLOOKUP(J25,'MLB Weekly Win Totals'!$B$5:$E$34,4,FALSE)+VLOOKUP(K25,'MLB Weekly Win Totals'!$B$5:$E$34,4,FALSE)+VLOOKUP(L25,'MLB Weekly Win Totals'!$B$5:$E$34,4,FALSE)+VLOOKUP(M25,'MLB Weekly Win Totals'!$B$5:$E$34,4,FALSE)+VLOOKUP(N25,'MLB Weekly Win Totals'!$B$5:$E$34,4,FALSE)+VLOOKUP(O25,'MLB Weekly Win Totals'!$B$5:$E$34,4,FALSE)+VLOOKUP(P25,'MLB Weekly Win Totals'!$B$5:$E$34,4,FALSE)+VLOOKUP(Q25,'MLB Weekly Win Totals'!$B$5:$E$34,4,FALSE)+VLOOKUP(R25,'MLB Weekly Win Totals'!$B$5:$E$34,4,FALSE))/20</f>
        <v>0.51036277157962917</v>
      </c>
      <c r="W25" s="1" t="str">
        <f>VLOOKUP(S25,'Teams Used By Individual'!$B$4:$DF$71,4,FALSE)</f>
        <v>Red Sox</v>
      </c>
      <c r="X25" s="1" t="str">
        <f>VLOOKUP(S25,'Teams Used By Individual'!$B$4:$DF$71,3,FALSE)</f>
        <v>Brewers</v>
      </c>
      <c r="Y25" s="1">
        <v>2</v>
      </c>
      <c r="Z25" s="1">
        <v>5</v>
      </c>
      <c r="AA25">
        <v>2</v>
      </c>
      <c r="AB25">
        <f>VLOOKUP(A25,'MLB Weekly Win Totals'!$B$5:$HH$34,8,FALSE)</f>
        <v>4</v>
      </c>
    </row>
    <row r="26" spans="1:28" x14ac:dyDescent="0.2">
      <c r="A26" s="1" t="str">
        <f>VLOOKUP(S26,'Teams Used By Individual'!$B$4:$F$71,5,FALSE)</f>
        <v>Phillies</v>
      </c>
      <c r="B26" s="1" t="str">
        <f>VLOOKUP(S26,'Teams Used By Individual'!$B$4:$F$71,2,FALSE)</f>
        <v>Mariners</v>
      </c>
      <c r="C26" s="1" t="str">
        <f>VLOOKUP(S26,'Teams Used By Individual'!$B$4:$FH$71,6,FALSE)</f>
        <v>Giants</v>
      </c>
      <c r="D26" s="1" t="str">
        <f>VLOOKUP(S26,'Teams Used By Individual'!$B$4:$FH$71,7,FALSE)</f>
        <v>Reds</v>
      </c>
      <c r="E26" s="1" t="str">
        <f>VLOOKUP(S26,'Teams Used By Individual'!$B$4:$FH$71,8,FALSE)</f>
        <v>Royals</v>
      </c>
      <c r="F26" s="1" t="str">
        <f>VLOOKUP(S26,'Teams Used By Individual'!$B$4:$FH$71,9,FALSE)</f>
        <v>Rangers</v>
      </c>
      <c r="G26" s="1" t="str">
        <f>VLOOKUP(S26,'Teams Used By Individual'!$B$4:$FH$71,10,FALSE)</f>
        <v>Angels</v>
      </c>
      <c r="H26" s="1" t="str">
        <f>VLOOKUP(S26,'Teams Used By Individual'!$B$4:$FH$71,11,FALSE)</f>
        <v>Mets</v>
      </c>
      <c r="I26" s="1" t="str">
        <f>VLOOKUP(S26,'Teams Used By Individual'!$B$4:$FH$71,12,FALSE)</f>
        <v>Tigers</v>
      </c>
      <c r="J26" s="1" t="str">
        <f>VLOOKUP(S26,'Teams Used By Individual'!$B$4:$FH$71,13,FALSE)</f>
        <v>Cubs</v>
      </c>
      <c r="K26" s="1" t="str">
        <f>VLOOKUP(S26,'Teams Used By Individual'!$B$4:$FH$71,14,FALSE)</f>
        <v>Yankees</v>
      </c>
      <c r="L26" s="1" t="str">
        <f>VLOOKUP(S26,'Teams Used By Individual'!$B$4:$FH$71,15,FALSE)</f>
        <v>Diamondbacks</v>
      </c>
      <c r="M26" s="1" t="str">
        <f>VLOOKUP(S26,'Teams Used By Individual'!$B$4:$FH$71,16,FALSE)</f>
        <v>Astros</v>
      </c>
      <c r="N26" s="1" t="str">
        <f>VLOOKUP(S26,'Teams Used By Individual'!$B$4:$FH$71,17,FALSE)</f>
        <v>Blue Jays</v>
      </c>
      <c r="O26" s="1" t="str">
        <f>VLOOKUP(S26,'Teams Used By Individual'!$B$4:$FH$71,21,FALSE)</f>
        <v>Guardians</v>
      </c>
      <c r="P26" s="1" t="str">
        <f>VLOOKUP(S26,'Teams Used By Individual'!$B$4:$FH$71,22,FALSE)</f>
        <v>Pirates</v>
      </c>
      <c r="Q26" s="1" t="str">
        <f>VLOOKUP(S26,'Teams Used By Individual'!$B$4:$FH$71,23,FALSE)</f>
        <v>Marlins</v>
      </c>
      <c r="R26" s="1" t="str">
        <f>VLOOKUP(S26,'Teams Used By Individual'!$B$4:$FH$71,24,FALSE)</f>
        <v>Rays</v>
      </c>
      <c r="S26" s="14" t="s">
        <v>30</v>
      </c>
      <c r="T26" s="15">
        <f t="shared" si="0"/>
        <v>13</v>
      </c>
      <c r="U26" s="20">
        <f>(WAA!P44-WAA!P2)+(WAA!Y44-WAA!Y2)+(WAA!G40-WAA!G2)+(WAA!T44-WAA!T2)</f>
        <v>-2.122172878207361</v>
      </c>
      <c r="V26" s="13">
        <f>(VLOOKUP(A26,'MLB Weekly Win Totals'!$B$5:$E$34,4,FALSE)+VLOOKUP(X26,'MLB Weekly Win Totals'!$B$5:$E$34,4,FALSE)+VLOOKUP(W26,'MLB Weekly Win Totals'!$B$5:$E$34,4,FALSE)+VLOOKUP(B26,'MLB Weekly Win Totals'!$B$5:$E$34,4,FALSE)+VLOOKUP(C26,'MLB Weekly Win Totals'!$B$5:$E$34,4,FALSE)+VLOOKUP(D26,'MLB Weekly Win Totals'!$B$5:$E$34,4,FALSE)+VLOOKUP(E26,'MLB Weekly Win Totals'!$B$5:$E$34,4,FALSE)+VLOOKUP(F26,'MLB Weekly Win Totals'!$B$5:$E$34,4,FALSE)+VLOOKUP(G26,'MLB Weekly Win Totals'!$B$5:$E$34,4,FALSE)+VLOOKUP(H26,'MLB Weekly Win Totals'!$B$5:$E$34,4,FALSE)+VLOOKUP(I26,'MLB Weekly Win Totals'!$B$5:$E$34,4,FALSE)+VLOOKUP(J26,'MLB Weekly Win Totals'!$B$5:$E$34,4,FALSE)+VLOOKUP(K26,'MLB Weekly Win Totals'!$B$5:$E$34,4,FALSE)+VLOOKUP(L26,'MLB Weekly Win Totals'!$B$5:$E$34,4,FALSE)+VLOOKUP(M26,'MLB Weekly Win Totals'!$B$5:$E$34,4,FALSE)+VLOOKUP(N26,'MLB Weekly Win Totals'!$B$5:$E$34,4,FALSE)+VLOOKUP(O26,'MLB Weekly Win Totals'!$B$5:$E$34,4,FALSE)+VLOOKUP(P26,'MLB Weekly Win Totals'!$B$5:$E$34,4,FALSE)+VLOOKUP(Q26,'MLB Weekly Win Totals'!$B$5:$E$34,4,FALSE)+VLOOKUP(R26,'MLB Weekly Win Totals'!$B$5:$E$34,4,FALSE))/20</f>
        <v>0.52848212641833892</v>
      </c>
      <c r="W26" s="1" t="str">
        <f>VLOOKUP(S26,'Teams Used By Individual'!$B$4:$DF$71,4,FALSE)</f>
        <v>Red Sox</v>
      </c>
      <c r="X26" s="1" t="str">
        <f>VLOOKUP(S26,'Teams Used By Individual'!$B$4:$DF$71,3,FALSE)</f>
        <v>Brewers</v>
      </c>
      <c r="Y26" s="1">
        <v>2</v>
      </c>
      <c r="Z26" s="1">
        <v>5</v>
      </c>
      <c r="AA26">
        <v>2</v>
      </c>
      <c r="AB26">
        <f>VLOOKUP(A26,'MLB Weekly Win Totals'!$B$5:$HH$34,8,FALSE)</f>
        <v>4</v>
      </c>
    </row>
    <row r="27" spans="1:28" x14ac:dyDescent="0.2">
      <c r="A27" s="1" t="str">
        <f>VLOOKUP(S27,'Teams Used By Individual'!$B$4:$F$71,5,FALSE)</f>
        <v>Tigers</v>
      </c>
      <c r="B27" s="1" t="str">
        <f>VLOOKUP(S27,'Teams Used By Individual'!$B$4:$F$71,2,FALSE)</f>
        <v>Pirates</v>
      </c>
      <c r="C27" s="1" t="str">
        <f>VLOOKUP(S27,'Teams Used By Individual'!$B$4:$FH$71,6,FALSE)</f>
        <v>Blue Jays</v>
      </c>
      <c r="D27" s="1" t="str">
        <f>VLOOKUP(S27,'Teams Used By Individual'!$B$4:$FH$71,7,FALSE)</f>
        <v>Astros</v>
      </c>
      <c r="E27" s="1" t="str">
        <f>VLOOKUP(S27,'Teams Used By Individual'!$B$4:$FH$71,8,FALSE)</f>
        <v>Cubs</v>
      </c>
      <c r="F27" s="1" t="str">
        <f>VLOOKUP(S27,'Teams Used By Individual'!$B$4:$FH$71,9,FALSE)</f>
        <v>Athletics</v>
      </c>
      <c r="G27" s="1" t="str">
        <f>VLOOKUP(S27,'Teams Used By Individual'!$B$4:$FH$71,10,FALSE)</f>
        <v>Mets</v>
      </c>
      <c r="H27" s="1" t="str">
        <f>VLOOKUP(S27,'Teams Used By Individual'!$B$4:$FH$71,11,FALSE)</f>
        <v>Nationals</v>
      </c>
      <c r="I27" s="1" t="str">
        <f>VLOOKUP(S27,'Teams Used By Individual'!$B$4:$FH$71,12,FALSE)</f>
        <v>Reds</v>
      </c>
      <c r="J27" s="1" t="str">
        <f>VLOOKUP(S27,'Teams Used By Individual'!$B$4:$FH$71,13,FALSE)</f>
        <v>Orioles</v>
      </c>
      <c r="K27" s="1" t="str">
        <f>VLOOKUP(S27,'Teams Used By Individual'!$B$4:$FH$71,14,FALSE)</f>
        <v>Guardians</v>
      </c>
      <c r="L27" s="1" t="str">
        <f>VLOOKUP(S27,'Teams Used By Individual'!$B$4:$FH$71,15,FALSE)</f>
        <v>Mariners</v>
      </c>
      <c r="M27" s="1" t="str">
        <f>VLOOKUP(S27,'Teams Used By Individual'!$B$4:$FH$71,16,FALSE)</f>
        <v>Padres</v>
      </c>
      <c r="N27" s="1" t="str">
        <f>VLOOKUP(S27,'Teams Used By Individual'!$B$4:$FH$71,17,FALSE)</f>
        <v>Brewers</v>
      </c>
      <c r="O27" s="1" t="str">
        <f>VLOOKUP(S27,'Teams Used By Individual'!$B$4:$FH$71,21,FALSE)</f>
        <v>Rockies</v>
      </c>
      <c r="P27" s="1" t="str">
        <f>VLOOKUP(S27,'Teams Used By Individual'!$B$4:$FH$71,22,FALSE)</f>
        <v>Twins</v>
      </c>
      <c r="Q27" s="1" t="str">
        <f>VLOOKUP(S27,'Teams Used By Individual'!$B$4:$FH$71,23,FALSE)</f>
        <v>Angels</v>
      </c>
      <c r="R27" s="1" t="str">
        <f>VLOOKUP(S27,'Teams Used By Individual'!$B$4:$FH$71,24,FALSE)</f>
        <v>Rangers</v>
      </c>
      <c r="S27" s="14" t="s">
        <v>69</v>
      </c>
      <c r="T27" s="15">
        <f t="shared" si="0"/>
        <v>13</v>
      </c>
      <c r="U27" s="20">
        <f>(WAA!G42-WAA!G2)+(WAA!AC42-WAA!AC2)+(WAA!Z42-WAA!Z2)+(WAA!L42-WAA!L2)</f>
        <v>2.3638971684053649</v>
      </c>
      <c r="V27" s="13">
        <f>(VLOOKUP(A27,'MLB Weekly Win Totals'!$B$5:$E$34,4,FALSE)+VLOOKUP(X27,'MLB Weekly Win Totals'!$B$5:$E$34,4,FALSE)+VLOOKUP(W27,'MLB Weekly Win Totals'!$B$5:$E$34,4,FALSE)+VLOOKUP(B27,'MLB Weekly Win Totals'!$B$5:$E$34,4,FALSE)+VLOOKUP(C27,'MLB Weekly Win Totals'!$B$5:$E$34,4,FALSE)+VLOOKUP(D27,'MLB Weekly Win Totals'!$B$5:$E$34,4,FALSE)+VLOOKUP(E27,'MLB Weekly Win Totals'!$B$5:$E$34,4,FALSE)+VLOOKUP(F27,'MLB Weekly Win Totals'!$B$5:$E$34,4,FALSE)+VLOOKUP(G27,'MLB Weekly Win Totals'!$B$5:$E$34,4,FALSE)+VLOOKUP(H27,'MLB Weekly Win Totals'!$B$5:$E$34,4,FALSE)+VLOOKUP(I27,'MLB Weekly Win Totals'!$B$5:$E$34,4,FALSE)+VLOOKUP(J27,'MLB Weekly Win Totals'!$B$5:$E$34,4,FALSE)+VLOOKUP(K27,'MLB Weekly Win Totals'!$B$5:$E$34,4,FALSE)+VLOOKUP(L27,'MLB Weekly Win Totals'!$B$5:$E$34,4,FALSE)+VLOOKUP(M27,'MLB Weekly Win Totals'!$B$5:$E$34,4,FALSE)+VLOOKUP(N27,'MLB Weekly Win Totals'!$B$5:$E$34,4,FALSE)+VLOOKUP(O27,'MLB Weekly Win Totals'!$B$5:$E$34,4,FALSE)+VLOOKUP(P27,'MLB Weekly Win Totals'!$B$5:$E$34,4,FALSE)+VLOOKUP(Q27,'MLB Weekly Win Totals'!$B$5:$E$34,4,FALSE)+VLOOKUP(R27,'MLB Weekly Win Totals'!$B$5:$E$34,4,FALSE))/20</f>
        <v>0.50631761028930677</v>
      </c>
      <c r="W27" s="1" t="str">
        <f>VLOOKUP(S27,'Teams Used By Individual'!$B$4:$DF$71,4,FALSE)</f>
        <v>Cardinals</v>
      </c>
      <c r="X27" s="1" t="str">
        <f>VLOOKUP(S27,'Teams Used By Individual'!$B$4:$DF$71,3,FALSE)</f>
        <v>Red Sox</v>
      </c>
      <c r="Y27" s="1">
        <v>1</v>
      </c>
      <c r="Z27" s="1">
        <v>5</v>
      </c>
      <c r="AA27">
        <v>3</v>
      </c>
      <c r="AB27">
        <f>VLOOKUP(A27,'MLB Weekly Win Totals'!$B$5:$HH$34,8,FALSE)</f>
        <v>4</v>
      </c>
    </row>
    <row r="28" spans="1:28" x14ac:dyDescent="0.2">
      <c r="A28" s="1" t="str">
        <f>VLOOKUP(S28,'Teams Used By Individual'!$B$4:$F$71,5,FALSE)</f>
        <v>Mets</v>
      </c>
      <c r="B28" s="1" t="str">
        <f>VLOOKUP(S28,'Teams Used By Individual'!$B$4:$F$71,2,FALSE)</f>
        <v>Pirates</v>
      </c>
      <c r="C28" s="1" t="str">
        <f>VLOOKUP(S28,'Teams Used By Individual'!$B$4:$FH$71,6,FALSE)</f>
        <v>White Sox</v>
      </c>
      <c r="D28" s="1" t="str">
        <f>VLOOKUP(S28,'Teams Used By Individual'!$B$4:$FH$71,7,FALSE)</f>
        <v>Tigers</v>
      </c>
      <c r="E28" s="1" t="str">
        <f>VLOOKUP(S28,'Teams Used By Individual'!$B$4:$FH$71,8,FALSE)</f>
        <v>Braves</v>
      </c>
      <c r="F28" s="1" t="str">
        <f>VLOOKUP(S28,'Teams Used By Individual'!$B$4:$FH$71,9,FALSE)</f>
        <v>Rangers</v>
      </c>
      <c r="G28" s="1" t="str">
        <f>VLOOKUP(S28,'Teams Used By Individual'!$B$4:$FH$71,10,FALSE)</f>
        <v>Phillies</v>
      </c>
      <c r="H28" s="1" t="str">
        <f>VLOOKUP(S28,'Teams Used By Individual'!$B$4:$FH$71,11,FALSE)</f>
        <v>Blue Jays</v>
      </c>
      <c r="I28" s="1" t="str">
        <f>VLOOKUP(S28,'Teams Used By Individual'!$B$4:$FH$71,12,FALSE)</f>
        <v>Twins</v>
      </c>
      <c r="J28" s="1" t="str">
        <f>VLOOKUP(S28,'Teams Used By Individual'!$B$4:$FH$71,13,FALSE)</f>
        <v>Marlins</v>
      </c>
      <c r="K28" s="1" t="str">
        <f>VLOOKUP(S28,'Teams Used By Individual'!$B$4:$FH$71,14,FALSE)</f>
        <v>Astros</v>
      </c>
      <c r="L28" s="1" t="str">
        <f>VLOOKUP(S28,'Teams Used By Individual'!$B$4:$FH$71,15,FALSE)</f>
        <v>Diamondbacks</v>
      </c>
      <c r="M28" s="1" t="str">
        <f>VLOOKUP(S28,'Teams Used By Individual'!$B$4:$FH$71,16,FALSE)</f>
        <v>Giants</v>
      </c>
      <c r="N28" s="1" t="str">
        <f>VLOOKUP(S28,'Teams Used By Individual'!$B$4:$FH$71,17,FALSE)</f>
        <v>Reds</v>
      </c>
      <c r="O28" s="1" t="str">
        <f>VLOOKUP(S28,'Teams Used By Individual'!$B$4:$FH$71,21,FALSE)</f>
        <v>Guardians</v>
      </c>
      <c r="P28" s="1" t="str">
        <f>VLOOKUP(S28,'Teams Used By Individual'!$B$4:$FH$71,22,FALSE)</f>
        <v>Mariners</v>
      </c>
      <c r="Q28" s="1" t="str">
        <f>VLOOKUP(S28,'Teams Used By Individual'!$B$4:$FH$71,23,FALSE)</f>
        <v>Athletics</v>
      </c>
      <c r="R28" s="1" t="str">
        <f>VLOOKUP(S28,'Teams Used By Individual'!$B$4:$FH$71,24,FALSE)</f>
        <v>Royals</v>
      </c>
      <c r="S28" s="14" t="s">
        <v>19</v>
      </c>
      <c r="T28" s="15">
        <f t="shared" si="0"/>
        <v>13</v>
      </c>
      <c r="U28" s="20">
        <f>(WAA!Y21-WAA!Y2)+(WAA!AC21-WAA!AC2)+(WAA!G40-WAA!G2)+(WAA!V21-WAA!V2)</f>
        <v>-0.51280663780663738</v>
      </c>
      <c r="V28" s="13">
        <f>(VLOOKUP(A28,'MLB Weekly Win Totals'!$B$5:$E$34,4,FALSE)+VLOOKUP(X28,'MLB Weekly Win Totals'!$B$5:$E$34,4,FALSE)+VLOOKUP(W28,'MLB Weekly Win Totals'!$B$5:$E$34,4,FALSE)+VLOOKUP(B28,'MLB Weekly Win Totals'!$B$5:$E$34,4,FALSE)+VLOOKUP(C28,'MLB Weekly Win Totals'!$B$5:$E$34,4,FALSE)+VLOOKUP(D28,'MLB Weekly Win Totals'!$B$5:$E$34,4,FALSE)+VLOOKUP(E28,'MLB Weekly Win Totals'!$B$5:$E$34,4,FALSE)+VLOOKUP(F28,'MLB Weekly Win Totals'!$B$5:$E$34,4,FALSE)+VLOOKUP(G28,'MLB Weekly Win Totals'!$B$5:$E$34,4,FALSE)+VLOOKUP(H28,'MLB Weekly Win Totals'!$B$5:$E$34,4,FALSE)+VLOOKUP(I28,'MLB Weekly Win Totals'!$B$5:$E$34,4,FALSE)+VLOOKUP(J28,'MLB Weekly Win Totals'!$B$5:$E$34,4,FALSE)+VLOOKUP(K28,'MLB Weekly Win Totals'!$B$5:$E$34,4,FALSE)+VLOOKUP(L28,'MLB Weekly Win Totals'!$B$5:$E$34,4,FALSE)+VLOOKUP(M28,'MLB Weekly Win Totals'!$B$5:$E$34,4,FALSE)+VLOOKUP(N28,'MLB Weekly Win Totals'!$B$5:$E$34,4,FALSE)+VLOOKUP(O28,'MLB Weekly Win Totals'!$B$5:$E$34,4,FALSE)+VLOOKUP(P28,'MLB Weekly Win Totals'!$B$5:$E$34,4,FALSE)+VLOOKUP(Q28,'MLB Weekly Win Totals'!$B$5:$E$34,4,FALSE)+VLOOKUP(R28,'MLB Weekly Win Totals'!$B$5:$E$34,4,FALSE))/20</f>
        <v>0.51052684186549346</v>
      </c>
      <c r="W28" s="1" t="str">
        <f>VLOOKUP(S28,'Teams Used By Individual'!$B$4:$DF$71,4,FALSE)</f>
        <v>Red Sox</v>
      </c>
      <c r="X28" s="1" t="str">
        <f>VLOOKUP(S28,'Teams Used By Individual'!$B$4:$DF$71,3,FALSE)</f>
        <v>Brewers</v>
      </c>
      <c r="Y28" s="1">
        <v>1</v>
      </c>
      <c r="Z28" s="1">
        <v>5</v>
      </c>
      <c r="AA28">
        <v>2</v>
      </c>
      <c r="AB28">
        <f>VLOOKUP(A28,'MLB Weekly Win Totals'!$B$5:$HH$34,8,FALSE)</f>
        <v>5</v>
      </c>
    </row>
    <row r="29" spans="1:28" x14ac:dyDescent="0.2">
      <c r="A29" s="1" t="str">
        <f>VLOOKUP(S29,'Teams Used By Individual'!$B$4:$F$71,5,FALSE)</f>
        <v>Yankees</v>
      </c>
      <c r="B29" s="1" t="str">
        <f>VLOOKUP(S29,'Teams Used By Individual'!$B$4:$F$71,2,FALSE)</f>
        <v>Pirates</v>
      </c>
      <c r="C29" s="1" t="str">
        <f>VLOOKUP(S29,'Teams Used By Individual'!$B$4:$FH$71,6,FALSE)</f>
        <v>Red Sox</v>
      </c>
      <c r="D29" s="1" t="str">
        <f>VLOOKUP(S29,'Teams Used By Individual'!$B$4:$FH$71,7,FALSE)</f>
        <v>Mets</v>
      </c>
      <c r="E29" s="1" t="str">
        <f>VLOOKUP(S29,'Teams Used By Individual'!$B$4:$FH$71,8,FALSE)</f>
        <v>Dodgers</v>
      </c>
      <c r="F29" s="1" t="str">
        <f>VLOOKUP(S29,'Teams Used By Individual'!$B$4:$FH$71,9,FALSE)</f>
        <v>Rangers</v>
      </c>
      <c r="G29" s="1" t="str">
        <f>VLOOKUP(S29,'Teams Used By Individual'!$B$4:$FH$71,10,FALSE)</f>
        <v>Angels</v>
      </c>
      <c r="H29" s="1" t="str">
        <f>VLOOKUP(S29,'Teams Used By Individual'!$B$4:$FH$71,11,FALSE)</f>
        <v>Marlins</v>
      </c>
      <c r="I29" s="1" t="str">
        <f>VLOOKUP(S29,'Teams Used By Individual'!$B$4:$FH$71,12,FALSE)</f>
        <v>Tigers</v>
      </c>
      <c r="J29" s="1" t="str">
        <f>VLOOKUP(S29,'Teams Used By Individual'!$B$4:$FH$71,13,FALSE)</f>
        <v>Braves</v>
      </c>
      <c r="K29" s="1" t="str">
        <f>VLOOKUP(S29,'Teams Used By Individual'!$B$4:$FH$71,14,FALSE)</f>
        <v>Rockies</v>
      </c>
      <c r="L29" s="1" t="str">
        <f>VLOOKUP(S29,'Teams Used By Individual'!$B$4:$FH$71,15,FALSE)</f>
        <v>Cubs</v>
      </c>
      <c r="M29" s="1" t="str">
        <f>VLOOKUP(S29,'Teams Used By Individual'!$B$4:$FH$71,16,FALSE)</f>
        <v>Mariners</v>
      </c>
      <c r="N29" s="1" t="str">
        <f>VLOOKUP(S29,'Teams Used By Individual'!$B$4:$FH$71,17,FALSE)</f>
        <v>Guardians</v>
      </c>
      <c r="O29" s="1" t="str">
        <f>VLOOKUP(S29,'Teams Used By Individual'!$B$4:$FH$71,21,FALSE)</f>
        <v>Astros</v>
      </c>
      <c r="P29" s="1" t="str">
        <f>VLOOKUP(S29,'Teams Used By Individual'!$B$4:$FH$71,22,FALSE)</f>
        <v>Rays</v>
      </c>
      <c r="Q29" s="1" t="str">
        <f>VLOOKUP(S29,'Teams Used By Individual'!$B$4:$FH$71,23,FALSE)</f>
        <v>Nationals</v>
      </c>
      <c r="R29" s="1" t="str">
        <f>VLOOKUP(S29,'Teams Used By Individual'!$B$4:$FH$71,24,FALSE)</f>
        <v>Diamondbacks</v>
      </c>
      <c r="S29" s="14" t="s">
        <v>48</v>
      </c>
      <c r="T29" s="15">
        <f t="shared" si="0"/>
        <v>13</v>
      </c>
      <c r="U29" s="20">
        <f>(WAA!AB52-WAA!AB2)+(WAA!AC52-WAA!AC2)+(WAA!K25-WAA!K2)+(WAA!E52-WAA!E2)</f>
        <v>-0.1046222594609687</v>
      </c>
      <c r="V29" s="13">
        <f>(VLOOKUP(A29,'MLB Weekly Win Totals'!$B$5:$E$34,4,FALSE)+VLOOKUP(X29,'MLB Weekly Win Totals'!$B$5:$E$34,4,FALSE)+VLOOKUP(W29,'MLB Weekly Win Totals'!$B$5:$E$34,4,FALSE)+VLOOKUP(B29,'MLB Weekly Win Totals'!$B$5:$E$34,4,FALSE)+VLOOKUP(C29,'MLB Weekly Win Totals'!$B$5:$E$34,4,FALSE)+VLOOKUP(D29,'MLB Weekly Win Totals'!$B$5:$E$34,4,FALSE)+VLOOKUP(E29,'MLB Weekly Win Totals'!$B$5:$E$34,4,FALSE)+VLOOKUP(F29,'MLB Weekly Win Totals'!$B$5:$E$34,4,FALSE)+VLOOKUP(G29,'MLB Weekly Win Totals'!$B$5:$E$34,4,FALSE)+VLOOKUP(H29,'MLB Weekly Win Totals'!$B$5:$E$34,4,FALSE)+VLOOKUP(I29,'MLB Weekly Win Totals'!$B$5:$E$34,4,FALSE)+VLOOKUP(J29,'MLB Weekly Win Totals'!$B$5:$E$34,4,FALSE)+VLOOKUP(K29,'MLB Weekly Win Totals'!$B$5:$E$34,4,FALSE)+VLOOKUP(L29,'MLB Weekly Win Totals'!$B$5:$E$34,4,FALSE)+VLOOKUP(M29,'MLB Weekly Win Totals'!$B$5:$E$34,4,FALSE)+VLOOKUP(N29,'MLB Weekly Win Totals'!$B$5:$E$34,4,FALSE)+VLOOKUP(O29,'MLB Weekly Win Totals'!$B$5:$E$34,4,FALSE)+VLOOKUP(P29,'MLB Weekly Win Totals'!$B$5:$E$34,4,FALSE)+VLOOKUP(Q29,'MLB Weekly Win Totals'!$B$5:$E$34,4,FALSE)+VLOOKUP(R29,'MLB Weekly Win Totals'!$B$5:$E$34,4,FALSE))/20</f>
        <v>0.50023609966774873</v>
      </c>
      <c r="W29" s="1" t="str">
        <f>VLOOKUP(S29,'Teams Used By Individual'!$B$4:$DF$71,4,FALSE)</f>
        <v>Royals</v>
      </c>
      <c r="X29" s="1" t="str">
        <f>VLOOKUP(S29,'Teams Used By Individual'!$B$4:$DF$71,3,FALSE)</f>
        <v>Reds</v>
      </c>
      <c r="Y29" s="1">
        <v>1</v>
      </c>
      <c r="Z29" s="1">
        <v>2</v>
      </c>
      <c r="AA29">
        <v>4</v>
      </c>
      <c r="AB29">
        <f>VLOOKUP(A29,'MLB Weekly Win Totals'!$B$5:$HH$34,8,FALSE)</f>
        <v>6</v>
      </c>
    </row>
    <row r="30" spans="1:28" x14ac:dyDescent="0.2">
      <c r="A30" s="1" t="str">
        <f>VLOOKUP(S30,'Teams Used By Individual'!$B$4:$F$71,5,FALSE)</f>
        <v>Nationals</v>
      </c>
      <c r="B30" s="1" t="str">
        <f>VLOOKUP(S30,'Teams Used By Individual'!$B$4:$F$71,2,FALSE)</f>
        <v>Mariners</v>
      </c>
      <c r="C30" s="1" t="str">
        <f>VLOOKUP(S30,'Teams Used By Individual'!$B$4:$FH$71,6,FALSE)</f>
        <v>Reds</v>
      </c>
      <c r="D30" s="1" t="str">
        <f>VLOOKUP(S30,'Teams Used By Individual'!$B$4:$FH$71,7,FALSE)</f>
        <v>Tigers</v>
      </c>
      <c r="E30" s="1" t="str">
        <f>VLOOKUP(S30,'Teams Used By Individual'!$B$4:$FH$71,8,FALSE)</f>
        <v>Royals</v>
      </c>
      <c r="F30" s="1" t="str">
        <f>VLOOKUP(S30,'Teams Used By Individual'!$B$4:$FH$71,9,FALSE)</f>
        <v>Cubs</v>
      </c>
      <c r="G30" s="1" t="str">
        <f>VLOOKUP(S30,'Teams Used By Individual'!$B$4:$FH$71,10,FALSE)</f>
        <v>Phillies</v>
      </c>
      <c r="H30" s="1" t="str">
        <f>VLOOKUP(S30,'Teams Used By Individual'!$B$4:$FH$71,11,FALSE)</f>
        <v>Mets</v>
      </c>
      <c r="I30" s="1" t="str">
        <f>VLOOKUP(S30,'Teams Used By Individual'!$B$4:$FH$71,12,FALSE)</f>
        <v>Twins</v>
      </c>
      <c r="J30" s="1" t="str">
        <f>VLOOKUP(S30,'Teams Used By Individual'!$B$4:$FH$71,13,FALSE)</f>
        <v>Diamondbacks</v>
      </c>
      <c r="K30" s="1" t="str">
        <f>VLOOKUP(S30,'Teams Used By Individual'!$B$4:$FH$71,14,FALSE)</f>
        <v>Astros</v>
      </c>
      <c r="L30" s="1" t="str">
        <f>VLOOKUP(S30,'Teams Used By Individual'!$B$4:$FH$71,15,FALSE)</f>
        <v>Giants</v>
      </c>
      <c r="M30" s="1" t="str">
        <f>VLOOKUP(S30,'Teams Used By Individual'!$B$4:$FH$71,16,FALSE)</f>
        <v>Braves</v>
      </c>
      <c r="N30" s="1" t="str">
        <f>VLOOKUP(S30,'Teams Used By Individual'!$B$4:$FH$71,17,FALSE)</f>
        <v>Blue Jays</v>
      </c>
      <c r="O30" s="1" t="str">
        <f>VLOOKUP(S30,'Teams Used By Individual'!$B$4:$FH$71,21,FALSE)</f>
        <v>Padres</v>
      </c>
      <c r="P30" s="1" t="str">
        <f>VLOOKUP(S30,'Teams Used By Individual'!$B$4:$FH$71,22,FALSE)</f>
        <v>Rangers</v>
      </c>
      <c r="Q30" s="1" t="str">
        <f>VLOOKUP(S30,'Teams Used By Individual'!$B$4:$FH$71,23,FALSE)</f>
        <v>Dodgers</v>
      </c>
      <c r="R30" s="1" t="str">
        <f>VLOOKUP(S30,'Teams Used By Individual'!$B$4:$FH$71,24,FALSE)</f>
        <v>Yankees</v>
      </c>
      <c r="S30" s="14" t="s">
        <v>71</v>
      </c>
      <c r="T30" s="15">
        <f t="shared" si="0"/>
        <v>12</v>
      </c>
      <c r="U30" s="20">
        <f>(WAA!P20-WAA!P2)+(WAA!Y20-WAA!Y2)+(WAA!G40-WAA!G2)+(WAA!W20-WAA!W2)</f>
        <v>-0.70529087993001394</v>
      </c>
      <c r="V30" s="13">
        <f>(VLOOKUP(A30,'MLB Weekly Win Totals'!$B$5:$E$34,4,FALSE)+VLOOKUP(X30,'MLB Weekly Win Totals'!$B$5:$E$34,4,FALSE)+VLOOKUP(W30,'MLB Weekly Win Totals'!$B$5:$E$34,4,FALSE)+VLOOKUP(B30,'MLB Weekly Win Totals'!$B$5:$E$34,4,FALSE)+VLOOKUP(C30,'MLB Weekly Win Totals'!$B$5:$E$34,4,FALSE)+VLOOKUP(D30,'MLB Weekly Win Totals'!$B$5:$E$34,4,FALSE)+VLOOKUP(E30,'MLB Weekly Win Totals'!$B$5:$E$34,4,FALSE)+VLOOKUP(F30,'MLB Weekly Win Totals'!$B$5:$E$34,4,FALSE)+VLOOKUP(G30,'MLB Weekly Win Totals'!$B$5:$E$34,4,FALSE)+VLOOKUP(H30,'MLB Weekly Win Totals'!$B$5:$E$34,4,FALSE)+VLOOKUP(I30,'MLB Weekly Win Totals'!$B$5:$E$34,4,FALSE)+VLOOKUP(J30,'MLB Weekly Win Totals'!$B$5:$E$34,4,FALSE)+VLOOKUP(K30,'MLB Weekly Win Totals'!$B$5:$E$34,4,FALSE)+VLOOKUP(L30,'MLB Weekly Win Totals'!$B$5:$E$34,4,FALSE)+VLOOKUP(M30,'MLB Weekly Win Totals'!$B$5:$E$34,4,FALSE)+VLOOKUP(N30,'MLB Weekly Win Totals'!$B$5:$E$34,4,FALSE)+VLOOKUP(O30,'MLB Weekly Win Totals'!$B$5:$E$34,4,FALSE)+VLOOKUP(P30,'MLB Weekly Win Totals'!$B$5:$E$34,4,FALSE)+VLOOKUP(Q30,'MLB Weekly Win Totals'!$B$5:$E$34,4,FALSE)+VLOOKUP(R30,'MLB Weekly Win Totals'!$B$5:$E$34,4,FALSE))/20</f>
        <v>0.53226914451432639</v>
      </c>
      <c r="W30" s="1" t="str">
        <f>VLOOKUP(S30,'Teams Used By Individual'!$B$4:$DF$71,4,FALSE)</f>
        <v>Red Sox</v>
      </c>
      <c r="X30" s="1" t="str">
        <f>VLOOKUP(S30,'Teams Used By Individual'!$B$4:$DF$71,3,FALSE)</f>
        <v>Brewers</v>
      </c>
      <c r="Y30" s="1">
        <v>2</v>
      </c>
      <c r="Z30" s="1">
        <v>5</v>
      </c>
      <c r="AA30">
        <v>2</v>
      </c>
      <c r="AB30">
        <f>VLOOKUP(A30,'MLB Weekly Win Totals'!$B$5:$HH$34,8,FALSE)</f>
        <v>3</v>
      </c>
    </row>
    <row r="31" spans="1:28" x14ac:dyDescent="0.2">
      <c r="A31" s="1" t="str">
        <f>VLOOKUP(S31,'Teams Used By Individual'!$B$4:$F$71,5,FALSE)</f>
        <v>Pirates</v>
      </c>
      <c r="B31" s="1" t="str">
        <f>VLOOKUP(S31,'Teams Used By Individual'!$B$4:$F$71,2,FALSE)</f>
        <v>Cubs</v>
      </c>
      <c r="C31" s="1" t="str">
        <f>VLOOKUP(S31,'Teams Used By Individual'!$B$4:$FH$71,6,FALSE)</f>
        <v>Twins</v>
      </c>
      <c r="D31" s="1" t="str">
        <f>VLOOKUP(S31,'Teams Used By Individual'!$B$4:$FH$71,7,FALSE)</f>
        <v>Rangers</v>
      </c>
      <c r="E31" s="1" t="str">
        <f>VLOOKUP(S31,'Teams Used By Individual'!$B$4:$FH$71,8,FALSE)</f>
        <v>Royals</v>
      </c>
      <c r="F31" s="1" t="str">
        <f>VLOOKUP(S31,'Teams Used By Individual'!$B$4:$FH$71,9,FALSE)</f>
        <v>Astros</v>
      </c>
      <c r="G31" s="1" t="str">
        <f>VLOOKUP(S31,'Teams Used By Individual'!$B$4:$FH$71,10,FALSE)</f>
        <v>Phillies</v>
      </c>
      <c r="H31" s="1" t="str">
        <f>VLOOKUP(S31,'Teams Used By Individual'!$B$4:$FH$71,11,FALSE)</f>
        <v>Blue Jays</v>
      </c>
      <c r="I31" s="1" t="str">
        <f>VLOOKUP(S31,'Teams Used By Individual'!$B$4:$FH$71,12,FALSE)</f>
        <v>Mets</v>
      </c>
      <c r="J31" s="1" t="str">
        <f>VLOOKUP(S31,'Teams Used By Individual'!$B$4:$FH$71,13,FALSE)</f>
        <v>Yankees</v>
      </c>
      <c r="K31" s="1" t="str">
        <f>VLOOKUP(S31,'Teams Used By Individual'!$B$4:$FH$71,14,FALSE)</f>
        <v>Nationals</v>
      </c>
      <c r="L31" s="1" t="str">
        <f>VLOOKUP(S31,'Teams Used By Individual'!$B$4:$FH$71,15,FALSE)</f>
        <v>Diamondbacks</v>
      </c>
      <c r="M31" s="1" t="str">
        <f>VLOOKUP(S31,'Teams Used By Individual'!$B$4:$FH$71,16,FALSE)</f>
        <v>Mariners</v>
      </c>
      <c r="N31" s="1" t="str">
        <f>VLOOKUP(S31,'Teams Used By Individual'!$B$4:$FH$71,17,FALSE)</f>
        <v>Reds</v>
      </c>
      <c r="O31" s="1" t="str">
        <f>VLOOKUP(S31,'Teams Used By Individual'!$B$4:$FH$71,21,FALSE)</f>
        <v>Tigers</v>
      </c>
      <c r="P31" s="1" t="str">
        <f>VLOOKUP(S31,'Teams Used By Individual'!$B$4:$FH$71,22,FALSE)</f>
        <v>Guardians</v>
      </c>
      <c r="Q31" s="1" t="str">
        <f>VLOOKUP(S31,'Teams Used By Individual'!$B$4:$FH$71,23,FALSE)</f>
        <v>Marlins</v>
      </c>
      <c r="R31" s="1" t="str">
        <f>VLOOKUP(S31,'Teams Used By Individual'!$B$4:$FH$71,24,FALSE)</f>
        <v>Dodgers</v>
      </c>
      <c r="S31" s="14" t="s">
        <v>12</v>
      </c>
      <c r="T31" s="15">
        <f t="shared" si="0"/>
        <v>12</v>
      </c>
      <c r="U31" s="20">
        <f>(WAA!AA36-WAA!AA2)+(WAA!Y36-WAA!Y2)+(WAA!G40-WAA!G2)+(WAA!AC36-WAA!AC2)</f>
        <v>0.46011586452762887</v>
      </c>
      <c r="V31" s="13">
        <f>(VLOOKUP(A31,'MLB Weekly Win Totals'!$B$5:$E$34,4,FALSE)+VLOOKUP(X31,'MLB Weekly Win Totals'!$B$5:$E$34,4,FALSE)+VLOOKUP(W31,'MLB Weekly Win Totals'!$B$5:$E$34,4,FALSE)+VLOOKUP(B31,'MLB Weekly Win Totals'!$B$5:$E$34,4,FALSE)+VLOOKUP(C31,'MLB Weekly Win Totals'!$B$5:$E$34,4,FALSE)+VLOOKUP(D31,'MLB Weekly Win Totals'!$B$5:$E$34,4,FALSE)+VLOOKUP(E31,'MLB Weekly Win Totals'!$B$5:$E$34,4,FALSE)+VLOOKUP(F31,'MLB Weekly Win Totals'!$B$5:$E$34,4,FALSE)+VLOOKUP(G31,'MLB Weekly Win Totals'!$B$5:$E$34,4,FALSE)+VLOOKUP(H31,'MLB Weekly Win Totals'!$B$5:$E$34,4,FALSE)+VLOOKUP(I31,'MLB Weekly Win Totals'!$B$5:$E$34,4,FALSE)+VLOOKUP(J31,'MLB Weekly Win Totals'!$B$5:$E$34,4,FALSE)+VLOOKUP(K31,'MLB Weekly Win Totals'!$B$5:$E$34,4,FALSE)+VLOOKUP(L31,'MLB Weekly Win Totals'!$B$5:$E$34,4,FALSE)+VLOOKUP(M31,'MLB Weekly Win Totals'!$B$5:$E$34,4,FALSE)+VLOOKUP(N31,'MLB Weekly Win Totals'!$B$5:$E$34,4,FALSE)+VLOOKUP(O31,'MLB Weekly Win Totals'!$B$5:$E$34,4,FALSE)+VLOOKUP(P31,'MLB Weekly Win Totals'!$B$5:$E$34,4,FALSE)+VLOOKUP(Q31,'MLB Weekly Win Totals'!$B$5:$E$34,4,FALSE)+VLOOKUP(R31,'MLB Weekly Win Totals'!$B$5:$E$34,4,FALSE))/20</f>
        <v>0.527872448998984</v>
      </c>
      <c r="W31" s="1" t="str">
        <f>VLOOKUP(S31,'Teams Used By Individual'!$B$4:$DF$71,4,FALSE)</f>
        <v>Red Sox</v>
      </c>
      <c r="X31" s="1" t="str">
        <f>VLOOKUP(S31,'Teams Used By Individual'!$B$4:$DF$71,3,FALSE)</f>
        <v>Brewers</v>
      </c>
      <c r="Y31" s="1">
        <v>2</v>
      </c>
      <c r="Z31" s="1">
        <v>5</v>
      </c>
      <c r="AA31">
        <v>2</v>
      </c>
      <c r="AB31">
        <f>VLOOKUP(A31,'MLB Weekly Win Totals'!$B$5:$HH$34,8,FALSE)</f>
        <v>3</v>
      </c>
    </row>
    <row r="32" spans="1:28" x14ac:dyDescent="0.2">
      <c r="A32" s="1" t="str">
        <f>VLOOKUP(S32,'Teams Used By Individual'!$B$4:$F$71,5,FALSE)</f>
        <v>Pirates</v>
      </c>
      <c r="B32" s="1" t="str">
        <f>VLOOKUP(S32,'Teams Used By Individual'!$B$4:$F$71,2,FALSE)</f>
        <v>Diamondbacks</v>
      </c>
      <c r="C32" s="1" t="str">
        <f>VLOOKUP(S32,'Teams Used By Individual'!$B$4:$FH$71,6,FALSE)</f>
        <v>Reds</v>
      </c>
      <c r="D32" s="1" t="str">
        <f>VLOOKUP(S32,'Teams Used By Individual'!$B$4:$FH$71,7,FALSE)</f>
        <v>Guardians</v>
      </c>
      <c r="E32" s="1" t="str">
        <f>VLOOKUP(S32,'Teams Used By Individual'!$B$4:$FH$71,8,FALSE)</f>
        <v>Royals</v>
      </c>
      <c r="F32" s="1" t="str">
        <f>VLOOKUP(S32,'Teams Used By Individual'!$B$4:$FH$71,9,FALSE)</f>
        <v>Cubs</v>
      </c>
      <c r="G32" s="1" t="str">
        <f>VLOOKUP(S32,'Teams Used By Individual'!$B$4:$FH$71,10,FALSE)</f>
        <v>Phillies</v>
      </c>
      <c r="H32" s="1" t="str">
        <f>VLOOKUP(S32,'Teams Used By Individual'!$B$4:$FH$71,11,FALSE)</f>
        <v>Mets</v>
      </c>
      <c r="I32" s="1" t="str">
        <f>VLOOKUP(S32,'Teams Used By Individual'!$B$4:$FH$71,12,FALSE)</f>
        <v>Twins</v>
      </c>
      <c r="J32" s="1" t="str">
        <f>VLOOKUP(S32,'Teams Used By Individual'!$B$4:$FH$71,13,FALSE)</f>
        <v>Tigers</v>
      </c>
      <c r="K32" s="1" t="str">
        <f>VLOOKUP(S32,'Teams Used By Individual'!$B$4:$FH$71,14,FALSE)</f>
        <v>Astros</v>
      </c>
      <c r="L32" s="1" t="str">
        <f>VLOOKUP(S32,'Teams Used By Individual'!$B$4:$FH$71,15,FALSE)</f>
        <v>Giants</v>
      </c>
      <c r="M32" s="1" t="str">
        <f>VLOOKUP(S32,'Teams Used By Individual'!$B$4:$FH$71,16,FALSE)</f>
        <v>Rays</v>
      </c>
      <c r="N32" s="1" t="str">
        <f>VLOOKUP(S32,'Teams Used By Individual'!$B$4:$FH$71,17,FALSE)</f>
        <v>Blue Jays</v>
      </c>
      <c r="O32" s="1" t="str">
        <f>VLOOKUP(S32,'Teams Used By Individual'!$B$4:$FH$71,21,FALSE)</f>
        <v>Orioles</v>
      </c>
      <c r="P32" s="1" t="str">
        <f>VLOOKUP(S32,'Teams Used By Individual'!$B$4:$FH$71,22,FALSE)</f>
        <v>Mariners</v>
      </c>
      <c r="Q32" s="1" t="str">
        <f>VLOOKUP(S32,'Teams Used By Individual'!$B$4:$FH$71,23,FALSE)</f>
        <v>Braves</v>
      </c>
      <c r="R32" s="1" t="str">
        <f>VLOOKUP(S32,'Teams Used By Individual'!$B$4:$FH$71,24,FALSE)</f>
        <v>Cardinals</v>
      </c>
      <c r="S32" s="14" t="s">
        <v>26</v>
      </c>
      <c r="T32" s="15">
        <f t="shared" si="0"/>
        <v>12</v>
      </c>
      <c r="U32" s="20">
        <f>(WAA!Y55-WAA!Y2)+(WAA!AF55-WAA!AF2)+(WAA!G40-WAA!G2)+(WAA!AC55-WAA!AC2)</f>
        <v>2.9685517970401696</v>
      </c>
      <c r="V32" s="13">
        <f>(VLOOKUP(A32,'MLB Weekly Win Totals'!$B$5:$E$34,4,FALSE)+VLOOKUP(X32,'MLB Weekly Win Totals'!$B$5:$E$34,4,FALSE)+VLOOKUP(W32,'MLB Weekly Win Totals'!$B$5:$E$34,4,FALSE)+VLOOKUP(B32,'MLB Weekly Win Totals'!$B$5:$E$34,4,FALSE)+VLOOKUP(C32,'MLB Weekly Win Totals'!$B$5:$E$34,4,FALSE)+VLOOKUP(D32,'MLB Weekly Win Totals'!$B$5:$E$34,4,FALSE)+VLOOKUP(E32,'MLB Weekly Win Totals'!$B$5:$E$34,4,FALSE)+VLOOKUP(F32,'MLB Weekly Win Totals'!$B$5:$E$34,4,FALSE)+VLOOKUP(G32,'MLB Weekly Win Totals'!$B$5:$E$34,4,FALSE)+VLOOKUP(H32,'MLB Weekly Win Totals'!$B$5:$E$34,4,FALSE)+VLOOKUP(I32,'MLB Weekly Win Totals'!$B$5:$E$34,4,FALSE)+VLOOKUP(J32,'MLB Weekly Win Totals'!$B$5:$E$34,4,FALSE)+VLOOKUP(K32,'MLB Weekly Win Totals'!$B$5:$E$34,4,FALSE)+VLOOKUP(L32,'MLB Weekly Win Totals'!$B$5:$E$34,4,FALSE)+VLOOKUP(M32,'MLB Weekly Win Totals'!$B$5:$E$34,4,FALSE)+VLOOKUP(N32,'MLB Weekly Win Totals'!$B$5:$E$34,4,FALSE)+VLOOKUP(O32,'MLB Weekly Win Totals'!$B$5:$E$34,4,FALSE)+VLOOKUP(P32,'MLB Weekly Win Totals'!$B$5:$E$34,4,FALSE)+VLOOKUP(Q32,'MLB Weekly Win Totals'!$B$5:$E$34,4,FALSE)+VLOOKUP(R32,'MLB Weekly Win Totals'!$B$5:$E$34,4,FALSE))/20</f>
        <v>0.5220337393215646</v>
      </c>
      <c r="W32" s="1" t="str">
        <f>VLOOKUP(S32,'Teams Used By Individual'!$B$4:$DF$71,4,FALSE)</f>
        <v>Red Sox</v>
      </c>
      <c r="X32" s="1" t="str">
        <f>VLOOKUP(S32,'Teams Used By Individual'!$B$4:$DF$71,3,FALSE)</f>
        <v>Brewers</v>
      </c>
      <c r="Y32" s="1">
        <v>2</v>
      </c>
      <c r="Z32" s="1">
        <v>5</v>
      </c>
      <c r="AA32">
        <v>2</v>
      </c>
      <c r="AB32">
        <f>VLOOKUP(A32,'MLB Weekly Win Totals'!$B$5:$HH$34,8,FALSE)</f>
        <v>3</v>
      </c>
    </row>
    <row r="33" spans="1:28" x14ac:dyDescent="0.2">
      <c r="A33" s="1" t="str">
        <f>VLOOKUP(S33,'Teams Used By Individual'!$B$4:$F$71,5,FALSE)</f>
        <v>Pirates</v>
      </c>
      <c r="B33" s="1" t="str">
        <f>VLOOKUP(S33,'Teams Used By Individual'!$B$4:$F$71,2,FALSE)</f>
        <v>Mariners</v>
      </c>
      <c r="C33" s="1" t="str">
        <f>VLOOKUP(S33,'Teams Used By Individual'!$B$4:$FH$71,6,FALSE)</f>
        <v>Giants</v>
      </c>
      <c r="D33" s="1" t="str">
        <f>VLOOKUP(S33,'Teams Used By Individual'!$B$4:$FH$71,7,FALSE)</f>
        <v>Reds</v>
      </c>
      <c r="E33" s="1" t="str">
        <f>VLOOKUP(S33,'Teams Used By Individual'!$B$4:$FH$71,8,FALSE)</f>
        <v>Royals</v>
      </c>
      <c r="F33" s="1" t="str">
        <f>VLOOKUP(S33,'Teams Used By Individual'!$B$4:$FH$71,9,FALSE)</f>
        <v>Nationals</v>
      </c>
      <c r="G33" s="1" t="str">
        <f>VLOOKUP(S33,'Teams Used By Individual'!$B$4:$FH$71,10,FALSE)</f>
        <v>Angels</v>
      </c>
      <c r="H33" s="1" t="str">
        <f>VLOOKUP(S33,'Teams Used By Individual'!$B$4:$FH$71,11,FALSE)</f>
        <v>Cardinals</v>
      </c>
      <c r="I33" s="1" t="str">
        <f>VLOOKUP(S33,'Teams Used By Individual'!$B$4:$FH$71,12,FALSE)</f>
        <v>Twins</v>
      </c>
      <c r="J33" s="1" t="str">
        <f>VLOOKUP(S33,'Teams Used By Individual'!$B$4:$FH$71,13,FALSE)</f>
        <v>Athletics</v>
      </c>
      <c r="K33" s="1" t="str">
        <f>VLOOKUP(S33,'Teams Used By Individual'!$B$4:$FH$71,14,FALSE)</f>
        <v>Astros</v>
      </c>
      <c r="L33" s="1" t="str">
        <f>VLOOKUP(S33,'Teams Used By Individual'!$B$4:$FH$71,15,FALSE)</f>
        <v>Dodgers</v>
      </c>
      <c r="M33" s="1" t="str">
        <f>VLOOKUP(S33,'Teams Used By Individual'!$B$4:$FH$71,16,FALSE)</f>
        <v>Braves</v>
      </c>
      <c r="N33" s="1" t="str">
        <f>VLOOKUP(S33,'Teams Used By Individual'!$B$4:$FH$71,17,FALSE)</f>
        <v>Mets</v>
      </c>
      <c r="O33" s="1" t="str">
        <f>VLOOKUP(S33,'Teams Used By Individual'!$B$4:$FH$71,21,FALSE)</f>
        <v>Tigers</v>
      </c>
      <c r="P33" s="1" t="str">
        <f>VLOOKUP(S33,'Teams Used By Individual'!$B$4:$FH$71,22,FALSE)</f>
        <v>Yankees</v>
      </c>
      <c r="Q33" s="1" t="str">
        <f>VLOOKUP(S33,'Teams Used By Individual'!$B$4:$FH$71,23,FALSE)</f>
        <v>Phillies</v>
      </c>
      <c r="R33" s="1" t="str">
        <f>VLOOKUP(S33,'Teams Used By Individual'!$B$4:$FH$71,24,FALSE)</f>
        <v>Diamondbacks</v>
      </c>
      <c r="S33" s="14" t="s">
        <v>72</v>
      </c>
      <c r="T33" s="15">
        <f t="shared" si="0"/>
        <v>12</v>
      </c>
      <c r="U33" s="20">
        <f>(WAA!Q67-WAA!Q2)+(WAA!P67-WAA!P2)+(WAA!G40-WAA!G2)+(WAA!AC67-WAA!AC2)</f>
        <v>1.6601097178683382</v>
      </c>
      <c r="V33" s="13">
        <f>(VLOOKUP(A33,'MLB Weekly Win Totals'!$B$5:$E$34,4,FALSE)+VLOOKUP(X33,'MLB Weekly Win Totals'!$B$5:$E$34,4,FALSE)+VLOOKUP(W33,'MLB Weekly Win Totals'!$B$5:$E$34,4,FALSE)+VLOOKUP(B33,'MLB Weekly Win Totals'!$B$5:$E$34,4,FALSE)+VLOOKUP(C33,'MLB Weekly Win Totals'!$B$5:$E$34,4,FALSE)+VLOOKUP(D33,'MLB Weekly Win Totals'!$B$5:$E$34,4,FALSE)+VLOOKUP(E33,'MLB Weekly Win Totals'!$B$5:$E$34,4,FALSE)+VLOOKUP(F33,'MLB Weekly Win Totals'!$B$5:$E$34,4,FALSE)+VLOOKUP(G33,'MLB Weekly Win Totals'!$B$5:$E$34,4,FALSE)+VLOOKUP(H33,'MLB Weekly Win Totals'!$B$5:$E$34,4,FALSE)+VLOOKUP(I33,'MLB Weekly Win Totals'!$B$5:$E$34,4,FALSE)+VLOOKUP(J33,'MLB Weekly Win Totals'!$B$5:$E$34,4,FALSE)+VLOOKUP(K33,'MLB Weekly Win Totals'!$B$5:$E$34,4,FALSE)+VLOOKUP(L33,'MLB Weekly Win Totals'!$B$5:$E$34,4,FALSE)+VLOOKUP(M33,'MLB Weekly Win Totals'!$B$5:$E$34,4,FALSE)+VLOOKUP(N33,'MLB Weekly Win Totals'!$B$5:$E$34,4,FALSE)+VLOOKUP(O33,'MLB Weekly Win Totals'!$B$5:$E$34,4,FALSE)+VLOOKUP(P33,'MLB Weekly Win Totals'!$B$5:$E$34,4,FALSE)+VLOOKUP(Q33,'MLB Weekly Win Totals'!$B$5:$E$34,4,FALSE)+VLOOKUP(R33,'MLB Weekly Win Totals'!$B$5:$E$34,4,FALSE))/20</f>
        <v>0.50687751063024555</v>
      </c>
      <c r="W33" s="1" t="str">
        <f>VLOOKUP(S33,'Teams Used By Individual'!$B$4:$DF$71,4,FALSE)</f>
        <v>Red Sox</v>
      </c>
      <c r="X33" s="1" t="str">
        <f>VLOOKUP(S33,'Teams Used By Individual'!$B$4:$DF$71,3,FALSE)</f>
        <v>Rangers</v>
      </c>
      <c r="Y33" s="1">
        <v>2</v>
      </c>
      <c r="Z33" s="1">
        <v>5</v>
      </c>
      <c r="AA33">
        <v>2</v>
      </c>
      <c r="AB33">
        <f>VLOOKUP(A33,'MLB Weekly Win Totals'!$B$5:$HH$34,8,FALSE)</f>
        <v>3</v>
      </c>
    </row>
    <row r="34" spans="1:28" x14ac:dyDescent="0.2">
      <c r="A34" s="1" t="str">
        <f>VLOOKUP(S34,'Teams Used By Individual'!$B$4:$F$71,5,FALSE)</f>
        <v>Pirates</v>
      </c>
      <c r="B34" s="1" t="str">
        <f>VLOOKUP(S34,'Teams Used By Individual'!$B$4:$F$71,2,FALSE)</f>
        <v>Mariners</v>
      </c>
      <c r="C34" s="1" t="str">
        <f>VLOOKUP(S34,'Teams Used By Individual'!$B$4:$FH$71,6,FALSE)</f>
        <v>Red Sox</v>
      </c>
      <c r="D34" s="1" t="str">
        <f>VLOOKUP(S34,'Teams Used By Individual'!$B$4:$FH$71,7,FALSE)</f>
        <v>Reds</v>
      </c>
      <c r="E34" s="1" t="str">
        <f>VLOOKUP(S34,'Teams Used By Individual'!$B$4:$FH$71,8,FALSE)</f>
        <v>Braves</v>
      </c>
      <c r="F34" s="1" t="str">
        <f>VLOOKUP(S34,'Teams Used By Individual'!$B$4:$FH$71,9,FALSE)</f>
        <v>Rangers</v>
      </c>
      <c r="G34" s="1" t="str">
        <f>VLOOKUP(S34,'Teams Used By Individual'!$B$4:$FH$71,10,FALSE)</f>
        <v>Brewers</v>
      </c>
      <c r="H34" s="1" t="str">
        <f>VLOOKUP(S34,'Teams Used By Individual'!$B$4:$FH$71,11,FALSE)</f>
        <v>Mets</v>
      </c>
      <c r="I34" s="1" t="str">
        <f>VLOOKUP(S34,'Teams Used By Individual'!$B$4:$FH$71,12,FALSE)</f>
        <v>Athletics</v>
      </c>
      <c r="J34" s="1" t="str">
        <f>VLOOKUP(S34,'Teams Used By Individual'!$B$4:$FH$71,13,FALSE)</f>
        <v>Phillies</v>
      </c>
      <c r="K34" s="1" t="str">
        <f>VLOOKUP(S34,'Teams Used By Individual'!$B$4:$FH$71,14,FALSE)</f>
        <v>Yankees</v>
      </c>
      <c r="L34" s="1" t="str">
        <f>VLOOKUP(S34,'Teams Used By Individual'!$B$4:$FH$71,15,FALSE)</f>
        <v>White Sox</v>
      </c>
      <c r="M34" s="1" t="str">
        <f>VLOOKUP(S34,'Teams Used By Individual'!$B$4:$FH$71,16,FALSE)</f>
        <v>Rays</v>
      </c>
      <c r="N34" s="1" t="str">
        <f>VLOOKUP(S34,'Teams Used By Individual'!$B$4:$FH$71,17,FALSE)</f>
        <v>Tigers</v>
      </c>
      <c r="O34" s="1" t="str">
        <f>VLOOKUP(S34,'Teams Used By Individual'!$B$4:$FH$71,21,FALSE)</f>
        <v>Guardians</v>
      </c>
      <c r="P34" s="1" t="str">
        <f>VLOOKUP(S34,'Teams Used By Individual'!$B$4:$FH$71,22,FALSE)</f>
        <v>Padres</v>
      </c>
      <c r="Q34" s="1" t="str">
        <f>VLOOKUP(S34,'Teams Used By Individual'!$B$4:$FH$71,23,FALSE)</f>
        <v>Cubs</v>
      </c>
      <c r="R34" s="1" t="str">
        <f>VLOOKUP(S34,'Teams Used By Individual'!$B$4:$FH$71,24,FALSE)</f>
        <v>Nationals</v>
      </c>
      <c r="S34" s="14" t="s">
        <v>41</v>
      </c>
      <c r="T34" s="15">
        <f t="shared" si="0"/>
        <v>12</v>
      </c>
      <c r="U34" s="20">
        <f>(WAA!P59-WAA!P2)+(WAA!M59-WAA!M2)+(WAA!K25-WAA!K2)+(WAA!AC59-WAA!AC2)</f>
        <v>-0.40006167760778788</v>
      </c>
      <c r="V34" s="13">
        <f>(VLOOKUP(A34,'MLB Weekly Win Totals'!$B$5:$E$34,4,FALSE)+VLOOKUP(X34,'MLB Weekly Win Totals'!$B$5:$E$34,4,FALSE)+VLOOKUP(W34,'MLB Weekly Win Totals'!$B$5:$E$34,4,FALSE)+VLOOKUP(B34,'MLB Weekly Win Totals'!$B$5:$E$34,4,FALSE)+VLOOKUP(C34,'MLB Weekly Win Totals'!$B$5:$E$34,4,FALSE)+VLOOKUP(D34,'MLB Weekly Win Totals'!$B$5:$E$34,4,FALSE)+VLOOKUP(E34,'MLB Weekly Win Totals'!$B$5:$E$34,4,FALSE)+VLOOKUP(F34,'MLB Weekly Win Totals'!$B$5:$E$34,4,FALSE)+VLOOKUP(G34,'MLB Weekly Win Totals'!$B$5:$E$34,4,FALSE)+VLOOKUP(H34,'MLB Weekly Win Totals'!$B$5:$E$34,4,FALSE)+VLOOKUP(I34,'MLB Weekly Win Totals'!$B$5:$E$34,4,FALSE)+VLOOKUP(J34,'MLB Weekly Win Totals'!$B$5:$E$34,4,FALSE)+VLOOKUP(K34,'MLB Weekly Win Totals'!$B$5:$E$34,4,FALSE)+VLOOKUP(L34,'MLB Weekly Win Totals'!$B$5:$E$34,4,FALSE)+VLOOKUP(M34,'MLB Weekly Win Totals'!$B$5:$E$34,4,FALSE)+VLOOKUP(N34,'MLB Weekly Win Totals'!$B$5:$E$34,4,FALSE)+VLOOKUP(O34,'MLB Weekly Win Totals'!$B$5:$E$34,4,FALSE)+VLOOKUP(P34,'MLB Weekly Win Totals'!$B$5:$E$34,4,FALSE)+VLOOKUP(Q34,'MLB Weekly Win Totals'!$B$5:$E$34,4,FALSE)+VLOOKUP(R34,'MLB Weekly Win Totals'!$B$5:$E$34,4,FALSE))/20</f>
        <v>0.50937567480543555</v>
      </c>
      <c r="W34" s="1" t="str">
        <f>VLOOKUP(S34,'Teams Used By Individual'!$B$4:$DF$71,4,FALSE)</f>
        <v>Royals</v>
      </c>
      <c r="X34" s="1" t="str">
        <f>VLOOKUP(S34,'Teams Used By Individual'!$B$4:$DF$71,3,FALSE)</f>
        <v>Twins</v>
      </c>
      <c r="Y34" s="1">
        <v>2</v>
      </c>
      <c r="Z34" s="1">
        <v>3</v>
      </c>
      <c r="AA34">
        <v>4</v>
      </c>
      <c r="AB34">
        <f>VLOOKUP(A34,'MLB Weekly Win Totals'!$B$5:$HH$34,8,FALSE)</f>
        <v>3</v>
      </c>
    </row>
    <row r="35" spans="1:28" x14ac:dyDescent="0.2">
      <c r="A35" s="1" t="str">
        <f>VLOOKUP(S35,'Teams Used By Individual'!$B$4:$F$71,5,FALSE)</f>
        <v>Nationals</v>
      </c>
      <c r="B35" s="1" t="str">
        <f>VLOOKUP(S35,'Teams Used By Individual'!$B$4:$F$71,2,FALSE)</f>
        <v>Pirates</v>
      </c>
      <c r="C35" s="1" t="str">
        <f>VLOOKUP(S35,'Teams Used By Individual'!$B$4:$FH$71,6,FALSE)</f>
        <v>Athletics</v>
      </c>
      <c r="D35" s="1" t="str">
        <f>VLOOKUP(S35,'Teams Used By Individual'!$B$4:$FH$71,7,FALSE)</f>
        <v>Reds</v>
      </c>
      <c r="E35" s="1" t="str">
        <f>VLOOKUP(S35,'Teams Used By Individual'!$B$4:$FH$71,8,FALSE)</f>
        <v>Royals</v>
      </c>
      <c r="F35" s="1" t="str">
        <f>VLOOKUP(S35,'Teams Used By Individual'!$B$4:$FH$71,9,FALSE)</f>
        <v>Rangers</v>
      </c>
      <c r="G35" s="1" t="str">
        <f>VLOOKUP(S35,'Teams Used By Individual'!$B$4:$FH$71,10,FALSE)</f>
        <v>Phillies</v>
      </c>
      <c r="H35" s="1" t="str">
        <f>VLOOKUP(S35,'Teams Used By Individual'!$B$4:$FH$71,11,FALSE)</f>
        <v>Blue Jays</v>
      </c>
      <c r="I35" s="1" t="str">
        <f>VLOOKUP(S35,'Teams Used By Individual'!$B$4:$FH$71,12,FALSE)</f>
        <v>Twins</v>
      </c>
      <c r="J35" s="1" t="str">
        <f>VLOOKUP(S35,'Teams Used By Individual'!$B$4:$FH$71,13,FALSE)</f>
        <v>Cubs</v>
      </c>
      <c r="K35" s="1" t="str">
        <f>VLOOKUP(S35,'Teams Used By Individual'!$B$4:$FH$71,14,FALSE)</f>
        <v>Astros</v>
      </c>
      <c r="L35" s="1" t="str">
        <f>VLOOKUP(S35,'Teams Used By Individual'!$B$4:$FH$71,15,FALSE)</f>
        <v>Brewers</v>
      </c>
      <c r="M35" s="1" t="str">
        <f>VLOOKUP(S35,'Teams Used By Individual'!$B$4:$FH$71,16,FALSE)</f>
        <v>Mariners</v>
      </c>
      <c r="N35" s="1" t="str">
        <f>VLOOKUP(S35,'Teams Used By Individual'!$B$4:$FH$71,17,FALSE)</f>
        <v>White Sox</v>
      </c>
      <c r="O35" s="1" t="str">
        <f>VLOOKUP(S35,'Teams Used By Individual'!$B$4:$FH$71,21,FALSE)</f>
        <v>Orioles</v>
      </c>
      <c r="P35" s="1" t="str">
        <f>VLOOKUP(S35,'Teams Used By Individual'!$B$4:$FH$71,22,FALSE)</f>
        <v>Guardians</v>
      </c>
      <c r="Q35" s="1" t="str">
        <f>VLOOKUP(S35,'Teams Used By Individual'!$B$4:$FH$71,23,FALSE)</f>
        <v>Marlins</v>
      </c>
      <c r="R35" s="1" t="str">
        <f>VLOOKUP(S35,'Teams Used By Individual'!$B$4:$FH$71,24,FALSE)</f>
        <v>Tigers</v>
      </c>
      <c r="S35" s="14" t="s">
        <v>24</v>
      </c>
      <c r="T35" s="15">
        <f t="shared" si="0"/>
        <v>12</v>
      </c>
      <c r="U35" s="20">
        <f>(WAA!AC48-WAA!AC2)+(WAA!E48-WAA!E2)+(WAA!AE15-WAA!AE2)+(WAA!W48-WAA!W2)</f>
        <v>3.7941303507695867E-3</v>
      </c>
      <c r="V35" s="13">
        <f>(VLOOKUP(A35,'MLB Weekly Win Totals'!$B$5:$E$34,4,FALSE)+VLOOKUP(X35,'MLB Weekly Win Totals'!$B$5:$E$34,4,FALSE)+VLOOKUP(W35,'MLB Weekly Win Totals'!$B$5:$E$34,4,FALSE)+VLOOKUP(B35,'MLB Weekly Win Totals'!$B$5:$E$34,4,FALSE)+VLOOKUP(C35,'MLB Weekly Win Totals'!$B$5:$E$34,4,FALSE)+VLOOKUP(D35,'MLB Weekly Win Totals'!$B$5:$E$34,4,FALSE)+VLOOKUP(E35,'MLB Weekly Win Totals'!$B$5:$E$34,4,FALSE)+VLOOKUP(F35,'MLB Weekly Win Totals'!$B$5:$E$34,4,FALSE)+VLOOKUP(G35,'MLB Weekly Win Totals'!$B$5:$E$34,4,FALSE)+VLOOKUP(H35,'MLB Weekly Win Totals'!$B$5:$E$34,4,FALSE)+VLOOKUP(I35,'MLB Weekly Win Totals'!$B$5:$E$34,4,FALSE)+VLOOKUP(J35,'MLB Weekly Win Totals'!$B$5:$E$34,4,FALSE)+VLOOKUP(K35,'MLB Weekly Win Totals'!$B$5:$E$34,4,FALSE)+VLOOKUP(L35,'MLB Weekly Win Totals'!$B$5:$E$34,4,FALSE)+VLOOKUP(M35,'MLB Weekly Win Totals'!$B$5:$E$34,4,FALSE)+VLOOKUP(N35,'MLB Weekly Win Totals'!$B$5:$E$34,4,FALSE)+VLOOKUP(O35,'MLB Weekly Win Totals'!$B$5:$E$34,4,FALSE)+VLOOKUP(P35,'MLB Weekly Win Totals'!$B$5:$E$34,4,FALSE)+VLOOKUP(Q35,'MLB Weekly Win Totals'!$B$5:$E$34,4,FALSE)+VLOOKUP(R35,'MLB Weekly Win Totals'!$B$5:$E$34,4,FALSE))/20</f>
        <v>0.51237890061188729</v>
      </c>
      <c r="W35" s="1" t="str">
        <f>VLOOKUP(S35,'Teams Used By Individual'!$B$4:$DF$71,4,FALSE)</f>
        <v>Padres</v>
      </c>
      <c r="X35" s="1" t="str">
        <f>VLOOKUP(S35,'Teams Used By Individual'!$B$4:$DF$71,3,FALSE)</f>
        <v>Yankees</v>
      </c>
      <c r="Y35" s="1">
        <v>1</v>
      </c>
      <c r="Z35" s="1">
        <v>3</v>
      </c>
      <c r="AA35">
        <v>5</v>
      </c>
      <c r="AB35">
        <f>VLOOKUP(A35,'MLB Weekly Win Totals'!$B$5:$HH$34,8,FALSE)</f>
        <v>3</v>
      </c>
    </row>
    <row r="36" spans="1:28" x14ac:dyDescent="0.2">
      <c r="A36" s="1" t="str">
        <f>VLOOKUP(S36,'Teams Used By Individual'!$B$4:$F$71,5,FALSE)</f>
        <v>Phillies</v>
      </c>
      <c r="B36" s="1" t="str">
        <f>VLOOKUP(S36,'Teams Used By Individual'!$B$4:$F$71,2,FALSE)</f>
        <v>Pirates</v>
      </c>
      <c r="C36" s="1" t="str">
        <f>VLOOKUP(S36,'Teams Used By Individual'!$B$4:$FH$71,6,FALSE)</f>
        <v>Reds</v>
      </c>
      <c r="D36" s="1" t="str">
        <f>VLOOKUP(S36,'Teams Used By Individual'!$B$4:$FH$71,7,FALSE)</f>
        <v>Tigers</v>
      </c>
      <c r="E36" s="1" t="str">
        <f>VLOOKUP(S36,'Teams Used By Individual'!$B$4:$FH$71,8,FALSE)</f>
        <v>Braves</v>
      </c>
      <c r="F36" s="1" t="str">
        <f>VLOOKUP(S36,'Teams Used By Individual'!$B$4:$FH$71,9,FALSE)</f>
        <v>Rangers</v>
      </c>
      <c r="G36" s="1" t="str">
        <f>VLOOKUP(S36,'Teams Used By Individual'!$B$4:$FH$71,10,FALSE)</f>
        <v>Athletics</v>
      </c>
      <c r="H36" s="1" t="str">
        <f>VLOOKUP(S36,'Teams Used By Individual'!$B$4:$FH$71,11,FALSE)</f>
        <v>Blue Jays</v>
      </c>
      <c r="I36" s="1" t="str">
        <f>VLOOKUP(S36,'Teams Used By Individual'!$B$4:$FH$71,12,FALSE)</f>
        <v>Twins</v>
      </c>
      <c r="J36" s="1" t="str">
        <f>VLOOKUP(S36,'Teams Used By Individual'!$B$4:$FH$71,13,FALSE)</f>
        <v>Cubs</v>
      </c>
      <c r="K36" s="1" t="str">
        <f>VLOOKUP(S36,'Teams Used By Individual'!$B$4:$FH$71,14,FALSE)</f>
        <v>Astros</v>
      </c>
      <c r="L36" s="1" t="str">
        <f>VLOOKUP(S36,'Teams Used By Individual'!$B$4:$FH$71,15,FALSE)</f>
        <v>Mets</v>
      </c>
      <c r="M36" s="1" t="str">
        <f>VLOOKUP(S36,'Teams Used By Individual'!$B$4:$FH$71,16,FALSE)</f>
        <v>Rockies</v>
      </c>
      <c r="N36" s="1" t="str">
        <f>VLOOKUP(S36,'Teams Used By Individual'!$B$4:$FH$71,17,FALSE)</f>
        <v>Padres</v>
      </c>
      <c r="O36" s="1" t="str">
        <f>VLOOKUP(S36,'Teams Used By Individual'!$B$4:$FH$71,21,FALSE)</f>
        <v>Orioles</v>
      </c>
      <c r="P36" s="1" t="str">
        <f>VLOOKUP(S36,'Teams Used By Individual'!$B$4:$FH$71,22,FALSE)</f>
        <v>Rays</v>
      </c>
      <c r="Q36" s="1" t="str">
        <f>VLOOKUP(S36,'Teams Used By Individual'!$B$4:$FH$71,23,FALSE)</f>
        <v>Royals</v>
      </c>
      <c r="R36" s="1" t="str">
        <f>VLOOKUP(S36,'Teams Used By Individual'!$B$4:$FH$71,24,FALSE)</f>
        <v>Giants</v>
      </c>
      <c r="S36" s="14" t="s">
        <v>46</v>
      </c>
      <c r="T36" s="15">
        <f t="shared" si="0"/>
        <v>12</v>
      </c>
      <c r="U36" s="20">
        <f>(WAA!Y34-WAA!Y2)+(WAA!AC34-WAA!AC2)+(WAA!G40-WAA!G2)+(WAA!T34-WAA!T2)</f>
        <v>-2.5180976430976427</v>
      </c>
      <c r="V36" s="13">
        <f>(VLOOKUP(A36,'MLB Weekly Win Totals'!$B$5:$E$34,4,FALSE)+VLOOKUP(X36,'MLB Weekly Win Totals'!$B$5:$E$34,4,FALSE)+VLOOKUP(W36,'MLB Weekly Win Totals'!$B$5:$E$34,4,FALSE)+VLOOKUP(B36,'MLB Weekly Win Totals'!$B$5:$E$34,4,FALSE)+VLOOKUP(C36,'MLB Weekly Win Totals'!$B$5:$E$34,4,FALSE)+VLOOKUP(D36,'MLB Weekly Win Totals'!$B$5:$E$34,4,FALSE)+VLOOKUP(E36,'MLB Weekly Win Totals'!$B$5:$E$34,4,FALSE)+VLOOKUP(F36,'MLB Weekly Win Totals'!$B$5:$E$34,4,FALSE)+VLOOKUP(G36,'MLB Weekly Win Totals'!$B$5:$E$34,4,FALSE)+VLOOKUP(H36,'MLB Weekly Win Totals'!$B$5:$E$34,4,FALSE)+VLOOKUP(I36,'MLB Weekly Win Totals'!$B$5:$E$34,4,FALSE)+VLOOKUP(J36,'MLB Weekly Win Totals'!$B$5:$E$34,4,FALSE)+VLOOKUP(K36,'MLB Weekly Win Totals'!$B$5:$E$34,4,FALSE)+VLOOKUP(L36,'MLB Weekly Win Totals'!$B$5:$E$34,4,FALSE)+VLOOKUP(M36,'MLB Weekly Win Totals'!$B$5:$E$34,4,FALSE)+VLOOKUP(N36,'MLB Weekly Win Totals'!$B$5:$E$34,4,FALSE)+VLOOKUP(O36,'MLB Weekly Win Totals'!$B$5:$E$34,4,FALSE)+VLOOKUP(P36,'MLB Weekly Win Totals'!$B$5:$E$34,4,FALSE)+VLOOKUP(Q36,'MLB Weekly Win Totals'!$B$5:$E$34,4,FALSE)+VLOOKUP(R36,'MLB Weekly Win Totals'!$B$5:$E$34,4,FALSE))/20</f>
        <v>0.50974011225626181</v>
      </c>
      <c r="W36" s="1" t="str">
        <f>VLOOKUP(S36,'Teams Used By Individual'!$B$4:$DF$71,4,FALSE)</f>
        <v>Red Sox</v>
      </c>
      <c r="X36" s="1" t="str">
        <f>VLOOKUP(S36,'Teams Used By Individual'!$B$4:$DF$71,3,FALSE)</f>
        <v>Brewers</v>
      </c>
      <c r="Y36" s="1">
        <v>1</v>
      </c>
      <c r="Z36" s="1">
        <v>5</v>
      </c>
      <c r="AA36">
        <v>2</v>
      </c>
      <c r="AB36">
        <f>VLOOKUP(A36,'MLB Weekly Win Totals'!$B$5:$HH$34,8,FALSE)</f>
        <v>4</v>
      </c>
    </row>
    <row r="37" spans="1:28" x14ac:dyDescent="0.2">
      <c r="A37" s="1" t="str">
        <f>VLOOKUP(S37,'Teams Used By Individual'!$B$4:$F$71,5,FALSE)</f>
        <v>Tigers</v>
      </c>
      <c r="B37" s="1" t="str">
        <f>VLOOKUP(S37,'Teams Used By Individual'!$B$4:$F$71,2,FALSE)</f>
        <v>Pirates</v>
      </c>
      <c r="C37" s="1" t="str">
        <f>VLOOKUP(S37,'Teams Used By Individual'!$B$4:$FH$71,6,FALSE)</f>
        <v>Giants</v>
      </c>
      <c r="D37" s="1" t="str">
        <f>VLOOKUP(S37,'Teams Used By Individual'!$B$4:$FH$71,7,FALSE)</f>
        <v>Reds</v>
      </c>
      <c r="E37" s="1" t="str">
        <f>VLOOKUP(S37,'Teams Used By Individual'!$B$4:$FH$71,8,FALSE)</f>
        <v>Royals</v>
      </c>
      <c r="F37" s="1" t="str">
        <f>VLOOKUP(S37,'Teams Used By Individual'!$B$4:$FH$71,9,FALSE)</f>
        <v>Cubs</v>
      </c>
      <c r="G37" s="1" t="str">
        <f>VLOOKUP(S37,'Teams Used By Individual'!$B$4:$FH$71,10,FALSE)</f>
        <v>Phillies</v>
      </c>
      <c r="H37" s="1" t="str">
        <f>VLOOKUP(S37,'Teams Used By Individual'!$B$4:$FH$71,11,FALSE)</f>
        <v>Mets</v>
      </c>
      <c r="I37" s="1" t="str">
        <f>VLOOKUP(S37,'Teams Used By Individual'!$B$4:$FH$71,12,FALSE)</f>
        <v>Twins</v>
      </c>
      <c r="J37" s="1" t="str">
        <f>VLOOKUP(S37,'Teams Used By Individual'!$B$4:$FH$71,13,FALSE)</f>
        <v>Rangers</v>
      </c>
      <c r="K37" s="1" t="str">
        <f>VLOOKUP(S37,'Teams Used By Individual'!$B$4:$FH$71,14,FALSE)</f>
        <v>Yankees</v>
      </c>
      <c r="L37" s="1" t="str">
        <f>VLOOKUP(S37,'Teams Used By Individual'!$B$4:$FH$71,15,FALSE)</f>
        <v>Astros</v>
      </c>
      <c r="M37" s="1" t="str">
        <f>VLOOKUP(S37,'Teams Used By Individual'!$B$4:$FH$71,16,FALSE)</f>
        <v>Mariners</v>
      </c>
      <c r="N37" s="1" t="str">
        <f>VLOOKUP(S37,'Teams Used By Individual'!$B$4:$FH$71,17,FALSE)</f>
        <v>Blue Jays</v>
      </c>
      <c r="O37" s="1" t="str">
        <f>VLOOKUP(S37,'Teams Used By Individual'!$B$4:$FH$71,21,FALSE)</f>
        <v>Guardians</v>
      </c>
      <c r="P37" s="1" t="str">
        <f>VLOOKUP(S37,'Teams Used By Individual'!$B$4:$FH$71,22,FALSE)</f>
        <v>Athletics</v>
      </c>
      <c r="Q37" s="1" t="str">
        <f>VLOOKUP(S37,'Teams Used By Individual'!$B$4:$FH$71,23,FALSE)</f>
        <v>Marlins</v>
      </c>
      <c r="R37" s="1" t="str">
        <f>VLOOKUP(S37,'Teams Used By Individual'!$B$4:$FH$71,24,FALSE)</f>
        <v>Diamondbacks</v>
      </c>
      <c r="S37" s="14" t="s">
        <v>64</v>
      </c>
      <c r="T37" s="15">
        <f t="shared" ref="T37:T72" si="1">SUM(Y37:AB37)</f>
        <v>12</v>
      </c>
      <c r="U37" s="20">
        <f>(WAA!Y50-WAA!Y2)+(WAA!AC50-WAA!AC2)+(WAA!G40-WAA!G2)+(WAA!L50-WAA!L2)</f>
        <v>-0.75428464977645304</v>
      </c>
      <c r="V37" s="13">
        <f>(VLOOKUP(A37,'MLB Weekly Win Totals'!$B$5:$E$34,4,FALSE)+VLOOKUP(X37,'MLB Weekly Win Totals'!$B$5:$E$34,4,FALSE)+VLOOKUP(W37,'MLB Weekly Win Totals'!$B$5:$E$34,4,FALSE)+VLOOKUP(B37,'MLB Weekly Win Totals'!$B$5:$E$34,4,FALSE)+VLOOKUP(C37,'MLB Weekly Win Totals'!$B$5:$E$34,4,FALSE)+VLOOKUP(D37,'MLB Weekly Win Totals'!$B$5:$E$34,4,FALSE)+VLOOKUP(E37,'MLB Weekly Win Totals'!$B$5:$E$34,4,FALSE)+VLOOKUP(F37,'MLB Weekly Win Totals'!$B$5:$E$34,4,FALSE)+VLOOKUP(G37,'MLB Weekly Win Totals'!$B$5:$E$34,4,FALSE)+VLOOKUP(H37,'MLB Weekly Win Totals'!$B$5:$E$34,4,FALSE)+VLOOKUP(I37,'MLB Weekly Win Totals'!$B$5:$E$34,4,FALSE)+VLOOKUP(J37,'MLB Weekly Win Totals'!$B$5:$E$34,4,FALSE)+VLOOKUP(K37,'MLB Weekly Win Totals'!$B$5:$E$34,4,FALSE)+VLOOKUP(L37,'MLB Weekly Win Totals'!$B$5:$E$34,4,FALSE)+VLOOKUP(M37,'MLB Weekly Win Totals'!$B$5:$E$34,4,FALSE)+VLOOKUP(N37,'MLB Weekly Win Totals'!$B$5:$E$34,4,FALSE)+VLOOKUP(O37,'MLB Weekly Win Totals'!$B$5:$E$34,4,FALSE)+VLOOKUP(P37,'MLB Weekly Win Totals'!$B$5:$E$34,4,FALSE)+VLOOKUP(Q37,'MLB Weekly Win Totals'!$B$5:$E$34,4,FALSE)+VLOOKUP(R37,'MLB Weekly Win Totals'!$B$5:$E$34,4,FALSE))/20</f>
        <v>0.52567567480543576</v>
      </c>
      <c r="W37" s="1" t="str">
        <f>VLOOKUP(S37,'Teams Used By Individual'!$B$4:$DF$71,4,FALSE)</f>
        <v>Red Sox</v>
      </c>
      <c r="X37" s="1" t="str">
        <f>VLOOKUP(S37,'Teams Used By Individual'!$B$4:$DF$71,3,FALSE)</f>
        <v>Brewers</v>
      </c>
      <c r="Y37" s="1">
        <v>1</v>
      </c>
      <c r="Z37" s="1">
        <v>5</v>
      </c>
      <c r="AA37">
        <v>2</v>
      </c>
      <c r="AB37">
        <f>VLOOKUP(A37,'MLB Weekly Win Totals'!$B$5:$HH$34,8,FALSE)</f>
        <v>4</v>
      </c>
    </row>
    <row r="38" spans="1:28" x14ac:dyDescent="0.2">
      <c r="A38" s="1" t="str">
        <f>VLOOKUP(S38,'Teams Used By Individual'!$B$4:$F$71,5,FALSE)</f>
        <v>Tigers</v>
      </c>
      <c r="B38" s="1" t="str">
        <f>VLOOKUP(S38,'Teams Used By Individual'!$B$4:$F$71,2,FALSE)</f>
        <v>Pirates</v>
      </c>
      <c r="C38" s="1" t="str">
        <f>VLOOKUP(S38,'Teams Used By Individual'!$B$4:$FH$71,6,FALSE)</f>
        <v>Reds</v>
      </c>
      <c r="D38" s="1" t="str">
        <f>VLOOKUP(S38,'Teams Used By Individual'!$B$4:$FH$71,7,FALSE)</f>
        <v>Rockies</v>
      </c>
      <c r="E38" s="1" t="str">
        <f>VLOOKUP(S38,'Teams Used By Individual'!$B$4:$FH$71,8,FALSE)</f>
        <v>Royals</v>
      </c>
      <c r="F38" s="1" t="str">
        <f>VLOOKUP(S38,'Teams Used By Individual'!$B$4:$FH$71,9,FALSE)</f>
        <v>Rangers</v>
      </c>
      <c r="G38" s="1" t="str">
        <f>VLOOKUP(S38,'Teams Used By Individual'!$B$4:$FH$71,10,FALSE)</f>
        <v>Phillies</v>
      </c>
      <c r="H38" s="1" t="str">
        <f>VLOOKUP(S38,'Teams Used By Individual'!$B$4:$FH$71,11,FALSE)</f>
        <v>Padres</v>
      </c>
      <c r="I38" s="1" t="str">
        <f>VLOOKUP(S38,'Teams Used By Individual'!$B$4:$FH$71,12,FALSE)</f>
        <v>Marlins</v>
      </c>
      <c r="J38" s="1" t="str">
        <f>VLOOKUP(S38,'Teams Used By Individual'!$B$4:$FH$71,13,FALSE)</f>
        <v>Yankees</v>
      </c>
      <c r="K38" s="1" t="str">
        <f>VLOOKUP(S38,'Teams Used By Individual'!$B$4:$FH$71,14,FALSE)</f>
        <v>Nationals</v>
      </c>
      <c r="L38" s="1" t="str">
        <f>VLOOKUP(S38,'Teams Used By Individual'!$B$4:$FH$71,15,FALSE)</f>
        <v>Athletics</v>
      </c>
      <c r="M38" s="1" t="str">
        <f>VLOOKUP(S38,'Teams Used By Individual'!$B$4:$FH$71,16,FALSE)</f>
        <v>Rays</v>
      </c>
      <c r="N38" s="1" t="str">
        <f>VLOOKUP(S38,'Teams Used By Individual'!$B$4:$FH$71,17,FALSE)</f>
        <v>Blue Jays</v>
      </c>
      <c r="O38" s="1" t="str">
        <f>VLOOKUP(S38,'Teams Used By Individual'!$B$4:$FH$71,21,FALSE)</f>
        <v>Orioles</v>
      </c>
      <c r="P38" s="1" t="str">
        <f>VLOOKUP(S38,'Teams Used By Individual'!$B$4:$FH$71,22,FALSE)</f>
        <v>Angels</v>
      </c>
      <c r="Q38" s="1" t="str">
        <f>VLOOKUP(S38,'Teams Used By Individual'!$B$4:$FH$71,23,FALSE)</f>
        <v>Mariners</v>
      </c>
      <c r="R38" s="1" t="str">
        <f>VLOOKUP(S38,'Teams Used By Individual'!$B$4:$FH$71,24,FALSE)</f>
        <v>Dodgers</v>
      </c>
      <c r="S38" s="14" t="s">
        <v>9</v>
      </c>
      <c r="T38" s="15">
        <f t="shared" si="1"/>
        <v>12</v>
      </c>
      <c r="U38" s="20">
        <f>(WAA!AC54-WAA!AC2)+(WAA!V54-WAA!V2)+(WAA!G40-WAA!G2)+(WAA!L54-WAA!L2)</f>
        <v>-0.50118219667399955</v>
      </c>
      <c r="V38" s="13">
        <f>(VLOOKUP(A38,'MLB Weekly Win Totals'!$B$5:$E$34,4,FALSE)+VLOOKUP(X38,'MLB Weekly Win Totals'!$B$5:$E$34,4,FALSE)+VLOOKUP(W38,'MLB Weekly Win Totals'!$B$5:$E$34,4,FALSE)+VLOOKUP(B38,'MLB Weekly Win Totals'!$B$5:$E$34,4,FALSE)+VLOOKUP(C38,'MLB Weekly Win Totals'!$B$5:$E$34,4,FALSE)+VLOOKUP(D38,'MLB Weekly Win Totals'!$B$5:$E$34,4,FALSE)+VLOOKUP(E38,'MLB Weekly Win Totals'!$B$5:$E$34,4,FALSE)+VLOOKUP(F38,'MLB Weekly Win Totals'!$B$5:$E$34,4,FALSE)+VLOOKUP(G38,'MLB Weekly Win Totals'!$B$5:$E$34,4,FALSE)+VLOOKUP(H38,'MLB Weekly Win Totals'!$B$5:$E$34,4,FALSE)+VLOOKUP(I38,'MLB Weekly Win Totals'!$B$5:$E$34,4,FALSE)+VLOOKUP(J38,'MLB Weekly Win Totals'!$B$5:$E$34,4,FALSE)+VLOOKUP(K38,'MLB Weekly Win Totals'!$B$5:$E$34,4,FALSE)+VLOOKUP(L38,'MLB Weekly Win Totals'!$B$5:$E$34,4,FALSE)+VLOOKUP(M38,'MLB Weekly Win Totals'!$B$5:$E$34,4,FALSE)+VLOOKUP(N38,'MLB Weekly Win Totals'!$B$5:$E$34,4,FALSE)+VLOOKUP(O38,'MLB Weekly Win Totals'!$B$5:$E$34,4,FALSE)+VLOOKUP(P38,'MLB Weekly Win Totals'!$B$5:$E$34,4,FALSE)+VLOOKUP(Q38,'MLB Weekly Win Totals'!$B$5:$E$34,4,FALSE)+VLOOKUP(R38,'MLB Weekly Win Totals'!$B$5:$E$34,4,FALSE))/20</f>
        <v>0.50280331708185844</v>
      </c>
      <c r="W38" s="1" t="str">
        <f>VLOOKUP(S38,'Teams Used By Individual'!$B$4:$DF$71,4,FALSE)</f>
        <v>Red Sox</v>
      </c>
      <c r="X38" s="1" t="str">
        <f>VLOOKUP(S38,'Teams Used By Individual'!$B$4:$DF$71,3,FALSE)</f>
        <v>Mets</v>
      </c>
      <c r="Y38" s="1">
        <v>1</v>
      </c>
      <c r="Z38" s="1">
        <v>5</v>
      </c>
      <c r="AA38">
        <v>2</v>
      </c>
      <c r="AB38">
        <f>VLOOKUP(A38,'MLB Weekly Win Totals'!$B$5:$HH$34,8,FALSE)</f>
        <v>4</v>
      </c>
    </row>
    <row r="39" spans="1:28" x14ac:dyDescent="0.2">
      <c r="A39" s="1" t="str">
        <f>VLOOKUP(S39,'Teams Used By Individual'!$B$4:$F$71,5,FALSE)</f>
        <v>Red Sox</v>
      </c>
      <c r="B39" s="1" t="str">
        <f>VLOOKUP(S39,'Teams Used By Individual'!$B$4:$F$71,2,FALSE)</f>
        <v>Phillies</v>
      </c>
      <c r="C39" s="1" t="str">
        <f>VLOOKUP(S39,'Teams Used By Individual'!$B$4:$FH$71,6,FALSE)</f>
        <v>Rangers</v>
      </c>
      <c r="D39" s="1" t="str">
        <f>VLOOKUP(S39,'Teams Used By Individual'!$B$4:$FH$71,7,FALSE)</f>
        <v>Mets</v>
      </c>
      <c r="E39" s="1" t="str">
        <f>VLOOKUP(S39,'Teams Used By Individual'!$B$4:$FH$71,8,FALSE)</f>
        <v>Royals</v>
      </c>
      <c r="F39" s="1" t="str">
        <f>VLOOKUP(S39,'Teams Used By Individual'!$B$4:$FH$71,9,FALSE)</f>
        <v>Orioles</v>
      </c>
      <c r="G39" s="1" t="str">
        <f>VLOOKUP(S39,'Teams Used By Individual'!$B$4:$FH$71,10,FALSE)</f>
        <v>Brewers</v>
      </c>
      <c r="H39" s="1" t="str">
        <f>VLOOKUP(S39,'Teams Used By Individual'!$B$4:$FH$71,11,FALSE)</f>
        <v>Cardinals</v>
      </c>
      <c r="I39" s="1" t="str">
        <f>VLOOKUP(S39,'Teams Used By Individual'!$B$4:$FH$71,12,FALSE)</f>
        <v>Tigers</v>
      </c>
      <c r="J39" s="1" t="str">
        <f>VLOOKUP(S39,'Teams Used By Individual'!$B$4:$FH$71,13,FALSE)</f>
        <v>Yankees</v>
      </c>
      <c r="K39" s="1" t="str">
        <f>VLOOKUP(S39,'Teams Used By Individual'!$B$4:$FH$71,14,FALSE)</f>
        <v>Astros</v>
      </c>
      <c r="L39" s="1" t="str">
        <f>VLOOKUP(S39,'Teams Used By Individual'!$B$4:$FH$71,15,FALSE)</f>
        <v>Dodgers</v>
      </c>
      <c r="M39" s="1" t="str">
        <f>VLOOKUP(S39,'Teams Used By Individual'!$B$4:$FH$71,16,FALSE)</f>
        <v>Rays</v>
      </c>
      <c r="N39" s="1" t="str">
        <f>VLOOKUP(S39,'Teams Used By Individual'!$B$4:$FH$71,17,FALSE)</f>
        <v>Reds</v>
      </c>
      <c r="O39" s="1" t="str">
        <f>VLOOKUP(S39,'Teams Used By Individual'!$B$4:$FH$71,21,FALSE)</f>
        <v>Nationals</v>
      </c>
      <c r="P39" s="1" t="str">
        <f>VLOOKUP(S39,'Teams Used By Individual'!$B$4:$FH$71,22,FALSE)</f>
        <v>Athletics</v>
      </c>
      <c r="Q39" s="1" t="str">
        <f>VLOOKUP(S39,'Teams Used By Individual'!$B$4:$FH$71,23,FALSE)</f>
        <v>Blue Jays</v>
      </c>
      <c r="R39" s="1" t="str">
        <f>VLOOKUP(S39,'Teams Used By Individual'!$B$4:$FH$71,24,FALSE)</f>
        <v>Pirates</v>
      </c>
      <c r="S39" s="14" t="s">
        <v>22</v>
      </c>
      <c r="T39" s="15">
        <f t="shared" si="1"/>
        <v>12</v>
      </c>
      <c r="U39" s="20">
        <f>(WAA!P12-WAA!P2)+(WAA!T12-WAA!T2)+(WAA!AE15-WAA!AE2)+(WAA!G12-WAA!G2)</f>
        <v>-3.5373243933588761</v>
      </c>
      <c r="V39" s="13">
        <f>(VLOOKUP(A39,'MLB Weekly Win Totals'!$B$5:$E$34,4,FALSE)+VLOOKUP(X39,'MLB Weekly Win Totals'!$B$5:$E$34,4,FALSE)+VLOOKUP(W39,'MLB Weekly Win Totals'!$B$5:$E$34,4,FALSE)+VLOOKUP(B39,'MLB Weekly Win Totals'!$B$5:$E$34,4,FALSE)+VLOOKUP(C39,'MLB Weekly Win Totals'!$B$5:$E$34,4,FALSE)+VLOOKUP(D39,'MLB Weekly Win Totals'!$B$5:$E$34,4,FALSE)+VLOOKUP(E39,'MLB Weekly Win Totals'!$B$5:$E$34,4,FALSE)+VLOOKUP(F39,'MLB Weekly Win Totals'!$B$5:$E$34,4,FALSE)+VLOOKUP(G39,'MLB Weekly Win Totals'!$B$5:$E$34,4,FALSE)+VLOOKUP(H39,'MLB Weekly Win Totals'!$B$5:$E$34,4,FALSE)+VLOOKUP(I39,'MLB Weekly Win Totals'!$B$5:$E$34,4,FALSE)+VLOOKUP(J39,'MLB Weekly Win Totals'!$B$5:$E$34,4,FALSE)+VLOOKUP(K39,'MLB Weekly Win Totals'!$B$5:$E$34,4,FALSE)+VLOOKUP(L39,'MLB Weekly Win Totals'!$B$5:$E$34,4,FALSE)+VLOOKUP(M39,'MLB Weekly Win Totals'!$B$5:$E$34,4,FALSE)+VLOOKUP(N39,'MLB Weekly Win Totals'!$B$5:$E$34,4,FALSE)+VLOOKUP(O39,'MLB Weekly Win Totals'!$B$5:$E$34,4,FALSE)+VLOOKUP(P39,'MLB Weekly Win Totals'!$B$5:$E$34,4,FALSE)+VLOOKUP(Q39,'MLB Weekly Win Totals'!$B$5:$E$34,4,FALSE)+VLOOKUP(R39,'MLB Weekly Win Totals'!$B$5:$E$34,4,FALSE))/20</f>
        <v>0.52463644060664205</v>
      </c>
      <c r="W39" s="1" t="str">
        <f>VLOOKUP(S39,'Teams Used By Individual'!$B$4:$DF$71,4,FALSE)</f>
        <v>Padres</v>
      </c>
      <c r="X39" s="1" t="str">
        <f>VLOOKUP(S39,'Teams Used By Individual'!$B$4:$DF$71,3,FALSE)</f>
        <v>Mariners</v>
      </c>
      <c r="Y39" s="1">
        <v>2</v>
      </c>
      <c r="Z39" s="1">
        <v>1</v>
      </c>
      <c r="AA39">
        <v>5</v>
      </c>
      <c r="AB39">
        <f>VLOOKUP(A39,'MLB Weekly Win Totals'!$B$5:$HH$34,8,FALSE)</f>
        <v>4</v>
      </c>
    </row>
    <row r="40" spans="1:28" x14ac:dyDescent="0.2">
      <c r="A40" s="1" t="str">
        <f>VLOOKUP(S40,'Teams Used By Individual'!$B$4:$F$71,5,FALSE)</f>
        <v>Mets</v>
      </c>
      <c r="B40" s="1" t="str">
        <f>VLOOKUP(S40,'Teams Used By Individual'!$B$4:$F$71,2,FALSE)</f>
        <v>Mariners</v>
      </c>
      <c r="C40" s="1" t="str">
        <f>VLOOKUP(S40,'Teams Used By Individual'!$B$4:$FH$71,6,FALSE)</f>
        <v>Guardians</v>
      </c>
      <c r="D40" s="1" t="str">
        <f>VLOOKUP(S40,'Teams Used By Individual'!$B$4:$FH$71,7,FALSE)</f>
        <v>Tigers</v>
      </c>
      <c r="E40" s="1" t="str">
        <f>VLOOKUP(S40,'Teams Used By Individual'!$B$4:$FH$71,8,FALSE)</f>
        <v>Royals</v>
      </c>
      <c r="F40" s="1" t="str">
        <f>VLOOKUP(S40,'Teams Used By Individual'!$B$4:$FH$71,9,FALSE)</f>
        <v>Cubs</v>
      </c>
      <c r="G40" s="1" t="str">
        <f>VLOOKUP(S40,'Teams Used By Individual'!$B$4:$FH$71,10,FALSE)</f>
        <v>Phillies</v>
      </c>
      <c r="H40" s="1" t="str">
        <f>VLOOKUP(S40,'Teams Used By Individual'!$B$4:$FH$71,11,FALSE)</f>
        <v>Cardinals</v>
      </c>
      <c r="I40" s="1" t="str">
        <f>VLOOKUP(S40,'Teams Used By Individual'!$B$4:$FH$71,12,FALSE)</f>
        <v>Marlins</v>
      </c>
      <c r="J40" s="1" t="str">
        <f>VLOOKUP(S40,'Teams Used By Individual'!$B$4:$FH$71,13,FALSE)</f>
        <v>Angels</v>
      </c>
      <c r="K40" s="1" t="str">
        <f>VLOOKUP(S40,'Teams Used By Individual'!$B$4:$FH$71,14,FALSE)</f>
        <v>Rays</v>
      </c>
      <c r="L40" s="1" t="str">
        <f>VLOOKUP(S40,'Teams Used By Individual'!$B$4:$FH$71,15,FALSE)</f>
        <v>Brewers</v>
      </c>
      <c r="M40" s="1" t="str">
        <f>VLOOKUP(S40,'Teams Used By Individual'!$B$4:$FH$71,16,FALSE)</f>
        <v>Rangers</v>
      </c>
      <c r="N40" s="1" t="str">
        <f>VLOOKUP(S40,'Teams Used By Individual'!$B$4:$FH$71,17,FALSE)</f>
        <v>Blue Jays</v>
      </c>
      <c r="O40" s="1" t="str">
        <f>VLOOKUP(S40,'Teams Used By Individual'!$B$4:$FH$71,21,FALSE)</f>
        <v>Rockies</v>
      </c>
      <c r="P40" s="1" t="str">
        <f>VLOOKUP(S40,'Teams Used By Individual'!$B$4:$FH$71,22,FALSE)</f>
        <v>Twins</v>
      </c>
      <c r="Q40" s="1" t="str">
        <f>VLOOKUP(S40,'Teams Used By Individual'!$B$4:$FH$71,23,FALSE)</f>
        <v>Athletics</v>
      </c>
      <c r="R40" s="1" t="str">
        <f>VLOOKUP(S40,'Teams Used By Individual'!$B$4:$FH$71,24,FALSE)</f>
        <v>Nationals</v>
      </c>
      <c r="S40" s="14" t="s">
        <v>1</v>
      </c>
      <c r="T40" s="15">
        <f t="shared" si="1"/>
        <v>12</v>
      </c>
      <c r="U40" s="20">
        <f>(WAA!E13-WAA!E2)+(WAA!P13-WAA!P2)+(WAA!F13-WAA!F2)+(WAA!V13-WAA!V2)</f>
        <v>-0.8750904885498878</v>
      </c>
      <c r="V40" s="13">
        <f>(VLOOKUP(A40,'MLB Weekly Win Totals'!$B$5:$E$34,4,FALSE)+VLOOKUP(X40,'MLB Weekly Win Totals'!$B$5:$E$34,4,FALSE)+VLOOKUP(W40,'MLB Weekly Win Totals'!$B$5:$E$34,4,FALSE)+VLOOKUP(B40,'MLB Weekly Win Totals'!$B$5:$E$34,4,FALSE)+VLOOKUP(C40,'MLB Weekly Win Totals'!$B$5:$E$34,4,FALSE)+VLOOKUP(D40,'MLB Weekly Win Totals'!$B$5:$E$34,4,FALSE)+VLOOKUP(E40,'MLB Weekly Win Totals'!$B$5:$E$34,4,FALSE)+VLOOKUP(F40,'MLB Weekly Win Totals'!$B$5:$E$34,4,FALSE)+VLOOKUP(G40,'MLB Weekly Win Totals'!$B$5:$E$34,4,FALSE)+VLOOKUP(H40,'MLB Weekly Win Totals'!$B$5:$E$34,4,FALSE)+VLOOKUP(I40,'MLB Weekly Win Totals'!$B$5:$E$34,4,FALSE)+VLOOKUP(J40,'MLB Weekly Win Totals'!$B$5:$E$34,4,FALSE)+VLOOKUP(K40,'MLB Weekly Win Totals'!$B$5:$E$34,4,FALSE)+VLOOKUP(L40,'MLB Weekly Win Totals'!$B$5:$E$34,4,FALSE)+VLOOKUP(M40,'MLB Weekly Win Totals'!$B$5:$E$34,4,FALSE)+VLOOKUP(N40,'MLB Weekly Win Totals'!$B$5:$E$34,4,FALSE)+VLOOKUP(O40,'MLB Weekly Win Totals'!$B$5:$E$34,4,FALSE)+VLOOKUP(P40,'MLB Weekly Win Totals'!$B$5:$E$34,4,FALSE)+VLOOKUP(Q40,'MLB Weekly Win Totals'!$B$5:$E$34,4,FALSE)+VLOOKUP(R40,'MLB Weekly Win Totals'!$B$5:$E$34,4,FALSE))/20</f>
        <v>0.50365028911118592</v>
      </c>
      <c r="W40" s="1" t="str">
        <f>VLOOKUP(S40,'Teams Used By Individual'!$B$4:$DF$71,4,FALSE)</f>
        <v>Orioles</v>
      </c>
      <c r="X40" s="1" t="str">
        <f>VLOOKUP(S40,'Teams Used By Individual'!$B$4:$DF$71,3,FALSE)</f>
        <v>Yankees</v>
      </c>
      <c r="Y40" s="1">
        <v>2</v>
      </c>
      <c r="Z40" s="1">
        <v>3</v>
      </c>
      <c r="AA40">
        <v>2</v>
      </c>
      <c r="AB40">
        <f>VLOOKUP(A40,'MLB Weekly Win Totals'!$B$5:$HH$34,8,FALSE)</f>
        <v>5</v>
      </c>
    </row>
    <row r="41" spans="1:28" x14ac:dyDescent="0.2">
      <c r="A41" s="1" t="str">
        <f>VLOOKUP(S41,'Teams Used By Individual'!$B$4:$F$71,5,FALSE)</f>
        <v>Mets</v>
      </c>
      <c r="B41" s="1" t="str">
        <f>VLOOKUP(S41,'Teams Used By Individual'!$B$4:$F$71,2,FALSE)</f>
        <v>Pirates</v>
      </c>
      <c r="C41" s="1" t="str">
        <f>VLOOKUP(S41,'Teams Used By Individual'!$B$4:$FH$71,6,FALSE)</f>
        <v>Reds</v>
      </c>
      <c r="D41" s="1" t="str">
        <f>VLOOKUP(S41,'Teams Used By Individual'!$B$4:$FH$71,7,FALSE)</f>
        <v>Athletics</v>
      </c>
      <c r="E41" s="1" t="str">
        <f>VLOOKUP(S41,'Teams Used By Individual'!$B$4:$FH$71,8,FALSE)</f>
        <v>Royals</v>
      </c>
      <c r="F41" s="1" t="str">
        <f>VLOOKUP(S41,'Teams Used By Individual'!$B$4:$FH$71,9,FALSE)</f>
        <v>Rangers</v>
      </c>
      <c r="G41" s="1" t="str">
        <f>VLOOKUP(S41,'Teams Used By Individual'!$B$4:$FH$71,10,FALSE)</f>
        <v>Phillies</v>
      </c>
      <c r="H41" s="1" t="str">
        <f>VLOOKUP(S41,'Teams Used By Individual'!$B$4:$FH$71,11,FALSE)</f>
        <v>Cubs</v>
      </c>
      <c r="I41" s="1" t="str">
        <f>VLOOKUP(S41,'Teams Used By Individual'!$B$4:$FH$71,12,FALSE)</f>
        <v>Marlins</v>
      </c>
      <c r="J41" s="1" t="str">
        <f>VLOOKUP(S41,'Teams Used By Individual'!$B$4:$FH$71,13,FALSE)</f>
        <v>Giants</v>
      </c>
      <c r="K41" s="1" t="str">
        <f>VLOOKUP(S41,'Teams Used By Individual'!$B$4:$FH$71,14,FALSE)</f>
        <v>Astros</v>
      </c>
      <c r="L41" s="1" t="str">
        <f>VLOOKUP(S41,'Teams Used By Individual'!$B$4:$FH$71,15,FALSE)</f>
        <v>Diamondbacks</v>
      </c>
      <c r="M41" s="1" t="str">
        <f>VLOOKUP(S41,'Teams Used By Individual'!$B$4:$FH$71,16,FALSE)</f>
        <v>Rays</v>
      </c>
      <c r="N41" s="1" t="str">
        <f>VLOOKUP(S41,'Teams Used By Individual'!$B$4:$FH$71,17,FALSE)</f>
        <v>Red Sox</v>
      </c>
      <c r="O41" s="1" t="str">
        <f>VLOOKUP(S41,'Teams Used By Individual'!$B$4:$FH$71,21,FALSE)</f>
        <v>Cardinals</v>
      </c>
      <c r="P41" s="1" t="str">
        <f>VLOOKUP(S41,'Teams Used By Individual'!$B$4:$FH$71,22,FALSE)</f>
        <v>Guardians</v>
      </c>
      <c r="Q41" s="1" t="str">
        <f>VLOOKUP(S41,'Teams Used By Individual'!$B$4:$FH$71,23,FALSE)</f>
        <v>Blue Jays</v>
      </c>
      <c r="R41" s="1" t="str">
        <f>VLOOKUP(S41,'Teams Used By Individual'!$B$4:$FH$71,24,FALSE)</f>
        <v>Tigers</v>
      </c>
      <c r="S41" s="14" t="s">
        <v>66</v>
      </c>
      <c r="T41" s="15">
        <f t="shared" si="1"/>
        <v>12</v>
      </c>
      <c r="U41" s="20">
        <f>(WAA!N27-WAA!N2)+(WAA!AC27-WAA!AC2)+(WAA!AE15-WAA!AE2)+(WAA!V27-WAA!V2)</f>
        <v>-0.18199041102266844</v>
      </c>
      <c r="V41" s="13">
        <f>(VLOOKUP(A41,'MLB Weekly Win Totals'!$B$5:$E$34,4,FALSE)+VLOOKUP(X41,'MLB Weekly Win Totals'!$B$5:$E$34,4,FALSE)+VLOOKUP(W41,'MLB Weekly Win Totals'!$B$5:$E$34,4,FALSE)+VLOOKUP(B41,'MLB Weekly Win Totals'!$B$5:$E$34,4,FALSE)+VLOOKUP(C41,'MLB Weekly Win Totals'!$B$5:$E$34,4,FALSE)+VLOOKUP(D41,'MLB Weekly Win Totals'!$B$5:$E$34,4,FALSE)+VLOOKUP(E41,'MLB Weekly Win Totals'!$B$5:$E$34,4,FALSE)+VLOOKUP(F41,'MLB Weekly Win Totals'!$B$5:$E$34,4,FALSE)+VLOOKUP(G41,'MLB Weekly Win Totals'!$B$5:$E$34,4,FALSE)+VLOOKUP(H41,'MLB Weekly Win Totals'!$B$5:$E$34,4,FALSE)+VLOOKUP(I41,'MLB Weekly Win Totals'!$B$5:$E$34,4,FALSE)+VLOOKUP(J41,'MLB Weekly Win Totals'!$B$5:$E$34,4,FALSE)+VLOOKUP(K41,'MLB Weekly Win Totals'!$B$5:$E$34,4,FALSE)+VLOOKUP(L41,'MLB Weekly Win Totals'!$B$5:$E$34,4,FALSE)+VLOOKUP(M41,'MLB Weekly Win Totals'!$B$5:$E$34,4,FALSE)+VLOOKUP(N41,'MLB Weekly Win Totals'!$B$5:$E$34,4,FALSE)+VLOOKUP(O41,'MLB Weekly Win Totals'!$B$5:$E$34,4,FALSE)+VLOOKUP(P41,'MLB Weekly Win Totals'!$B$5:$E$34,4,FALSE)+VLOOKUP(Q41,'MLB Weekly Win Totals'!$B$5:$E$34,4,FALSE)+VLOOKUP(R41,'MLB Weekly Win Totals'!$B$5:$E$34,4,FALSE))/20</f>
        <v>0.51051029321613584</v>
      </c>
      <c r="W41" s="1" t="str">
        <f>VLOOKUP(S41,'Teams Used By Individual'!$B$4:$DF$71,4,FALSE)</f>
        <v>Padres</v>
      </c>
      <c r="X41" s="1" t="str">
        <f>VLOOKUP(S41,'Teams Used By Individual'!$B$4:$DF$71,3,FALSE)</f>
        <v>White Sox</v>
      </c>
      <c r="Y41" s="1">
        <v>1</v>
      </c>
      <c r="Z41" s="1">
        <v>1</v>
      </c>
      <c r="AA41">
        <v>5</v>
      </c>
      <c r="AB41">
        <f>VLOOKUP(A41,'MLB Weekly Win Totals'!$B$5:$HH$34,8,FALSE)</f>
        <v>5</v>
      </c>
    </row>
    <row r="42" spans="1:28" x14ac:dyDescent="0.2">
      <c r="A42" s="1" t="str">
        <f>VLOOKUP(S42,'Teams Used By Individual'!$B$4:$F$71,5,FALSE)</f>
        <v>Pirates</v>
      </c>
      <c r="B42" s="1" t="str">
        <f>VLOOKUP(S42,'Teams Used By Individual'!$B$4:$F$71,2,FALSE)</f>
        <v>Diamondbacks</v>
      </c>
      <c r="C42" s="1" t="str">
        <f>VLOOKUP(S42,'Teams Used By Individual'!$B$4:$FH$71,6,FALSE)</f>
        <v>Giants</v>
      </c>
      <c r="D42" s="1" t="str">
        <f>VLOOKUP(S42,'Teams Used By Individual'!$B$4:$FH$71,7,FALSE)</f>
        <v>Reds</v>
      </c>
      <c r="E42" s="1" t="str">
        <f>VLOOKUP(S42,'Teams Used By Individual'!$B$4:$FH$71,8,FALSE)</f>
        <v>Royals</v>
      </c>
      <c r="F42" s="1" t="str">
        <f>VLOOKUP(S42,'Teams Used By Individual'!$B$4:$FH$71,9,FALSE)</f>
        <v>Braves</v>
      </c>
      <c r="G42" s="1" t="str">
        <f>VLOOKUP(S42,'Teams Used By Individual'!$B$4:$FH$71,10,FALSE)</f>
        <v>Phillies</v>
      </c>
      <c r="H42" s="1" t="str">
        <f>VLOOKUP(S42,'Teams Used By Individual'!$B$4:$FH$71,11,FALSE)</f>
        <v>Mets</v>
      </c>
      <c r="I42" s="1" t="str">
        <f>VLOOKUP(S42,'Teams Used By Individual'!$B$4:$FH$71,12,FALSE)</f>
        <v>Tigers</v>
      </c>
      <c r="J42" s="1" t="str">
        <f>VLOOKUP(S42,'Teams Used By Individual'!$B$4:$FH$71,13,FALSE)</f>
        <v>Cubs</v>
      </c>
      <c r="K42" s="1" t="str">
        <f>VLOOKUP(S42,'Teams Used By Individual'!$B$4:$FH$71,14,FALSE)</f>
        <v>Astros</v>
      </c>
      <c r="L42" s="1" t="str">
        <f>VLOOKUP(S42,'Teams Used By Individual'!$B$4:$FH$71,15,FALSE)</f>
        <v>Mariners</v>
      </c>
      <c r="M42" s="1" t="str">
        <f>VLOOKUP(S42,'Teams Used By Individual'!$B$4:$FH$71,16,FALSE)</f>
        <v>Blue Jays</v>
      </c>
      <c r="N42" s="1" t="str">
        <f>VLOOKUP(S42,'Teams Used By Individual'!$B$4:$FH$71,17,FALSE)</f>
        <v>Rays</v>
      </c>
      <c r="O42" s="1" t="str">
        <f>VLOOKUP(S42,'Teams Used By Individual'!$B$4:$FH$71,21,FALSE)</f>
        <v>Guardians</v>
      </c>
      <c r="P42" s="1" t="str">
        <f>VLOOKUP(S42,'Teams Used By Individual'!$B$4:$FH$71,22,FALSE)</f>
        <v>Yankees</v>
      </c>
      <c r="Q42" s="1" t="str">
        <f>VLOOKUP(S42,'Teams Used By Individual'!$B$4:$FH$71,23,FALSE)</f>
        <v>Marlins</v>
      </c>
      <c r="R42" s="1" t="str">
        <f>VLOOKUP(S42,'Teams Used By Individual'!$B$4:$FH$71,24,FALSE)</f>
        <v>Twins</v>
      </c>
      <c r="S42" s="14" t="s">
        <v>47</v>
      </c>
      <c r="T42" s="15">
        <f t="shared" si="1"/>
        <v>11</v>
      </c>
      <c r="U42" s="20">
        <f>(WAA!AE24-WAA!AE2)+(WAA!AF24-WAA!AF2)+(WAA!AD24-WAA!AD2)+(WAA!AC24-WAA!AC2)</f>
        <v>1.706178059666432</v>
      </c>
      <c r="V42" s="13">
        <f>(VLOOKUP(A42,'MLB Weekly Win Totals'!$B$5:$E$34,4,FALSE)+VLOOKUP(X42,'MLB Weekly Win Totals'!$B$5:$E$34,4,FALSE)+VLOOKUP(W42,'MLB Weekly Win Totals'!$B$5:$E$34,4,FALSE)+VLOOKUP(B42,'MLB Weekly Win Totals'!$B$5:$E$34,4,FALSE)+VLOOKUP(C42,'MLB Weekly Win Totals'!$B$5:$E$34,4,FALSE)+VLOOKUP(D42,'MLB Weekly Win Totals'!$B$5:$E$34,4,FALSE)+VLOOKUP(E42,'MLB Weekly Win Totals'!$B$5:$E$34,4,FALSE)+VLOOKUP(F42,'MLB Weekly Win Totals'!$B$5:$E$34,4,FALSE)+VLOOKUP(G42,'MLB Weekly Win Totals'!$B$5:$E$34,4,FALSE)+VLOOKUP(H42,'MLB Weekly Win Totals'!$B$5:$E$34,4,FALSE)+VLOOKUP(I42,'MLB Weekly Win Totals'!$B$5:$E$34,4,FALSE)+VLOOKUP(J42,'MLB Weekly Win Totals'!$B$5:$E$34,4,FALSE)+VLOOKUP(K42,'MLB Weekly Win Totals'!$B$5:$E$34,4,FALSE)+VLOOKUP(L42,'MLB Weekly Win Totals'!$B$5:$E$34,4,FALSE)+VLOOKUP(M42,'MLB Weekly Win Totals'!$B$5:$E$34,4,FALSE)+VLOOKUP(N42,'MLB Weekly Win Totals'!$B$5:$E$34,4,FALSE)+VLOOKUP(O42,'MLB Weekly Win Totals'!$B$5:$E$34,4,FALSE)+VLOOKUP(P42,'MLB Weekly Win Totals'!$B$5:$E$34,4,FALSE)+VLOOKUP(Q42,'MLB Weekly Win Totals'!$B$5:$E$34,4,FALSE)+VLOOKUP(R42,'MLB Weekly Win Totals'!$B$5:$E$34,4,FALSE))/20</f>
        <v>0.52300061579678103</v>
      </c>
      <c r="W42" s="1" t="str">
        <f>VLOOKUP(S42,'Teams Used By Individual'!$B$4:$DF$71,4,FALSE)</f>
        <v>Dodgers</v>
      </c>
      <c r="X42" s="1" t="str">
        <f>VLOOKUP(S42,'Teams Used By Individual'!$B$4:$DF$71,3,FALSE)</f>
        <v>Padres</v>
      </c>
      <c r="Y42" s="1">
        <v>2</v>
      </c>
      <c r="Z42" s="1">
        <v>4</v>
      </c>
      <c r="AA42">
        <v>2</v>
      </c>
      <c r="AB42">
        <f>VLOOKUP(A42,'MLB Weekly Win Totals'!$B$5:$HH$34,8,FALSE)</f>
        <v>3</v>
      </c>
    </row>
    <row r="43" spans="1:28" x14ac:dyDescent="0.2">
      <c r="A43" s="1" t="str">
        <f>VLOOKUP(S43,'Teams Used By Individual'!$B$4:$F$71,5,FALSE)</f>
        <v>Nationals</v>
      </c>
      <c r="B43" s="1" t="str">
        <f>VLOOKUP(S43,'Teams Used By Individual'!$B$4:$F$71,2,FALSE)</f>
        <v>Pirates</v>
      </c>
      <c r="C43" s="1" t="str">
        <f>VLOOKUP(S43,'Teams Used By Individual'!$B$4:$FH$71,6,FALSE)</f>
        <v>Giants</v>
      </c>
      <c r="D43" s="1" t="str">
        <f>VLOOKUP(S43,'Teams Used By Individual'!$B$4:$FH$71,7,FALSE)</f>
        <v>Reds</v>
      </c>
      <c r="E43" s="1" t="str">
        <f>VLOOKUP(S43,'Teams Used By Individual'!$B$4:$FH$71,8,FALSE)</f>
        <v>White Sox</v>
      </c>
      <c r="F43" s="1" t="str">
        <f>VLOOKUP(S43,'Teams Used By Individual'!$B$4:$FH$71,9,FALSE)</f>
        <v>Rangers</v>
      </c>
      <c r="G43" s="1" t="str">
        <f>VLOOKUP(S43,'Teams Used By Individual'!$B$4:$FH$71,10,FALSE)</f>
        <v>Angels</v>
      </c>
      <c r="H43" s="1" t="str">
        <f>VLOOKUP(S43,'Teams Used By Individual'!$B$4:$FH$71,11,FALSE)</f>
        <v>Blue Jays</v>
      </c>
      <c r="I43" s="1" t="str">
        <f>VLOOKUP(S43,'Teams Used By Individual'!$B$4:$FH$71,12,FALSE)</f>
        <v>Twins</v>
      </c>
      <c r="J43" s="1" t="str">
        <f>VLOOKUP(S43,'Teams Used By Individual'!$B$4:$FH$71,13,FALSE)</f>
        <v>Marlins</v>
      </c>
      <c r="K43" s="1" t="str">
        <f>VLOOKUP(S43,'Teams Used By Individual'!$B$4:$FH$71,14,FALSE)</f>
        <v>Astros</v>
      </c>
      <c r="L43" s="1" t="str">
        <f>VLOOKUP(S43,'Teams Used By Individual'!$B$4:$FH$71,15,FALSE)</f>
        <v>Mets</v>
      </c>
      <c r="M43" s="1" t="str">
        <f>VLOOKUP(S43,'Teams Used By Individual'!$B$4:$FH$71,16,FALSE)</f>
        <v>Mariners</v>
      </c>
      <c r="N43" s="1" t="str">
        <f>VLOOKUP(S43,'Teams Used By Individual'!$B$4:$FH$71,17,FALSE)</f>
        <v>Guardians</v>
      </c>
      <c r="O43" s="1" t="str">
        <f>VLOOKUP(S43,'Teams Used By Individual'!$B$4:$FH$71,21,FALSE)</f>
        <v>Orioles</v>
      </c>
      <c r="P43" s="1" t="str">
        <f>VLOOKUP(S43,'Teams Used By Individual'!$B$4:$FH$71,22,FALSE)</f>
        <v>Rays</v>
      </c>
      <c r="Q43" s="1" t="str">
        <f>VLOOKUP(S43,'Teams Used By Individual'!$B$4:$FH$71,23,FALSE)</f>
        <v>Braves</v>
      </c>
      <c r="R43" s="1" t="str">
        <f>VLOOKUP(S43,'Teams Used By Individual'!$B$4:$FH$71,24,FALSE)</f>
        <v>Tigers</v>
      </c>
      <c r="S43" s="14" t="s">
        <v>20</v>
      </c>
      <c r="T43" s="15">
        <f t="shared" si="1"/>
        <v>11</v>
      </c>
      <c r="U43" s="20">
        <f>(WAA!Y16-WAA!Y2)+(WAA!AC16-WAA!AC2)+(WAA!G40-WAA!G2)+(WAA!W16-WAA!W2)</f>
        <v>-1.1012156448202959</v>
      </c>
      <c r="V43" s="13">
        <f>(VLOOKUP(A43,'MLB Weekly Win Totals'!$B$5:$E$34,4,FALSE)+VLOOKUP(X43,'MLB Weekly Win Totals'!$B$5:$E$34,4,FALSE)+VLOOKUP(W43,'MLB Weekly Win Totals'!$B$5:$E$34,4,FALSE)+VLOOKUP(B43,'MLB Weekly Win Totals'!$B$5:$E$34,4,FALSE)+VLOOKUP(C43,'MLB Weekly Win Totals'!$B$5:$E$34,4,FALSE)+VLOOKUP(D43,'MLB Weekly Win Totals'!$B$5:$E$34,4,FALSE)+VLOOKUP(E43,'MLB Weekly Win Totals'!$B$5:$E$34,4,FALSE)+VLOOKUP(F43,'MLB Weekly Win Totals'!$B$5:$E$34,4,FALSE)+VLOOKUP(G43,'MLB Weekly Win Totals'!$B$5:$E$34,4,FALSE)+VLOOKUP(H43,'MLB Weekly Win Totals'!$B$5:$E$34,4,FALSE)+VLOOKUP(I43,'MLB Weekly Win Totals'!$B$5:$E$34,4,FALSE)+VLOOKUP(J43,'MLB Weekly Win Totals'!$B$5:$E$34,4,FALSE)+VLOOKUP(K43,'MLB Weekly Win Totals'!$B$5:$E$34,4,FALSE)+VLOOKUP(L43,'MLB Weekly Win Totals'!$B$5:$E$34,4,FALSE)+VLOOKUP(M43,'MLB Weekly Win Totals'!$B$5:$E$34,4,FALSE)+VLOOKUP(N43,'MLB Weekly Win Totals'!$B$5:$E$34,4,FALSE)+VLOOKUP(O43,'MLB Weekly Win Totals'!$B$5:$E$34,4,FALSE)+VLOOKUP(P43,'MLB Weekly Win Totals'!$B$5:$E$34,4,FALSE)+VLOOKUP(Q43,'MLB Weekly Win Totals'!$B$5:$E$34,4,FALSE)+VLOOKUP(R43,'MLB Weekly Win Totals'!$B$5:$E$34,4,FALSE))/20</f>
        <v>0.50183329347839645</v>
      </c>
      <c r="W43" s="1" t="str">
        <f>VLOOKUP(S43,'Teams Used By Individual'!$B$4:$DF$71,4,FALSE)</f>
        <v>Red Sox</v>
      </c>
      <c r="X43" s="1" t="str">
        <f>VLOOKUP(S43,'Teams Used By Individual'!$B$4:$DF$71,3,FALSE)</f>
        <v>Brewers</v>
      </c>
      <c r="Y43" s="1">
        <v>1</v>
      </c>
      <c r="Z43" s="1">
        <v>5</v>
      </c>
      <c r="AA43">
        <v>2</v>
      </c>
      <c r="AB43">
        <f>VLOOKUP(A43,'MLB Weekly Win Totals'!$B$5:$HH$34,8,FALSE)</f>
        <v>3</v>
      </c>
    </row>
    <row r="44" spans="1:28" x14ac:dyDescent="0.2">
      <c r="A44" s="1" t="str">
        <f>VLOOKUP(S44,'Teams Used By Individual'!$B$4:$F$71,5,FALSE)</f>
        <v>Nationals</v>
      </c>
      <c r="B44" s="1" t="str">
        <f>VLOOKUP(S44,'Teams Used By Individual'!$B$4:$F$71,2,FALSE)</f>
        <v>Pirates</v>
      </c>
      <c r="C44" s="1" t="str">
        <f>VLOOKUP(S44,'Teams Used By Individual'!$B$4:$FH$71,6,FALSE)</f>
        <v>Giants</v>
      </c>
      <c r="D44" s="1" t="str">
        <f>VLOOKUP(S44,'Teams Used By Individual'!$B$4:$FH$71,7,FALSE)</f>
        <v>Reds</v>
      </c>
      <c r="E44" s="1" t="str">
        <f>VLOOKUP(S44,'Teams Used By Individual'!$B$4:$FH$71,8,FALSE)</f>
        <v>Braves</v>
      </c>
      <c r="F44" s="1" t="str">
        <f>VLOOKUP(S44,'Teams Used By Individual'!$B$4:$FH$71,9,FALSE)</f>
        <v>Rangers</v>
      </c>
      <c r="G44" s="1" t="str">
        <f>VLOOKUP(S44,'Teams Used By Individual'!$B$4:$FH$71,10,FALSE)</f>
        <v>Phillies</v>
      </c>
      <c r="H44" s="1" t="str">
        <f>VLOOKUP(S44,'Teams Used By Individual'!$B$4:$FH$71,11,FALSE)</f>
        <v>Cubs</v>
      </c>
      <c r="I44" s="1" t="str">
        <f>VLOOKUP(S44,'Teams Used By Individual'!$B$4:$FH$71,12,FALSE)</f>
        <v>Tigers</v>
      </c>
      <c r="J44" s="1" t="str">
        <f>VLOOKUP(S44,'Teams Used By Individual'!$B$4:$FH$71,13,FALSE)</f>
        <v>Marlins</v>
      </c>
      <c r="K44" s="1" t="str">
        <f>VLOOKUP(S44,'Teams Used By Individual'!$B$4:$FH$71,14,FALSE)</f>
        <v>Astros</v>
      </c>
      <c r="L44" s="1" t="str">
        <f>VLOOKUP(S44,'Teams Used By Individual'!$B$4:$FH$71,15,FALSE)</f>
        <v>Diamondbacks</v>
      </c>
      <c r="M44" s="1" t="str">
        <f>VLOOKUP(S44,'Teams Used By Individual'!$B$4:$FH$71,16,FALSE)</f>
        <v>White Sox</v>
      </c>
      <c r="N44" s="1" t="str">
        <f>VLOOKUP(S44,'Teams Used By Individual'!$B$4:$FH$71,17,FALSE)</f>
        <v>Blue Jays</v>
      </c>
      <c r="O44" s="1" t="str">
        <f>VLOOKUP(S44,'Teams Used By Individual'!$B$4:$FH$71,21,FALSE)</f>
        <v>Rays</v>
      </c>
      <c r="P44" s="1" t="str">
        <f>VLOOKUP(S44,'Teams Used By Individual'!$B$4:$FH$71,22,FALSE)</f>
        <v>Guardians</v>
      </c>
      <c r="Q44" s="1" t="str">
        <f>VLOOKUP(S44,'Teams Used By Individual'!$B$4:$FH$71,23,FALSE)</f>
        <v>Mariners</v>
      </c>
      <c r="R44" s="1" t="str">
        <f>VLOOKUP(S44,'Teams Used By Individual'!$B$4:$FH$71,24,FALSE)</f>
        <v>Royals</v>
      </c>
      <c r="S44" s="14" t="s">
        <v>27</v>
      </c>
      <c r="T44" s="15">
        <f t="shared" si="1"/>
        <v>11</v>
      </c>
      <c r="U44" s="20">
        <f>(WAA!Y18-WAA!Y2)+(WAA!AC18-WAA!AC2)+(WAA!G40-WAA!G2)+(WAA!W18-WAA!W2)</f>
        <v>-1.1012156448202959</v>
      </c>
      <c r="V44" s="13">
        <f>(VLOOKUP(A44,'MLB Weekly Win Totals'!$B$5:$E$34,4,FALSE)+VLOOKUP(X44,'MLB Weekly Win Totals'!$B$5:$E$34,4,FALSE)+VLOOKUP(W44,'MLB Weekly Win Totals'!$B$5:$E$34,4,FALSE)+VLOOKUP(B44,'MLB Weekly Win Totals'!$B$5:$E$34,4,FALSE)+VLOOKUP(C44,'MLB Weekly Win Totals'!$B$5:$E$34,4,FALSE)+VLOOKUP(D44,'MLB Weekly Win Totals'!$B$5:$E$34,4,FALSE)+VLOOKUP(E44,'MLB Weekly Win Totals'!$B$5:$E$34,4,FALSE)+VLOOKUP(F44,'MLB Weekly Win Totals'!$B$5:$E$34,4,FALSE)+VLOOKUP(G44,'MLB Weekly Win Totals'!$B$5:$E$34,4,FALSE)+VLOOKUP(H44,'MLB Weekly Win Totals'!$B$5:$E$34,4,FALSE)+VLOOKUP(I44,'MLB Weekly Win Totals'!$B$5:$E$34,4,FALSE)+VLOOKUP(J44,'MLB Weekly Win Totals'!$B$5:$E$34,4,FALSE)+VLOOKUP(K44,'MLB Weekly Win Totals'!$B$5:$E$34,4,FALSE)+VLOOKUP(L44,'MLB Weekly Win Totals'!$B$5:$E$34,4,FALSE)+VLOOKUP(M44,'MLB Weekly Win Totals'!$B$5:$E$34,4,FALSE)+VLOOKUP(N44,'MLB Weekly Win Totals'!$B$5:$E$34,4,FALSE)+VLOOKUP(O44,'MLB Weekly Win Totals'!$B$5:$E$34,4,FALSE)+VLOOKUP(P44,'MLB Weekly Win Totals'!$B$5:$E$34,4,FALSE)+VLOOKUP(Q44,'MLB Weekly Win Totals'!$B$5:$E$34,4,FALSE)+VLOOKUP(R44,'MLB Weekly Win Totals'!$B$5:$E$34,4,FALSE))/20</f>
        <v>0.51114341674091945</v>
      </c>
      <c r="W44" s="1" t="str">
        <f>VLOOKUP(S44,'Teams Used By Individual'!$B$4:$DF$71,4,FALSE)</f>
        <v>Red Sox</v>
      </c>
      <c r="X44" s="1" t="str">
        <f>VLOOKUP(S44,'Teams Used By Individual'!$B$4:$DF$71,3,FALSE)</f>
        <v>Brewers</v>
      </c>
      <c r="Y44" s="1">
        <v>1</v>
      </c>
      <c r="Z44" s="1">
        <v>5</v>
      </c>
      <c r="AA44">
        <v>2</v>
      </c>
      <c r="AB44">
        <f>VLOOKUP(A44,'MLB Weekly Win Totals'!$B$5:$HH$34,8,FALSE)</f>
        <v>3</v>
      </c>
    </row>
    <row r="45" spans="1:28" x14ac:dyDescent="0.2">
      <c r="A45" s="1" t="str">
        <f>VLOOKUP(S45,'Teams Used By Individual'!$B$4:$F$71,5,FALSE)</f>
        <v>Nationals</v>
      </c>
      <c r="B45" s="1" t="str">
        <f>VLOOKUP(S45,'Teams Used By Individual'!$B$4:$F$71,2,FALSE)</f>
        <v>White Sox</v>
      </c>
      <c r="C45" s="1" t="str">
        <f>VLOOKUP(S45,'Teams Used By Individual'!$B$4:$FH$71,6,FALSE)</f>
        <v>Athletics</v>
      </c>
      <c r="D45" s="1" t="str">
        <f>VLOOKUP(S45,'Teams Used By Individual'!$B$4:$FH$71,7,FALSE)</f>
        <v>Rangers</v>
      </c>
      <c r="E45" s="1" t="str">
        <f>VLOOKUP(S45,'Teams Used By Individual'!$B$4:$FH$71,8,FALSE)</f>
        <v>Royals</v>
      </c>
      <c r="F45" s="1" t="str">
        <f>VLOOKUP(S45,'Teams Used By Individual'!$B$4:$FH$71,9,FALSE)</f>
        <v>Cubs</v>
      </c>
      <c r="G45" s="1" t="str">
        <f>VLOOKUP(S45,'Teams Used By Individual'!$B$4:$FH$71,10,FALSE)</f>
        <v>Phillies</v>
      </c>
      <c r="H45" s="1" t="str">
        <f>VLOOKUP(S45,'Teams Used By Individual'!$B$4:$FH$71,11,FALSE)</f>
        <v>Mets</v>
      </c>
      <c r="I45" s="1" t="str">
        <f>VLOOKUP(S45,'Teams Used By Individual'!$B$4:$FH$71,12,FALSE)</f>
        <v>Marlins</v>
      </c>
      <c r="J45" s="1" t="str">
        <f>VLOOKUP(S45,'Teams Used By Individual'!$B$4:$FH$71,13,FALSE)</f>
        <v>Astros</v>
      </c>
      <c r="K45" s="1" t="str">
        <f>VLOOKUP(S45,'Teams Used By Individual'!$B$4:$FH$71,14,FALSE)</f>
        <v>Mariners</v>
      </c>
      <c r="L45" s="1" t="str">
        <f>VLOOKUP(S45,'Teams Used By Individual'!$B$4:$FH$71,15,FALSE)</f>
        <v>Guardians</v>
      </c>
      <c r="M45" s="1" t="str">
        <f>VLOOKUP(S45,'Teams Used By Individual'!$B$4:$FH$71,16,FALSE)</f>
        <v>Reds</v>
      </c>
      <c r="N45" s="1" t="str">
        <f>VLOOKUP(S45,'Teams Used By Individual'!$B$4:$FH$71,17,FALSE)</f>
        <v>Angels</v>
      </c>
      <c r="O45" s="1" t="str">
        <f>VLOOKUP(S45,'Teams Used By Individual'!$B$4:$FH$71,21,FALSE)</f>
        <v>Braves</v>
      </c>
      <c r="P45" s="1" t="str">
        <f>VLOOKUP(S45,'Teams Used By Individual'!$B$4:$FH$71,22,FALSE)</f>
        <v>Cardinals</v>
      </c>
      <c r="Q45" s="1" t="str">
        <f>VLOOKUP(S45,'Teams Used By Individual'!$B$4:$FH$71,23,FALSE)</f>
        <v>Dodgers</v>
      </c>
      <c r="R45" s="1" t="str">
        <f>VLOOKUP(S45,'Teams Used By Individual'!$B$4:$FH$71,24,FALSE)</f>
        <v>Red Sox</v>
      </c>
      <c r="S45" s="14" t="s">
        <v>39</v>
      </c>
      <c r="T45" s="15">
        <f t="shared" si="1"/>
        <v>11</v>
      </c>
      <c r="U45" s="20">
        <f>(WAA!Y22-WAA!Y2)+(WAA!N22-WAA!N2)+(WAA!M22-WAA!M2)+(WAA!W22-WAA!W2)</f>
        <v>0.41557662142808471</v>
      </c>
      <c r="V45" s="13">
        <f>(VLOOKUP(A45,'MLB Weekly Win Totals'!$B$5:$E$34,4,FALSE)+VLOOKUP(X45,'MLB Weekly Win Totals'!$B$5:$E$34,4,FALSE)+VLOOKUP(W45,'MLB Weekly Win Totals'!$B$5:$E$34,4,FALSE)+VLOOKUP(B45,'MLB Weekly Win Totals'!$B$5:$E$34,4,FALSE)+VLOOKUP(C45,'MLB Weekly Win Totals'!$B$5:$E$34,4,FALSE)+VLOOKUP(D45,'MLB Weekly Win Totals'!$B$5:$E$34,4,FALSE)+VLOOKUP(E45,'MLB Weekly Win Totals'!$B$5:$E$34,4,FALSE)+VLOOKUP(F45,'MLB Weekly Win Totals'!$B$5:$E$34,4,FALSE)+VLOOKUP(G45,'MLB Weekly Win Totals'!$B$5:$E$34,4,FALSE)+VLOOKUP(H45,'MLB Weekly Win Totals'!$B$5:$E$34,4,FALSE)+VLOOKUP(I45,'MLB Weekly Win Totals'!$B$5:$E$34,4,FALSE)+VLOOKUP(J45,'MLB Weekly Win Totals'!$B$5:$E$34,4,FALSE)+VLOOKUP(K45,'MLB Weekly Win Totals'!$B$5:$E$34,4,FALSE)+VLOOKUP(L45,'MLB Weekly Win Totals'!$B$5:$E$34,4,FALSE)+VLOOKUP(M45,'MLB Weekly Win Totals'!$B$5:$E$34,4,FALSE)+VLOOKUP(N45,'MLB Weekly Win Totals'!$B$5:$E$34,4,FALSE)+VLOOKUP(O45,'MLB Weekly Win Totals'!$B$5:$E$34,4,FALSE)+VLOOKUP(P45,'MLB Weekly Win Totals'!$B$5:$E$34,4,FALSE)+VLOOKUP(Q45,'MLB Weekly Win Totals'!$B$5:$E$34,4,FALSE)+VLOOKUP(R45,'MLB Weekly Win Totals'!$B$5:$E$34,4,FALSE))/20</f>
        <v>0.50920419503073</v>
      </c>
      <c r="W45" s="1" t="str">
        <f>VLOOKUP(S45,'Teams Used By Individual'!$B$4:$DF$71,4,FALSE)</f>
        <v>Twins</v>
      </c>
      <c r="X45" s="1" t="str">
        <f>VLOOKUP(S45,'Teams Used By Individual'!$B$4:$DF$71,3,FALSE)</f>
        <v>Brewers</v>
      </c>
      <c r="Y45" s="1">
        <v>1</v>
      </c>
      <c r="Z45" s="1">
        <v>5</v>
      </c>
      <c r="AA45">
        <v>2</v>
      </c>
      <c r="AB45">
        <f>VLOOKUP(A45,'MLB Weekly Win Totals'!$B$5:$HH$34,8,FALSE)</f>
        <v>3</v>
      </c>
    </row>
    <row r="46" spans="1:28" x14ac:dyDescent="0.2">
      <c r="A46" s="1" t="str">
        <f>VLOOKUP(S46,'Teams Used By Individual'!$B$4:$F$71,5,FALSE)</f>
        <v>Nationals</v>
      </c>
      <c r="B46" s="1" t="str">
        <f>VLOOKUP(S46,'Teams Used By Individual'!$B$4:$F$71,2,FALSE)</f>
        <v>Pirates</v>
      </c>
      <c r="C46" s="1" t="str">
        <f>VLOOKUP(S46,'Teams Used By Individual'!$B$4:$FH$71,6,FALSE)</f>
        <v>White Sox</v>
      </c>
      <c r="D46" s="1" t="str">
        <f>VLOOKUP(S46,'Teams Used By Individual'!$B$4:$FH$71,7,FALSE)</f>
        <v>Rangers</v>
      </c>
      <c r="E46" s="1" t="str">
        <f>VLOOKUP(S46,'Teams Used By Individual'!$B$4:$FH$71,8,FALSE)</f>
        <v>Royals</v>
      </c>
      <c r="F46" s="1" t="str">
        <f>VLOOKUP(S46,'Teams Used By Individual'!$B$4:$FH$71,9,FALSE)</f>
        <v>Braves</v>
      </c>
      <c r="G46" s="1" t="str">
        <f>VLOOKUP(S46,'Teams Used By Individual'!$B$4:$FH$71,10,FALSE)</f>
        <v>Angels</v>
      </c>
      <c r="H46" s="1" t="str">
        <f>VLOOKUP(S46,'Teams Used By Individual'!$B$4:$FH$71,11,FALSE)</f>
        <v>Blue Jays</v>
      </c>
      <c r="I46" s="1" t="str">
        <f>VLOOKUP(S46,'Teams Used By Individual'!$B$4:$FH$71,12,FALSE)</f>
        <v>Twins</v>
      </c>
      <c r="J46" s="1" t="str">
        <f>VLOOKUP(S46,'Teams Used By Individual'!$B$4:$FH$71,13,FALSE)</f>
        <v>Cardinals</v>
      </c>
      <c r="K46" s="1" t="str">
        <f>VLOOKUP(S46,'Teams Used By Individual'!$B$4:$FH$71,14,FALSE)</f>
        <v>Astros</v>
      </c>
      <c r="L46" s="1" t="str">
        <f>VLOOKUP(S46,'Teams Used By Individual'!$B$4:$FH$71,15,FALSE)</f>
        <v>Mets</v>
      </c>
      <c r="M46" s="1" t="str">
        <f>VLOOKUP(S46,'Teams Used By Individual'!$B$4:$FH$71,16,FALSE)</f>
        <v>Giants</v>
      </c>
      <c r="N46" s="1" t="str">
        <f>VLOOKUP(S46,'Teams Used By Individual'!$B$4:$FH$71,17,FALSE)</f>
        <v>Reds</v>
      </c>
      <c r="O46" s="1" t="str">
        <f>VLOOKUP(S46,'Teams Used By Individual'!$B$4:$FH$71,21,FALSE)</f>
        <v>Tigers</v>
      </c>
      <c r="P46" s="1" t="str">
        <f>VLOOKUP(S46,'Teams Used By Individual'!$B$4:$FH$71,22,FALSE)</f>
        <v>Guardians</v>
      </c>
      <c r="Q46" s="1" t="str">
        <f>VLOOKUP(S46,'Teams Used By Individual'!$B$4:$FH$71,23,FALSE)</f>
        <v>Athletics</v>
      </c>
      <c r="R46" s="1" t="str">
        <f>VLOOKUP(S46,'Teams Used By Individual'!$B$4:$FH$71,24,FALSE)</f>
        <v>Padres</v>
      </c>
      <c r="S46" s="14" t="s">
        <v>67</v>
      </c>
      <c r="T46" s="15">
        <f t="shared" si="1"/>
        <v>11</v>
      </c>
      <c r="U46" s="20">
        <f>(WAA!Y35-WAA!Y2)+(WAA!AC35-WAA!AC2)+(WAA!G40-WAA!G2)+(WAA!W35-WAA!W2)</f>
        <v>-1.1012156448202959</v>
      </c>
      <c r="V46" s="13">
        <f>(VLOOKUP(A46,'MLB Weekly Win Totals'!$B$5:$E$34,4,FALSE)+VLOOKUP(X46,'MLB Weekly Win Totals'!$B$5:$E$34,4,FALSE)+VLOOKUP(W46,'MLB Weekly Win Totals'!$B$5:$E$34,4,FALSE)+VLOOKUP(B46,'MLB Weekly Win Totals'!$B$5:$E$34,4,FALSE)+VLOOKUP(C46,'MLB Weekly Win Totals'!$B$5:$E$34,4,FALSE)+VLOOKUP(D46,'MLB Weekly Win Totals'!$B$5:$E$34,4,FALSE)+VLOOKUP(E46,'MLB Weekly Win Totals'!$B$5:$E$34,4,FALSE)+VLOOKUP(F46,'MLB Weekly Win Totals'!$B$5:$E$34,4,FALSE)+VLOOKUP(G46,'MLB Weekly Win Totals'!$B$5:$E$34,4,FALSE)+VLOOKUP(H46,'MLB Weekly Win Totals'!$B$5:$E$34,4,FALSE)+VLOOKUP(I46,'MLB Weekly Win Totals'!$B$5:$E$34,4,FALSE)+VLOOKUP(J46,'MLB Weekly Win Totals'!$B$5:$E$34,4,FALSE)+VLOOKUP(K46,'MLB Weekly Win Totals'!$B$5:$E$34,4,FALSE)+VLOOKUP(L46,'MLB Weekly Win Totals'!$B$5:$E$34,4,FALSE)+VLOOKUP(M46,'MLB Weekly Win Totals'!$B$5:$E$34,4,FALSE)+VLOOKUP(N46,'MLB Weekly Win Totals'!$B$5:$E$34,4,FALSE)+VLOOKUP(O46,'MLB Weekly Win Totals'!$B$5:$E$34,4,FALSE)+VLOOKUP(P46,'MLB Weekly Win Totals'!$B$5:$E$34,4,FALSE)+VLOOKUP(Q46,'MLB Weekly Win Totals'!$B$5:$E$34,4,FALSE)+VLOOKUP(R46,'MLB Weekly Win Totals'!$B$5:$E$34,4,FALSE))/20</f>
        <v>0.50326555154291275</v>
      </c>
      <c r="W46" s="1" t="str">
        <f>VLOOKUP(S46,'Teams Used By Individual'!$B$4:$DF$71,4,FALSE)</f>
        <v>Red Sox</v>
      </c>
      <c r="X46" s="1" t="str">
        <f>VLOOKUP(S46,'Teams Used By Individual'!$B$4:$DF$71,3,FALSE)</f>
        <v>Brewers</v>
      </c>
      <c r="Y46" s="1">
        <v>1</v>
      </c>
      <c r="Z46" s="1">
        <v>5</v>
      </c>
      <c r="AA46">
        <v>2</v>
      </c>
      <c r="AB46">
        <f>VLOOKUP(A46,'MLB Weekly Win Totals'!$B$5:$HH$34,8,FALSE)</f>
        <v>3</v>
      </c>
    </row>
    <row r="47" spans="1:28" x14ac:dyDescent="0.2">
      <c r="A47" s="1" t="str">
        <f>VLOOKUP(S47,'Teams Used By Individual'!$B$4:$F$71,5,FALSE)</f>
        <v>Nationals</v>
      </c>
      <c r="B47" s="1" t="str">
        <f>VLOOKUP(S47,'Teams Used By Individual'!$B$4:$F$71,2,FALSE)</f>
        <v>Pirates</v>
      </c>
      <c r="C47" s="1" t="str">
        <f>VLOOKUP(S47,'Teams Used By Individual'!$B$4:$FH$71,6,FALSE)</f>
        <v>White Sox</v>
      </c>
      <c r="D47" s="1" t="str">
        <f>VLOOKUP(S47,'Teams Used By Individual'!$B$4:$FH$71,7,FALSE)</f>
        <v>Reds</v>
      </c>
      <c r="E47" s="1" t="str">
        <f>VLOOKUP(S47,'Teams Used By Individual'!$B$4:$FH$71,8,FALSE)</f>
        <v>Royals</v>
      </c>
      <c r="F47" s="1" t="str">
        <f>VLOOKUP(S47,'Teams Used By Individual'!$B$4:$FH$71,9,FALSE)</f>
        <v>Rangers</v>
      </c>
      <c r="G47" s="1" t="str">
        <f>VLOOKUP(S47,'Teams Used By Individual'!$B$4:$FH$71,10,FALSE)</f>
        <v>Angels</v>
      </c>
      <c r="H47" s="1" t="str">
        <f>VLOOKUP(S47,'Teams Used By Individual'!$B$4:$FH$71,11,FALSE)</f>
        <v>Mets</v>
      </c>
      <c r="I47" s="1" t="str">
        <f>VLOOKUP(S47,'Teams Used By Individual'!$B$4:$FH$71,12,FALSE)</f>
        <v>Tigers</v>
      </c>
      <c r="J47" s="1" t="str">
        <f>VLOOKUP(S47,'Teams Used By Individual'!$B$4:$FH$71,13,FALSE)</f>
        <v>Cubs</v>
      </c>
      <c r="K47" s="1" t="str">
        <f>VLOOKUP(S47,'Teams Used By Individual'!$B$4:$FH$71,14,FALSE)</f>
        <v>Astros</v>
      </c>
      <c r="L47" s="1" t="str">
        <f>VLOOKUP(S47,'Teams Used By Individual'!$B$4:$FH$71,15,FALSE)</f>
        <v>Brewers</v>
      </c>
      <c r="M47" s="1" t="str">
        <f>VLOOKUP(S47,'Teams Used By Individual'!$B$4:$FH$71,16,FALSE)</f>
        <v>Mariners</v>
      </c>
      <c r="N47" s="1" t="str">
        <f>VLOOKUP(S47,'Teams Used By Individual'!$B$4:$FH$71,17,FALSE)</f>
        <v>Blue Jays</v>
      </c>
      <c r="O47" s="1" t="str">
        <f>VLOOKUP(S47,'Teams Used By Individual'!$B$4:$FH$71,21,FALSE)</f>
        <v>Padres</v>
      </c>
      <c r="P47" s="1" t="str">
        <f>VLOOKUP(S47,'Teams Used By Individual'!$B$4:$FH$71,22,FALSE)</f>
        <v>Guardians</v>
      </c>
      <c r="Q47" s="1" t="str">
        <f>VLOOKUP(S47,'Teams Used By Individual'!$B$4:$FH$71,23,FALSE)</f>
        <v>Braves</v>
      </c>
      <c r="R47" s="1" t="str">
        <f>VLOOKUP(S47,'Teams Used By Individual'!$B$4:$FH$71,24,FALSE)</f>
        <v>Diamondbacks</v>
      </c>
      <c r="S47" s="14" t="s">
        <v>56</v>
      </c>
      <c r="T47" s="15">
        <f t="shared" si="1"/>
        <v>11</v>
      </c>
      <c r="U47" s="20">
        <f>(WAA!AC46-WAA!AC2)+(WAA!T46-WAA!T2)+(WAA!G40-WAA!G2)+(WAA!W46-WAA!W2)</f>
        <v>-1.853404197008848</v>
      </c>
      <c r="V47" s="13">
        <f>(VLOOKUP(A47,'MLB Weekly Win Totals'!$B$5:$E$34,4,FALSE)+VLOOKUP(X47,'MLB Weekly Win Totals'!$B$5:$E$34,4,FALSE)+VLOOKUP(W47,'MLB Weekly Win Totals'!$B$5:$E$34,4,FALSE)+VLOOKUP(B47,'MLB Weekly Win Totals'!$B$5:$E$34,4,FALSE)+VLOOKUP(C47,'MLB Weekly Win Totals'!$B$5:$E$34,4,FALSE)+VLOOKUP(D47,'MLB Weekly Win Totals'!$B$5:$E$34,4,FALSE)+VLOOKUP(E47,'MLB Weekly Win Totals'!$B$5:$E$34,4,FALSE)+VLOOKUP(F47,'MLB Weekly Win Totals'!$B$5:$E$34,4,FALSE)+VLOOKUP(G47,'MLB Weekly Win Totals'!$B$5:$E$34,4,FALSE)+VLOOKUP(H47,'MLB Weekly Win Totals'!$B$5:$E$34,4,FALSE)+VLOOKUP(I47,'MLB Weekly Win Totals'!$B$5:$E$34,4,FALSE)+VLOOKUP(J47,'MLB Weekly Win Totals'!$B$5:$E$34,4,FALSE)+VLOOKUP(K47,'MLB Weekly Win Totals'!$B$5:$E$34,4,FALSE)+VLOOKUP(L47,'MLB Weekly Win Totals'!$B$5:$E$34,4,FALSE)+VLOOKUP(M47,'MLB Weekly Win Totals'!$B$5:$E$34,4,FALSE)+VLOOKUP(N47,'MLB Weekly Win Totals'!$B$5:$E$34,4,FALSE)+VLOOKUP(O47,'MLB Weekly Win Totals'!$B$5:$E$34,4,FALSE)+VLOOKUP(P47,'MLB Weekly Win Totals'!$B$5:$E$34,4,FALSE)+VLOOKUP(Q47,'MLB Weekly Win Totals'!$B$5:$E$34,4,FALSE)+VLOOKUP(R47,'MLB Weekly Win Totals'!$B$5:$E$34,4,FALSE))/20</f>
        <v>0.51738857803124216</v>
      </c>
      <c r="W47" s="1" t="str">
        <f>VLOOKUP(S47,'Teams Used By Individual'!$B$4:$DF$71,4,FALSE)</f>
        <v>Red Sox</v>
      </c>
      <c r="X47" s="1" t="str">
        <f>VLOOKUP(S47,'Teams Used By Individual'!$B$4:$DF$71,3,FALSE)</f>
        <v>Phillies</v>
      </c>
      <c r="Y47" s="1">
        <v>1</v>
      </c>
      <c r="Z47" s="1">
        <v>5</v>
      </c>
      <c r="AA47">
        <v>2</v>
      </c>
      <c r="AB47">
        <f>VLOOKUP(A47,'MLB Weekly Win Totals'!$B$5:$HH$34,8,FALSE)</f>
        <v>3</v>
      </c>
    </row>
    <row r="48" spans="1:28" x14ac:dyDescent="0.2">
      <c r="A48" s="1" t="str">
        <f>VLOOKUP(S48,'Teams Used By Individual'!$B$4:$F$71,5,FALSE)</f>
        <v>Nationals</v>
      </c>
      <c r="B48" s="1" t="str">
        <f>VLOOKUP(S48,'Teams Used By Individual'!$B$4:$F$71,2,FALSE)</f>
        <v>Pirates</v>
      </c>
      <c r="C48" s="1" t="str">
        <f>VLOOKUP(S48,'Teams Used By Individual'!$B$4:$FH$71,6,FALSE)</f>
        <v>Twins</v>
      </c>
      <c r="D48" s="1" t="str">
        <f>VLOOKUP(S48,'Teams Used By Individual'!$B$4:$FH$71,7,FALSE)</f>
        <v>Reds</v>
      </c>
      <c r="E48" s="1" t="str">
        <f>VLOOKUP(S48,'Teams Used By Individual'!$B$4:$FH$71,8,FALSE)</f>
        <v>Royals</v>
      </c>
      <c r="F48" s="1" t="str">
        <f>VLOOKUP(S48,'Teams Used By Individual'!$B$4:$FH$71,9,FALSE)</f>
        <v>Braves</v>
      </c>
      <c r="G48" s="1" t="str">
        <f>VLOOKUP(S48,'Teams Used By Individual'!$B$4:$FH$71,10,FALSE)</f>
        <v>Phillies</v>
      </c>
      <c r="H48" s="1" t="str">
        <f>VLOOKUP(S48,'Teams Used By Individual'!$B$4:$FH$71,11,FALSE)</f>
        <v>Mets</v>
      </c>
      <c r="I48" s="1" t="str">
        <f>VLOOKUP(S48,'Teams Used By Individual'!$B$4:$FH$71,12,FALSE)</f>
        <v>Tigers</v>
      </c>
      <c r="J48" s="1" t="str">
        <f>VLOOKUP(S48,'Teams Used By Individual'!$B$4:$FH$71,13,FALSE)</f>
        <v>Cubs</v>
      </c>
      <c r="K48" s="1" t="str">
        <f>VLOOKUP(S48,'Teams Used By Individual'!$B$4:$FH$71,14,FALSE)</f>
        <v>Rockies</v>
      </c>
      <c r="L48" s="1" t="str">
        <f>VLOOKUP(S48,'Teams Used By Individual'!$B$4:$FH$71,15,FALSE)</f>
        <v>Diamondbacks</v>
      </c>
      <c r="M48" s="1" t="str">
        <f>VLOOKUP(S48,'Teams Used By Individual'!$B$4:$FH$71,16,FALSE)</f>
        <v>Mariners</v>
      </c>
      <c r="N48" s="1" t="str">
        <f>VLOOKUP(S48,'Teams Used By Individual'!$B$4:$FH$71,17,FALSE)</f>
        <v>Marlins</v>
      </c>
      <c r="O48" s="1" t="str">
        <f>VLOOKUP(S48,'Teams Used By Individual'!$B$4:$FH$71,21,FALSE)</f>
        <v>Orioles</v>
      </c>
      <c r="P48" s="1" t="str">
        <f>VLOOKUP(S48,'Teams Used By Individual'!$B$4:$FH$71,22,FALSE)</f>
        <v>Blue Jays</v>
      </c>
      <c r="Q48" s="1" t="str">
        <f>VLOOKUP(S48,'Teams Used By Individual'!$B$4:$FH$71,23,FALSE)</f>
        <v>Athletics</v>
      </c>
      <c r="R48" s="1" t="str">
        <f>VLOOKUP(S48,'Teams Used By Individual'!$B$4:$FH$71,24,FALSE)</f>
        <v>Cardinals</v>
      </c>
      <c r="S48" s="14" t="s">
        <v>50</v>
      </c>
      <c r="T48" s="15">
        <f t="shared" si="1"/>
        <v>11</v>
      </c>
      <c r="U48" s="20">
        <f>(WAA!Y49-WAA!Y2)+(WAA!AC49-WAA!AC2)+(WAA!G40-WAA!G2)+(WAA!W49-WAA!W2)</f>
        <v>-1.1012156448202959</v>
      </c>
      <c r="V48" s="13">
        <f>(VLOOKUP(A48,'MLB Weekly Win Totals'!$B$5:$E$34,4,FALSE)+VLOOKUP(X48,'MLB Weekly Win Totals'!$B$5:$E$34,4,FALSE)+VLOOKUP(W48,'MLB Weekly Win Totals'!$B$5:$E$34,4,FALSE)+VLOOKUP(B48,'MLB Weekly Win Totals'!$B$5:$E$34,4,FALSE)+VLOOKUP(C48,'MLB Weekly Win Totals'!$B$5:$E$34,4,FALSE)+VLOOKUP(D48,'MLB Weekly Win Totals'!$B$5:$E$34,4,FALSE)+VLOOKUP(E48,'MLB Weekly Win Totals'!$B$5:$E$34,4,FALSE)+VLOOKUP(F48,'MLB Weekly Win Totals'!$B$5:$E$34,4,FALSE)+VLOOKUP(G48,'MLB Weekly Win Totals'!$B$5:$E$34,4,FALSE)+VLOOKUP(H48,'MLB Weekly Win Totals'!$B$5:$E$34,4,FALSE)+VLOOKUP(I48,'MLB Weekly Win Totals'!$B$5:$E$34,4,FALSE)+VLOOKUP(J48,'MLB Weekly Win Totals'!$B$5:$E$34,4,FALSE)+VLOOKUP(K48,'MLB Weekly Win Totals'!$B$5:$E$34,4,FALSE)+VLOOKUP(L48,'MLB Weekly Win Totals'!$B$5:$E$34,4,FALSE)+VLOOKUP(M48,'MLB Weekly Win Totals'!$B$5:$E$34,4,FALSE)+VLOOKUP(N48,'MLB Weekly Win Totals'!$B$5:$E$34,4,FALSE)+VLOOKUP(O48,'MLB Weekly Win Totals'!$B$5:$E$34,4,FALSE)+VLOOKUP(P48,'MLB Weekly Win Totals'!$B$5:$E$34,4,FALSE)+VLOOKUP(Q48,'MLB Weekly Win Totals'!$B$5:$E$34,4,FALSE)+VLOOKUP(R48,'MLB Weekly Win Totals'!$B$5:$E$34,4,FALSE))/20</f>
        <v>0.50047237032077796</v>
      </c>
      <c r="W48" s="1" t="str">
        <f>VLOOKUP(S48,'Teams Used By Individual'!$B$4:$DF$71,4,FALSE)</f>
        <v>Red Sox</v>
      </c>
      <c r="X48" s="1" t="str">
        <f>VLOOKUP(S48,'Teams Used By Individual'!$B$4:$DF$71,3,FALSE)</f>
        <v>Brewers</v>
      </c>
      <c r="Y48" s="1">
        <v>1</v>
      </c>
      <c r="Z48" s="1">
        <v>5</v>
      </c>
      <c r="AA48">
        <v>2</v>
      </c>
      <c r="AB48">
        <f>VLOOKUP(A48,'MLB Weekly Win Totals'!$B$5:$HH$34,8,FALSE)</f>
        <v>3</v>
      </c>
    </row>
    <row r="49" spans="1:28" x14ac:dyDescent="0.2">
      <c r="A49" s="1" t="str">
        <f>VLOOKUP(S49,'Teams Used By Individual'!$B$4:$F$71,5,FALSE)</f>
        <v>Nationals</v>
      </c>
      <c r="B49" s="1" t="str">
        <f>VLOOKUP(S49,'Teams Used By Individual'!$B$4:$F$71,2,FALSE)</f>
        <v>Pirates</v>
      </c>
      <c r="C49" s="1" t="str">
        <f>VLOOKUP(S49,'Teams Used By Individual'!$B$4:$FH$71,6,FALSE)</f>
        <v>Giants</v>
      </c>
      <c r="D49" s="1" t="str">
        <f>VLOOKUP(S49,'Teams Used By Individual'!$B$4:$FH$71,7,FALSE)</f>
        <v>Reds</v>
      </c>
      <c r="E49" s="1" t="str">
        <f>VLOOKUP(S49,'Teams Used By Individual'!$B$4:$FH$71,8,FALSE)</f>
        <v>Royals</v>
      </c>
      <c r="F49" s="1" t="str">
        <f>VLOOKUP(S49,'Teams Used By Individual'!$B$4:$FH$71,9,FALSE)</f>
        <v>Rangers</v>
      </c>
      <c r="G49" s="1" t="str">
        <f>VLOOKUP(S49,'Teams Used By Individual'!$B$4:$FH$71,10,FALSE)</f>
        <v>Phillies</v>
      </c>
      <c r="H49" s="1" t="str">
        <f>VLOOKUP(S49,'Teams Used By Individual'!$B$4:$FH$71,11,FALSE)</f>
        <v>Mets</v>
      </c>
      <c r="I49" s="1" t="str">
        <f>VLOOKUP(S49,'Teams Used By Individual'!$B$4:$FH$71,12,FALSE)</f>
        <v>Tigers</v>
      </c>
      <c r="J49" s="1" t="str">
        <f>VLOOKUP(S49,'Teams Used By Individual'!$B$4:$FH$71,13,FALSE)</f>
        <v>Cubs</v>
      </c>
      <c r="K49" s="1" t="str">
        <f>VLOOKUP(S49,'Teams Used By Individual'!$B$4:$FH$71,14,FALSE)</f>
        <v>Astros</v>
      </c>
      <c r="L49" s="1" t="str">
        <f>VLOOKUP(S49,'Teams Used By Individual'!$B$4:$FH$71,15,FALSE)</f>
        <v>Diamondbacks</v>
      </c>
      <c r="M49" s="1" t="str">
        <f>VLOOKUP(S49,'Teams Used By Individual'!$B$4:$FH$71,16,FALSE)</f>
        <v>Rays</v>
      </c>
      <c r="N49" s="1" t="str">
        <f>VLOOKUP(S49,'Teams Used By Individual'!$B$4:$FH$71,17,FALSE)</f>
        <v>Blue Jays</v>
      </c>
      <c r="O49" s="1" t="str">
        <f>VLOOKUP(S49,'Teams Used By Individual'!$B$4:$FH$71,21,FALSE)</f>
        <v>Padres</v>
      </c>
      <c r="P49" s="1" t="str">
        <f>VLOOKUP(S49,'Teams Used By Individual'!$B$4:$FH$71,22,FALSE)</f>
        <v>Guardians</v>
      </c>
      <c r="Q49" s="1" t="str">
        <f>VLOOKUP(S49,'Teams Used By Individual'!$B$4:$FH$71,23,FALSE)</f>
        <v>Marlins</v>
      </c>
      <c r="R49" s="1" t="str">
        <f>VLOOKUP(S49,'Teams Used By Individual'!$B$4:$FH$71,24,FALSE)</f>
        <v>Athletics</v>
      </c>
      <c r="S49" s="14" t="s">
        <v>33</v>
      </c>
      <c r="T49" s="15">
        <f t="shared" si="1"/>
        <v>11</v>
      </c>
      <c r="U49" s="20">
        <f>(WAA!Y53-WAA!Y2)+(WAA!AC53-WAA!AC2)+(WAA!G40-WAA!G2)+(WAA!W53-WAA!W2)</f>
        <v>-1.1012156448202959</v>
      </c>
      <c r="V49" s="13">
        <f>(VLOOKUP(A49,'MLB Weekly Win Totals'!$B$5:$E$34,4,FALSE)+VLOOKUP(X49,'MLB Weekly Win Totals'!$B$5:$E$34,4,FALSE)+VLOOKUP(W49,'MLB Weekly Win Totals'!$B$5:$E$34,4,FALSE)+VLOOKUP(B49,'MLB Weekly Win Totals'!$B$5:$E$34,4,FALSE)+VLOOKUP(C49,'MLB Weekly Win Totals'!$B$5:$E$34,4,FALSE)+VLOOKUP(D49,'MLB Weekly Win Totals'!$B$5:$E$34,4,FALSE)+VLOOKUP(E49,'MLB Weekly Win Totals'!$B$5:$E$34,4,FALSE)+VLOOKUP(F49,'MLB Weekly Win Totals'!$B$5:$E$34,4,FALSE)+VLOOKUP(G49,'MLB Weekly Win Totals'!$B$5:$E$34,4,FALSE)+VLOOKUP(H49,'MLB Weekly Win Totals'!$B$5:$E$34,4,FALSE)+VLOOKUP(I49,'MLB Weekly Win Totals'!$B$5:$E$34,4,FALSE)+VLOOKUP(J49,'MLB Weekly Win Totals'!$B$5:$E$34,4,FALSE)+VLOOKUP(K49,'MLB Weekly Win Totals'!$B$5:$E$34,4,FALSE)+VLOOKUP(L49,'MLB Weekly Win Totals'!$B$5:$E$34,4,FALSE)+VLOOKUP(M49,'MLB Weekly Win Totals'!$B$5:$E$34,4,FALSE)+VLOOKUP(N49,'MLB Weekly Win Totals'!$B$5:$E$34,4,FALSE)+VLOOKUP(O49,'MLB Weekly Win Totals'!$B$5:$E$34,4,FALSE)+VLOOKUP(P49,'MLB Weekly Win Totals'!$B$5:$E$34,4,FALSE)+VLOOKUP(Q49,'MLB Weekly Win Totals'!$B$5:$E$34,4,FALSE)+VLOOKUP(R49,'MLB Weekly Win Totals'!$B$5:$E$34,4,FALSE))/20</f>
        <v>0.52023696512801632</v>
      </c>
      <c r="W49" s="1" t="str">
        <f>VLOOKUP(S49,'Teams Used By Individual'!$B$4:$DF$71,4,FALSE)</f>
        <v>Red Sox</v>
      </c>
      <c r="X49" s="1" t="str">
        <f>VLOOKUP(S49,'Teams Used By Individual'!$B$4:$DF$71,3,FALSE)</f>
        <v>Brewers</v>
      </c>
      <c r="Y49" s="1">
        <v>1</v>
      </c>
      <c r="Z49" s="1">
        <v>5</v>
      </c>
      <c r="AA49">
        <v>2</v>
      </c>
      <c r="AB49">
        <f>VLOOKUP(A49,'MLB Weekly Win Totals'!$B$5:$HH$34,8,FALSE)</f>
        <v>3</v>
      </c>
    </row>
    <row r="50" spans="1:28" x14ac:dyDescent="0.2">
      <c r="A50" s="1" t="str">
        <f>VLOOKUP(S50,'Teams Used By Individual'!$B$4:$F$71,5,FALSE)</f>
        <v>Nationals</v>
      </c>
      <c r="B50" s="1" t="str">
        <f>VLOOKUP(S50,'Teams Used By Individual'!$B$4:$F$71,2,FALSE)</f>
        <v>Pirates</v>
      </c>
      <c r="C50" s="1" t="str">
        <f>VLOOKUP(S50,'Teams Used By Individual'!$B$4:$FH$71,6,FALSE)</f>
        <v>White Sox</v>
      </c>
      <c r="D50" s="1" t="str">
        <f>VLOOKUP(S50,'Teams Used By Individual'!$B$4:$FH$71,7,FALSE)</f>
        <v>Giants</v>
      </c>
      <c r="E50" s="1" t="str">
        <f>VLOOKUP(S50,'Teams Used By Individual'!$B$4:$FH$71,8,FALSE)</f>
        <v>Royals</v>
      </c>
      <c r="F50" s="1" t="str">
        <f>VLOOKUP(S50,'Teams Used By Individual'!$B$4:$FH$71,9,FALSE)</f>
        <v>Rangers</v>
      </c>
      <c r="G50" s="1" t="str">
        <f>VLOOKUP(S50,'Teams Used By Individual'!$B$4:$FH$71,10,FALSE)</f>
        <v>Angels</v>
      </c>
      <c r="H50" s="1" t="str">
        <f>VLOOKUP(S50,'Teams Used By Individual'!$B$4:$FH$71,11,FALSE)</f>
        <v>Mets</v>
      </c>
      <c r="I50" s="1" t="str">
        <f>VLOOKUP(S50,'Teams Used By Individual'!$B$4:$FH$71,12,FALSE)</f>
        <v>Tigers</v>
      </c>
      <c r="J50" s="1" t="str">
        <f>VLOOKUP(S50,'Teams Used By Individual'!$B$4:$FH$71,13,FALSE)</f>
        <v>Cardinals</v>
      </c>
      <c r="K50" s="1" t="str">
        <f>VLOOKUP(S50,'Teams Used By Individual'!$B$4:$FH$71,14,FALSE)</f>
        <v>Astros</v>
      </c>
      <c r="L50" s="1" t="str">
        <f>VLOOKUP(S50,'Teams Used By Individual'!$B$4:$FH$71,15,FALSE)</f>
        <v>Diamondbacks</v>
      </c>
      <c r="M50" s="1" t="str">
        <f>VLOOKUP(S50,'Teams Used By Individual'!$B$4:$FH$71,16,FALSE)</f>
        <v>Mariners</v>
      </c>
      <c r="N50" s="1" t="str">
        <f>VLOOKUP(S50,'Teams Used By Individual'!$B$4:$FH$71,17,FALSE)</f>
        <v>Reds</v>
      </c>
      <c r="O50" s="1" t="str">
        <f>VLOOKUP(S50,'Teams Used By Individual'!$B$4:$FH$71,21,FALSE)</f>
        <v>Padres</v>
      </c>
      <c r="P50" s="1" t="str">
        <f>VLOOKUP(S50,'Teams Used By Individual'!$B$4:$FH$71,22,FALSE)</f>
        <v>Yankees</v>
      </c>
      <c r="Q50" s="1" t="str">
        <f>VLOOKUP(S50,'Teams Used By Individual'!$B$4:$FH$71,23,FALSE)</f>
        <v>Guardians</v>
      </c>
      <c r="R50" s="1" t="str">
        <f>VLOOKUP(S50,'Teams Used By Individual'!$B$4:$FH$71,24,FALSE)</f>
        <v>Phillies</v>
      </c>
      <c r="S50" s="14" t="s">
        <v>140</v>
      </c>
      <c r="T50" s="15">
        <f t="shared" si="1"/>
        <v>11</v>
      </c>
      <c r="U50" s="20">
        <f>(WAA!AC60-WAA!AC2)+(WAA!Y60-WAA!Y2)+(WAA!G40-WAA!G2)+(WAA!W60-WAA!W2)</f>
        <v>-1.1012156448202959</v>
      </c>
      <c r="V50" s="13">
        <f>(VLOOKUP(A50,'MLB Weekly Win Totals'!$B$5:$E$34,4,FALSE)+VLOOKUP(X50,'MLB Weekly Win Totals'!$B$5:$E$34,4,FALSE)+VLOOKUP(W50,'MLB Weekly Win Totals'!$B$5:$E$34,4,FALSE)+VLOOKUP(B50,'MLB Weekly Win Totals'!$B$5:$E$34,4,FALSE)+VLOOKUP(C50,'MLB Weekly Win Totals'!$B$5:$E$34,4,FALSE)+VLOOKUP(D50,'MLB Weekly Win Totals'!$B$5:$E$34,4,FALSE)+VLOOKUP(E50,'MLB Weekly Win Totals'!$B$5:$E$34,4,FALSE)+VLOOKUP(F50,'MLB Weekly Win Totals'!$B$5:$E$34,4,FALSE)+VLOOKUP(G50,'MLB Weekly Win Totals'!$B$5:$E$34,4,FALSE)+VLOOKUP(H50,'MLB Weekly Win Totals'!$B$5:$E$34,4,FALSE)+VLOOKUP(I50,'MLB Weekly Win Totals'!$B$5:$E$34,4,FALSE)+VLOOKUP(J50,'MLB Weekly Win Totals'!$B$5:$E$34,4,FALSE)+VLOOKUP(K50,'MLB Weekly Win Totals'!$B$5:$E$34,4,FALSE)+VLOOKUP(L50,'MLB Weekly Win Totals'!$B$5:$E$34,4,FALSE)+VLOOKUP(M50,'MLB Weekly Win Totals'!$B$5:$E$34,4,FALSE)+VLOOKUP(N50,'MLB Weekly Win Totals'!$B$5:$E$34,4,FALSE)+VLOOKUP(O50,'MLB Weekly Win Totals'!$B$5:$E$34,4,FALSE)+VLOOKUP(P50,'MLB Weekly Win Totals'!$B$5:$E$34,4,FALSE)+VLOOKUP(Q50,'MLB Weekly Win Totals'!$B$5:$E$34,4,FALSE)+VLOOKUP(R50,'MLB Weekly Win Totals'!$B$5:$E$34,4,FALSE))/20</f>
        <v>0.51276232573646108</v>
      </c>
      <c r="W50" s="1" t="str">
        <f>VLOOKUP(S50,'Teams Used By Individual'!$B$4:$DF$71,4,FALSE)</f>
        <v>Red Sox</v>
      </c>
      <c r="X50" s="1" t="str">
        <f>VLOOKUP(S50,'Teams Used By Individual'!$B$4:$DF$71,3,FALSE)</f>
        <v>Brewers</v>
      </c>
      <c r="Y50" s="1">
        <v>1</v>
      </c>
      <c r="Z50" s="1">
        <v>5</v>
      </c>
      <c r="AA50">
        <v>2</v>
      </c>
      <c r="AB50">
        <f>VLOOKUP(A50,'MLB Weekly Win Totals'!$B$5:$HH$34,8,FALSE)</f>
        <v>3</v>
      </c>
    </row>
    <row r="51" spans="1:28" x14ac:dyDescent="0.2">
      <c r="A51" s="1" t="str">
        <f>VLOOKUP(S51,'Teams Used By Individual'!$B$4:$F$71,5,FALSE)</f>
        <v>Nationals</v>
      </c>
      <c r="B51" s="1" t="str">
        <f>VLOOKUP(S51,'Teams Used By Individual'!$B$4:$F$71,2,FALSE)</f>
        <v>Pirates</v>
      </c>
      <c r="C51" s="1" t="str">
        <f>VLOOKUP(S51,'Teams Used By Individual'!$B$4:$FH$71,6,FALSE)</f>
        <v>Twins</v>
      </c>
      <c r="D51" s="1" t="str">
        <f>VLOOKUP(S51,'Teams Used By Individual'!$B$4:$FH$71,7,FALSE)</f>
        <v>Rangers</v>
      </c>
      <c r="E51" s="1" t="str">
        <f>VLOOKUP(S51,'Teams Used By Individual'!$B$4:$FH$71,8,FALSE)</f>
        <v>Cardinals</v>
      </c>
      <c r="F51" s="1" t="str">
        <f>VLOOKUP(S51,'Teams Used By Individual'!$B$4:$FH$71,9,FALSE)</f>
        <v>Cubs</v>
      </c>
      <c r="G51" s="1" t="str">
        <f>VLOOKUP(S51,'Teams Used By Individual'!$B$4:$FH$71,10,FALSE)</f>
        <v>Angels</v>
      </c>
      <c r="H51" s="1" t="str">
        <f>VLOOKUP(S51,'Teams Used By Individual'!$B$4:$FH$71,11,FALSE)</f>
        <v>Mets</v>
      </c>
      <c r="I51" s="1" t="str">
        <f>VLOOKUP(S51,'Teams Used By Individual'!$B$4:$FH$71,12,FALSE)</f>
        <v>Athletics</v>
      </c>
      <c r="J51" s="1" t="str">
        <f>VLOOKUP(S51,'Teams Used By Individual'!$B$4:$FH$71,13,FALSE)</f>
        <v>Braves</v>
      </c>
      <c r="K51" s="1" t="str">
        <f>VLOOKUP(S51,'Teams Used By Individual'!$B$4:$FH$71,14,FALSE)</f>
        <v>Astros</v>
      </c>
      <c r="L51" s="1" t="str">
        <f>VLOOKUP(S51,'Teams Used By Individual'!$B$4:$FH$71,15,FALSE)</f>
        <v>Dodgers</v>
      </c>
      <c r="M51" s="1" t="str">
        <f>VLOOKUP(S51,'Teams Used By Individual'!$B$4:$FH$71,16,FALSE)</f>
        <v>Yankees</v>
      </c>
      <c r="N51" s="1" t="str">
        <f>VLOOKUP(S51,'Teams Used By Individual'!$B$4:$FH$71,17,FALSE)</f>
        <v>Reds</v>
      </c>
      <c r="O51" s="1" t="str">
        <f>VLOOKUP(S51,'Teams Used By Individual'!$B$4:$FH$71,21,FALSE)</f>
        <v>Rays</v>
      </c>
      <c r="P51" s="1" t="str">
        <f>VLOOKUP(S51,'Teams Used By Individual'!$B$4:$FH$71,22,FALSE)</f>
        <v>Marlins</v>
      </c>
      <c r="Q51" s="1" t="str">
        <f>VLOOKUP(S51,'Teams Used By Individual'!$B$4:$FH$71,23,FALSE)</f>
        <v>Tigers</v>
      </c>
      <c r="R51" s="1" t="str">
        <f>VLOOKUP(S51,'Teams Used By Individual'!$B$4:$FH$71,24,FALSE)</f>
        <v>Orioles</v>
      </c>
      <c r="S51" s="14" t="s">
        <v>31</v>
      </c>
      <c r="T51" s="15">
        <f t="shared" si="1"/>
        <v>11</v>
      </c>
      <c r="U51" s="20">
        <f>(WAA!Y63-WAA!Y2)+(WAA!AC63-WAA!AC2)+(WAA!G40-WAA!G2)+(WAA!W63-WAA!W2)</f>
        <v>-1.1012156448202959</v>
      </c>
      <c r="V51" s="13">
        <f>(VLOOKUP(A51,'MLB Weekly Win Totals'!$B$5:$E$34,4,FALSE)+VLOOKUP(X51,'MLB Weekly Win Totals'!$B$5:$E$34,4,FALSE)+VLOOKUP(W51,'MLB Weekly Win Totals'!$B$5:$E$34,4,FALSE)+VLOOKUP(B51,'MLB Weekly Win Totals'!$B$5:$E$34,4,FALSE)+VLOOKUP(C51,'MLB Weekly Win Totals'!$B$5:$E$34,4,FALSE)+VLOOKUP(D51,'MLB Weekly Win Totals'!$B$5:$E$34,4,FALSE)+VLOOKUP(E51,'MLB Weekly Win Totals'!$B$5:$E$34,4,FALSE)+VLOOKUP(F51,'MLB Weekly Win Totals'!$B$5:$E$34,4,FALSE)+VLOOKUP(G51,'MLB Weekly Win Totals'!$B$5:$E$34,4,FALSE)+VLOOKUP(H51,'MLB Weekly Win Totals'!$B$5:$E$34,4,FALSE)+VLOOKUP(I51,'MLB Weekly Win Totals'!$B$5:$E$34,4,FALSE)+VLOOKUP(J51,'MLB Weekly Win Totals'!$B$5:$E$34,4,FALSE)+VLOOKUP(K51,'MLB Weekly Win Totals'!$B$5:$E$34,4,FALSE)+VLOOKUP(L51,'MLB Weekly Win Totals'!$B$5:$E$34,4,FALSE)+VLOOKUP(M51,'MLB Weekly Win Totals'!$B$5:$E$34,4,FALSE)+VLOOKUP(N51,'MLB Weekly Win Totals'!$B$5:$E$34,4,FALSE)+VLOOKUP(O51,'MLB Weekly Win Totals'!$B$5:$E$34,4,FALSE)+VLOOKUP(P51,'MLB Weekly Win Totals'!$B$5:$E$34,4,FALSE)+VLOOKUP(Q51,'MLB Weekly Win Totals'!$B$5:$E$34,4,FALSE)+VLOOKUP(R51,'MLB Weekly Win Totals'!$B$5:$E$34,4,FALSE))/20</f>
        <v>0.50856914451432622</v>
      </c>
      <c r="W51" s="1" t="str">
        <f>VLOOKUP(S51,'Teams Used By Individual'!$B$4:$DF$71,4,FALSE)</f>
        <v>Red Sox</v>
      </c>
      <c r="X51" s="1" t="str">
        <f>VLOOKUP(S51,'Teams Used By Individual'!$B$4:$DF$71,3,FALSE)</f>
        <v>Brewers</v>
      </c>
      <c r="Y51" s="1">
        <v>1</v>
      </c>
      <c r="Z51" s="1">
        <v>5</v>
      </c>
      <c r="AA51">
        <v>2</v>
      </c>
      <c r="AB51">
        <f>VLOOKUP(A51,'MLB Weekly Win Totals'!$B$5:$HH$34,8,FALSE)</f>
        <v>3</v>
      </c>
    </row>
    <row r="52" spans="1:28" x14ac:dyDescent="0.2">
      <c r="A52" s="1" t="str">
        <f>VLOOKUP(S52,'Teams Used By Individual'!$B$4:$F$71,5,FALSE)</f>
        <v>Nationals</v>
      </c>
      <c r="B52" s="1" t="str">
        <f>VLOOKUP(S52,'Teams Used By Individual'!$B$4:$F$71,2,FALSE)</f>
        <v>Pirates</v>
      </c>
      <c r="C52" s="1" t="str">
        <f>VLOOKUP(S52,'Teams Used By Individual'!$B$4:$FH$71,6,FALSE)</f>
        <v>White Sox</v>
      </c>
      <c r="D52" s="1" t="str">
        <f>VLOOKUP(S52,'Teams Used By Individual'!$B$4:$FH$71,7,FALSE)</f>
        <v>Athletics</v>
      </c>
      <c r="E52" s="1" t="str">
        <f>VLOOKUP(S52,'Teams Used By Individual'!$B$4:$FH$71,8,FALSE)</f>
        <v>Royals</v>
      </c>
      <c r="F52" s="1" t="str">
        <f>VLOOKUP(S52,'Teams Used By Individual'!$B$4:$FH$71,9,FALSE)</f>
        <v>Rangers</v>
      </c>
      <c r="G52" s="1" t="str">
        <f>VLOOKUP(S52,'Teams Used By Individual'!$B$4:$FH$71,10,FALSE)</f>
        <v>Angels</v>
      </c>
      <c r="H52" s="1" t="str">
        <f>VLOOKUP(S52,'Teams Used By Individual'!$B$4:$FH$71,11,FALSE)</f>
        <v>Blue Jays</v>
      </c>
      <c r="I52" s="1" t="str">
        <f>VLOOKUP(S52,'Teams Used By Individual'!$B$4:$FH$71,12,FALSE)</f>
        <v>Tigers</v>
      </c>
      <c r="J52" s="1" t="str">
        <f>VLOOKUP(S52,'Teams Used By Individual'!$B$4:$FH$71,13,FALSE)</f>
        <v>Marlins</v>
      </c>
      <c r="K52" s="1" t="str">
        <f>VLOOKUP(S52,'Teams Used By Individual'!$B$4:$FH$71,14,FALSE)</f>
        <v>Rockies</v>
      </c>
      <c r="L52" s="1" t="str">
        <f>VLOOKUP(S52,'Teams Used By Individual'!$B$4:$FH$71,15,FALSE)</f>
        <v>Giants</v>
      </c>
      <c r="M52" s="1" t="str">
        <f>VLOOKUP(S52,'Teams Used By Individual'!$B$4:$FH$71,16,FALSE)</f>
        <v>Mariners</v>
      </c>
      <c r="N52" s="1" t="str">
        <f>VLOOKUP(S52,'Teams Used By Individual'!$B$4:$FH$71,17,FALSE)</f>
        <v>Reds</v>
      </c>
      <c r="O52" s="1" t="str">
        <f>VLOOKUP(S52,'Teams Used By Individual'!$B$4:$FH$71,21,FALSE)</f>
        <v>Orioles</v>
      </c>
      <c r="P52" s="1" t="str">
        <f>VLOOKUP(S52,'Teams Used By Individual'!$B$4:$FH$71,22,FALSE)</f>
        <v>Guardians</v>
      </c>
      <c r="Q52" s="1" t="str">
        <f>VLOOKUP(S52,'Teams Used By Individual'!$B$4:$FH$71,23,FALSE)</f>
        <v>Diamondbacks</v>
      </c>
      <c r="R52" s="1" t="str">
        <f>VLOOKUP(S52,'Teams Used By Individual'!$B$4:$FH$71,24,FALSE)</f>
        <v>Cardinals</v>
      </c>
      <c r="S52" s="14" t="s">
        <v>6</v>
      </c>
      <c r="T52" s="15">
        <f t="shared" si="1"/>
        <v>11</v>
      </c>
      <c r="U52" s="20">
        <f>(WAA!AC64-WAA!AC2)+(WAA!V64-WAA!V2)+(WAA!G40-WAA!G2)+(WAA!W64-WAA!W2)</f>
        <v>-0.84811319171784239</v>
      </c>
      <c r="V52" s="13">
        <f>(VLOOKUP(A52,'MLB Weekly Win Totals'!$B$5:$E$34,4,FALSE)+VLOOKUP(X52,'MLB Weekly Win Totals'!$B$5:$E$34,4,FALSE)+VLOOKUP(W52,'MLB Weekly Win Totals'!$B$5:$E$34,4,FALSE)+VLOOKUP(B52,'MLB Weekly Win Totals'!$B$5:$E$34,4,FALSE)+VLOOKUP(C52,'MLB Weekly Win Totals'!$B$5:$E$34,4,FALSE)+VLOOKUP(D52,'MLB Weekly Win Totals'!$B$5:$E$34,4,FALSE)+VLOOKUP(E52,'MLB Weekly Win Totals'!$B$5:$E$34,4,FALSE)+VLOOKUP(F52,'MLB Weekly Win Totals'!$B$5:$E$34,4,FALSE)+VLOOKUP(G52,'MLB Weekly Win Totals'!$B$5:$E$34,4,FALSE)+VLOOKUP(H52,'MLB Weekly Win Totals'!$B$5:$E$34,4,FALSE)+VLOOKUP(I52,'MLB Weekly Win Totals'!$B$5:$E$34,4,FALSE)+VLOOKUP(J52,'MLB Weekly Win Totals'!$B$5:$E$34,4,FALSE)+VLOOKUP(K52,'MLB Weekly Win Totals'!$B$5:$E$34,4,FALSE)+VLOOKUP(L52,'MLB Weekly Win Totals'!$B$5:$E$34,4,FALSE)+VLOOKUP(M52,'MLB Weekly Win Totals'!$B$5:$E$34,4,FALSE)+VLOOKUP(N52,'MLB Weekly Win Totals'!$B$5:$E$34,4,FALSE)+VLOOKUP(O52,'MLB Weekly Win Totals'!$B$5:$E$34,4,FALSE)+VLOOKUP(P52,'MLB Weekly Win Totals'!$B$5:$E$34,4,FALSE)+VLOOKUP(Q52,'MLB Weekly Win Totals'!$B$5:$E$34,4,FALSE)+VLOOKUP(R52,'MLB Weekly Win Totals'!$B$5:$E$34,4,FALSE))/20</f>
        <v>0.48225178285683867</v>
      </c>
      <c r="W52" s="1" t="str">
        <f>VLOOKUP(S52,'Teams Used By Individual'!$B$4:$DF$71,4,FALSE)</f>
        <v>Red Sox</v>
      </c>
      <c r="X52" s="1" t="str">
        <f>VLOOKUP(S52,'Teams Used By Individual'!$B$4:$DF$71,3,FALSE)</f>
        <v>Mets</v>
      </c>
      <c r="Y52" s="1">
        <v>1</v>
      </c>
      <c r="Z52" s="1">
        <v>5</v>
      </c>
      <c r="AA52">
        <v>2</v>
      </c>
      <c r="AB52">
        <f>VLOOKUP(A52,'MLB Weekly Win Totals'!$B$5:$HH$34,8,FALSE)</f>
        <v>3</v>
      </c>
    </row>
    <row r="53" spans="1:28" x14ac:dyDescent="0.2">
      <c r="A53" s="1" t="str">
        <f>VLOOKUP(S53,'Teams Used By Individual'!$B$4:$F$71,5,FALSE)</f>
        <v>Nationals</v>
      </c>
      <c r="B53" s="1" t="str">
        <f>VLOOKUP(S53,'Teams Used By Individual'!$B$4:$F$71,2,FALSE)</f>
        <v>Pirates</v>
      </c>
      <c r="C53" s="1" t="str">
        <f>VLOOKUP(S53,'Teams Used By Individual'!$B$4:$FH$71,6,FALSE)</f>
        <v>White Sox</v>
      </c>
      <c r="D53" s="1" t="str">
        <f>VLOOKUP(S53,'Teams Used By Individual'!$B$4:$FH$71,7,FALSE)</f>
        <v>Athletics</v>
      </c>
      <c r="E53" s="1" t="str">
        <f>VLOOKUP(S53,'Teams Used By Individual'!$B$4:$FH$71,8,FALSE)</f>
        <v>Royals</v>
      </c>
      <c r="F53" s="1" t="str">
        <f>VLOOKUP(S53,'Teams Used By Individual'!$B$4:$FH$71,9,FALSE)</f>
        <v>Rangers</v>
      </c>
      <c r="G53" s="1" t="str">
        <f>VLOOKUP(S53,'Teams Used By Individual'!$B$4:$FH$71,10,FALSE)</f>
        <v>Angels</v>
      </c>
      <c r="H53" s="1" t="str">
        <f>VLOOKUP(S53,'Teams Used By Individual'!$B$4:$FH$71,11,FALSE)</f>
        <v>Blue Jays</v>
      </c>
      <c r="I53" s="1" t="str">
        <f>VLOOKUP(S53,'Teams Used By Individual'!$B$4:$FH$71,12,FALSE)</f>
        <v>Tigers</v>
      </c>
      <c r="J53" s="1" t="str">
        <f>VLOOKUP(S53,'Teams Used By Individual'!$B$4:$FH$71,13,FALSE)</f>
        <v>Cubs</v>
      </c>
      <c r="K53" s="1" t="str">
        <f>VLOOKUP(S53,'Teams Used By Individual'!$B$4:$FH$71,14,FALSE)</f>
        <v>Rockies</v>
      </c>
      <c r="L53" s="1" t="str">
        <f>VLOOKUP(S53,'Teams Used By Individual'!$B$4:$FH$71,15,FALSE)</f>
        <v>Diamondbacks</v>
      </c>
      <c r="M53" s="1" t="str">
        <f>VLOOKUP(S53,'Teams Used By Individual'!$B$4:$FH$71,16,FALSE)</f>
        <v>Giants</v>
      </c>
      <c r="N53" s="1" t="str">
        <f>VLOOKUP(S53,'Teams Used By Individual'!$B$4:$FH$71,17,FALSE)</f>
        <v>Reds</v>
      </c>
      <c r="O53" s="1" t="str">
        <f>VLOOKUP(S53,'Teams Used By Individual'!$B$4:$FH$71,21,FALSE)</f>
        <v>Orioles</v>
      </c>
      <c r="P53" s="1" t="str">
        <f>VLOOKUP(S53,'Teams Used By Individual'!$B$4:$FH$71,22,FALSE)</f>
        <v>Mariners</v>
      </c>
      <c r="Q53" s="1" t="str">
        <f>VLOOKUP(S53,'Teams Used By Individual'!$B$4:$FH$71,23,FALSE)</f>
        <v>Marlins</v>
      </c>
      <c r="R53" s="1" t="str">
        <f>VLOOKUP(S53,'Teams Used By Individual'!$B$4:$FH$71,24,FALSE)</f>
        <v>Phillies</v>
      </c>
      <c r="S53" s="14" t="s">
        <v>3</v>
      </c>
      <c r="T53" s="15">
        <f t="shared" si="1"/>
        <v>11</v>
      </c>
      <c r="U53" s="20">
        <f>(WAA!Y66-WAA!Y2)+(WAA!AC66-WAA!AC2)+(WAA!G40-WAA!G2)+(WAA!W66-WAA!W2)</f>
        <v>-1.1012156448202959</v>
      </c>
      <c r="V53" s="13">
        <f>(VLOOKUP(A53,'MLB Weekly Win Totals'!$B$5:$E$34,4,FALSE)+VLOOKUP(X53,'MLB Weekly Win Totals'!$B$5:$E$34,4,FALSE)+VLOOKUP(W53,'MLB Weekly Win Totals'!$B$5:$E$34,4,FALSE)+VLOOKUP(B53,'MLB Weekly Win Totals'!$B$5:$E$34,4,FALSE)+VLOOKUP(C53,'MLB Weekly Win Totals'!$B$5:$E$34,4,FALSE)+VLOOKUP(D53,'MLB Weekly Win Totals'!$B$5:$E$34,4,FALSE)+VLOOKUP(E53,'MLB Weekly Win Totals'!$B$5:$E$34,4,FALSE)+VLOOKUP(F53,'MLB Weekly Win Totals'!$B$5:$E$34,4,FALSE)+VLOOKUP(G53,'MLB Weekly Win Totals'!$B$5:$E$34,4,FALSE)+VLOOKUP(H53,'MLB Weekly Win Totals'!$B$5:$E$34,4,FALSE)+VLOOKUP(I53,'MLB Weekly Win Totals'!$B$5:$E$34,4,FALSE)+VLOOKUP(J53,'MLB Weekly Win Totals'!$B$5:$E$34,4,FALSE)+VLOOKUP(K53,'MLB Weekly Win Totals'!$B$5:$E$34,4,FALSE)+VLOOKUP(L53,'MLB Weekly Win Totals'!$B$5:$E$34,4,FALSE)+VLOOKUP(M53,'MLB Weekly Win Totals'!$B$5:$E$34,4,FALSE)+VLOOKUP(N53,'MLB Weekly Win Totals'!$B$5:$E$34,4,FALSE)+VLOOKUP(O53,'MLB Weekly Win Totals'!$B$5:$E$34,4,FALSE)+VLOOKUP(P53,'MLB Weekly Win Totals'!$B$5:$E$34,4,FALSE)+VLOOKUP(Q53,'MLB Weekly Win Totals'!$B$5:$E$34,4,FALSE)+VLOOKUP(R53,'MLB Weekly Win Totals'!$B$5:$E$34,4,FALSE))/20</f>
        <v>0.49442075741755209</v>
      </c>
      <c r="W53" s="1" t="str">
        <f>VLOOKUP(S53,'Teams Used By Individual'!$B$4:$DF$71,4,FALSE)</f>
        <v>Red Sox</v>
      </c>
      <c r="X53" s="1" t="str">
        <f>VLOOKUP(S53,'Teams Used By Individual'!$B$4:$DF$71,3,FALSE)</f>
        <v>Brewers</v>
      </c>
      <c r="Y53" s="1">
        <v>1</v>
      </c>
      <c r="Z53" s="1">
        <v>5</v>
      </c>
      <c r="AA53">
        <v>2</v>
      </c>
      <c r="AB53">
        <f>VLOOKUP(A53,'MLB Weekly Win Totals'!$B$5:$HH$34,8,FALSE)</f>
        <v>3</v>
      </c>
    </row>
    <row r="54" spans="1:28" x14ac:dyDescent="0.2">
      <c r="A54" s="1" t="str">
        <f>VLOOKUP(S54,'Teams Used By Individual'!$B$4:$F$71,5,FALSE)</f>
        <v>Pirates</v>
      </c>
      <c r="B54" s="1" t="str">
        <f>VLOOKUP(S54,'Teams Used By Individual'!$B$4:$F$71,2,FALSE)</f>
        <v>Mariners</v>
      </c>
      <c r="C54" s="1" t="str">
        <f>VLOOKUP(S54,'Teams Used By Individual'!$B$4:$FH$71,6,FALSE)</f>
        <v>Twins</v>
      </c>
      <c r="D54" s="1" t="str">
        <f>VLOOKUP(S54,'Teams Used By Individual'!$B$4:$FH$71,7,FALSE)</f>
        <v>Reds</v>
      </c>
      <c r="E54" s="1" t="str">
        <f>VLOOKUP(S54,'Teams Used By Individual'!$B$4:$FH$71,8,FALSE)</f>
        <v>White Sox</v>
      </c>
      <c r="F54" s="1" t="str">
        <f>VLOOKUP(S54,'Teams Used By Individual'!$B$4:$FH$71,9,FALSE)</f>
        <v>Cubs</v>
      </c>
      <c r="G54" s="1" t="str">
        <f>VLOOKUP(S54,'Teams Used By Individual'!$B$4:$FH$71,10,FALSE)</f>
        <v>Phillies</v>
      </c>
      <c r="H54" s="1" t="str">
        <f>VLOOKUP(S54,'Teams Used By Individual'!$B$4:$FH$71,11,FALSE)</f>
        <v>Braves</v>
      </c>
      <c r="I54" s="1" t="str">
        <f>VLOOKUP(S54,'Teams Used By Individual'!$B$4:$FH$71,12,FALSE)</f>
        <v>Rays</v>
      </c>
      <c r="J54" s="1" t="str">
        <f>VLOOKUP(S54,'Teams Used By Individual'!$B$4:$FH$71,13,FALSE)</f>
        <v>Astros</v>
      </c>
      <c r="K54" s="1" t="str">
        <f>VLOOKUP(S54,'Teams Used By Individual'!$B$4:$FH$71,14,FALSE)</f>
        <v>Cardinals</v>
      </c>
      <c r="L54" s="1" t="str">
        <f>VLOOKUP(S54,'Teams Used By Individual'!$B$4:$FH$71,15,FALSE)</f>
        <v>Brewers</v>
      </c>
      <c r="M54" s="1" t="str">
        <f>VLOOKUP(S54,'Teams Used By Individual'!$B$4:$FH$71,16,FALSE)</f>
        <v>Giants</v>
      </c>
      <c r="N54" s="1" t="str">
        <f>VLOOKUP(S54,'Teams Used By Individual'!$B$4:$FH$71,17,FALSE)</f>
        <v>Blue Jays</v>
      </c>
      <c r="O54" s="1" t="str">
        <f>VLOOKUP(S54,'Teams Used By Individual'!$B$4:$FH$71,21,FALSE)</f>
        <v>Orioles</v>
      </c>
      <c r="P54" s="1" t="str">
        <f>VLOOKUP(S54,'Teams Used By Individual'!$B$4:$FH$71,22,FALSE)</f>
        <v>Guardians</v>
      </c>
      <c r="Q54" s="1" t="str">
        <f>VLOOKUP(S54,'Teams Used By Individual'!$B$4:$FH$71,23,FALSE)</f>
        <v>Tigers</v>
      </c>
      <c r="R54" s="1" t="str">
        <f>VLOOKUP(S54,'Teams Used By Individual'!$B$4:$FH$71,24,FALSE)</f>
        <v>Royals</v>
      </c>
      <c r="S54" s="14" t="s">
        <v>36</v>
      </c>
      <c r="T54" s="15">
        <f t="shared" si="1"/>
        <v>11</v>
      </c>
      <c r="U54" s="20">
        <f>(WAA!P7-WAA!P2)+(WAA!R7-WAA!R2)+(WAA!V5-WAA!V2)+(WAA!AC7-WAA!AC2)</f>
        <v>-0.5108036488148755</v>
      </c>
      <c r="V54" s="13">
        <f>(VLOOKUP(A54,'MLB Weekly Win Totals'!$B$5:$E$34,4,FALSE)+VLOOKUP(X54,'MLB Weekly Win Totals'!$B$5:$E$34,4,FALSE)+VLOOKUP(W54,'MLB Weekly Win Totals'!$B$5:$E$34,4,FALSE)+VLOOKUP(B54,'MLB Weekly Win Totals'!$B$5:$E$34,4,FALSE)+VLOOKUP(C54,'MLB Weekly Win Totals'!$B$5:$E$34,4,FALSE)+VLOOKUP(D54,'MLB Weekly Win Totals'!$B$5:$E$34,4,FALSE)+VLOOKUP(E54,'MLB Weekly Win Totals'!$B$5:$E$34,4,FALSE)+VLOOKUP(F54,'MLB Weekly Win Totals'!$B$5:$E$34,4,FALSE)+VLOOKUP(G54,'MLB Weekly Win Totals'!$B$5:$E$34,4,FALSE)+VLOOKUP(H54,'MLB Weekly Win Totals'!$B$5:$E$34,4,FALSE)+VLOOKUP(I54,'MLB Weekly Win Totals'!$B$5:$E$34,4,FALSE)+VLOOKUP(J54,'MLB Weekly Win Totals'!$B$5:$E$34,4,FALSE)+VLOOKUP(K54,'MLB Weekly Win Totals'!$B$5:$E$34,4,FALSE)+VLOOKUP(L54,'MLB Weekly Win Totals'!$B$5:$E$34,4,FALSE)+VLOOKUP(M54,'MLB Weekly Win Totals'!$B$5:$E$34,4,FALSE)+VLOOKUP(N54,'MLB Weekly Win Totals'!$B$5:$E$34,4,FALSE)+VLOOKUP(O54,'MLB Weekly Win Totals'!$B$5:$E$34,4,FALSE)+VLOOKUP(P54,'MLB Weekly Win Totals'!$B$5:$E$34,4,FALSE)+VLOOKUP(Q54,'MLB Weekly Win Totals'!$B$5:$E$34,4,FALSE)+VLOOKUP(R54,'MLB Weekly Win Totals'!$B$5:$E$34,4,FALSE))/20</f>
        <v>0.51097567480543549</v>
      </c>
      <c r="W54" s="1" t="str">
        <f>VLOOKUP(S54,'Teams Used By Individual'!$B$4:$DF$71,4,FALSE)</f>
        <v>Mets</v>
      </c>
      <c r="X54" s="1" t="str">
        <f>VLOOKUP(S54,'Teams Used By Individual'!$B$4:$DF$71,3,FALSE)</f>
        <v>Athletics</v>
      </c>
      <c r="Y54" s="1">
        <v>2</v>
      </c>
      <c r="Z54" s="1">
        <v>2</v>
      </c>
      <c r="AA54">
        <v>4</v>
      </c>
      <c r="AB54">
        <f>VLOOKUP(A54,'MLB Weekly Win Totals'!$B$5:$HH$34,8,FALSE)</f>
        <v>3</v>
      </c>
    </row>
    <row r="55" spans="1:28" x14ac:dyDescent="0.2">
      <c r="A55" s="1" t="str">
        <f>VLOOKUP(S55,'Teams Used By Individual'!$B$4:$F$71,5,FALSE)</f>
        <v>Nationals</v>
      </c>
      <c r="B55" s="1" t="str">
        <f>VLOOKUP(S55,'Teams Used By Individual'!$B$4:$F$71,2,FALSE)</f>
        <v>Pirates</v>
      </c>
      <c r="C55" s="1" t="str">
        <f>VLOOKUP(S55,'Teams Used By Individual'!$B$4:$FH$71,6,FALSE)</f>
        <v>Reds</v>
      </c>
      <c r="D55" s="1" t="str">
        <f>VLOOKUP(S55,'Teams Used By Individual'!$B$4:$FH$71,7,FALSE)</f>
        <v>Athletics</v>
      </c>
      <c r="E55" s="1" t="str">
        <f>VLOOKUP(S55,'Teams Used By Individual'!$B$4:$FH$71,8,FALSE)</f>
        <v>Tigers</v>
      </c>
      <c r="F55" s="1" t="str">
        <f>VLOOKUP(S55,'Teams Used By Individual'!$B$4:$FH$71,9,FALSE)</f>
        <v>Cubs</v>
      </c>
      <c r="G55" s="1" t="str">
        <f>VLOOKUP(S55,'Teams Used By Individual'!$B$4:$FH$71,10,FALSE)</f>
        <v>Phillies</v>
      </c>
      <c r="H55" s="1" t="str">
        <f>VLOOKUP(S55,'Teams Used By Individual'!$B$4:$FH$71,11,FALSE)</f>
        <v>Mets</v>
      </c>
      <c r="I55" s="1" t="str">
        <f>VLOOKUP(S55,'Teams Used By Individual'!$B$4:$FH$71,12,FALSE)</f>
        <v>Mariners</v>
      </c>
      <c r="J55" s="1" t="str">
        <f>VLOOKUP(S55,'Teams Used By Individual'!$B$4:$FH$71,13,FALSE)</f>
        <v>Angels</v>
      </c>
      <c r="K55" s="1" t="str">
        <f>VLOOKUP(S55,'Teams Used By Individual'!$B$4:$FH$71,14,FALSE)</f>
        <v>Astros</v>
      </c>
      <c r="L55" s="1" t="str">
        <f>VLOOKUP(S55,'Teams Used By Individual'!$B$4:$FH$71,15,FALSE)</f>
        <v>Diamondbacks</v>
      </c>
      <c r="M55" s="1" t="str">
        <f>VLOOKUP(S55,'Teams Used By Individual'!$B$4:$FH$71,16,FALSE)</f>
        <v>Braves</v>
      </c>
      <c r="N55" s="1" t="str">
        <f>VLOOKUP(S55,'Teams Used By Individual'!$B$4:$FH$71,17,FALSE)</f>
        <v>Blue Jays</v>
      </c>
      <c r="O55" s="1" t="str">
        <f>VLOOKUP(S55,'Teams Used By Individual'!$B$4:$FH$71,21,FALSE)</f>
        <v>Guardians</v>
      </c>
      <c r="P55" s="1" t="str">
        <f>VLOOKUP(S55,'Teams Used By Individual'!$B$4:$FH$71,22,FALSE)</f>
        <v>Rangers</v>
      </c>
      <c r="Q55" s="1" t="str">
        <f>VLOOKUP(S55,'Teams Used By Individual'!$B$4:$FH$71,23,FALSE)</f>
        <v>Giants</v>
      </c>
      <c r="R55" s="1" t="str">
        <f>VLOOKUP(S55,'Teams Used By Individual'!$B$4:$FH$71,24,FALSE)</f>
        <v>Rockies</v>
      </c>
      <c r="S55" s="14" t="s">
        <v>49</v>
      </c>
      <c r="T55" s="15">
        <f t="shared" si="1"/>
        <v>11</v>
      </c>
      <c r="U55" s="20">
        <f>(WAA!AC10-WAA!AC2)+(WAA!M10-WAA!M2)+(WAA!K25-WAA!K2)+(WAA!W10-WAA!W2)</f>
        <v>-2.0949293600456382</v>
      </c>
      <c r="V55" s="13">
        <f>(VLOOKUP(A55,'MLB Weekly Win Totals'!$B$5:$E$34,4,FALSE)+VLOOKUP(X55,'MLB Weekly Win Totals'!$B$5:$E$34,4,FALSE)+VLOOKUP(W55,'MLB Weekly Win Totals'!$B$5:$E$34,4,FALSE)+VLOOKUP(B55,'MLB Weekly Win Totals'!$B$5:$E$34,4,FALSE)+VLOOKUP(C55,'MLB Weekly Win Totals'!$B$5:$E$34,4,FALSE)+VLOOKUP(D55,'MLB Weekly Win Totals'!$B$5:$E$34,4,FALSE)+VLOOKUP(E55,'MLB Weekly Win Totals'!$B$5:$E$34,4,FALSE)+VLOOKUP(F55,'MLB Weekly Win Totals'!$B$5:$E$34,4,FALSE)+VLOOKUP(G55,'MLB Weekly Win Totals'!$B$5:$E$34,4,FALSE)+VLOOKUP(H55,'MLB Weekly Win Totals'!$B$5:$E$34,4,FALSE)+VLOOKUP(I55,'MLB Weekly Win Totals'!$B$5:$E$34,4,FALSE)+VLOOKUP(J55,'MLB Weekly Win Totals'!$B$5:$E$34,4,FALSE)+VLOOKUP(K55,'MLB Weekly Win Totals'!$B$5:$E$34,4,FALSE)+VLOOKUP(L55,'MLB Weekly Win Totals'!$B$5:$E$34,4,FALSE)+VLOOKUP(M55,'MLB Weekly Win Totals'!$B$5:$E$34,4,FALSE)+VLOOKUP(N55,'MLB Weekly Win Totals'!$B$5:$E$34,4,FALSE)+VLOOKUP(O55,'MLB Weekly Win Totals'!$B$5:$E$34,4,FALSE)+VLOOKUP(P55,'MLB Weekly Win Totals'!$B$5:$E$34,4,FALSE)+VLOOKUP(Q55,'MLB Weekly Win Totals'!$B$5:$E$34,4,FALSE)+VLOOKUP(R55,'MLB Weekly Win Totals'!$B$5:$E$34,4,FALSE))/20</f>
        <v>0.49701029321613593</v>
      </c>
      <c r="W55" s="1" t="str">
        <f>VLOOKUP(S55,'Teams Used By Individual'!$B$4:$DF$71,4,FALSE)</f>
        <v>Royals</v>
      </c>
      <c r="X55" s="1" t="str">
        <f>VLOOKUP(S55,'Teams Used By Individual'!$B$4:$DF$71,3,FALSE)</f>
        <v>Twins</v>
      </c>
      <c r="Y55" s="1">
        <v>1</v>
      </c>
      <c r="Z55" s="1">
        <v>3</v>
      </c>
      <c r="AA55">
        <v>4</v>
      </c>
      <c r="AB55">
        <f>VLOOKUP(A55,'MLB Weekly Win Totals'!$B$5:$HH$34,8,FALSE)</f>
        <v>3</v>
      </c>
    </row>
    <row r="56" spans="1:28" x14ac:dyDescent="0.2">
      <c r="A56" s="1" t="str">
        <f>VLOOKUP(S56,'Teams Used By Individual'!$B$4:$F$71,5,FALSE)</f>
        <v>Pirates</v>
      </c>
      <c r="B56" s="1" t="str">
        <f>VLOOKUP(S56,'Teams Used By Individual'!$B$4:$F$71,2,FALSE)</f>
        <v>Angels</v>
      </c>
      <c r="C56" s="1" t="str">
        <f>VLOOKUP(S56,'Teams Used By Individual'!$B$4:$FH$71,6,FALSE)</f>
        <v>Red Sox</v>
      </c>
      <c r="D56" s="1" t="str">
        <f>VLOOKUP(S56,'Teams Used By Individual'!$B$4:$FH$71,7,FALSE)</f>
        <v>Reds</v>
      </c>
      <c r="E56" s="1" t="str">
        <f>VLOOKUP(S56,'Teams Used By Individual'!$B$4:$FH$71,8,FALSE)</f>
        <v>Royals</v>
      </c>
      <c r="F56" s="1" t="str">
        <f>VLOOKUP(S56,'Teams Used By Individual'!$B$4:$FH$71,9,FALSE)</f>
        <v>Astros</v>
      </c>
      <c r="G56" s="1" t="str">
        <f>VLOOKUP(S56,'Teams Used By Individual'!$B$4:$FH$71,10,FALSE)</f>
        <v>Phillies</v>
      </c>
      <c r="H56" s="1" t="str">
        <f>VLOOKUP(S56,'Teams Used By Individual'!$B$4:$FH$71,11,FALSE)</f>
        <v>Mets</v>
      </c>
      <c r="I56" s="1" t="str">
        <f>VLOOKUP(S56,'Teams Used By Individual'!$B$4:$FH$71,12,FALSE)</f>
        <v>Athletics</v>
      </c>
      <c r="J56" s="1" t="str">
        <f>VLOOKUP(S56,'Teams Used By Individual'!$B$4:$FH$71,13,FALSE)</f>
        <v>Cardinals</v>
      </c>
      <c r="K56" s="1" t="str">
        <f>VLOOKUP(S56,'Teams Used By Individual'!$B$4:$FH$71,14,FALSE)</f>
        <v>Rockies</v>
      </c>
      <c r="L56" s="1" t="str">
        <f>VLOOKUP(S56,'Teams Used By Individual'!$B$4:$FH$71,15,FALSE)</f>
        <v>Giants</v>
      </c>
      <c r="M56" s="1" t="str">
        <f>VLOOKUP(S56,'Teams Used By Individual'!$B$4:$FH$71,16,FALSE)</f>
        <v>Padres</v>
      </c>
      <c r="N56" s="1" t="str">
        <f>VLOOKUP(S56,'Teams Used By Individual'!$B$4:$FH$71,17,FALSE)</f>
        <v>Tigers</v>
      </c>
      <c r="O56" s="1" t="str">
        <f>VLOOKUP(S56,'Teams Used By Individual'!$B$4:$FH$71,21,FALSE)</f>
        <v>Cubs</v>
      </c>
      <c r="P56" s="1" t="str">
        <f>VLOOKUP(S56,'Teams Used By Individual'!$B$4:$FH$71,22,FALSE)</f>
        <v>Rays</v>
      </c>
      <c r="Q56" s="1" t="str">
        <f>VLOOKUP(S56,'Teams Used By Individual'!$B$4:$FH$71,23,FALSE)</f>
        <v>Rangers</v>
      </c>
      <c r="R56" s="1" t="str">
        <f>VLOOKUP(S56,'Teams Used By Individual'!$B$4:$FH$71,24,FALSE)</f>
        <v>Yankees</v>
      </c>
      <c r="S56" s="14" t="s">
        <v>37</v>
      </c>
      <c r="T56" s="15">
        <f t="shared" si="1"/>
        <v>11</v>
      </c>
      <c r="U56" s="20">
        <f>(WAA!S57-WAA!S2)+(WAA!N57-WAA!N2)+(WAA!J70-WAA!J2)+(WAA!AC57-WAA!AC2)</f>
        <v>0.92155049251823473</v>
      </c>
      <c r="V56" s="13">
        <f>(VLOOKUP(A56,'MLB Weekly Win Totals'!$B$5:$E$34,4,FALSE)+VLOOKUP(X56,'MLB Weekly Win Totals'!$B$5:$E$34,4,FALSE)+VLOOKUP(W56,'MLB Weekly Win Totals'!$B$5:$E$34,4,FALSE)+VLOOKUP(B56,'MLB Weekly Win Totals'!$B$5:$E$34,4,FALSE)+VLOOKUP(C56,'MLB Weekly Win Totals'!$B$5:$E$34,4,FALSE)+VLOOKUP(D56,'MLB Weekly Win Totals'!$B$5:$E$34,4,FALSE)+VLOOKUP(E56,'MLB Weekly Win Totals'!$B$5:$E$34,4,FALSE)+VLOOKUP(F56,'MLB Weekly Win Totals'!$B$5:$E$34,4,FALSE)+VLOOKUP(G56,'MLB Weekly Win Totals'!$B$5:$E$34,4,FALSE)+VLOOKUP(H56,'MLB Weekly Win Totals'!$B$5:$E$34,4,FALSE)+VLOOKUP(I56,'MLB Weekly Win Totals'!$B$5:$E$34,4,FALSE)+VLOOKUP(J56,'MLB Weekly Win Totals'!$B$5:$E$34,4,FALSE)+VLOOKUP(K56,'MLB Weekly Win Totals'!$B$5:$E$34,4,FALSE)+VLOOKUP(L56,'MLB Weekly Win Totals'!$B$5:$E$34,4,FALSE)+VLOOKUP(M56,'MLB Weekly Win Totals'!$B$5:$E$34,4,FALSE)+VLOOKUP(N56,'MLB Weekly Win Totals'!$B$5:$E$34,4,FALSE)+VLOOKUP(O56,'MLB Weekly Win Totals'!$B$5:$E$34,4,FALSE)+VLOOKUP(P56,'MLB Weekly Win Totals'!$B$5:$E$34,4,FALSE)+VLOOKUP(Q56,'MLB Weekly Win Totals'!$B$5:$E$34,4,FALSE)+VLOOKUP(R56,'MLB Weekly Win Totals'!$B$5:$E$34,4,FALSE))/20</f>
        <v>0.49884255128065202</v>
      </c>
      <c r="W56" s="1" t="str">
        <f>VLOOKUP(S56,'Teams Used By Individual'!$B$4:$DF$71,4,FALSE)</f>
        <v>Guardians</v>
      </c>
      <c r="X56" s="1" t="str">
        <f>VLOOKUP(S56,'Teams Used By Individual'!$B$4:$DF$71,3,FALSE)</f>
        <v>White Sox</v>
      </c>
      <c r="Y56" s="1">
        <v>2</v>
      </c>
      <c r="Z56" s="1">
        <v>1</v>
      </c>
      <c r="AA56">
        <v>5</v>
      </c>
      <c r="AB56">
        <f>VLOOKUP(A56,'MLB Weekly Win Totals'!$B$5:$HH$34,8,FALSE)</f>
        <v>3</v>
      </c>
    </row>
    <row r="57" spans="1:28" x14ac:dyDescent="0.2">
      <c r="A57" s="1" t="str">
        <f>VLOOKUP(S57,'Teams Used By Individual'!$B$4:$F$71,5,FALSE)</f>
        <v>Tigers</v>
      </c>
      <c r="B57" s="1" t="str">
        <f>VLOOKUP(S57,'Teams Used By Individual'!$B$4:$F$71,2,FALSE)</f>
        <v>Pirates</v>
      </c>
      <c r="C57" s="1" t="str">
        <f>VLOOKUP(S57,'Teams Used By Individual'!$B$4:$FH$71,6,FALSE)</f>
        <v>Athletics</v>
      </c>
      <c r="D57" s="1" t="str">
        <f>VLOOKUP(S57,'Teams Used By Individual'!$B$4:$FH$71,7,FALSE)</f>
        <v>Rangers</v>
      </c>
      <c r="E57" s="1" t="str">
        <f>VLOOKUP(S57,'Teams Used By Individual'!$B$4:$FH$71,8,FALSE)</f>
        <v>Cardinals</v>
      </c>
      <c r="F57" s="1" t="str">
        <f>VLOOKUP(S57,'Teams Used By Individual'!$B$4:$FH$71,9,FALSE)</f>
        <v>Cubs</v>
      </c>
      <c r="G57" s="1" t="str">
        <f>VLOOKUP(S57,'Teams Used By Individual'!$B$4:$FH$71,10,FALSE)</f>
        <v>Angels</v>
      </c>
      <c r="H57" s="1" t="str">
        <f>VLOOKUP(S57,'Teams Used By Individual'!$B$4:$FH$71,11,FALSE)</f>
        <v>Mets</v>
      </c>
      <c r="I57" s="1" t="str">
        <f>VLOOKUP(S57,'Teams Used By Individual'!$B$4:$FH$71,12,FALSE)</f>
        <v>Marlins</v>
      </c>
      <c r="J57" s="1" t="str">
        <f>VLOOKUP(S57,'Teams Used By Individual'!$B$4:$FH$71,13,FALSE)</f>
        <v>Brewers</v>
      </c>
      <c r="K57" s="1" t="str">
        <f>VLOOKUP(S57,'Teams Used By Individual'!$B$4:$FH$71,14,FALSE)</f>
        <v>Rockies</v>
      </c>
      <c r="L57" s="1" t="str">
        <f>VLOOKUP(S57,'Teams Used By Individual'!$B$4:$FH$71,15,FALSE)</f>
        <v>Diamondbacks</v>
      </c>
      <c r="M57" s="1" t="str">
        <f>VLOOKUP(S57,'Teams Used By Individual'!$B$4:$FH$71,16,FALSE)</f>
        <v>Mariners</v>
      </c>
      <c r="N57" s="1" t="str">
        <f>VLOOKUP(S57,'Teams Used By Individual'!$B$4:$FH$71,17,FALSE)</f>
        <v>Reds</v>
      </c>
      <c r="O57" s="1" t="str">
        <f>VLOOKUP(S57,'Teams Used By Individual'!$B$4:$FH$71,21,FALSE)</f>
        <v>Orioles</v>
      </c>
      <c r="P57" s="1" t="str">
        <f>VLOOKUP(S57,'Teams Used By Individual'!$B$4:$FH$71,22,FALSE)</f>
        <v>Guardians</v>
      </c>
      <c r="Q57" s="1" t="str">
        <f>VLOOKUP(S57,'Teams Used By Individual'!$B$4:$FH$71,23,FALSE)</f>
        <v>Braves</v>
      </c>
      <c r="R57" s="1" t="str">
        <f>VLOOKUP(S57,'Teams Used By Individual'!$B$4:$FH$71,24,FALSE)</f>
        <v>Phillies</v>
      </c>
      <c r="S57" s="14" t="s">
        <v>10</v>
      </c>
      <c r="T57" s="15">
        <f t="shared" si="1"/>
        <v>11</v>
      </c>
      <c r="U57" s="20">
        <f>(WAA!AC17-WAA!AC2)+(WAA!W17-WAA!W2)+(WAA!K25-WAA!K2)+(WAA!L17-WAA!L2)</f>
        <v>-1.8177658068622606</v>
      </c>
      <c r="V57" s="13">
        <f>(VLOOKUP(A57,'MLB Weekly Win Totals'!$B$5:$E$34,4,FALSE)+VLOOKUP(X57,'MLB Weekly Win Totals'!$B$5:$E$34,4,FALSE)+VLOOKUP(W57,'MLB Weekly Win Totals'!$B$5:$E$34,4,FALSE)+VLOOKUP(B57,'MLB Weekly Win Totals'!$B$5:$E$34,4,FALSE)+VLOOKUP(C57,'MLB Weekly Win Totals'!$B$5:$E$34,4,FALSE)+VLOOKUP(D57,'MLB Weekly Win Totals'!$B$5:$E$34,4,FALSE)+VLOOKUP(E57,'MLB Weekly Win Totals'!$B$5:$E$34,4,FALSE)+VLOOKUP(F57,'MLB Weekly Win Totals'!$B$5:$E$34,4,FALSE)+VLOOKUP(G57,'MLB Weekly Win Totals'!$B$5:$E$34,4,FALSE)+VLOOKUP(H57,'MLB Weekly Win Totals'!$B$5:$E$34,4,FALSE)+VLOOKUP(I57,'MLB Weekly Win Totals'!$B$5:$E$34,4,FALSE)+VLOOKUP(J57,'MLB Weekly Win Totals'!$B$5:$E$34,4,FALSE)+VLOOKUP(K57,'MLB Weekly Win Totals'!$B$5:$E$34,4,FALSE)+VLOOKUP(L57,'MLB Weekly Win Totals'!$B$5:$E$34,4,FALSE)+VLOOKUP(M57,'MLB Weekly Win Totals'!$B$5:$E$34,4,FALSE)+VLOOKUP(N57,'MLB Weekly Win Totals'!$B$5:$E$34,4,FALSE)+VLOOKUP(O57,'MLB Weekly Win Totals'!$B$5:$E$34,4,FALSE)+VLOOKUP(P57,'MLB Weekly Win Totals'!$B$5:$E$34,4,FALSE)+VLOOKUP(Q57,'MLB Weekly Win Totals'!$B$5:$E$34,4,FALSE)+VLOOKUP(R57,'MLB Weekly Win Totals'!$B$5:$E$34,4,FALSE))/20</f>
        <v>0.49528857803124204</v>
      </c>
      <c r="W57" s="1" t="str">
        <f>VLOOKUP(S57,'Teams Used By Individual'!$B$4:$DF$71,4,FALSE)</f>
        <v>Royals</v>
      </c>
      <c r="X57" s="1" t="str">
        <f>VLOOKUP(S57,'Teams Used By Individual'!$B$4:$DF$71,3,FALSE)</f>
        <v>Nationals</v>
      </c>
      <c r="Y57" s="1">
        <v>1</v>
      </c>
      <c r="Z57" s="1">
        <v>2</v>
      </c>
      <c r="AA57">
        <v>4</v>
      </c>
      <c r="AB57">
        <f>VLOOKUP(A57,'MLB Weekly Win Totals'!$B$5:$HH$34,8,FALSE)</f>
        <v>4</v>
      </c>
    </row>
    <row r="58" spans="1:28" x14ac:dyDescent="0.2">
      <c r="A58" s="1" t="str">
        <f>VLOOKUP(S58,'Teams Used By Individual'!$B$4:$F$71,5,FALSE)</f>
        <v>Yankees</v>
      </c>
      <c r="B58" s="1" t="str">
        <f>VLOOKUP(S58,'Teams Used By Individual'!$B$4:$F$71,2,FALSE)</f>
        <v>Pirates</v>
      </c>
      <c r="C58" s="1" t="str">
        <f>VLOOKUP(S58,'Teams Used By Individual'!$B$4:$FH$71,6,FALSE)</f>
        <v>Reds</v>
      </c>
      <c r="D58" s="1" t="str">
        <f>VLOOKUP(S58,'Teams Used By Individual'!$B$4:$FH$71,7,FALSE)</f>
        <v>Rangers</v>
      </c>
      <c r="E58" s="1" t="str">
        <f>VLOOKUP(S58,'Teams Used By Individual'!$B$4:$FH$71,8,FALSE)</f>
        <v>Royals</v>
      </c>
      <c r="F58" s="1" t="str">
        <f>VLOOKUP(S58,'Teams Used By Individual'!$B$4:$FH$71,9,FALSE)</f>
        <v>Cubs</v>
      </c>
      <c r="G58" s="1" t="str">
        <f>VLOOKUP(S58,'Teams Used By Individual'!$B$4:$FH$71,10,FALSE)</f>
        <v>Angels</v>
      </c>
      <c r="H58" s="1" t="str">
        <f>VLOOKUP(S58,'Teams Used By Individual'!$B$4:$FH$71,11,FALSE)</f>
        <v>Mets</v>
      </c>
      <c r="I58" s="1" t="str">
        <f>VLOOKUP(S58,'Teams Used By Individual'!$B$4:$FH$71,12,FALSE)</f>
        <v>Twins</v>
      </c>
      <c r="J58" s="1" t="str">
        <f>VLOOKUP(S58,'Teams Used By Individual'!$B$4:$FH$71,13,FALSE)</f>
        <v>Astros</v>
      </c>
      <c r="K58" s="1" t="str">
        <f>VLOOKUP(S58,'Teams Used By Individual'!$B$4:$FH$71,14,FALSE)</f>
        <v>Rockies</v>
      </c>
      <c r="L58" s="1" t="str">
        <f>VLOOKUP(S58,'Teams Used By Individual'!$B$4:$FH$71,15,FALSE)</f>
        <v>Brewers</v>
      </c>
      <c r="M58" s="1" t="str">
        <f>VLOOKUP(S58,'Teams Used By Individual'!$B$4:$FH$71,16,FALSE)</f>
        <v>Mariners</v>
      </c>
      <c r="N58" s="1" t="str">
        <f>VLOOKUP(S58,'Teams Used By Individual'!$B$4:$FH$71,17,FALSE)</f>
        <v>Blue Jays</v>
      </c>
      <c r="O58" s="1" t="str">
        <f>VLOOKUP(S58,'Teams Used By Individual'!$B$4:$FH$71,21,FALSE)</f>
        <v>Orioles</v>
      </c>
      <c r="P58" s="1" t="str">
        <f>VLOOKUP(S58,'Teams Used By Individual'!$B$4:$FH$71,22,FALSE)</f>
        <v>Guardians</v>
      </c>
      <c r="Q58" s="1" t="str">
        <f>VLOOKUP(S58,'Teams Used By Individual'!$B$4:$FH$71,23,FALSE)</f>
        <v>Tigers</v>
      </c>
      <c r="R58" s="1" t="str">
        <f>VLOOKUP(S58,'Teams Used By Individual'!$B$4:$FH$71,24,FALSE)</f>
        <v>Phillies</v>
      </c>
      <c r="S58" s="14" t="s">
        <v>45</v>
      </c>
      <c r="T58" s="15">
        <f t="shared" si="1"/>
        <v>11</v>
      </c>
      <c r="U58" s="20">
        <f>(WAA!AC29-WAA!AC2)+(WAA!R29-WAA!R2)+(WAA!G40-WAA!G2)+(WAA!E29-WAA!E2)</f>
        <v>-0.11694230375775794</v>
      </c>
      <c r="V58" s="13">
        <f>(VLOOKUP(A58,'MLB Weekly Win Totals'!$B$5:$E$34,4,FALSE)+VLOOKUP(X58,'MLB Weekly Win Totals'!$B$5:$E$34,4,FALSE)+VLOOKUP(W58,'MLB Weekly Win Totals'!$B$5:$E$34,4,FALSE)+VLOOKUP(B58,'MLB Weekly Win Totals'!$B$5:$E$34,4,FALSE)+VLOOKUP(C58,'MLB Weekly Win Totals'!$B$5:$E$34,4,FALSE)+VLOOKUP(D58,'MLB Weekly Win Totals'!$B$5:$E$34,4,FALSE)+VLOOKUP(E58,'MLB Weekly Win Totals'!$B$5:$E$34,4,FALSE)+VLOOKUP(F58,'MLB Weekly Win Totals'!$B$5:$E$34,4,FALSE)+VLOOKUP(G58,'MLB Weekly Win Totals'!$B$5:$E$34,4,FALSE)+VLOOKUP(H58,'MLB Weekly Win Totals'!$B$5:$E$34,4,FALSE)+VLOOKUP(I58,'MLB Weekly Win Totals'!$B$5:$E$34,4,FALSE)+VLOOKUP(J58,'MLB Weekly Win Totals'!$B$5:$E$34,4,FALSE)+VLOOKUP(K58,'MLB Weekly Win Totals'!$B$5:$E$34,4,FALSE)+VLOOKUP(L58,'MLB Weekly Win Totals'!$B$5:$E$34,4,FALSE)+VLOOKUP(M58,'MLB Weekly Win Totals'!$B$5:$E$34,4,FALSE)+VLOOKUP(N58,'MLB Weekly Win Totals'!$B$5:$E$34,4,FALSE)+VLOOKUP(O58,'MLB Weekly Win Totals'!$B$5:$E$34,4,FALSE)+VLOOKUP(P58,'MLB Weekly Win Totals'!$B$5:$E$34,4,FALSE)+VLOOKUP(Q58,'MLB Weekly Win Totals'!$B$5:$E$34,4,FALSE)+VLOOKUP(R58,'MLB Weekly Win Totals'!$B$5:$E$34,4,FALSE))/20</f>
        <v>0.51498212641833885</v>
      </c>
      <c r="W58" s="1" t="str">
        <f>VLOOKUP(S58,'Teams Used By Individual'!$B$4:$DF$71,4,FALSE)</f>
        <v>Red Sox</v>
      </c>
      <c r="X58" s="1" t="str">
        <f>VLOOKUP(S58,'Teams Used By Individual'!$B$4:$DF$71,3,FALSE)</f>
        <v>Athletics</v>
      </c>
      <c r="Y58" s="1">
        <v>1</v>
      </c>
      <c r="Z58" s="1">
        <v>2</v>
      </c>
      <c r="AA58">
        <v>2</v>
      </c>
      <c r="AB58">
        <f>VLOOKUP(A58,'MLB Weekly Win Totals'!$B$5:$HH$34,8,FALSE)</f>
        <v>6</v>
      </c>
    </row>
    <row r="59" spans="1:28" x14ac:dyDescent="0.2">
      <c r="A59" s="1" t="str">
        <f>VLOOKUP(S59,'Teams Used By Individual'!$B$4:$F$71,5,FALSE)</f>
        <v>Mets</v>
      </c>
      <c r="B59" s="1" t="str">
        <f>VLOOKUP(S59,'Teams Used By Individual'!$B$4:$F$71,2,FALSE)</f>
        <v>Diamondbacks</v>
      </c>
      <c r="C59" s="1" t="str">
        <f>VLOOKUP(S59,'Teams Used By Individual'!$B$4:$FH$71,6,FALSE)</f>
        <v>Guardians</v>
      </c>
      <c r="D59" s="1" t="str">
        <f>VLOOKUP(S59,'Teams Used By Individual'!$B$4:$FH$71,7,FALSE)</f>
        <v>Reds</v>
      </c>
      <c r="E59" s="1" t="str">
        <f>VLOOKUP(S59,'Teams Used By Individual'!$B$4:$FH$71,8,FALSE)</f>
        <v>Braves</v>
      </c>
      <c r="F59" s="1" t="str">
        <f>VLOOKUP(S59,'Teams Used By Individual'!$B$4:$FH$71,9,FALSE)</f>
        <v>Tigers</v>
      </c>
      <c r="G59" s="1" t="str">
        <f>VLOOKUP(S59,'Teams Used By Individual'!$B$4:$FH$71,10,FALSE)</f>
        <v>Phillies</v>
      </c>
      <c r="H59" s="1" t="str">
        <f>VLOOKUP(S59,'Teams Used By Individual'!$B$4:$FH$71,11,FALSE)</f>
        <v>Cubs</v>
      </c>
      <c r="I59" s="1" t="str">
        <f>VLOOKUP(S59,'Teams Used By Individual'!$B$4:$FH$71,12,FALSE)</f>
        <v>Royals</v>
      </c>
      <c r="J59" s="1" t="str">
        <f>VLOOKUP(S59,'Teams Used By Individual'!$B$4:$FH$71,13,FALSE)</f>
        <v>Astros</v>
      </c>
      <c r="K59" s="1" t="str">
        <f>VLOOKUP(S59,'Teams Used By Individual'!$B$4:$FH$71,14,FALSE)</f>
        <v>Yankees</v>
      </c>
      <c r="L59" s="1" t="str">
        <f>VLOOKUP(S59,'Teams Used By Individual'!$B$4:$FH$71,15,FALSE)</f>
        <v>Brewers</v>
      </c>
      <c r="M59" s="1" t="str">
        <f>VLOOKUP(S59,'Teams Used By Individual'!$B$4:$FH$71,16,FALSE)</f>
        <v>Padres</v>
      </c>
      <c r="N59" s="1" t="str">
        <f>VLOOKUP(S59,'Teams Used By Individual'!$B$4:$FH$71,17,FALSE)</f>
        <v>Blue Jays</v>
      </c>
      <c r="O59" s="1" t="str">
        <f>VLOOKUP(S59,'Teams Used By Individual'!$B$4:$FH$71,21,FALSE)</f>
        <v>Cardinals</v>
      </c>
      <c r="P59" s="1" t="str">
        <f>VLOOKUP(S59,'Teams Used By Individual'!$B$4:$FH$71,22,FALSE)</f>
        <v>Twins</v>
      </c>
      <c r="Q59" s="1" t="str">
        <f>VLOOKUP(S59,'Teams Used By Individual'!$B$4:$FH$71,23,FALSE)</f>
        <v>Orioles</v>
      </c>
      <c r="R59" s="1" t="str">
        <f>VLOOKUP(S59,'Teams Used By Individual'!$B$4:$FH$71,24,FALSE)</f>
        <v>Mariners</v>
      </c>
      <c r="S59" s="14" t="s">
        <v>51</v>
      </c>
      <c r="T59" s="15">
        <f t="shared" si="1"/>
        <v>10</v>
      </c>
      <c r="U59" s="20">
        <f>(WAA!N26-WAA!N2)+(WAA!AF26-WAA!AF2)+(WAA!G40-WAA!G2)+(WAA!V26-WAA!V2)</f>
        <v>0.74716744662356138</v>
      </c>
      <c r="V59" s="13">
        <f>(VLOOKUP(A59,'MLB Weekly Win Totals'!$B$5:$E$34,4,FALSE)+VLOOKUP(X59,'MLB Weekly Win Totals'!$B$5:$E$34,4,FALSE)+VLOOKUP(W59,'MLB Weekly Win Totals'!$B$5:$E$34,4,FALSE)+VLOOKUP(B59,'MLB Weekly Win Totals'!$B$5:$E$34,4,FALSE)+VLOOKUP(C59,'MLB Weekly Win Totals'!$B$5:$E$34,4,FALSE)+VLOOKUP(D59,'MLB Weekly Win Totals'!$B$5:$E$34,4,FALSE)+VLOOKUP(E59,'MLB Weekly Win Totals'!$B$5:$E$34,4,FALSE)+VLOOKUP(F59,'MLB Weekly Win Totals'!$B$5:$E$34,4,FALSE)+VLOOKUP(G59,'MLB Weekly Win Totals'!$B$5:$E$34,4,FALSE)+VLOOKUP(H59,'MLB Weekly Win Totals'!$B$5:$E$34,4,FALSE)+VLOOKUP(I59,'MLB Weekly Win Totals'!$B$5:$E$34,4,FALSE)+VLOOKUP(J59,'MLB Weekly Win Totals'!$B$5:$E$34,4,FALSE)+VLOOKUP(K59,'MLB Weekly Win Totals'!$B$5:$E$34,4,FALSE)+VLOOKUP(L59,'MLB Weekly Win Totals'!$B$5:$E$34,4,FALSE)+VLOOKUP(M59,'MLB Weekly Win Totals'!$B$5:$E$34,4,FALSE)+VLOOKUP(N59,'MLB Weekly Win Totals'!$B$5:$E$34,4,FALSE)+VLOOKUP(O59,'MLB Weekly Win Totals'!$B$5:$E$34,4,FALSE)+VLOOKUP(P59,'MLB Weekly Win Totals'!$B$5:$E$34,4,FALSE)+VLOOKUP(Q59,'MLB Weekly Win Totals'!$B$5:$E$34,4,FALSE)+VLOOKUP(R59,'MLB Weekly Win Totals'!$B$5:$E$34,4,FALSE))/20</f>
        <v>0.5252208360957582</v>
      </c>
      <c r="W59" s="1" t="str">
        <f>VLOOKUP(S59,'Teams Used By Individual'!$B$4:$DF$71,4,FALSE)</f>
        <v>Red Sox</v>
      </c>
      <c r="X59" s="1" t="str">
        <f>VLOOKUP(S59,'Teams Used By Individual'!$B$4:$DF$71,3,FALSE)</f>
        <v>White Sox</v>
      </c>
      <c r="Y59" s="1">
        <v>2</v>
      </c>
      <c r="Z59" s="1">
        <v>1</v>
      </c>
      <c r="AA59">
        <v>2</v>
      </c>
      <c r="AB59">
        <f>VLOOKUP(A59,'MLB Weekly Win Totals'!$B$5:$HH$34,8,FALSE)</f>
        <v>5</v>
      </c>
    </row>
    <row r="60" spans="1:28" x14ac:dyDescent="0.2">
      <c r="A60" s="1" t="str">
        <f>VLOOKUP(S60,'Teams Used By Individual'!$B$4:$F$71,5,FALSE)</f>
        <v>Mets</v>
      </c>
      <c r="B60" s="1" t="str">
        <f>VLOOKUP(S60,'Teams Used By Individual'!$B$4:$F$71,2,FALSE)</f>
        <v>Pirates</v>
      </c>
      <c r="C60" s="1" t="str">
        <f>VLOOKUP(S60,'Teams Used By Individual'!$B$4:$FH$71,6,FALSE)</f>
        <v>White Sox</v>
      </c>
      <c r="D60" s="1" t="str">
        <f>VLOOKUP(S60,'Teams Used By Individual'!$B$4:$FH$71,7,FALSE)</f>
        <v>Rangers</v>
      </c>
      <c r="E60" s="1" t="str">
        <f>VLOOKUP(S60,'Teams Used By Individual'!$B$4:$FH$71,8,FALSE)</f>
        <v>Royals</v>
      </c>
      <c r="F60" s="1" t="str">
        <f>VLOOKUP(S60,'Teams Used By Individual'!$B$4:$FH$71,9,FALSE)</f>
        <v>Braves</v>
      </c>
      <c r="G60" s="1" t="str">
        <f>VLOOKUP(S60,'Teams Used By Individual'!$B$4:$FH$71,10,FALSE)</f>
        <v>Phillies</v>
      </c>
      <c r="H60" s="1" t="str">
        <f>VLOOKUP(S60,'Teams Used By Individual'!$B$4:$FH$71,11,FALSE)</f>
        <v>Brewers</v>
      </c>
      <c r="I60" s="1" t="str">
        <f>VLOOKUP(S60,'Teams Used By Individual'!$B$4:$FH$71,12,FALSE)</f>
        <v>Twins</v>
      </c>
      <c r="J60" s="1" t="str">
        <f>VLOOKUP(S60,'Teams Used By Individual'!$B$4:$FH$71,13,FALSE)</f>
        <v>Tigers</v>
      </c>
      <c r="K60" s="1" t="str">
        <f>VLOOKUP(S60,'Teams Used By Individual'!$B$4:$FH$71,14,FALSE)</f>
        <v>Nationals</v>
      </c>
      <c r="L60" s="1" t="str">
        <f>VLOOKUP(S60,'Teams Used By Individual'!$B$4:$FH$71,15,FALSE)</f>
        <v>Padres</v>
      </c>
      <c r="M60" s="1" t="str">
        <f>VLOOKUP(S60,'Teams Used By Individual'!$B$4:$FH$71,16,FALSE)</f>
        <v>Orioles</v>
      </c>
      <c r="N60" s="1" t="str">
        <f>VLOOKUP(S60,'Teams Used By Individual'!$B$4:$FH$71,17,FALSE)</f>
        <v>Guardians</v>
      </c>
      <c r="O60" s="1" t="str">
        <f>VLOOKUP(S60,'Teams Used By Individual'!$B$4:$FH$71,21,FALSE)</f>
        <v>Astros</v>
      </c>
      <c r="P60" s="1" t="str">
        <f>VLOOKUP(S60,'Teams Used By Individual'!$B$4:$FH$71,22,FALSE)</f>
        <v>Rockies</v>
      </c>
      <c r="Q60" s="1" t="str">
        <f>VLOOKUP(S60,'Teams Used By Individual'!$B$4:$FH$71,23,FALSE)</f>
        <v>Rays</v>
      </c>
      <c r="R60" s="1" t="str">
        <f>VLOOKUP(S60,'Teams Used By Individual'!$B$4:$FH$71,24,FALSE)</f>
        <v>Giants</v>
      </c>
      <c r="S60" s="14" t="s">
        <v>52</v>
      </c>
      <c r="T60" s="15">
        <f t="shared" si="1"/>
        <v>10</v>
      </c>
      <c r="U60" s="20">
        <f>(WAA!AB69-WAA!AB2)+(WAA!AC69-WAA!AC2)+(WAA!G40-WAA!G2)+(WAA!V69-WAA!V2)</f>
        <v>-2.3866883116883111</v>
      </c>
      <c r="V60" s="13">
        <f>(VLOOKUP(A60,'MLB Weekly Win Totals'!$B$5:$E$34,4,FALSE)+VLOOKUP(X60,'MLB Weekly Win Totals'!$B$5:$E$34,4,FALSE)+VLOOKUP(W60,'MLB Weekly Win Totals'!$B$5:$E$34,4,FALSE)+VLOOKUP(B60,'MLB Weekly Win Totals'!$B$5:$E$34,4,FALSE)+VLOOKUP(C60,'MLB Weekly Win Totals'!$B$5:$E$34,4,FALSE)+VLOOKUP(D60,'MLB Weekly Win Totals'!$B$5:$E$34,4,FALSE)+VLOOKUP(E60,'MLB Weekly Win Totals'!$B$5:$E$34,4,FALSE)+VLOOKUP(F60,'MLB Weekly Win Totals'!$B$5:$E$34,4,FALSE)+VLOOKUP(G60,'MLB Weekly Win Totals'!$B$5:$E$34,4,FALSE)+VLOOKUP(H60,'MLB Weekly Win Totals'!$B$5:$E$34,4,FALSE)+VLOOKUP(I60,'MLB Weekly Win Totals'!$B$5:$E$34,4,FALSE)+VLOOKUP(J60,'MLB Weekly Win Totals'!$B$5:$E$34,4,FALSE)+VLOOKUP(K60,'MLB Weekly Win Totals'!$B$5:$E$34,4,FALSE)+VLOOKUP(L60,'MLB Weekly Win Totals'!$B$5:$E$34,4,FALSE)+VLOOKUP(M60,'MLB Weekly Win Totals'!$B$5:$E$34,4,FALSE)+VLOOKUP(N60,'MLB Weekly Win Totals'!$B$5:$E$34,4,FALSE)+VLOOKUP(O60,'MLB Weekly Win Totals'!$B$5:$E$34,4,FALSE)+VLOOKUP(P60,'MLB Weekly Win Totals'!$B$5:$E$34,4,FALSE)+VLOOKUP(Q60,'MLB Weekly Win Totals'!$B$5:$E$34,4,FALSE)+VLOOKUP(R60,'MLB Weekly Win Totals'!$B$5:$E$34,4,FALSE))/20</f>
        <v>0.49319780960742887</v>
      </c>
      <c r="W60" s="1" t="str">
        <f>VLOOKUP(S60,'Teams Used By Individual'!$B$4:$DF$71,4,FALSE)</f>
        <v>Red Sox</v>
      </c>
      <c r="X60" s="1" t="str">
        <f>VLOOKUP(S60,'Teams Used By Individual'!$B$4:$DF$71,3,FALSE)</f>
        <v>Reds</v>
      </c>
      <c r="Y60" s="1">
        <v>1</v>
      </c>
      <c r="Z60" s="1">
        <v>2</v>
      </c>
      <c r="AA60">
        <v>2</v>
      </c>
      <c r="AB60">
        <f>VLOOKUP(A60,'MLB Weekly Win Totals'!$B$5:$HH$34,8,FALSE)</f>
        <v>5</v>
      </c>
    </row>
    <row r="61" spans="1:28" x14ac:dyDescent="0.2">
      <c r="A61" s="1" t="str">
        <f>VLOOKUP(S61,'Teams Used By Individual'!$B$4:$F$71,5,FALSE)</f>
        <v>Royals</v>
      </c>
      <c r="B61" s="1" t="str">
        <f>VLOOKUP(S61,'Teams Used By Individual'!$B$4:$F$71,2,FALSE)</f>
        <v>Pirates</v>
      </c>
      <c r="C61" s="1" t="str">
        <f>VLOOKUP(S61,'Teams Used By Individual'!$B$4:$FH$71,6,FALSE)</f>
        <v>Brewers</v>
      </c>
      <c r="D61" s="1" t="str">
        <f>VLOOKUP(S61,'Teams Used By Individual'!$B$4:$FH$71,7,FALSE)</f>
        <v>Athletics</v>
      </c>
      <c r="E61" s="1" t="str">
        <f>VLOOKUP(S61,'Teams Used By Individual'!$B$4:$FH$71,8,FALSE)</f>
        <v>Braves</v>
      </c>
      <c r="F61" s="1" t="str">
        <f>VLOOKUP(S61,'Teams Used By Individual'!$B$4:$FH$71,9,FALSE)</f>
        <v>Rangers</v>
      </c>
      <c r="G61" s="1" t="str">
        <f>VLOOKUP(S61,'Teams Used By Individual'!$B$4:$FH$71,10,FALSE)</f>
        <v>Guardians</v>
      </c>
      <c r="H61" s="1" t="str">
        <f>VLOOKUP(S61,'Teams Used By Individual'!$B$4:$FH$71,11,FALSE)</f>
        <v>Blue Jays</v>
      </c>
      <c r="I61" s="1" t="str">
        <f>VLOOKUP(S61,'Teams Used By Individual'!$B$4:$FH$71,12,FALSE)</f>
        <v>Twins</v>
      </c>
      <c r="J61" s="1" t="str">
        <f>VLOOKUP(S61,'Teams Used By Individual'!$B$4:$FH$71,13,FALSE)</f>
        <v>Cubs</v>
      </c>
      <c r="K61" s="1" t="str">
        <f>VLOOKUP(S61,'Teams Used By Individual'!$B$4:$FH$71,14,FALSE)</f>
        <v>Tigers</v>
      </c>
      <c r="L61" s="1" t="str">
        <f>VLOOKUP(S61,'Teams Used By Individual'!$B$4:$FH$71,15,FALSE)</f>
        <v>Mets</v>
      </c>
      <c r="M61" s="1" t="str">
        <f>VLOOKUP(S61,'Teams Used By Individual'!$B$4:$FH$71,16,FALSE)</f>
        <v>Giants</v>
      </c>
      <c r="N61" s="1" t="str">
        <f>VLOOKUP(S61,'Teams Used By Individual'!$B$4:$FH$71,17,FALSE)</f>
        <v>Marlins</v>
      </c>
      <c r="O61" s="1" t="str">
        <f>VLOOKUP(S61,'Teams Used By Individual'!$B$4:$FH$71,21,FALSE)</f>
        <v>Padres</v>
      </c>
      <c r="P61" s="1" t="str">
        <f>VLOOKUP(S61,'Teams Used By Individual'!$B$4:$FH$71,22,FALSE)</f>
        <v>Rays</v>
      </c>
      <c r="Q61" s="1" t="str">
        <f>VLOOKUP(S61,'Teams Used By Individual'!$B$4:$FH$71,23,FALSE)</f>
        <v>Reds</v>
      </c>
      <c r="R61" s="1" t="str">
        <f>VLOOKUP(S61,'Teams Used By Individual'!$B$4:$FH$71,24,FALSE)</f>
        <v>Diamondbacks</v>
      </c>
      <c r="S61" s="14" t="s">
        <v>65</v>
      </c>
      <c r="T61" s="15">
        <f t="shared" si="1"/>
        <v>9</v>
      </c>
      <c r="U61" s="20">
        <f>(WAA!T58-WAA!T2)+(WAA!AC58-WAA!AC2)+(WAA!G40-WAA!G2)+(WAA!K58-WAA!K2)</f>
        <v>-5.5030904280904274</v>
      </c>
      <c r="V61" s="13">
        <f>(VLOOKUP(A61,'MLB Weekly Win Totals'!$B$5:$E$34,4,FALSE)+VLOOKUP(X61,'MLB Weekly Win Totals'!$B$5:$E$34,4,FALSE)+VLOOKUP(W61,'MLB Weekly Win Totals'!$B$5:$E$34,4,FALSE)+VLOOKUP(B61,'MLB Weekly Win Totals'!$B$5:$E$34,4,FALSE)+VLOOKUP(C61,'MLB Weekly Win Totals'!$B$5:$E$34,4,FALSE)+VLOOKUP(D61,'MLB Weekly Win Totals'!$B$5:$E$34,4,FALSE)+VLOOKUP(E61,'MLB Weekly Win Totals'!$B$5:$E$34,4,FALSE)+VLOOKUP(F61,'MLB Weekly Win Totals'!$B$5:$E$34,4,FALSE)+VLOOKUP(G61,'MLB Weekly Win Totals'!$B$5:$E$34,4,FALSE)+VLOOKUP(H61,'MLB Weekly Win Totals'!$B$5:$E$34,4,FALSE)+VLOOKUP(I61,'MLB Weekly Win Totals'!$B$5:$E$34,4,FALSE)+VLOOKUP(J61,'MLB Weekly Win Totals'!$B$5:$E$34,4,FALSE)+VLOOKUP(K61,'MLB Weekly Win Totals'!$B$5:$E$34,4,FALSE)+VLOOKUP(L61,'MLB Weekly Win Totals'!$B$5:$E$34,4,FALSE)+VLOOKUP(M61,'MLB Weekly Win Totals'!$B$5:$E$34,4,FALSE)+VLOOKUP(N61,'MLB Weekly Win Totals'!$B$5:$E$34,4,FALSE)+VLOOKUP(O61,'MLB Weekly Win Totals'!$B$5:$E$34,4,FALSE)+VLOOKUP(P61,'MLB Weekly Win Totals'!$B$5:$E$34,4,FALSE)+VLOOKUP(Q61,'MLB Weekly Win Totals'!$B$5:$E$34,4,FALSE)+VLOOKUP(R61,'MLB Weekly Win Totals'!$B$5:$E$34,4,FALSE))/20</f>
        <v>0.5182208360957582</v>
      </c>
      <c r="W61" s="1" t="str">
        <f>VLOOKUP(S61,'Teams Used By Individual'!$B$4:$DF$71,4,FALSE)</f>
        <v>Red Sox</v>
      </c>
      <c r="X61" s="1" t="str">
        <f>VLOOKUP(S61,'Teams Used By Individual'!$B$4:$DF$71,3,FALSE)</f>
        <v>Phillies</v>
      </c>
      <c r="Y61" s="1">
        <v>1</v>
      </c>
      <c r="Z61" s="1">
        <v>5</v>
      </c>
      <c r="AA61">
        <v>2</v>
      </c>
      <c r="AB61">
        <f>VLOOKUP(A61,'MLB Weekly Win Totals'!$B$5:$HH$34,8,FALSE)</f>
        <v>1</v>
      </c>
    </row>
    <row r="62" spans="1:28" x14ac:dyDescent="0.2">
      <c r="A62" s="1" t="str">
        <f>VLOOKUP(S62,'Teams Used By Individual'!$B$4:$F$71,5,FALSE)</f>
        <v>Rays</v>
      </c>
      <c r="B62" s="1" t="str">
        <f>VLOOKUP(S62,'Teams Used By Individual'!$B$4:$F$71,2,FALSE)</f>
        <v>Pirates</v>
      </c>
      <c r="C62" s="1" t="str">
        <f>VLOOKUP(S62,'Teams Used By Individual'!$B$4:$FH$71,6,FALSE)</f>
        <v>Twins</v>
      </c>
      <c r="D62" s="1" t="str">
        <f>VLOOKUP(S62,'Teams Used By Individual'!$B$4:$FH$71,7,FALSE)</f>
        <v>Rangers</v>
      </c>
      <c r="E62" s="1" t="str">
        <f>VLOOKUP(S62,'Teams Used By Individual'!$B$4:$FH$71,8,FALSE)</f>
        <v>Braves</v>
      </c>
      <c r="F62" s="1" t="str">
        <f>VLOOKUP(S62,'Teams Used By Individual'!$B$4:$FH$71,9,FALSE)</f>
        <v>Cubs</v>
      </c>
      <c r="G62" s="1" t="str">
        <f>VLOOKUP(S62,'Teams Used By Individual'!$B$4:$FH$71,10,FALSE)</f>
        <v>Phillies</v>
      </c>
      <c r="H62" s="1" t="str">
        <f>VLOOKUP(S62,'Teams Used By Individual'!$B$4:$FH$71,11,FALSE)</f>
        <v>Mets</v>
      </c>
      <c r="I62" s="1" t="str">
        <f>VLOOKUP(S62,'Teams Used By Individual'!$B$4:$FH$71,12,FALSE)</f>
        <v>Marlins</v>
      </c>
      <c r="J62" s="1" t="str">
        <f>VLOOKUP(S62,'Teams Used By Individual'!$B$4:$FH$71,13,FALSE)</f>
        <v>Angels</v>
      </c>
      <c r="K62" s="1" t="str">
        <f>VLOOKUP(S62,'Teams Used By Individual'!$B$4:$FH$71,14,FALSE)</f>
        <v>Blue Jays</v>
      </c>
      <c r="L62" s="1" t="str">
        <f>VLOOKUP(S62,'Teams Used By Individual'!$B$4:$FH$71,15,FALSE)</f>
        <v>White Sox</v>
      </c>
      <c r="M62" s="1" t="str">
        <f>VLOOKUP(S62,'Teams Used By Individual'!$B$4:$FH$71,16,FALSE)</f>
        <v>Dodgers</v>
      </c>
      <c r="N62" s="1" t="str">
        <f>VLOOKUP(S62,'Teams Used By Individual'!$B$4:$FH$71,17,FALSE)</f>
        <v>Mariners</v>
      </c>
      <c r="O62" s="1" t="str">
        <f>VLOOKUP(S62,'Teams Used By Individual'!$B$4:$FH$71,21,FALSE)</f>
        <v>Brewers</v>
      </c>
      <c r="P62" s="1" t="str">
        <f>VLOOKUP(S62,'Teams Used By Individual'!$B$4:$FH$71,22,FALSE)</f>
        <v>Diamondbacks</v>
      </c>
      <c r="Q62" s="1" t="str">
        <f>VLOOKUP(S62,'Teams Used By Individual'!$B$4:$FH$71,23,FALSE)</f>
        <v>Padres</v>
      </c>
      <c r="R62" s="1" t="str">
        <f>VLOOKUP(S62,'Teams Used By Individual'!$B$4:$FH$71,24,FALSE)</f>
        <v>Giants</v>
      </c>
      <c r="S62" s="14" t="s">
        <v>57</v>
      </c>
      <c r="T62" s="15">
        <f t="shared" si="1"/>
        <v>9</v>
      </c>
      <c r="U62" s="20">
        <f>(WAA!AB39-WAA!AB2)+(WAA!AC39-WAA!AC2)+(WAA!K25-WAA!K2)+(WAA!H39-WAA!H2)</f>
        <v>-3.2069264069264065</v>
      </c>
      <c r="V62" s="13">
        <f>(VLOOKUP(A62,'MLB Weekly Win Totals'!$B$5:$E$34,4,FALSE)+VLOOKUP(X62,'MLB Weekly Win Totals'!$B$5:$E$34,4,FALSE)+VLOOKUP(W62,'MLB Weekly Win Totals'!$B$5:$E$34,4,FALSE)+VLOOKUP(B62,'MLB Weekly Win Totals'!$B$5:$E$34,4,FALSE)+VLOOKUP(C62,'MLB Weekly Win Totals'!$B$5:$E$34,4,FALSE)+VLOOKUP(D62,'MLB Weekly Win Totals'!$B$5:$E$34,4,FALSE)+VLOOKUP(E62,'MLB Weekly Win Totals'!$B$5:$E$34,4,FALSE)+VLOOKUP(F62,'MLB Weekly Win Totals'!$B$5:$E$34,4,FALSE)+VLOOKUP(G62,'MLB Weekly Win Totals'!$B$5:$E$34,4,FALSE)+VLOOKUP(H62,'MLB Weekly Win Totals'!$B$5:$E$34,4,FALSE)+VLOOKUP(I62,'MLB Weekly Win Totals'!$B$5:$E$34,4,FALSE)+VLOOKUP(J62,'MLB Weekly Win Totals'!$B$5:$E$34,4,FALSE)+VLOOKUP(K62,'MLB Weekly Win Totals'!$B$5:$E$34,4,FALSE)+VLOOKUP(L62,'MLB Weekly Win Totals'!$B$5:$E$34,4,FALSE)+VLOOKUP(M62,'MLB Weekly Win Totals'!$B$5:$E$34,4,FALSE)+VLOOKUP(N62,'MLB Weekly Win Totals'!$B$5:$E$34,4,FALSE)+VLOOKUP(O62,'MLB Weekly Win Totals'!$B$5:$E$34,4,FALSE)+VLOOKUP(P62,'MLB Weekly Win Totals'!$B$5:$E$34,4,FALSE)+VLOOKUP(Q62,'MLB Weekly Win Totals'!$B$5:$E$34,4,FALSE)+VLOOKUP(R62,'MLB Weekly Win Totals'!$B$5:$E$34,4,FALSE))/20</f>
        <v>0.51202669699768522</v>
      </c>
      <c r="W62" s="1" t="str">
        <f>VLOOKUP(S62,'Teams Used By Individual'!$B$4:$DF$71,4,FALSE)</f>
        <v>Royals</v>
      </c>
      <c r="X62" s="1" t="str">
        <f>VLOOKUP(S62,'Teams Used By Individual'!$B$4:$DF$71,3,FALSE)</f>
        <v>Reds</v>
      </c>
      <c r="Y62" s="1">
        <v>1</v>
      </c>
      <c r="Z62" s="1">
        <v>2</v>
      </c>
      <c r="AA62">
        <v>4</v>
      </c>
      <c r="AB62">
        <f>VLOOKUP(A62,'MLB Weekly Win Totals'!$B$5:$HH$34,8,FALSE)</f>
        <v>2</v>
      </c>
    </row>
    <row r="63" spans="1:28" x14ac:dyDescent="0.2">
      <c r="A63" s="1" t="str">
        <f>VLOOKUP(S63,'Teams Used By Individual'!$B$4:$F$71,5,FALSE)</f>
        <v>Rays</v>
      </c>
      <c r="B63" s="1" t="str">
        <f>VLOOKUP(S63,'Teams Used By Individual'!$B$4:$F$71,2,FALSE)</f>
        <v>Pirates</v>
      </c>
      <c r="C63" s="1" t="str">
        <f>VLOOKUP(S63,'Teams Used By Individual'!$B$4:$FH$71,6,FALSE)</f>
        <v>Twins</v>
      </c>
      <c r="D63" s="1" t="str">
        <f>VLOOKUP(S63,'Teams Used By Individual'!$B$4:$FH$71,7,FALSE)</f>
        <v>Rangers</v>
      </c>
      <c r="E63" s="1" t="str">
        <f>VLOOKUP(S63,'Teams Used By Individual'!$B$4:$FH$71,8,FALSE)</f>
        <v>Braves</v>
      </c>
      <c r="F63" s="1" t="str">
        <f>VLOOKUP(S63,'Teams Used By Individual'!$B$4:$FH$71,9,FALSE)</f>
        <v>Cubs</v>
      </c>
      <c r="G63" s="1" t="str">
        <f>VLOOKUP(S63,'Teams Used By Individual'!$B$4:$FH$71,10,FALSE)</f>
        <v>Phillies</v>
      </c>
      <c r="H63" s="1" t="str">
        <f>VLOOKUP(S63,'Teams Used By Individual'!$B$4:$FH$71,11,FALSE)</f>
        <v>Mets</v>
      </c>
      <c r="I63" s="1" t="str">
        <f>VLOOKUP(S63,'Teams Used By Individual'!$B$4:$FH$71,12,FALSE)</f>
        <v>Marlins</v>
      </c>
      <c r="J63" s="1" t="str">
        <f>VLOOKUP(S63,'Teams Used By Individual'!$B$4:$FH$71,13,FALSE)</f>
        <v>Angels</v>
      </c>
      <c r="K63" s="1" t="str">
        <f>VLOOKUP(S63,'Teams Used By Individual'!$B$4:$FH$71,14,FALSE)</f>
        <v>Yankees</v>
      </c>
      <c r="L63" s="1" t="str">
        <f>VLOOKUP(S63,'Teams Used By Individual'!$B$4:$FH$71,15,FALSE)</f>
        <v>Brewers</v>
      </c>
      <c r="M63" s="1" t="str">
        <f>VLOOKUP(S63,'Teams Used By Individual'!$B$4:$FH$71,16,FALSE)</f>
        <v>Mariners</v>
      </c>
      <c r="N63" s="1" t="str">
        <f>VLOOKUP(S63,'Teams Used By Individual'!$B$4:$FH$71,17,FALSE)</f>
        <v>Cardinals</v>
      </c>
      <c r="O63" s="1" t="str">
        <f>VLOOKUP(S63,'Teams Used By Individual'!$B$4:$FH$71,21,FALSE)</f>
        <v>Guardians</v>
      </c>
      <c r="P63" s="1" t="str">
        <f>VLOOKUP(S63,'Teams Used By Individual'!$B$4:$FH$71,22,FALSE)</f>
        <v>Blue Jays</v>
      </c>
      <c r="Q63" s="1" t="str">
        <f>VLOOKUP(S63,'Teams Used By Individual'!$B$4:$FH$71,23,FALSE)</f>
        <v>Tigers</v>
      </c>
      <c r="R63" s="1" t="str">
        <f>VLOOKUP(S63,'Teams Used By Individual'!$B$4:$FH$71,24,FALSE)</f>
        <v>Athletics</v>
      </c>
      <c r="S63" s="14" t="s">
        <v>7</v>
      </c>
      <c r="T63" s="15">
        <f t="shared" si="1"/>
        <v>9</v>
      </c>
      <c r="U63" s="20">
        <f>(WAA!AB65-WAA!AB2)+(WAA!AC65-WAA!AC2)+(WAA!K25-WAA!K2)+(WAA!H65-WAA!H2)</f>
        <v>-3.2069264069264065</v>
      </c>
      <c r="V63" s="13">
        <f>(VLOOKUP(A63,'MLB Weekly Win Totals'!$B$5:$E$34,4,FALSE)+VLOOKUP(X63,'MLB Weekly Win Totals'!$B$5:$E$34,4,FALSE)+VLOOKUP(W63,'MLB Weekly Win Totals'!$B$5:$E$34,4,FALSE)+VLOOKUP(B63,'MLB Weekly Win Totals'!$B$5:$E$34,4,FALSE)+VLOOKUP(C63,'MLB Weekly Win Totals'!$B$5:$E$34,4,FALSE)+VLOOKUP(D63,'MLB Weekly Win Totals'!$B$5:$E$34,4,FALSE)+VLOOKUP(E63,'MLB Weekly Win Totals'!$B$5:$E$34,4,FALSE)+VLOOKUP(F63,'MLB Weekly Win Totals'!$B$5:$E$34,4,FALSE)+VLOOKUP(G63,'MLB Weekly Win Totals'!$B$5:$E$34,4,FALSE)+VLOOKUP(H63,'MLB Weekly Win Totals'!$B$5:$E$34,4,FALSE)+VLOOKUP(I63,'MLB Weekly Win Totals'!$B$5:$E$34,4,FALSE)+VLOOKUP(J63,'MLB Weekly Win Totals'!$B$5:$E$34,4,FALSE)+VLOOKUP(K63,'MLB Weekly Win Totals'!$B$5:$E$34,4,FALSE)+VLOOKUP(L63,'MLB Weekly Win Totals'!$B$5:$E$34,4,FALSE)+VLOOKUP(M63,'MLB Weekly Win Totals'!$B$5:$E$34,4,FALSE)+VLOOKUP(N63,'MLB Weekly Win Totals'!$B$5:$E$34,4,FALSE)+VLOOKUP(O63,'MLB Weekly Win Totals'!$B$5:$E$34,4,FALSE)+VLOOKUP(P63,'MLB Weekly Win Totals'!$B$5:$E$34,4,FALSE)+VLOOKUP(Q63,'MLB Weekly Win Totals'!$B$5:$E$34,4,FALSE)+VLOOKUP(R63,'MLB Weekly Win Totals'!$B$5:$E$34,4,FALSE))/20</f>
        <v>0.5180337393215646</v>
      </c>
      <c r="W63" s="1" t="str">
        <f>VLOOKUP(S63,'Teams Used By Individual'!$B$4:$DF$71,4,FALSE)</f>
        <v>Royals</v>
      </c>
      <c r="X63" s="1" t="str">
        <f>VLOOKUP(S63,'Teams Used By Individual'!$B$4:$DF$71,3,FALSE)</f>
        <v>Reds</v>
      </c>
      <c r="Y63" s="1">
        <v>1</v>
      </c>
      <c r="Z63" s="1">
        <v>2</v>
      </c>
      <c r="AA63">
        <v>4</v>
      </c>
      <c r="AB63">
        <f>VLOOKUP(A63,'MLB Weekly Win Totals'!$B$5:$HH$34,8,FALSE)</f>
        <v>2</v>
      </c>
    </row>
    <row r="64" spans="1:28" x14ac:dyDescent="0.2">
      <c r="A64" s="1" t="str">
        <f>VLOOKUP(S64,'Teams Used By Individual'!$B$4:$F$71,5,FALSE)</f>
        <v>Nationals</v>
      </c>
      <c r="B64" s="1" t="str">
        <f>VLOOKUP(S64,'Teams Used By Individual'!$B$4:$F$71,2,FALSE)</f>
        <v>Pirates</v>
      </c>
      <c r="C64" s="1" t="str">
        <f>VLOOKUP(S64,'Teams Used By Individual'!$B$4:$FH$71,6,FALSE)</f>
        <v>White Sox</v>
      </c>
      <c r="D64" s="1" t="str">
        <f>VLOOKUP(S64,'Teams Used By Individual'!$B$4:$FH$71,7,FALSE)</f>
        <v>Reds</v>
      </c>
      <c r="E64" s="1" t="str">
        <f>VLOOKUP(S64,'Teams Used By Individual'!$B$4:$FH$71,8,FALSE)</f>
        <v>Royals</v>
      </c>
      <c r="F64" s="1" t="str">
        <f>VLOOKUP(S64,'Teams Used By Individual'!$B$4:$FH$71,9,FALSE)</f>
        <v>Orioles</v>
      </c>
      <c r="G64" s="1" t="str">
        <f>VLOOKUP(S64,'Teams Used By Individual'!$B$4:$FH$71,10,FALSE)</f>
        <v>Angels</v>
      </c>
      <c r="H64" s="1" t="str">
        <f>VLOOKUP(S64,'Teams Used By Individual'!$B$4:$FH$71,11,FALSE)</f>
        <v>Mets</v>
      </c>
      <c r="I64" s="1" t="str">
        <f>VLOOKUP(S64,'Teams Used By Individual'!$B$4:$FH$71,12,FALSE)</f>
        <v>Marlins</v>
      </c>
      <c r="J64" s="1" t="str">
        <f>VLOOKUP(S64,'Teams Used By Individual'!$B$4:$FH$71,13,FALSE)</f>
        <v>Astros</v>
      </c>
      <c r="K64" s="1" t="str">
        <f>VLOOKUP(S64,'Teams Used By Individual'!$B$4:$FH$71,14,FALSE)</f>
        <v>Rockies</v>
      </c>
      <c r="L64" s="1" t="str">
        <f>VLOOKUP(S64,'Teams Used By Individual'!$B$4:$FH$71,15,FALSE)</f>
        <v>Giants</v>
      </c>
      <c r="M64" s="1" t="str">
        <f>VLOOKUP(S64,'Teams Used By Individual'!$B$4:$FH$71,16,FALSE)</f>
        <v>Mariners</v>
      </c>
      <c r="N64" s="1" t="str">
        <f>VLOOKUP(S64,'Teams Used By Individual'!$B$4:$FH$71,17,FALSE)</f>
        <v>Guardians</v>
      </c>
      <c r="O64" s="1" t="str">
        <f>VLOOKUP(S64,'Teams Used By Individual'!$B$4:$FH$71,21,FALSE)</f>
        <v>Rangers</v>
      </c>
      <c r="P64" s="1" t="str">
        <f>VLOOKUP(S64,'Teams Used By Individual'!$B$4:$FH$71,22,FALSE)</f>
        <v>Braves</v>
      </c>
      <c r="Q64" s="1" t="str">
        <f>VLOOKUP(S64,'Teams Used By Individual'!$B$4:$FH$71,23,FALSE)</f>
        <v>Athletics</v>
      </c>
      <c r="R64" s="1" t="str">
        <f>VLOOKUP(S64,'Teams Used By Individual'!$B$4:$FH$71,24,FALSE)</f>
        <v>Tigers</v>
      </c>
      <c r="S64" s="14" t="s">
        <v>5</v>
      </c>
      <c r="T64" s="15">
        <f t="shared" si="1"/>
        <v>9</v>
      </c>
      <c r="U64" s="20">
        <f>(WAA!M43-WAA!M2)+(WAA!AC43-WAA!AC2)+(WAA!G40-WAA!G2)+(WAA!W43-WAA!W2)</f>
        <v>-2.3667547568710354</v>
      </c>
      <c r="V64" s="13">
        <f>(VLOOKUP(A64,'MLB Weekly Win Totals'!$B$5:$E$34,4,FALSE)+VLOOKUP(X64,'MLB Weekly Win Totals'!$B$5:$E$34,4,FALSE)+VLOOKUP(W64,'MLB Weekly Win Totals'!$B$5:$E$34,4,FALSE)+VLOOKUP(B64,'MLB Weekly Win Totals'!$B$5:$E$34,4,FALSE)+VLOOKUP(C64,'MLB Weekly Win Totals'!$B$5:$E$34,4,FALSE)+VLOOKUP(D64,'MLB Weekly Win Totals'!$B$5:$E$34,4,FALSE)+VLOOKUP(E64,'MLB Weekly Win Totals'!$B$5:$E$34,4,FALSE)+VLOOKUP(F64,'MLB Weekly Win Totals'!$B$5:$E$34,4,FALSE)+VLOOKUP(G64,'MLB Weekly Win Totals'!$B$5:$E$34,4,FALSE)+VLOOKUP(H64,'MLB Weekly Win Totals'!$B$5:$E$34,4,FALSE)+VLOOKUP(I64,'MLB Weekly Win Totals'!$B$5:$E$34,4,FALSE)+VLOOKUP(J64,'MLB Weekly Win Totals'!$B$5:$E$34,4,FALSE)+VLOOKUP(K64,'MLB Weekly Win Totals'!$B$5:$E$34,4,FALSE)+VLOOKUP(L64,'MLB Weekly Win Totals'!$B$5:$E$34,4,FALSE)+VLOOKUP(M64,'MLB Weekly Win Totals'!$B$5:$E$34,4,FALSE)+VLOOKUP(N64,'MLB Weekly Win Totals'!$B$5:$E$34,4,FALSE)+VLOOKUP(O64,'MLB Weekly Win Totals'!$B$5:$E$34,4,FALSE)+VLOOKUP(P64,'MLB Weekly Win Totals'!$B$5:$E$34,4,FALSE)+VLOOKUP(Q64,'MLB Weekly Win Totals'!$B$5:$E$34,4,FALSE)+VLOOKUP(R64,'MLB Weekly Win Totals'!$B$5:$E$34,4,FALSE))/20</f>
        <v>0.47844210543748389</v>
      </c>
      <c r="W64" s="1" t="str">
        <f>VLOOKUP(S64,'Teams Used By Individual'!$B$4:$DF$71,4,FALSE)</f>
        <v>Red Sox</v>
      </c>
      <c r="X64" s="1" t="str">
        <f>VLOOKUP(S64,'Teams Used By Individual'!$B$4:$DF$71,3,FALSE)</f>
        <v>Twins</v>
      </c>
      <c r="Y64" s="1">
        <v>1</v>
      </c>
      <c r="Z64" s="1">
        <v>3</v>
      </c>
      <c r="AA64">
        <v>2</v>
      </c>
      <c r="AB64">
        <f>VLOOKUP(A64,'MLB Weekly Win Totals'!$B$5:$HH$34,8,FALSE)</f>
        <v>3</v>
      </c>
    </row>
    <row r="65" spans="1:28" x14ac:dyDescent="0.2">
      <c r="A65" s="1" t="str">
        <f>VLOOKUP(S65,'Teams Used By Individual'!$B$4:$F$71,5,FALSE)</f>
        <v>Tigers</v>
      </c>
      <c r="B65" s="1" t="str">
        <f>VLOOKUP(S65,'Teams Used By Individual'!$B$4:$F$71,2,FALSE)</f>
        <v>Pirates</v>
      </c>
      <c r="C65" s="1" t="str">
        <f>VLOOKUP(S65,'Teams Used By Individual'!$B$4:$FH$71,6,FALSE)</f>
        <v>Angels</v>
      </c>
      <c r="D65" s="1" t="str">
        <f>VLOOKUP(S65,'Teams Used By Individual'!$B$4:$FH$71,7,FALSE)</f>
        <v>Reds</v>
      </c>
      <c r="E65" s="1" t="str">
        <f>VLOOKUP(S65,'Teams Used By Individual'!$B$4:$FH$71,8,FALSE)</f>
        <v>Royals</v>
      </c>
      <c r="F65" s="1" t="str">
        <f>VLOOKUP(S65,'Teams Used By Individual'!$B$4:$FH$71,9,FALSE)</f>
        <v>Braves</v>
      </c>
      <c r="G65" s="1" t="str">
        <f>VLOOKUP(S65,'Teams Used By Individual'!$B$4:$FH$71,10,FALSE)</f>
        <v>Phillies</v>
      </c>
      <c r="H65" s="1" t="str">
        <f>VLOOKUP(S65,'Teams Used By Individual'!$B$4:$FH$71,11,FALSE)</f>
        <v>Mets</v>
      </c>
      <c r="I65" s="1" t="str">
        <f>VLOOKUP(S65,'Teams Used By Individual'!$B$4:$FH$71,12,FALSE)</f>
        <v>Twins</v>
      </c>
      <c r="J65" s="1" t="str">
        <f>VLOOKUP(S65,'Teams Used By Individual'!$B$4:$FH$71,13,FALSE)</f>
        <v>Marlins</v>
      </c>
      <c r="K65" s="1" t="str">
        <f>VLOOKUP(S65,'Teams Used By Individual'!$B$4:$FH$71,14,FALSE)</f>
        <v>Yankees</v>
      </c>
      <c r="L65" s="1" t="str">
        <f>VLOOKUP(S65,'Teams Used By Individual'!$B$4:$FH$71,15,FALSE)</f>
        <v>Brewers</v>
      </c>
      <c r="M65" s="1" t="str">
        <f>VLOOKUP(S65,'Teams Used By Individual'!$B$4:$FH$71,16,FALSE)</f>
        <v>Mariners</v>
      </c>
      <c r="N65" s="1" t="str">
        <f>VLOOKUP(S65,'Teams Used By Individual'!$B$4:$FH$71,17,FALSE)</f>
        <v>Blue Jays</v>
      </c>
      <c r="O65" s="1" t="str">
        <f>VLOOKUP(S65,'Teams Used By Individual'!$B$4:$FH$71,21,FALSE)</f>
        <v>Guardians</v>
      </c>
      <c r="P65" s="1" t="str">
        <f>VLOOKUP(S65,'Teams Used By Individual'!$B$4:$FH$71,22,FALSE)</f>
        <v>Rangers</v>
      </c>
      <c r="Q65" s="1" t="str">
        <f>VLOOKUP(S65,'Teams Used By Individual'!$B$4:$FH$71,23,FALSE)</f>
        <v>Athletics</v>
      </c>
      <c r="R65" s="1" t="str">
        <f>VLOOKUP(S65,'Teams Used By Individual'!$B$4:$FH$71,24,FALSE)</f>
        <v>Diamondbacks</v>
      </c>
      <c r="S65" s="14" t="s">
        <v>76</v>
      </c>
      <c r="T65" s="15">
        <f t="shared" si="1"/>
        <v>9</v>
      </c>
      <c r="U65" s="20">
        <f>(WAA!O68-WAA!O2)+(WAA!AC68-WAA!AC2)+(WAA!G40-WAA!G2)+(WAA!L68-WAA!L2)</f>
        <v>-3.0111028315946347</v>
      </c>
      <c r="V65" s="13">
        <f>(VLOOKUP(A65,'MLB Weekly Win Totals'!$B$5:$E$34,4,FALSE)+VLOOKUP(X65,'MLB Weekly Win Totals'!$B$5:$E$34,4,FALSE)+VLOOKUP(W65,'MLB Weekly Win Totals'!$B$5:$E$34,4,FALSE)+VLOOKUP(B65,'MLB Weekly Win Totals'!$B$5:$E$34,4,FALSE)+VLOOKUP(C65,'MLB Weekly Win Totals'!$B$5:$E$34,4,FALSE)+VLOOKUP(D65,'MLB Weekly Win Totals'!$B$5:$E$34,4,FALSE)+VLOOKUP(E65,'MLB Weekly Win Totals'!$B$5:$E$34,4,FALSE)+VLOOKUP(F65,'MLB Weekly Win Totals'!$B$5:$E$34,4,FALSE)+VLOOKUP(G65,'MLB Weekly Win Totals'!$B$5:$E$34,4,FALSE)+VLOOKUP(H65,'MLB Weekly Win Totals'!$B$5:$E$34,4,FALSE)+VLOOKUP(I65,'MLB Weekly Win Totals'!$B$5:$E$34,4,FALSE)+VLOOKUP(J65,'MLB Weekly Win Totals'!$B$5:$E$34,4,FALSE)+VLOOKUP(K65,'MLB Weekly Win Totals'!$B$5:$E$34,4,FALSE)+VLOOKUP(L65,'MLB Weekly Win Totals'!$B$5:$E$34,4,FALSE)+VLOOKUP(M65,'MLB Weekly Win Totals'!$B$5:$E$34,4,FALSE)+VLOOKUP(N65,'MLB Weekly Win Totals'!$B$5:$E$34,4,FALSE)+VLOOKUP(O65,'MLB Weekly Win Totals'!$B$5:$E$34,4,FALSE)+VLOOKUP(P65,'MLB Weekly Win Totals'!$B$5:$E$34,4,FALSE)+VLOOKUP(Q65,'MLB Weekly Win Totals'!$B$5:$E$34,4,FALSE)+VLOOKUP(R65,'MLB Weekly Win Totals'!$B$5:$E$34,4,FALSE))/20</f>
        <v>0.51980103541388045</v>
      </c>
      <c r="W65" s="1" t="str">
        <f>VLOOKUP(S65,'Teams Used By Individual'!$B$4:$DF$71,4,FALSE)</f>
        <v>Red Sox</v>
      </c>
      <c r="X65" s="1" t="str">
        <f>VLOOKUP(S65,'Teams Used By Individual'!$B$4:$DF$71,3,FALSE)</f>
        <v>Astros</v>
      </c>
      <c r="Y65" s="1">
        <v>1</v>
      </c>
      <c r="Z65" s="1">
        <v>2</v>
      </c>
      <c r="AA65">
        <v>2</v>
      </c>
      <c r="AB65">
        <f>VLOOKUP(A65,'MLB Weekly Win Totals'!$B$5:$HH$34,8,FALSE)</f>
        <v>4</v>
      </c>
    </row>
    <row r="66" spans="1:28" x14ac:dyDescent="0.2">
      <c r="A66" s="1" t="str">
        <f>VLOOKUP(S66,'Teams Used By Individual'!$B$4:$F$71,5,FALSE)</f>
        <v>Tigers</v>
      </c>
      <c r="B66" s="1" t="str">
        <f>VLOOKUP(S66,'Teams Used By Individual'!$B$4:$F$71,2,FALSE)</f>
        <v>Pirates</v>
      </c>
      <c r="C66" s="1" t="str">
        <f>VLOOKUP(S66,'Teams Used By Individual'!$B$4:$FH$71,6,FALSE)</f>
        <v>White Sox</v>
      </c>
      <c r="D66" s="1" t="str">
        <f>VLOOKUP(S66,'Teams Used By Individual'!$B$4:$FH$71,7,FALSE)</f>
        <v>Rangers</v>
      </c>
      <c r="E66" s="1" t="str">
        <f>VLOOKUP(S66,'Teams Used By Individual'!$B$4:$FH$71,8,FALSE)</f>
        <v>Royals</v>
      </c>
      <c r="F66" s="1" t="str">
        <f>VLOOKUP(S66,'Teams Used By Individual'!$B$4:$FH$71,9,FALSE)</f>
        <v>Nationals</v>
      </c>
      <c r="G66" s="1" t="str">
        <f>VLOOKUP(S66,'Teams Used By Individual'!$B$4:$FH$71,10,FALSE)</f>
        <v>Phillies</v>
      </c>
      <c r="H66" s="1" t="str">
        <f>VLOOKUP(S66,'Teams Used By Individual'!$B$4:$FH$71,11,FALSE)</f>
        <v>Mets</v>
      </c>
      <c r="I66" s="1" t="str">
        <f>VLOOKUP(S66,'Teams Used By Individual'!$B$4:$FH$71,12,FALSE)</f>
        <v>Twins</v>
      </c>
      <c r="J66" s="1" t="str">
        <f>VLOOKUP(S66,'Teams Used By Individual'!$B$4:$FH$71,13,FALSE)</f>
        <v>Astros</v>
      </c>
      <c r="K66" s="1" t="str">
        <f>VLOOKUP(S66,'Teams Used By Individual'!$B$4:$FH$71,14,FALSE)</f>
        <v>Yankees</v>
      </c>
      <c r="L66" s="1" t="str">
        <f>VLOOKUP(S66,'Teams Used By Individual'!$B$4:$FH$71,15,FALSE)</f>
        <v>Diamondbacks</v>
      </c>
      <c r="M66" s="1" t="str">
        <f>VLOOKUP(S66,'Teams Used By Individual'!$B$4:$FH$71,16,FALSE)</f>
        <v>Mariners</v>
      </c>
      <c r="N66" s="1" t="str">
        <f>VLOOKUP(S66,'Teams Used By Individual'!$B$4:$FH$71,17,FALSE)</f>
        <v>Reds</v>
      </c>
      <c r="O66" s="1" t="str">
        <f>VLOOKUP(S66,'Teams Used By Individual'!$B$4:$FH$71,21,FALSE)</f>
        <v>Padres</v>
      </c>
      <c r="P66" s="1" t="str">
        <f>VLOOKUP(S66,'Teams Used By Individual'!$B$4:$FH$71,22,FALSE)</f>
        <v>Rays</v>
      </c>
      <c r="Q66" s="1" t="str">
        <f>VLOOKUP(S66,'Teams Used By Individual'!$B$4:$FH$71,23,FALSE)</f>
        <v>Marlins</v>
      </c>
      <c r="R66" s="1" t="str">
        <f>VLOOKUP(S66,'Teams Used By Individual'!$B$4:$FH$71,24,FALSE)</f>
        <v>Cardinals</v>
      </c>
      <c r="S66" s="14" t="s">
        <v>21</v>
      </c>
      <c r="T66" s="15">
        <f t="shared" si="1"/>
        <v>9</v>
      </c>
      <c r="U66" s="20">
        <f>(WAA!AC72-WAA!AC2)+(WAA!R72-WAA!R2)+(WAA!G40-WAA!G2)+(WAA!L72-WAA!L2)</f>
        <v>-2.3686609711295188</v>
      </c>
      <c r="V66" s="13">
        <f>(VLOOKUP(A66,'MLB Weekly Win Totals'!$B$5:$E$34,4,FALSE)+VLOOKUP(X66,'MLB Weekly Win Totals'!$B$5:$E$34,4,FALSE)+VLOOKUP(W66,'MLB Weekly Win Totals'!$B$5:$E$34,4,FALSE)+VLOOKUP(B66,'MLB Weekly Win Totals'!$B$5:$E$34,4,FALSE)+VLOOKUP(C66,'MLB Weekly Win Totals'!$B$5:$E$34,4,FALSE)+VLOOKUP(D66,'MLB Weekly Win Totals'!$B$5:$E$34,4,FALSE)+VLOOKUP(E66,'MLB Weekly Win Totals'!$B$5:$E$34,4,FALSE)+VLOOKUP(F66,'MLB Weekly Win Totals'!$B$5:$E$34,4,FALSE)+VLOOKUP(G66,'MLB Weekly Win Totals'!$B$5:$E$34,4,FALSE)+VLOOKUP(H66,'MLB Weekly Win Totals'!$B$5:$E$34,4,FALSE)+VLOOKUP(I66,'MLB Weekly Win Totals'!$B$5:$E$34,4,FALSE)+VLOOKUP(J66,'MLB Weekly Win Totals'!$B$5:$E$34,4,FALSE)+VLOOKUP(K66,'MLB Weekly Win Totals'!$B$5:$E$34,4,FALSE)+VLOOKUP(L66,'MLB Weekly Win Totals'!$B$5:$E$34,4,FALSE)+VLOOKUP(M66,'MLB Weekly Win Totals'!$B$5:$E$34,4,FALSE)+VLOOKUP(N66,'MLB Weekly Win Totals'!$B$5:$E$34,4,FALSE)+VLOOKUP(O66,'MLB Weekly Win Totals'!$B$5:$E$34,4,FALSE)+VLOOKUP(P66,'MLB Weekly Win Totals'!$B$5:$E$34,4,FALSE)+VLOOKUP(Q66,'MLB Weekly Win Totals'!$B$5:$E$34,4,FALSE)+VLOOKUP(R66,'MLB Weekly Win Totals'!$B$5:$E$34,4,FALSE))/20</f>
        <v>0.50103557514637465</v>
      </c>
      <c r="W66" s="1" t="str">
        <f>VLOOKUP(S66,'Teams Used By Individual'!$B$4:$DF$71,4,FALSE)</f>
        <v>Red Sox</v>
      </c>
      <c r="X66" s="1" t="str">
        <f>VLOOKUP(S66,'Teams Used By Individual'!$B$4:$DF$71,3,FALSE)</f>
        <v>Athletics</v>
      </c>
      <c r="Y66" s="1">
        <v>1</v>
      </c>
      <c r="Z66" s="1">
        <v>2</v>
      </c>
      <c r="AA66">
        <v>2</v>
      </c>
      <c r="AB66">
        <f>VLOOKUP(A66,'MLB Weekly Win Totals'!$B$5:$HH$34,8,FALSE)</f>
        <v>4</v>
      </c>
    </row>
    <row r="67" spans="1:28" x14ac:dyDescent="0.2">
      <c r="A67" s="1" t="str">
        <f>VLOOKUP(S67,'Teams Used By Individual'!$B$4:$F$71,5,FALSE)</f>
        <v>Nationals</v>
      </c>
      <c r="B67" s="1" t="str">
        <f>VLOOKUP(S67,'Teams Used By Individual'!$B$4:$F$71,2,FALSE)</f>
        <v>Pirates</v>
      </c>
      <c r="C67" s="1" t="str">
        <f>VLOOKUP(S67,'Teams Used By Individual'!$B$4:$FH$71,6,FALSE)</f>
        <v>White Sox</v>
      </c>
      <c r="D67" s="1" t="str">
        <f>VLOOKUP(S67,'Teams Used By Individual'!$B$4:$FH$71,7,FALSE)</f>
        <v>Rangers</v>
      </c>
      <c r="E67" s="1" t="str">
        <f>VLOOKUP(S67,'Teams Used By Individual'!$B$4:$FH$71,8,FALSE)</f>
        <v>Royals</v>
      </c>
      <c r="F67" s="1" t="str">
        <f>VLOOKUP(S67,'Teams Used By Individual'!$B$4:$FH$71,9,FALSE)</f>
        <v>Braves</v>
      </c>
      <c r="G67" s="1" t="str">
        <f>VLOOKUP(S67,'Teams Used By Individual'!$B$4:$FH$71,10,FALSE)</f>
        <v>Phillies</v>
      </c>
      <c r="H67" s="1" t="str">
        <f>VLOOKUP(S67,'Teams Used By Individual'!$B$4:$FH$71,11,FALSE)</f>
        <v>Mets</v>
      </c>
      <c r="I67" s="1" t="str">
        <f>VLOOKUP(S67,'Teams Used By Individual'!$B$4:$FH$71,12,FALSE)</f>
        <v>Twins</v>
      </c>
      <c r="J67" s="1" t="str">
        <f>VLOOKUP(S67,'Teams Used By Individual'!$B$4:$FH$71,13,FALSE)</f>
        <v>Brewers</v>
      </c>
      <c r="K67" s="1" t="str">
        <f>VLOOKUP(S67,'Teams Used By Individual'!$B$4:$FH$71,14,FALSE)</f>
        <v>Astros</v>
      </c>
      <c r="L67" s="1" t="str">
        <f>VLOOKUP(S67,'Teams Used By Individual'!$B$4:$FH$71,15,FALSE)</f>
        <v>Cubs</v>
      </c>
      <c r="M67" s="1" t="str">
        <f>VLOOKUP(S67,'Teams Used By Individual'!$B$4:$FH$71,16,FALSE)</f>
        <v>Mariners</v>
      </c>
      <c r="N67" s="1" t="str">
        <f>VLOOKUP(S67,'Teams Used By Individual'!$B$4:$FH$71,17,FALSE)</f>
        <v>Reds</v>
      </c>
      <c r="O67" s="1" t="str">
        <f>VLOOKUP(S67,'Teams Used By Individual'!$B$4:$FH$71,21,FALSE)</f>
        <v>Padres</v>
      </c>
      <c r="P67" s="1" t="str">
        <f>VLOOKUP(S67,'Teams Used By Individual'!$B$4:$FH$71,22,FALSE)</f>
        <v>Blue Jays</v>
      </c>
      <c r="Q67" s="1" t="str">
        <f>VLOOKUP(S67,'Teams Used By Individual'!$B$4:$FH$71,23,FALSE)</f>
        <v>Marlins</v>
      </c>
      <c r="R67" s="1" t="str">
        <f>VLOOKUP(S67,'Teams Used By Individual'!$B$4:$FH$71,24,FALSE)</f>
        <v>Rockies</v>
      </c>
      <c r="S67" s="14" t="s">
        <v>55</v>
      </c>
      <c r="T67" s="15">
        <f t="shared" si="1"/>
        <v>8</v>
      </c>
      <c r="U67" s="20">
        <f>(WAA!R11-WAA!R2)+(WAA!AC11-WAA!AC2)+(WAA!G40-WAA!G2)+(WAA!W11-WAA!W2)</f>
        <v>-2.7155919661733616</v>
      </c>
      <c r="V67" s="13">
        <f>(VLOOKUP(A67,'MLB Weekly Win Totals'!$B$5:$E$34,4,FALSE)+VLOOKUP(X67,'MLB Weekly Win Totals'!$B$5:$E$34,4,FALSE)+VLOOKUP(W67,'MLB Weekly Win Totals'!$B$5:$E$34,4,FALSE)+VLOOKUP(B67,'MLB Weekly Win Totals'!$B$5:$E$34,4,FALSE)+VLOOKUP(C67,'MLB Weekly Win Totals'!$B$5:$E$34,4,FALSE)+VLOOKUP(D67,'MLB Weekly Win Totals'!$B$5:$E$34,4,FALSE)+VLOOKUP(E67,'MLB Weekly Win Totals'!$B$5:$E$34,4,FALSE)+VLOOKUP(F67,'MLB Weekly Win Totals'!$B$5:$E$34,4,FALSE)+VLOOKUP(G67,'MLB Weekly Win Totals'!$B$5:$E$34,4,FALSE)+VLOOKUP(H67,'MLB Weekly Win Totals'!$B$5:$E$34,4,FALSE)+VLOOKUP(I67,'MLB Weekly Win Totals'!$B$5:$E$34,4,FALSE)+VLOOKUP(J67,'MLB Weekly Win Totals'!$B$5:$E$34,4,FALSE)+VLOOKUP(K67,'MLB Weekly Win Totals'!$B$5:$E$34,4,FALSE)+VLOOKUP(L67,'MLB Weekly Win Totals'!$B$5:$E$34,4,FALSE)+VLOOKUP(M67,'MLB Weekly Win Totals'!$B$5:$E$34,4,FALSE)+VLOOKUP(N67,'MLB Weekly Win Totals'!$B$5:$E$34,4,FALSE)+VLOOKUP(O67,'MLB Weekly Win Totals'!$B$5:$E$34,4,FALSE)+VLOOKUP(P67,'MLB Weekly Win Totals'!$B$5:$E$34,4,FALSE)+VLOOKUP(Q67,'MLB Weekly Win Totals'!$B$5:$E$34,4,FALSE)+VLOOKUP(R67,'MLB Weekly Win Totals'!$B$5:$E$34,4,FALSE))/20</f>
        <v>0.49830734215897571</v>
      </c>
      <c r="W67" s="1" t="str">
        <f>VLOOKUP(S67,'Teams Used By Individual'!$B$4:$DF$71,4,FALSE)</f>
        <v>Red Sox</v>
      </c>
      <c r="X67" s="1" t="str">
        <f>VLOOKUP(S67,'Teams Used By Individual'!$B$4:$DF$71,3,FALSE)</f>
        <v>Athletics</v>
      </c>
      <c r="Y67" s="1">
        <v>1</v>
      </c>
      <c r="Z67" s="1">
        <v>2</v>
      </c>
      <c r="AA67">
        <v>2</v>
      </c>
      <c r="AB67">
        <f>VLOOKUP(A67,'MLB Weekly Win Totals'!$B$5:$HH$34,8,FALSE)</f>
        <v>3</v>
      </c>
    </row>
    <row r="68" spans="1:28" x14ac:dyDescent="0.2">
      <c r="A68" s="1" t="str">
        <f>VLOOKUP(S68,'Teams Used By Individual'!$B$4:$F$71,5,FALSE)</f>
        <v>Nationals</v>
      </c>
      <c r="B68" s="1" t="str">
        <f>VLOOKUP(S68,'Teams Used By Individual'!$B$4:$F$71,2,FALSE)</f>
        <v>Pirates</v>
      </c>
      <c r="C68" s="1" t="str">
        <f>VLOOKUP(S68,'Teams Used By Individual'!$B$4:$FH$71,6,FALSE)</f>
        <v>Angels</v>
      </c>
      <c r="D68" s="1" t="str">
        <f>VLOOKUP(S68,'Teams Used By Individual'!$B$4:$FH$71,7,FALSE)</f>
        <v>Reds</v>
      </c>
      <c r="E68" s="1" t="str">
        <f>VLOOKUP(S68,'Teams Used By Individual'!$B$4:$FH$71,8,FALSE)</f>
        <v>Braves</v>
      </c>
      <c r="F68" s="1" t="str">
        <f>VLOOKUP(S68,'Teams Used By Individual'!$B$4:$FH$71,9,FALSE)</f>
        <v>Rangers</v>
      </c>
      <c r="G68" s="1" t="str">
        <f>VLOOKUP(S68,'Teams Used By Individual'!$B$4:$FH$71,10,FALSE)</f>
        <v>Phillies</v>
      </c>
      <c r="H68" s="1" t="str">
        <f>VLOOKUP(S68,'Teams Used By Individual'!$B$4:$FH$71,11,FALSE)</f>
        <v>Mets</v>
      </c>
      <c r="I68" s="1" t="str">
        <f>VLOOKUP(S68,'Teams Used By Individual'!$B$4:$FH$71,12,FALSE)</f>
        <v>Marlins</v>
      </c>
      <c r="J68" s="1" t="str">
        <f>VLOOKUP(S68,'Teams Used By Individual'!$B$4:$FH$71,13,FALSE)</f>
        <v>Tigers</v>
      </c>
      <c r="K68" s="1" t="str">
        <f>VLOOKUP(S68,'Teams Used By Individual'!$B$4:$FH$71,14,FALSE)</f>
        <v>Yankees</v>
      </c>
      <c r="L68" s="1" t="str">
        <f>VLOOKUP(S68,'Teams Used By Individual'!$B$4:$FH$71,15,FALSE)</f>
        <v>Diamondbacks</v>
      </c>
      <c r="M68" s="1" t="str">
        <f>VLOOKUP(S68,'Teams Used By Individual'!$B$4:$FH$71,16,FALSE)</f>
        <v>Giants</v>
      </c>
      <c r="N68" s="1" t="str">
        <f>VLOOKUP(S68,'Teams Used By Individual'!$B$4:$FH$71,17,FALSE)</f>
        <v>Guardians</v>
      </c>
      <c r="O68" s="1" t="str">
        <f>VLOOKUP(S68,'Teams Used By Individual'!$B$4:$FH$71,21,FALSE)</f>
        <v>Orioles</v>
      </c>
      <c r="P68" s="1" t="str">
        <f>VLOOKUP(S68,'Teams Used By Individual'!$B$4:$FH$71,22,FALSE)</f>
        <v>Mariners</v>
      </c>
      <c r="Q68" s="1" t="str">
        <f>VLOOKUP(S68,'Teams Used By Individual'!$B$4:$FH$71,23,FALSE)</f>
        <v>Padres</v>
      </c>
      <c r="R68" s="1" t="str">
        <f>VLOOKUP(S68,'Teams Used By Individual'!$B$4:$FH$71,24,FALSE)</f>
        <v>Royals</v>
      </c>
      <c r="S68" s="14" t="s">
        <v>60</v>
      </c>
      <c r="T68" s="15">
        <f t="shared" si="1"/>
        <v>8</v>
      </c>
      <c r="U68" s="20">
        <f>(WAA!R30-WAA!R2)+(WAA!AC30-WAA!AC2)+(WAA!G40-WAA!G2)+(WAA!W30-WAA!W2)</f>
        <v>-2.7155919661733616</v>
      </c>
      <c r="V68" s="13">
        <f>(VLOOKUP(A68,'MLB Weekly Win Totals'!$B$5:$E$34,4,FALSE)+VLOOKUP(X68,'MLB Weekly Win Totals'!$B$5:$E$34,4,FALSE)+VLOOKUP(W68,'MLB Weekly Win Totals'!$B$5:$E$34,4,FALSE)+VLOOKUP(B68,'MLB Weekly Win Totals'!$B$5:$E$34,4,FALSE)+VLOOKUP(C68,'MLB Weekly Win Totals'!$B$5:$E$34,4,FALSE)+VLOOKUP(D68,'MLB Weekly Win Totals'!$B$5:$E$34,4,FALSE)+VLOOKUP(E68,'MLB Weekly Win Totals'!$B$5:$E$34,4,FALSE)+VLOOKUP(F68,'MLB Weekly Win Totals'!$B$5:$E$34,4,FALSE)+VLOOKUP(G68,'MLB Weekly Win Totals'!$B$5:$E$34,4,FALSE)+VLOOKUP(H68,'MLB Weekly Win Totals'!$B$5:$E$34,4,FALSE)+VLOOKUP(I68,'MLB Weekly Win Totals'!$B$5:$E$34,4,FALSE)+VLOOKUP(J68,'MLB Weekly Win Totals'!$B$5:$E$34,4,FALSE)+VLOOKUP(K68,'MLB Weekly Win Totals'!$B$5:$E$34,4,FALSE)+VLOOKUP(L68,'MLB Weekly Win Totals'!$B$5:$E$34,4,FALSE)+VLOOKUP(M68,'MLB Weekly Win Totals'!$B$5:$E$34,4,FALSE)+VLOOKUP(N68,'MLB Weekly Win Totals'!$B$5:$E$34,4,FALSE)+VLOOKUP(O68,'MLB Weekly Win Totals'!$B$5:$E$34,4,FALSE)+VLOOKUP(P68,'MLB Weekly Win Totals'!$B$5:$E$34,4,FALSE)+VLOOKUP(Q68,'MLB Weekly Win Totals'!$B$5:$E$34,4,FALSE)+VLOOKUP(R68,'MLB Weekly Win Totals'!$B$5:$E$34,4,FALSE))/20</f>
        <v>0.50284533124393549</v>
      </c>
      <c r="W68" s="1" t="str">
        <f>VLOOKUP(S68,'Teams Used By Individual'!$B$4:$DF$71,4,FALSE)</f>
        <v>Red Sox</v>
      </c>
      <c r="X68" s="1" t="str">
        <f>VLOOKUP(S68,'Teams Used By Individual'!$B$4:$DF$71,3,FALSE)</f>
        <v>Athletics</v>
      </c>
      <c r="Y68" s="1">
        <v>1</v>
      </c>
      <c r="Z68" s="1">
        <v>2</v>
      </c>
      <c r="AA68">
        <v>2</v>
      </c>
      <c r="AB68">
        <f>VLOOKUP(A68,'MLB Weekly Win Totals'!$B$5:$HH$34,8,FALSE)</f>
        <v>3</v>
      </c>
    </row>
    <row r="69" spans="1:28" x14ac:dyDescent="0.2">
      <c r="A69" s="1" t="str">
        <f>VLOOKUP(S69,'Teams Used By Individual'!$B$4:$F$71,5,FALSE)</f>
        <v>Nationals</v>
      </c>
      <c r="B69" s="1" t="str">
        <f>VLOOKUP(S69,'Teams Used By Individual'!$B$4:$F$71,2,FALSE)</f>
        <v>Pirates</v>
      </c>
      <c r="C69" s="1" t="str">
        <f>VLOOKUP(S69,'Teams Used By Individual'!$B$4:$FH$71,6,FALSE)</f>
        <v>White Sox</v>
      </c>
      <c r="D69" s="1" t="str">
        <f>VLOOKUP(S69,'Teams Used By Individual'!$B$4:$FH$71,7,FALSE)</f>
        <v>Reds</v>
      </c>
      <c r="E69" s="1" t="str">
        <f>VLOOKUP(S69,'Teams Used By Individual'!$B$4:$FH$71,8,FALSE)</f>
        <v>Royals</v>
      </c>
      <c r="F69" s="1" t="str">
        <f>VLOOKUP(S69,'Teams Used By Individual'!$B$4:$FH$71,9,FALSE)</f>
        <v>Rangers</v>
      </c>
      <c r="G69" s="1" t="str">
        <f>VLOOKUP(S69,'Teams Used By Individual'!$B$4:$FH$71,10,FALSE)</f>
        <v>Brewers</v>
      </c>
      <c r="H69" s="1" t="str">
        <f>VLOOKUP(S69,'Teams Used By Individual'!$B$4:$FH$71,11,FALSE)</f>
        <v>Orioles</v>
      </c>
      <c r="I69" s="1" t="str">
        <f>VLOOKUP(S69,'Teams Used By Individual'!$B$4:$FH$71,12,FALSE)</f>
        <v>Twins</v>
      </c>
      <c r="J69" s="1" t="str">
        <f>VLOOKUP(S69,'Teams Used By Individual'!$B$4:$FH$71,13,FALSE)</f>
        <v>Cubs</v>
      </c>
      <c r="K69" s="1" t="str">
        <f>VLOOKUP(S69,'Teams Used By Individual'!$B$4:$FH$71,14,FALSE)</f>
        <v>Rockies</v>
      </c>
      <c r="L69" s="1" t="str">
        <f>VLOOKUP(S69,'Teams Used By Individual'!$B$4:$FH$71,15,FALSE)</f>
        <v>Diamondbacks</v>
      </c>
      <c r="M69" s="1" t="str">
        <f>VLOOKUP(S69,'Teams Used By Individual'!$B$4:$FH$71,16,FALSE)</f>
        <v>Blue Jays</v>
      </c>
      <c r="N69" s="1" t="str">
        <f>VLOOKUP(S69,'Teams Used By Individual'!$B$4:$FH$71,17,FALSE)</f>
        <v>Cardinals</v>
      </c>
      <c r="O69" s="1" t="str">
        <f>VLOOKUP(S69,'Teams Used By Individual'!$B$4:$FH$71,21,FALSE)</f>
        <v>Guardians</v>
      </c>
      <c r="P69" s="1" t="str">
        <f>VLOOKUP(S69,'Teams Used By Individual'!$B$4:$FH$71,22,FALSE)</f>
        <v>Marlins</v>
      </c>
      <c r="Q69" s="1" t="str">
        <f>VLOOKUP(S69,'Teams Used By Individual'!$B$4:$FH$71,23,FALSE)</f>
        <v>Mariners</v>
      </c>
      <c r="R69" s="1" t="str">
        <f>VLOOKUP(S69,'Teams Used By Individual'!$B$4:$FH$71,24,FALSE)</f>
        <v>Tigers</v>
      </c>
      <c r="S69" s="14" t="s">
        <v>34</v>
      </c>
      <c r="T69" s="15">
        <f t="shared" si="1"/>
        <v>8</v>
      </c>
      <c r="U69" s="20">
        <f>(WAA!R33-WAA!R2)+(WAA!AC33-WAA!AC2)+(WAA!G40-WAA!G2)+(WAA!W33-WAA!W2)</f>
        <v>-2.7155919661733616</v>
      </c>
      <c r="V69" s="13">
        <f>(VLOOKUP(A69,'MLB Weekly Win Totals'!$B$5:$E$34,4,FALSE)+VLOOKUP(X69,'MLB Weekly Win Totals'!$B$5:$E$34,4,FALSE)+VLOOKUP(W69,'MLB Weekly Win Totals'!$B$5:$E$34,4,FALSE)+VLOOKUP(B69,'MLB Weekly Win Totals'!$B$5:$E$34,4,FALSE)+VLOOKUP(C69,'MLB Weekly Win Totals'!$B$5:$E$34,4,FALSE)+VLOOKUP(D69,'MLB Weekly Win Totals'!$B$5:$E$34,4,FALSE)+VLOOKUP(E69,'MLB Weekly Win Totals'!$B$5:$E$34,4,FALSE)+VLOOKUP(F69,'MLB Weekly Win Totals'!$B$5:$E$34,4,FALSE)+VLOOKUP(G69,'MLB Weekly Win Totals'!$B$5:$E$34,4,FALSE)+VLOOKUP(H69,'MLB Weekly Win Totals'!$B$5:$E$34,4,FALSE)+VLOOKUP(I69,'MLB Weekly Win Totals'!$B$5:$E$34,4,FALSE)+VLOOKUP(J69,'MLB Weekly Win Totals'!$B$5:$E$34,4,FALSE)+VLOOKUP(K69,'MLB Weekly Win Totals'!$B$5:$E$34,4,FALSE)+VLOOKUP(L69,'MLB Weekly Win Totals'!$B$5:$E$34,4,FALSE)+VLOOKUP(M69,'MLB Weekly Win Totals'!$B$5:$E$34,4,FALSE)+VLOOKUP(N69,'MLB Weekly Win Totals'!$B$5:$E$34,4,FALSE)+VLOOKUP(O69,'MLB Weekly Win Totals'!$B$5:$E$34,4,FALSE)+VLOOKUP(P69,'MLB Weekly Win Totals'!$B$5:$E$34,4,FALSE)+VLOOKUP(Q69,'MLB Weekly Win Totals'!$B$5:$E$34,4,FALSE)+VLOOKUP(R69,'MLB Weekly Win Totals'!$B$5:$E$34,4,FALSE))/20</f>
        <v>0.49080148125704859</v>
      </c>
      <c r="W69" s="1" t="str">
        <f>VLOOKUP(S69,'Teams Used By Individual'!$B$4:$DF$71,4,FALSE)</f>
        <v>Red Sox</v>
      </c>
      <c r="X69" s="1" t="str">
        <f>VLOOKUP(S69,'Teams Used By Individual'!$B$4:$DF$71,3,FALSE)</f>
        <v>Athletics</v>
      </c>
      <c r="Y69" s="1">
        <v>1</v>
      </c>
      <c r="Z69" s="1">
        <v>2</v>
      </c>
      <c r="AA69">
        <v>2</v>
      </c>
      <c r="AB69">
        <f>VLOOKUP(A69,'MLB Weekly Win Totals'!$B$5:$HH$34,8,FALSE)</f>
        <v>3</v>
      </c>
    </row>
    <row r="70" spans="1:28" x14ac:dyDescent="0.2">
      <c r="A70" s="1" t="str">
        <f>VLOOKUP(S70,'Teams Used By Individual'!$B$4:$F$71,5,FALSE)</f>
        <v>Guardians</v>
      </c>
      <c r="B70" s="1" t="str">
        <f>VLOOKUP(S70,'Teams Used By Individual'!$B$4:$F$71,2,FALSE)</f>
        <v>Tigers</v>
      </c>
      <c r="C70" s="1" t="str">
        <f>VLOOKUP(S70,'Teams Used By Individual'!$B$4:$FH$71,6,FALSE)</f>
        <v>Twins</v>
      </c>
      <c r="D70" s="1" t="str">
        <f>VLOOKUP(S70,'Teams Used By Individual'!$B$4:$FH$71,7,FALSE)</f>
        <v>White Sox</v>
      </c>
      <c r="E70" s="1" t="str">
        <f>VLOOKUP(S70,'Teams Used By Individual'!$B$4:$FH$71,8,FALSE)</f>
        <v>Mariners</v>
      </c>
      <c r="F70" s="1" t="str">
        <f>VLOOKUP(S70,'Teams Used By Individual'!$B$4:$FH$71,9,FALSE)</f>
        <v>Angels</v>
      </c>
      <c r="G70" s="1" t="str">
        <f>VLOOKUP(S70,'Teams Used By Individual'!$B$4:$FH$71,10,FALSE)</f>
        <v>Phillies</v>
      </c>
      <c r="H70" s="1" t="str">
        <f>VLOOKUP(S70,'Teams Used By Individual'!$B$4:$FH$71,11,FALSE)</f>
        <v>Braves</v>
      </c>
      <c r="I70" s="1" t="str">
        <f>VLOOKUP(S70,'Teams Used By Individual'!$B$4:$FH$71,12,FALSE)</f>
        <v>Cardinals</v>
      </c>
      <c r="J70" s="1" t="str">
        <f>VLOOKUP(S70,'Teams Used By Individual'!$B$4:$FH$71,13,FALSE)</f>
        <v>Giants</v>
      </c>
      <c r="K70" s="1" t="str">
        <f>VLOOKUP(S70,'Teams Used By Individual'!$B$4:$FH$71,14,FALSE)</f>
        <v>Red Sox</v>
      </c>
      <c r="L70" s="1" t="str">
        <f>VLOOKUP(S70,'Teams Used By Individual'!$B$4:$FH$71,15,FALSE)</f>
        <v>Royals</v>
      </c>
      <c r="M70" s="1" t="str">
        <f>VLOOKUP(S70,'Teams Used By Individual'!$B$4:$FH$71,16,FALSE)</f>
        <v>Pirates</v>
      </c>
      <c r="N70" s="1" t="str">
        <f>VLOOKUP(S70,'Teams Used By Individual'!$B$4:$FH$71,17,FALSE)</f>
        <v>Mets</v>
      </c>
      <c r="O70" s="1" t="str">
        <f>VLOOKUP(S70,'Teams Used By Individual'!$B$4:$FH$71,21,FALSE)</f>
        <v>Dodgers</v>
      </c>
      <c r="P70" s="1" t="str">
        <f>VLOOKUP(S70,'Teams Used By Individual'!$B$4:$FH$71,22,FALSE)</f>
        <v>Marlins</v>
      </c>
      <c r="Q70" s="1" t="str">
        <f>VLOOKUP(S70,'Teams Used By Individual'!$B$4:$FH$71,23,FALSE)</f>
        <v>Blue Jays</v>
      </c>
      <c r="R70" s="1" t="str">
        <f>VLOOKUP(S70,'Teams Used By Individual'!$B$4:$FH$71,24,FALSE)</f>
        <v>Cubs</v>
      </c>
      <c r="S70" s="14" t="s">
        <v>62</v>
      </c>
      <c r="T70" s="15">
        <f t="shared" si="1"/>
        <v>8</v>
      </c>
      <c r="U70" s="20">
        <f>(WAA!E37-WAA!E2)+(WAA!L37-WAA!L2)+(WAA!Q37-WAA!Q2)+(WAA!J37-WAA!J2)</f>
        <v>-5.7823509938884037</v>
      </c>
      <c r="V70" s="13">
        <f>(VLOOKUP(A70,'MLB Weekly Win Totals'!$B$5:$E$34,4,FALSE)+VLOOKUP(X70,'MLB Weekly Win Totals'!$B$5:$E$34,4,FALSE)+VLOOKUP(W70,'MLB Weekly Win Totals'!$B$5:$E$34,4,FALSE)+VLOOKUP(B70,'MLB Weekly Win Totals'!$B$5:$E$34,4,FALSE)+VLOOKUP(C70,'MLB Weekly Win Totals'!$B$5:$E$34,4,FALSE)+VLOOKUP(D70,'MLB Weekly Win Totals'!$B$5:$E$34,4,FALSE)+VLOOKUP(E70,'MLB Weekly Win Totals'!$B$5:$E$34,4,FALSE)+VLOOKUP(F70,'MLB Weekly Win Totals'!$B$5:$E$34,4,FALSE)+VLOOKUP(G70,'MLB Weekly Win Totals'!$B$5:$E$34,4,FALSE)+VLOOKUP(H70,'MLB Weekly Win Totals'!$B$5:$E$34,4,FALSE)+VLOOKUP(I70,'MLB Weekly Win Totals'!$B$5:$E$34,4,FALSE)+VLOOKUP(J70,'MLB Weekly Win Totals'!$B$5:$E$34,4,FALSE)+VLOOKUP(K70,'MLB Weekly Win Totals'!$B$5:$E$34,4,FALSE)+VLOOKUP(L70,'MLB Weekly Win Totals'!$B$5:$E$34,4,FALSE)+VLOOKUP(M70,'MLB Weekly Win Totals'!$B$5:$E$34,4,FALSE)+VLOOKUP(N70,'MLB Weekly Win Totals'!$B$5:$E$34,4,FALSE)+VLOOKUP(O70,'MLB Weekly Win Totals'!$B$5:$E$34,4,FALSE)+VLOOKUP(P70,'MLB Weekly Win Totals'!$B$5:$E$34,4,FALSE)+VLOOKUP(Q70,'MLB Weekly Win Totals'!$B$5:$E$34,4,FALSE)+VLOOKUP(R70,'MLB Weekly Win Totals'!$B$5:$E$34,4,FALSE))/20</f>
        <v>0.50903006881220891</v>
      </c>
      <c r="W70" s="1" t="str">
        <f>VLOOKUP(S70,'Teams Used By Individual'!$B$4:$DF$71,4,FALSE)</f>
        <v>Rangers</v>
      </c>
      <c r="X70" s="1" t="str">
        <f>VLOOKUP(S70,'Teams Used By Individual'!$B$4:$DF$71,3,FALSE)</f>
        <v>Yankees</v>
      </c>
      <c r="Y70" s="1">
        <v>0</v>
      </c>
      <c r="Z70" s="1">
        <v>3</v>
      </c>
      <c r="AA70">
        <v>1</v>
      </c>
      <c r="AB70">
        <f>VLOOKUP(A70,'MLB Weekly Win Totals'!$B$5:$HH$34,8,FALSE)</f>
        <v>4</v>
      </c>
    </row>
    <row r="71" spans="1:28" x14ac:dyDescent="0.2">
      <c r="A71" s="1" t="str">
        <f>VLOOKUP(S71,'Teams Used By Individual'!$B$4:$F$71,5,FALSE)</f>
        <v>Rays</v>
      </c>
      <c r="B71" s="1" t="str">
        <f>VLOOKUP(S71,'Teams Used By Individual'!$B$4:$F$71,2,FALSE)</f>
        <v>Pirates</v>
      </c>
      <c r="C71" s="1" t="str">
        <f>VLOOKUP(S71,'Teams Used By Individual'!$B$4:$FH$71,6,FALSE)</f>
        <v>Royals</v>
      </c>
      <c r="D71" s="1" t="str">
        <f>VLOOKUP(S71,'Teams Used By Individual'!$B$4:$FH$71,7,FALSE)</f>
        <v>Tigers</v>
      </c>
      <c r="E71" s="1" t="str">
        <f>VLOOKUP(S71,'Teams Used By Individual'!$B$4:$FH$71,8,FALSE)</f>
        <v>Dodgers</v>
      </c>
      <c r="F71" s="1" t="str">
        <f>VLOOKUP(S71,'Teams Used By Individual'!$B$4:$FH$71,9,FALSE)</f>
        <v>Rangers</v>
      </c>
      <c r="G71" s="1" t="str">
        <f>VLOOKUP(S71,'Teams Used By Individual'!$B$4:$FH$71,10,FALSE)</f>
        <v>Phillies</v>
      </c>
      <c r="H71" s="1" t="str">
        <f>VLOOKUP(S71,'Teams Used By Individual'!$B$4:$FH$71,11,FALSE)</f>
        <v>Mets</v>
      </c>
      <c r="I71" s="1" t="str">
        <f>VLOOKUP(S71,'Teams Used By Individual'!$B$4:$FH$71,12,FALSE)</f>
        <v>Marlins</v>
      </c>
      <c r="J71" s="1" t="str">
        <f>VLOOKUP(S71,'Teams Used By Individual'!$B$4:$FH$71,13,FALSE)</f>
        <v>Cubs</v>
      </c>
      <c r="K71" s="1" t="str">
        <f>VLOOKUP(S71,'Teams Used By Individual'!$B$4:$FH$71,14,FALSE)</f>
        <v>Angels</v>
      </c>
      <c r="L71" s="1" t="str">
        <f>VLOOKUP(S71,'Teams Used By Individual'!$B$4:$FH$71,15,FALSE)</f>
        <v>Brewers</v>
      </c>
      <c r="M71" s="1" t="str">
        <f>VLOOKUP(S71,'Teams Used By Individual'!$B$4:$FH$71,16,FALSE)</f>
        <v>White Sox</v>
      </c>
      <c r="N71" s="1" t="str">
        <f>VLOOKUP(S71,'Teams Used By Individual'!$B$4:$FH$71,17,FALSE)</f>
        <v>Blue Jays</v>
      </c>
      <c r="O71" s="1" t="str">
        <f>VLOOKUP(S71,'Teams Used By Individual'!$B$4:$FH$71,21,FALSE)</f>
        <v>Cardinals</v>
      </c>
      <c r="P71" s="1" t="str">
        <f>VLOOKUP(S71,'Teams Used By Individual'!$B$4:$FH$71,22,FALSE)</f>
        <v>Mariners</v>
      </c>
      <c r="Q71" s="1" t="str">
        <f>VLOOKUP(S71,'Teams Used By Individual'!$B$4:$FH$71,23,FALSE)</f>
        <v>Braves</v>
      </c>
      <c r="R71" s="1" t="str">
        <f>VLOOKUP(S71,'Teams Used By Individual'!$B$4:$FH$71,24,FALSE)</f>
        <v>Diamondbacks</v>
      </c>
      <c r="S71" s="14" t="s">
        <v>25</v>
      </c>
      <c r="T71" s="15">
        <f t="shared" si="1"/>
        <v>7</v>
      </c>
      <c r="U71" s="20">
        <f>(WAA!R23-WAA!R2)+(WAA!AC23-WAA!AC2)+(WAA!G40-WAA!G2)+(WAA!H23-WAA!H2)</f>
        <v>-3.2192464512231957</v>
      </c>
      <c r="V71" s="13">
        <f>(VLOOKUP(A71,'MLB Weekly Win Totals'!$B$5:$E$34,4,FALSE)+VLOOKUP(X71,'MLB Weekly Win Totals'!$B$5:$E$34,4,FALSE)+VLOOKUP(W71,'MLB Weekly Win Totals'!$B$5:$E$34,4,FALSE)+VLOOKUP(B71,'MLB Weekly Win Totals'!$B$5:$E$34,4,FALSE)+VLOOKUP(C71,'MLB Weekly Win Totals'!$B$5:$E$34,4,FALSE)+VLOOKUP(D71,'MLB Weekly Win Totals'!$B$5:$E$34,4,FALSE)+VLOOKUP(E71,'MLB Weekly Win Totals'!$B$5:$E$34,4,FALSE)+VLOOKUP(F71,'MLB Weekly Win Totals'!$B$5:$E$34,4,FALSE)+VLOOKUP(G71,'MLB Weekly Win Totals'!$B$5:$E$34,4,FALSE)+VLOOKUP(H71,'MLB Weekly Win Totals'!$B$5:$E$34,4,FALSE)+VLOOKUP(I71,'MLB Weekly Win Totals'!$B$5:$E$34,4,FALSE)+VLOOKUP(J71,'MLB Weekly Win Totals'!$B$5:$E$34,4,FALSE)+VLOOKUP(K71,'MLB Weekly Win Totals'!$B$5:$E$34,4,FALSE)+VLOOKUP(L71,'MLB Weekly Win Totals'!$B$5:$E$34,4,FALSE)+VLOOKUP(M71,'MLB Weekly Win Totals'!$B$5:$E$34,4,FALSE)+VLOOKUP(N71,'MLB Weekly Win Totals'!$B$5:$E$34,4,FALSE)+VLOOKUP(O71,'MLB Weekly Win Totals'!$B$5:$E$34,4,FALSE)+VLOOKUP(P71,'MLB Weekly Win Totals'!$B$5:$E$34,4,FALSE)+VLOOKUP(Q71,'MLB Weekly Win Totals'!$B$5:$E$34,4,FALSE)+VLOOKUP(R71,'MLB Weekly Win Totals'!$B$5:$E$34,4,FALSE))/20</f>
        <v>0.51133085559427016</v>
      </c>
      <c r="W71" s="1" t="str">
        <f>VLOOKUP(S71,'Teams Used By Individual'!$B$4:$DF$71,4,FALSE)</f>
        <v>Red Sox</v>
      </c>
      <c r="X71" s="1" t="str">
        <f>VLOOKUP(S71,'Teams Used By Individual'!$B$4:$DF$71,3,FALSE)</f>
        <v>Athletics</v>
      </c>
      <c r="Y71" s="1">
        <v>1</v>
      </c>
      <c r="Z71" s="1">
        <v>2</v>
      </c>
      <c r="AA71">
        <v>2</v>
      </c>
      <c r="AB71">
        <f>VLOOKUP(A71,'MLB Weekly Win Totals'!$B$5:$HH$34,8,FALSE)</f>
        <v>2</v>
      </c>
    </row>
    <row r="72" spans="1:28" x14ac:dyDescent="0.2">
      <c r="A72" s="1" t="str">
        <f>VLOOKUP(S72,'Teams Used By Individual'!$B$4:$F$71,5,FALSE)</f>
        <v>Nationals</v>
      </c>
      <c r="B72" s="1" t="str">
        <f>VLOOKUP(S72,'Teams Used By Individual'!$B$4:$F$71,2,FALSE)</f>
        <v>Pirates</v>
      </c>
      <c r="C72" s="1" t="str">
        <f>VLOOKUP(S72,'Teams Used By Individual'!$B$4:$FH$71,6,FALSE)</f>
        <v>Athletics</v>
      </c>
      <c r="D72" s="1" t="str">
        <f>VLOOKUP(S72,'Teams Used By Individual'!$B$4:$FH$71,7,FALSE)</f>
        <v>Rangers</v>
      </c>
      <c r="E72" s="1" t="str">
        <f>VLOOKUP(S72,'Teams Used By Individual'!$B$4:$FH$71,8,FALSE)</f>
        <v>Royals</v>
      </c>
      <c r="F72" s="1" t="str">
        <f>VLOOKUP(S72,'Teams Used By Individual'!$B$4:$FH$71,9,FALSE)</f>
        <v>Cubs</v>
      </c>
      <c r="G72" s="1" t="str">
        <f>VLOOKUP(S72,'Teams Used By Individual'!$B$4:$FH$71,10,FALSE)</f>
        <v>Angels</v>
      </c>
      <c r="H72" s="1" t="str">
        <f>VLOOKUP(S72,'Teams Used By Individual'!$B$4:$FH$71,11,FALSE)</f>
        <v>Mets</v>
      </c>
      <c r="I72" s="1" t="str">
        <f>VLOOKUP(S72,'Teams Used By Individual'!$B$4:$FH$71,12,FALSE)</f>
        <v>Tigers</v>
      </c>
      <c r="J72" s="1" t="str">
        <f>VLOOKUP(S72,'Teams Used By Individual'!$B$4:$FH$71,13,FALSE)</f>
        <v>Marlins</v>
      </c>
      <c r="K72" s="1" t="str">
        <f>VLOOKUP(S72,'Teams Used By Individual'!$B$4:$FH$71,14,FALSE)</f>
        <v>Yankees</v>
      </c>
      <c r="L72" s="1" t="str">
        <f>VLOOKUP(S72,'Teams Used By Individual'!$B$4:$FH$71,15,FALSE)</f>
        <v>Brewers</v>
      </c>
      <c r="M72" s="1" t="str">
        <f>VLOOKUP(S72,'Teams Used By Individual'!$B$4:$FH$71,16,FALSE)</f>
        <v>Mariners</v>
      </c>
      <c r="N72" s="1" t="str">
        <f>VLOOKUP(S72,'Teams Used By Individual'!$B$4:$FH$71,17,FALSE)</f>
        <v>Reds</v>
      </c>
      <c r="O72" s="1" t="str">
        <f>VLOOKUP(S72,'Teams Used By Individual'!$B$4:$FH$71,21,FALSE)</f>
        <v>Guardians</v>
      </c>
      <c r="P72" s="1" t="str">
        <f>VLOOKUP(S72,'Teams Used By Individual'!$B$4:$FH$71,22,FALSE)</f>
        <v>Astros</v>
      </c>
      <c r="Q72" s="1" t="str">
        <f>VLOOKUP(S72,'Teams Used By Individual'!$B$4:$FH$71,23,FALSE)</f>
        <v>Braves</v>
      </c>
      <c r="R72" s="1" t="str">
        <f>VLOOKUP(S72,'Teams Used By Individual'!$B$4:$FH$71,24,FALSE)</f>
        <v>Diamondbacks</v>
      </c>
      <c r="S72" s="14" t="s">
        <v>8</v>
      </c>
      <c r="T72" s="15">
        <f t="shared" si="1"/>
        <v>7</v>
      </c>
      <c r="U72" s="20">
        <f>(WAA!Z47-WAA!Z2)+(WAA!AC47-WAA!AC2)+(WAA!G40-WAA!G2)+(WAA!W47-WAA!W2)</f>
        <v>-2.9830338266384775</v>
      </c>
      <c r="V72" s="13">
        <f>(VLOOKUP(A72,'MLB Weekly Win Totals'!$B$5:$E$34,4,FALSE)+VLOOKUP(X72,'MLB Weekly Win Totals'!$B$5:$E$34,4,FALSE)+VLOOKUP(W72,'MLB Weekly Win Totals'!$B$5:$E$34,4,FALSE)+VLOOKUP(B72,'MLB Weekly Win Totals'!$B$5:$E$34,4,FALSE)+VLOOKUP(C72,'MLB Weekly Win Totals'!$B$5:$E$34,4,FALSE)+VLOOKUP(D72,'MLB Weekly Win Totals'!$B$5:$E$34,4,FALSE)+VLOOKUP(E72,'MLB Weekly Win Totals'!$B$5:$E$34,4,FALSE)+VLOOKUP(F72,'MLB Weekly Win Totals'!$B$5:$E$34,4,FALSE)+VLOOKUP(G72,'MLB Weekly Win Totals'!$B$5:$E$34,4,FALSE)+VLOOKUP(H72,'MLB Weekly Win Totals'!$B$5:$E$34,4,FALSE)+VLOOKUP(I72,'MLB Weekly Win Totals'!$B$5:$E$34,4,FALSE)+VLOOKUP(J72,'MLB Weekly Win Totals'!$B$5:$E$34,4,FALSE)+VLOOKUP(K72,'MLB Weekly Win Totals'!$B$5:$E$34,4,FALSE)+VLOOKUP(L72,'MLB Weekly Win Totals'!$B$5:$E$34,4,FALSE)+VLOOKUP(M72,'MLB Weekly Win Totals'!$B$5:$E$34,4,FALSE)+VLOOKUP(N72,'MLB Weekly Win Totals'!$B$5:$E$34,4,FALSE)+VLOOKUP(O72,'MLB Weekly Win Totals'!$B$5:$E$34,4,FALSE)+VLOOKUP(P72,'MLB Weekly Win Totals'!$B$5:$E$34,4,FALSE)+VLOOKUP(Q72,'MLB Weekly Win Totals'!$B$5:$E$34,4,FALSE)+VLOOKUP(R72,'MLB Weekly Win Totals'!$B$5:$E$34,4,FALSE))/20</f>
        <v>0.51160148125704852</v>
      </c>
      <c r="W72" s="1" t="str">
        <f>VLOOKUP(S72,'Teams Used By Individual'!$B$4:$DF$71,4,FALSE)</f>
        <v>Red Sox</v>
      </c>
      <c r="X72" s="1" t="str">
        <f>VLOOKUP(S72,'Teams Used By Individual'!$B$4:$DF$71,3,FALSE)</f>
        <v>Cardinals</v>
      </c>
      <c r="Y72" s="1">
        <v>1</v>
      </c>
      <c r="Z72" s="1">
        <v>1</v>
      </c>
      <c r="AA72">
        <v>2</v>
      </c>
      <c r="AB72">
        <f>VLOOKUP(A72,'MLB Weekly Win Totals'!$B$5:$HH$34,8,FALSE)</f>
        <v>3</v>
      </c>
    </row>
  </sheetData>
  <autoFilter ref="A4:AY72" xr:uid="{253B48B4-5EE6-0040-8CD3-776180CEF877}">
    <sortState xmlns:xlrd2="http://schemas.microsoft.com/office/spreadsheetml/2017/richdata2" ref="A5:AY72">
      <sortCondition descending="1" ref="T4:T7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BiffleBall Standings</vt:lpstr>
      <vt:lpstr>Standings Working Page</vt:lpstr>
      <vt:lpstr>Teams Used By Individual</vt:lpstr>
      <vt:lpstr>Week 22 Pick Distribution</vt:lpstr>
      <vt:lpstr>Pick Distribution Working Page</vt:lpstr>
      <vt:lpstr>WAA</vt:lpstr>
      <vt:lpstr>MLB Weekly Win Totals</vt:lpstr>
      <vt:lpstr>SOTU Working Page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Geller</dc:creator>
  <cp:lastModifiedBy>Andrew Geller</cp:lastModifiedBy>
  <dcterms:created xsi:type="dcterms:W3CDTF">2025-03-27T01:43:09Z</dcterms:created>
  <dcterms:modified xsi:type="dcterms:W3CDTF">2025-08-18T14:00:30Z</dcterms:modified>
</cp:coreProperties>
</file>