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kahn\Desktop\Masters Thesis Proposal\"/>
    </mc:Choice>
  </mc:AlternateContent>
  <xr:revisionPtr revIDLastSave="0" documentId="13_ncr:40009_{2F3232F1-2BBD-4E65-9394-365B6082FCB9}" xr6:coauthVersionLast="46" xr6:coauthVersionMax="46" xr10:uidLastSave="{00000000-0000-0000-0000-000000000000}"/>
  <bookViews>
    <workbookView xWindow="-108" yWindow="492" windowWidth="23256" windowHeight="12576"/>
  </bookViews>
  <sheets>
    <sheet name="Detail - Essential Services" sheetId="4" r:id="rId1"/>
    <sheet name="Personnel Capacity" sheetId="5" r:id="rId2"/>
  </sheets>
  <calcPr calcId="191029"/>
</workbook>
</file>

<file path=xl/calcChain.xml><?xml version="1.0" encoding="utf-8"?>
<calcChain xmlns="http://schemas.openxmlformats.org/spreadsheetml/2006/main">
  <c r="AP67" i="4" l="1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AP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B60" i="4"/>
  <c r="AO58" i="4"/>
  <c r="AO60" i="4" s="1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P25" i="4"/>
  <c r="AO25" i="4"/>
  <c r="AN25" i="4"/>
  <c r="AM25" i="4"/>
  <c r="AL25" i="4"/>
  <c r="AK25" i="4"/>
  <c r="AJ25" i="4"/>
  <c r="AI25" i="4"/>
  <c r="AG25" i="4"/>
  <c r="AF25" i="4"/>
  <c r="AE25" i="4"/>
  <c r="AD25" i="4"/>
  <c r="AC25" i="4"/>
  <c r="AB25" i="4"/>
  <c r="AA25" i="4"/>
  <c r="Z25" i="4"/>
  <c r="U25" i="4"/>
  <c r="J25" i="4"/>
  <c r="I25" i="4"/>
  <c r="H25" i="4"/>
  <c r="G25" i="4"/>
  <c r="F25" i="4"/>
  <c r="E25" i="4"/>
  <c r="D25" i="4"/>
  <c r="C25" i="4"/>
  <c r="B25" i="4"/>
  <c r="AH22" i="4"/>
  <c r="Y22" i="4"/>
  <c r="X22" i="4"/>
  <c r="W22" i="4"/>
  <c r="V22" i="4"/>
  <c r="T22" i="4"/>
  <c r="T25" i="4" s="1"/>
  <c r="S22" i="4"/>
  <c r="R22" i="4"/>
  <c r="Q22" i="4"/>
  <c r="P22" i="4"/>
  <c r="O22" i="4"/>
  <c r="O25" i="4" s="1"/>
  <c r="N22" i="4"/>
  <c r="M22" i="4"/>
  <c r="M25" i="4" s="1"/>
  <c r="L22" i="4"/>
  <c r="L25" i="4" s="1"/>
  <c r="K22" i="4"/>
  <c r="AH21" i="4"/>
  <c r="AH25" i="4" s="1"/>
  <c r="Y21" i="4"/>
  <c r="Y25" i="4" s="1"/>
  <c r="X21" i="4"/>
  <c r="X25" i="4" s="1"/>
  <c r="W21" i="4"/>
  <c r="W25" i="4" s="1"/>
  <c r="V21" i="4"/>
  <c r="V25" i="4" s="1"/>
  <c r="T21" i="4"/>
  <c r="S21" i="4"/>
  <c r="S25" i="4" s="1"/>
  <c r="R21" i="4"/>
  <c r="R25" i="4" s="1"/>
  <c r="Q21" i="4"/>
  <c r="Q25" i="4" s="1"/>
  <c r="P21" i="4"/>
  <c r="P25" i="4" s="1"/>
  <c r="O21" i="4"/>
  <c r="N21" i="4"/>
  <c r="N25" i="4" s="1"/>
  <c r="M21" i="4"/>
  <c r="L21" i="4"/>
  <c r="K21" i="4"/>
  <c r="K25" i="4" s="1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</calcChain>
</file>

<file path=xl/sharedStrings.xml><?xml version="1.0" encoding="utf-8"?>
<sst xmlns="http://schemas.openxmlformats.org/spreadsheetml/2006/main" count="91" uniqueCount="32">
  <si>
    <t>less: intra-city</t>
  </si>
  <si>
    <t>TOTAL DEPT.</t>
  </si>
  <si>
    <t>AGENCY EXPENDITURES</t>
  </si>
  <si>
    <t>Personal Services</t>
  </si>
  <si>
    <t>Other Than Personal Services</t>
  </si>
  <si>
    <t xml:space="preserve">         prior year adjustments</t>
  </si>
  <si>
    <t>Department of Education</t>
  </si>
  <si>
    <t>City University</t>
  </si>
  <si>
    <t>Police Department</t>
  </si>
  <si>
    <t>Fire Department</t>
  </si>
  <si>
    <t>Department of Social Services</t>
  </si>
  <si>
    <t>Department of Homeless Services</t>
  </si>
  <si>
    <t>Department of Correction</t>
  </si>
  <si>
    <t>Housing Preservation and Development</t>
  </si>
  <si>
    <t>Administration for Children's Services</t>
  </si>
  <si>
    <t>Source: Comprehensive Annual Financial Reports of the Comptroller</t>
  </si>
  <si>
    <t>Actual Full-Time Positions</t>
  </si>
  <si>
    <t>(reported as of June 30th for each year)</t>
  </si>
  <si>
    <t>Source: Office of Management and Budget</t>
  </si>
  <si>
    <t>Dept. of Education - pedagogical</t>
  </si>
  <si>
    <t>Dept. of Education - non-pedagogical</t>
  </si>
  <si>
    <t>CUNY - Community Colleges pedagogical</t>
  </si>
  <si>
    <t>CUNY - Community Colleges non-pedagogical</t>
  </si>
  <si>
    <t>n/a</t>
  </si>
  <si>
    <t>CUNY - Senior Colleges</t>
  </si>
  <si>
    <t>Police Department - Uniform</t>
  </si>
  <si>
    <t>Police Department - Civilian</t>
  </si>
  <si>
    <t>Police  Department - Transit</t>
  </si>
  <si>
    <t>Police Department - Housing</t>
  </si>
  <si>
    <t>Fire Department - Uniform</t>
  </si>
  <si>
    <t>Fire Department - Civilian</t>
  </si>
  <si>
    <t>Fire Department - 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</si>
</sst>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3" fillId="0" borderId="0" xfId="0" applyFont="1"/>
    <xf numFmtId="164" fontId="3" fillId="0" borderId="0" xfId="1" applyNumberFormat="1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0" xfId="0" applyFont="1" applyBorder="1"/>
    <xf numFmtId="164" fontId="2" fillId="0" borderId="0" xfId="1" applyNumberFormat="1" applyFont="1" applyBorder="1"/>
    <xf numFmtId="0" fontId="3" fillId="0" borderId="0" xfId="0" applyFont="1" applyFill="1" applyBorder="1"/>
    <xf numFmtId="164" fontId="3" fillId="0" borderId="0" xfId="1" applyNumberFormat="1" applyFont="1" applyFill="1" applyBorder="1"/>
    <xf numFmtId="0" fontId="2" fillId="0" borderId="2" xfId="0" applyFont="1" applyBorder="1"/>
    <xf numFmtId="164" fontId="2" fillId="0" borderId="2" xfId="1" applyNumberFormat="1" applyFont="1" applyBorder="1"/>
    <xf numFmtId="164" fontId="2" fillId="0" borderId="2" xfId="1" applyNumberFormat="1" applyFont="1" applyBorder="1" applyProtection="1"/>
    <xf numFmtId="0" fontId="2" fillId="0" borderId="2" xfId="0" quotePrefix="1" applyFont="1" applyBorder="1"/>
    <xf numFmtId="164" fontId="2" fillId="0" borderId="2" xfId="1" quotePrefix="1" applyNumberFormat="1" applyFont="1" applyBorder="1"/>
    <xf numFmtId="0" fontId="2" fillId="0" borderId="3" xfId="0" applyFont="1" applyBorder="1"/>
    <xf numFmtId="164" fontId="2" fillId="0" borderId="1" xfId="1" applyNumberFormat="1" applyFont="1" applyBorder="1"/>
    <xf numFmtId="164" fontId="2" fillId="0" borderId="4" xfId="1" applyNumberFormat="1" applyFont="1" applyBorder="1"/>
    <xf numFmtId="164" fontId="2" fillId="0" borderId="1" xfId="1" quotePrefix="1" applyNumberFormat="1" applyFont="1" applyBorder="1"/>
    <xf numFmtId="164" fontId="2" fillId="0" borderId="5" xfId="1" quotePrefix="1" applyNumberFormat="1" applyFont="1" applyBorder="1"/>
    <xf numFmtId="164" fontId="2" fillId="0" borderId="6" xfId="1" applyNumberFormat="1" applyFont="1" applyBorder="1"/>
    <xf numFmtId="0" fontId="6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9" fillId="0" borderId="7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164" fontId="5" fillId="0" borderId="0" xfId="1" applyNumberFormat="1" applyFont="1" applyFill="1"/>
    <xf numFmtId="164" fontId="5" fillId="0" borderId="0" xfId="1" applyNumberFormat="1" applyFont="1" applyFill="1" applyBorder="1"/>
    <xf numFmtId="164" fontId="5" fillId="0" borderId="0" xfId="1" applyNumberFormat="1" applyFont="1" applyBorder="1"/>
    <xf numFmtId="164" fontId="10" fillId="0" borderId="0" xfId="1" applyNumberFormat="1" applyFont="1" applyBorder="1"/>
    <xf numFmtId="164" fontId="5" fillId="0" borderId="0" xfId="1" applyNumberFormat="1" applyFont="1"/>
    <xf numFmtId="164" fontId="10" fillId="0" borderId="0" xfId="1" applyNumberFormat="1" applyFont="1"/>
    <xf numFmtId="164" fontId="10" fillId="0" borderId="0" xfId="1" applyNumberFormat="1" applyFont="1" applyAlignment="1">
      <alignment horizontal="right"/>
    </xf>
  </cellXfs>
  <cellStyles count="4">
    <cellStyle name="Comma" xfId="1" builtinId="3"/>
    <cellStyle name="Normal" xfId="0" builtinId="0"/>
    <cellStyle name="Normal 2" xfId="2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8"/>
  <sheetViews>
    <sheetView tabSelected="1" workbookViewId="0">
      <pane xSplit="7" topLeftCell="H1" activePane="topRight" state="frozen"/>
      <selection pane="topRight" activeCell="J13" sqref="J13"/>
    </sheetView>
  </sheetViews>
  <sheetFormatPr defaultRowHeight="13.2" x14ac:dyDescent="0.25"/>
  <cols>
    <col min="1" max="1" width="30.109375" customWidth="1"/>
    <col min="2" max="7" width="11.5546875" hidden="1" customWidth="1"/>
    <col min="8" max="22" width="11.5546875" bestFit="1" customWidth="1"/>
    <col min="23" max="27" width="10.77734375" bestFit="1" customWidth="1"/>
    <col min="28" max="28" width="10.77734375" hidden="1" customWidth="1"/>
    <col min="29" max="42" width="0" hidden="1" customWidth="1"/>
  </cols>
  <sheetData>
    <row r="1" spans="1:42" s="1" customFormat="1" ht="13.2" customHeight="1" x14ac:dyDescent="0.2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AA1" s="3"/>
      <c r="AF1" s="5"/>
      <c r="AJ1" s="5"/>
    </row>
    <row r="2" spans="1:42" s="1" customFormat="1" ht="13.2" customHeight="1" x14ac:dyDescent="0.2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AA2" s="3"/>
      <c r="AF2" s="5"/>
      <c r="AJ2" s="5"/>
    </row>
    <row r="3" spans="1:42" s="1" customFormat="1" ht="13.2" customHeight="1" x14ac:dyDescent="0.2">
      <c r="W3" s="2"/>
      <c r="AF3" s="5"/>
    </row>
    <row r="4" spans="1:42" s="1" customFormat="1" ht="13.2" customHeight="1" x14ac:dyDescent="0.2">
      <c r="B4" s="6">
        <v>2020</v>
      </c>
      <c r="C4" s="6">
        <v>2019</v>
      </c>
      <c r="D4" s="6">
        <v>2018</v>
      </c>
      <c r="E4" s="6">
        <v>2017</v>
      </c>
      <c r="F4" s="6">
        <v>2016</v>
      </c>
      <c r="G4" s="6">
        <v>2015</v>
      </c>
      <c r="H4" s="6">
        <v>2014</v>
      </c>
      <c r="I4" s="6">
        <v>2013</v>
      </c>
      <c r="J4" s="6">
        <v>2012</v>
      </c>
      <c r="K4" s="6">
        <v>2011</v>
      </c>
      <c r="L4" s="6">
        <v>2010</v>
      </c>
      <c r="M4" s="6">
        <v>2009</v>
      </c>
      <c r="N4" s="6">
        <v>2008</v>
      </c>
      <c r="O4" s="6">
        <v>2007</v>
      </c>
      <c r="P4" s="6">
        <v>2006</v>
      </c>
      <c r="Q4" s="6">
        <v>2005</v>
      </c>
      <c r="R4" s="6">
        <v>2004</v>
      </c>
      <c r="S4" s="6">
        <v>2003</v>
      </c>
      <c r="T4" s="6">
        <v>2002</v>
      </c>
      <c r="U4" s="7">
        <v>2001</v>
      </c>
      <c r="V4" s="7">
        <v>2000</v>
      </c>
      <c r="W4" s="7">
        <v>1999</v>
      </c>
      <c r="X4" s="7">
        <v>1998</v>
      </c>
      <c r="Y4" s="8">
        <v>1997</v>
      </c>
      <c r="Z4" s="8">
        <v>1996</v>
      </c>
      <c r="AA4" s="8">
        <v>1995</v>
      </c>
      <c r="AB4" s="8">
        <v>1994</v>
      </c>
      <c r="AC4" s="8">
        <v>1993</v>
      </c>
      <c r="AD4" s="8">
        <v>1992</v>
      </c>
      <c r="AE4" s="8">
        <v>1991</v>
      </c>
      <c r="AF4" s="8">
        <v>1990</v>
      </c>
      <c r="AG4" s="8">
        <v>1989</v>
      </c>
      <c r="AH4" s="8">
        <v>1988</v>
      </c>
      <c r="AI4" s="8">
        <v>1987</v>
      </c>
      <c r="AJ4" s="8">
        <v>1986</v>
      </c>
      <c r="AK4" s="8">
        <v>1985</v>
      </c>
      <c r="AL4" s="8">
        <v>1984</v>
      </c>
      <c r="AM4" s="8">
        <v>1983</v>
      </c>
      <c r="AN4" s="8">
        <v>1982</v>
      </c>
      <c r="AO4" s="8">
        <v>1981</v>
      </c>
      <c r="AP4" s="8">
        <v>1980</v>
      </c>
    </row>
    <row r="6" spans="1:42" x14ac:dyDescent="0.25">
      <c r="A6" s="11" t="s">
        <v>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2"/>
      <c r="Y6" s="12"/>
      <c r="Z6" s="11"/>
      <c r="AA6" s="11"/>
      <c r="AB6" s="11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x14ac:dyDescent="0.25">
      <c r="A7" s="13" t="s">
        <v>3</v>
      </c>
      <c r="B7" s="14">
        <v>5453993062</v>
      </c>
      <c r="C7" s="14">
        <v>5304727584</v>
      </c>
      <c r="D7" s="14">
        <v>5188056787</v>
      </c>
      <c r="E7" s="14">
        <v>5011389444</v>
      </c>
      <c r="F7" s="14">
        <v>4743556938</v>
      </c>
      <c r="G7" s="14">
        <v>4650304207</v>
      </c>
      <c r="H7" s="14">
        <v>4448663433</v>
      </c>
      <c r="I7" s="14">
        <v>4500784886</v>
      </c>
      <c r="J7" s="14">
        <v>4466646977</v>
      </c>
      <c r="K7" s="14">
        <v>4405184298</v>
      </c>
      <c r="L7" s="14">
        <v>4322456517</v>
      </c>
      <c r="M7" s="14">
        <v>4137610407</v>
      </c>
      <c r="N7" s="14">
        <v>3804088840</v>
      </c>
      <c r="O7" s="14">
        <v>3544274833</v>
      </c>
      <c r="P7" s="14">
        <v>3521701404</v>
      </c>
      <c r="Q7" s="14">
        <v>3645225317</v>
      </c>
      <c r="R7" s="14">
        <v>3336425636</v>
      </c>
      <c r="S7" s="14">
        <v>3335225401</v>
      </c>
      <c r="T7" s="14">
        <v>3465474193</v>
      </c>
      <c r="U7" s="14">
        <v>3177066689</v>
      </c>
      <c r="V7" s="14">
        <v>2989528277</v>
      </c>
      <c r="W7" s="14">
        <v>2700300477</v>
      </c>
      <c r="X7" s="14">
        <v>2449846902</v>
      </c>
      <c r="Y7" s="14">
        <v>2303166734</v>
      </c>
      <c r="Z7" s="14">
        <v>2206591378</v>
      </c>
      <c r="AA7" s="14">
        <v>1923207160</v>
      </c>
      <c r="AB7" s="14">
        <v>1740774601</v>
      </c>
      <c r="AC7" s="14">
        <v>1699606993</v>
      </c>
      <c r="AD7" s="14">
        <v>1608152180</v>
      </c>
      <c r="AE7" s="15">
        <v>1551993867</v>
      </c>
      <c r="AF7" s="15">
        <v>1536181658</v>
      </c>
      <c r="AG7" s="15">
        <v>1433320837</v>
      </c>
      <c r="AH7" s="15">
        <v>1359874588</v>
      </c>
      <c r="AI7" s="15">
        <v>1258613874</v>
      </c>
      <c r="AJ7" s="15">
        <v>1128140946</v>
      </c>
      <c r="AK7" s="15">
        <v>1030076036</v>
      </c>
      <c r="AL7" s="15">
        <v>908353415</v>
      </c>
      <c r="AM7" s="15">
        <v>819349774</v>
      </c>
      <c r="AN7" s="15">
        <v>756244462</v>
      </c>
      <c r="AO7" s="15">
        <v>680776888</v>
      </c>
      <c r="AP7" s="15">
        <v>678425332</v>
      </c>
    </row>
    <row r="8" spans="1:42" x14ac:dyDescent="0.25">
      <c r="A8" s="13" t="s">
        <v>4</v>
      </c>
      <c r="B8" s="14">
        <v>632166876</v>
      </c>
      <c r="C8" s="14">
        <v>672090863</v>
      </c>
      <c r="D8" s="14">
        <v>600320671</v>
      </c>
      <c r="E8" s="14">
        <v>572604963</v>
      </c>
      <c r="F8" s="14">
        <v>585094382</v>
      </c>
      <c r="G8" s="14">
        <v>501255118</v>
      </c>
      <c r="H8" s="14">
        <v>463608676</v>
      </c>
      <c r="I8" s="14">
        <v>391784613</v>
      </c>
      <c r="J8" s="14">
        <v>401244515</v>
      </c>
      <c r="K8" s="14">
        <v>399576098</v>
      </c>
      <c r="L8" s="14">
        <v>344400263</v>
      </c>
      <c r="M8" s="14">
        <v>331589578</v>
      </c>
      <c r="N8" s="14">
        <v>344571726</v>
      </c>
      <c r="O8" s="14">
        <v>311917263</v>
      </c>
      <c r="P8" s="14">
        <v>272481551</v>
      </c>
      <c r="Q8" s="14">
        <v>259654821</v>
      </c>
      <c r="R8" s="14">
        <v>245759129</v>
      </c>
      <c r="S8" s="14">
        <v>254375208</v>
      </c>
      <c r="T8" s="14">
        <v>241235385</v>
      </c>
      <c r="U8" s="14">
        <v>214191835</v>
      </c>
      <c r="V8" s="14">
        <v>198349278</v>
      </c>
      <c r="W8" s="14">
        <v>202545054</v>
      </c>
      <c r="X8" s="14">
        <v>157130555</v>
      </c>
      <c r="Y8" s="14">
        <v>153442780</v>
      </c>
      <c r="Z8" s="14">
        <v>119402512</v>
      </c>
      <c r="AA8" s="14">
        <v>116787781</v>
      </c>
      <c r="AB8" s="14">
        <v>100189064</v>
      </c>
      <c r="AC8" s="15">
        <v>103534423</v>
      </c>
      <c r="AD8" s="15">
        <v>84168609</v>
      </c>
      <c r="AE8" s="15">
        <v>84880651</v>
      </c>
      <c r="AF8" s="15">
        <v>86162689</v>
      </c>
      <c r="AG8" s="15">
        <v>81207713</v>
      </c>
      <c r="AH8" s="15">
        <v>77840046</v>
      </c>
      <c r="AI8" s="15">
        <v>67697769</v>
      </c>
      <c r="AJ8" s="15">
        <v>62367006</v>
      </c>
      <c r="AK8" s="15">
        <v>62420644</v>
      </c>
      <c r="AL8" s="15">
        <v>53971755</v>
      </c>
      <c r="AM8" s="15">
        <v>45673145</v>
      </c>
      <c r="AN8" s="15">
        <v>43333187</v>
      </c>
      <c r="AO8" s="15">
        <v>38310995</v>
      </c>
      <c r="AP8" s="15">
        <v>36033482</v>
      </c>
    </row>
    <row r="9" spans="1:42" x14ac:dyDescent="0.25">
      <c r="A9" s="13" t="s">
        <v>0</v>
      </c>
      <c r="B9" s="14">
        <v>-300149380</v>
      </c>
      <c r="C9" s="14">
        <v>-304363721</v>
      </c>
      <c r="D9" s="14">
        <v>-294554860</v>
      </c>
      <c r="E9" s="14">
        <v>-264463416</v>
      </c>
      <c r="F9" s="14">
        <v>-246899678</v>
      </c>
      <c r="G9" s="14">
        <v>-251026386</v>
      </c>
      <c r="H9" s="14">
        <v>-231176544</v>
      </c>
      <c r="I9" s="14">
        <v>-231735298</v>
      </c>
      <c r="J9" s="14">
        <v>-231542479</v>
      </c>
      <c r="K9" s="14">
        <v>-234876266</v>
      </c>
      <c r="L9" s="14">
        <v>-236693999</v>
      </c>
      <c r="M9" s="14">
        <v>-224293908</v>
      </c>
      <c r="N9" s="14">
        <v>-204500631</v>
      </c>
      <c r="O9" s="14">
        <v>-180312685</v>
      </c>
      <c r="P9" s="14">
        <v>-158382139</v>
      </c>
      <c r="Q9" s="14">
        <v>-147098428</v>
      </c>
      <c r="R9" s="14">
        <v>-146866085</v>
      </c>
      <c r="S9" s="14">
        <v>-134301697</v>
      </c>
      <c r="T9" s="14">
        <v>-124253069</v>
      </c>
      <c r="U9" s="14">
        <v>-112914383</v>
      </c>
      <c r="V9" s="14">
        <v>-101654188</v>
      </c>
      <c r="W9" s="14">
        <v>-50477329</v>
      </c>
      <c r="X9" s="14">
        <v>-70789</v>
      </c>
      <c r="Y9" s="14">
        <v>-42625</v>
      </c>
      <c r="Z9" s="14">
        <v>-80434</v>
      </c>
      <c r="AA9" s="14">
        <v>-13510</v>
      </c>
      <c r="AB9" s="14">
        <v>-23030</v>
      </c>
      <c r="AC9" s="15">
        <v>-32915</v>
      </c>
      <c r="AD9" s="15">
        <v>-41000</v>
      </c>
      <c r="AE9" s="15">
        <v>-39472</v>
      </c>
      <c r="AF9" s="15">
        <v>-29571</v>
      </c>
      <c r="AG9" s="15">
        <v>-32804</v>
      </c>
      <c r="AH9" s="15">
        <v>-13090</v>
      </c>
      <c r="AI9" s="15">
        <v>-82979</v>
      </c>
      <c r="AJ9" s="15">
        <v>-226768</v>
      </c>
      <c r="AK9" s="15">
        <v>-181910</v>
      </c>
      <c r="AL9" s="15">
        <v>-188755</v>
      </c>
      <c r="AM9" s="15">
        <v>-182237</v>
      </c>
      <c r="AN9" s="15">
        <v>-133300</v>
      </c>
      <c r="AO9" s="15">
        <v>-4694308</v>
      </c>
      <c r="AP9" s="15">
        <v>-11958300</v>
      </c>
    </row>
    <row r="10" spans="1:42" x14ac:dyDescent="0.25">
      <c r="A10" s="16" t="s">
        <v>5</v>
      </c>
      <c r="B10" s="17">
        <v>-964091</v>
      </c>
      <c r="C10" s="17">
        <v>-3631433</v>
      </c>
      <c r="D10" s="17">
        <v>-13390838</v>
      </c>
      <c r="E10" s="17">
        <v>-7367734</v>
      </c>
      <c r="F10" s="17">
        <v>-6671002</v>
      </c>
      <c r="G10" s="17">
        <v>-4198390</v>
      </c>
      <c r="H10" s="17">
        <v>-11753294</v>
      </c>
      <c r="I10" s="17">
        <v>-2483766</v>
      </c>
      <c r="J10" s="17">
        <v>-4842766</v>
      </c>
      <c r="K10" s="17">
        <v>-10388266</v>
      </c>
      <c r="L10" s="17">
        <v>-9857262</v>
      </c>
      <c r="M10" s="17">
        <v>-2398543</v>
      </c>
      <c r="N10" s="17">
        <v>-4096201</v>
      </c>
      <c r="O10" s="17">
        <v>-18101187</v>
      </c>
      <c r="P10" s="17">
        <v>-8003031</v>
      </c>
      <c r="Q10" s="17">
        <v>-1057803</v>
      </c>
      <c r="R10" s="17">
        <v>-5521861</v>
      </c>
      <c r="S10" s="17">
        <v>-6945519</v>
      </c>
      <c r="T10" s="17">
        <v>-3998010</v>
      </c>
      <c r="U10" s="17">
        <v>-3292174</v>
      </c>
      <c r="V10" s="17">
        <v>-705340</v>
      </c>
      <c r="W10" s="17">
        <v>-7216919</v>
      </c>
      <c r="X10" s="17">
        <v>-11683984</v>
      </c>
      <c r="Y10" s="17">
        <v>-3524356</v>
      </c>
      <c r="Z10" s="17">
        <v>-845528</v>
      </c>
      <c r="AA10" s="17">
        <v>-1333362</v>
      </c>
      <c r="AB10" s="17">
        <v>-2301230</v>
      </c>
      <c r="AC10" s="15">
        <v>-4591019</v>
      </c>
      <c r="AD10" s="15">
        <v>-4251684</v>
      </c>
      <c r="AE10" s="15">
        <v>-2045189</v>
      </c>
      <c r="AF10" s="15">
        <v>-632575</v>
      </c>
      <c r="AG10" s="15">
        <v>-1413373</v>
      </c>
      <c r="AH10" s="15">
        <v>-967213</v>
      </c>
      <c r="AI10" s="15">
        <v>-765583</v>
      </c>
      <c r="AJ10" s="15">
        <v>-1094886</v>
      </c>
      <c r="AK10" s="15">
        <v>-114439</v>
      </c>
      <c r="AL10" s="15">
        <v>-507052</v>
      </c>
      <c r="AM10" s="15">
        <v>-523211</v>
      </c>
      <c r="AN10" s="15">
        <v>-333769</v>
      </c>
      <c r="AO10" s="15">
        <v>-342199</v>
      </c>
      <c r="AP10" s="15">
        <v>1674066</v>
      </c>
    </row>
    <row r="11" spans="1:42" x14ac:dyDescent="0.25">
      <c r="A11" s="13" t="s">
        <v>1</v>
      </c>
      <c r="B11" s="14">
        <f>SUM(B7:B10)</f>
        <v>5785046467</v>
      </c>
      <c r="C11" s="14">
        <f>SUM(C7:C10)</f>
        <v>5668823293</v>
      </c>
      <c r="D11" s="14">
        <f>SUM(D7:D10)</f>
        <v>5480431760</v>
      </c>
      <c r="E11" s="14">
        <f t="shared" ref="E11:AP11" si="0">SUM(E7:E10)</f>
        <v>5312163257</v>
      </c>
      <c r="F11" s="14">
        <f t="shared" si="0"/>
        <v>5075080640</v>
      </c>
      <c r="G11" s="14">
        <f t="shared" si="0"/>
        <v>4896334549</v>
      </c>
      <c r="H11" s="14">
        <f t="shared" si="0"/>
        <v>4669342271</v>
      </c>
      <c r="I11" s="14">
        <f t="shared" si="0"/>
        <v>4658350435</v>
      </c>
      <c r="J11" s="14">
        <f t="shared" si="0"/>
        <v>4631506247</v>
      </c>
      <c r="K11" s="14">
        <f t="shared" si="0"/>
        <v>4559495864</v>
      </c>
      <c r="L11" s="14">
        <f t="shared" si="0"/>
        <v>4420305519</v>
      </c>
      <c r="M11" s="14">
        <f t="shared" si="0"/>
        <v>4242507534</v>
      </c>
      <c r="N11" s="14">
        <f t="shared" si="0"/>
        <v>3940063734</v>
      </c>
      <c r="O11" s="14">
        <f t="shared" si="0"/>
        <v>3657778224</v>
      </c>
      <c r="P11" s="14">
        <f t="shared" si="0"/>
        <v>3627797785</v>
      </c>
      <c r="Q11" s="14">
        <f t="shared" si="0"/>
        <v>3756723907</v>
      </c>
      <c r="R11" s="14">
        <f t="shared" si="0"/>
        <v>3429796819</v>
      </c>
      <c r="S11" s="14">
        <f t="shared" si="0"/>
        <v>3448353393</v>
      </c>
      <c r="T11" s="14">
        <f t="shared" si="0"/>
        <v>3578458499</v>
      </c>
      <c r="U11" s="14">
        <f t="shared" si="0"/>
        <v>3275051967</v>
      </c>
      <c r="V11" s="14">
        <f t="shared" si="0"/>
        <v>3085518027</v>
      </c>
      <c r="W11" s="14">
        <f t="shared" si="0"/>
        <v>2845151283</v>
      </c>
      <c r="X11" s="14">
        <f t="shared" si="0"/>
        <v>2595222684</v>
      </c>
      <c r="Y11" s="14">
        <f t="shared" si="0"/>
        <v>2453042533</v>
      </c>
      <c r="Z11" s="14">
        <f t="shared" si="0"/>
        <v>2325067928</v>
      </c>
      <c r="AA11" s="14">
        <f t="shared" si="0"/>
        <v>2038648069</v>
      </c>
      <c r="AB11" s="14">
        <f t="shared" si="0"/>
        <v>1838639405</v>
      </c>
      <c r="AC11" s="14">
        <f t="shared" si="0"/>
        <v>1798517482</v>
      </c>
      <c r="AD11" s="14">
        <f t="shared" si="0"/>
        <v>1688028105</v>
      </c>
      <c r="AE11" s="14">
        <f t="shared" si="0"/>
        <v>1634789857</v>
      </c>
      <c r="AF11" s="14">
        <f t="shared" si="0"/>
        <v>1621682201</v>
      </c>
      <c r="AG11" s="14">
        <f t="shared" si="0"/>
        <v>1513082373</v>
      </c>
      <c r="AH11" s="14">
        <f t="shared" si="0"/>
        <v>1436734331</v>
      </c>
      <c r="AI11" s="14">
        <f t="shared" si="0"/>
        <v>1325463081</v>
      </c>
      <c r="AJ11" s="14">
        <f t="shared" si="0"/>
        <v>1189186298</v>
      </c>
      <c r="AK11" s="14">
        <f t="shared" si="0"/>
        <v>1092200331</v>
      </c>
      <c r="AL11" s="14">
        <f t="shared" si="0"/>
        <v>961629363</v>
      </c>
      <c r="AM11" s="14">
        <f t="shared" si="0"/>
        <v>864317471</v>
      </c>
      <c r="AN11" s="14">
        <f t="shared" si="0"/>
        <v>799110580</v>
      </c>
      <c r="AO11" s="14">
        <f t="shared" si="0"/>
        <v>714051376</v>
      </c>
      <c r="AP11" s="14">
        <f t="shared" si="0"/>
        <v>704174580</v>
      </c>
    </row>
    <row r="12" spans="1:4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2"/>
      <c r="Y12" s="2"/>
      <c r="Z12" s="1"/>
      <c r="AA12" s="1"/>
      <c r="AB12" s="1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x14ac:dyDescent="0.25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2"/>
      <c r="Y13" s="12"/>
      <c r="Z13" s="11"/>
      <c r="AA13" s="11"/>
      <c r="AB13" s="11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 spans="1:42" x14ac:dyDescent="0.25">
      <c r="A14" s="13" t="s">
        <v>3</v>
      </c>
      <c r="B14" s="14">
        <v>1883434597</v>
      </c>
      <c r="C14" s="14">
        <v>1864146147</v>
      </c>
      <c r="D14" s="14">
        <v>1845866536</v>
      </c>
      <c r="E14" s="14">
        <v>1805522741</v>
      </c>
      <c r="F14" s="14">
        <v>1748745991</v>
      </c>
      <c r="G14" s="14">
        <v>1675995106</v>
      </c>
      <c r="H14" s="14">
        <v>1665351700</v>
      </c>
      <c r="I14" s="14">
        <v>1639836958</v>
      </c>
      <c r="J14" s="14">
        <v>1583056676</v>
      </c>
      <c r="K14" s="14">
        <v>1563636694</v>
      </c>
      <c r="L14" s="14">
        <v>1507751711</v>
      </c>
      <c r="M14" s="14">
        <v>1436499209</v>
      </c>
      <c r="N14" s="14">
        <v>1364649141</v>
      </c>
      <c r="O14" s="14">
        <v>1304788525</v>
      </c>
      <c r="P14" s="14">
        <v>1278792967</v>
      </c>
      <c r="Q14" s="14">
        <v>1112241505</v>
      </c>
      <c r="R14" s="14">
        <v>1084823420</v>
      </c>
      <c r="S14" s="14">
        <v>1107208651</v>
      </c>
      <c r="T14" s="14">
        <v>1134999887</v>
      </c>
      <c r="U14" s="14">
        <v>989422472</v>
      </c>
      <c r="V14" s="14">
        <v>987993907</v>
      </c>
      <c r="W14" s="14">
        <v>949554653</v>
      </c>
      <c r="X14" s="14">
        <v>901348714</v>
      </c>
      <c r="Y14" s="14">
        <v>868096121</v>
      </c>
      <c r="Z14" s="14">
        <v>769592105</v>
      </c>
      <c r="AA14" s="14">
        <v>728010998</v>
      </c>
      <c r="AB14" s="14">
        <v>711254562</v>
      </c>
      <c r="AC14" s="14">
        <v>685055778</v>
      </c>
      <c r="AD14" s="14">
        <v>643114874</v>
      </c>
      <c r="AE14" s="15">
        <v>652905328</v>
      </c>
      <c r="AF14" s="15">
        <v>696589204</v>
      </c>
      <c r="AG14" s="15">
        <v>653223487</v>
      </c>
      <c r="AH14" s="15">
        <v>609771694</v>
      </c>
      <c r="AI14" s="15">
        <v>585890164</v>
      </c>
      <c r="AJ14" s="15">
        <v>547937224</v>
      </c>
      <c r="AK14" s="15">
        <v>512584576</v>
      </c>
      <c r="AL14" s="15">
        <v>472393726</v>
      </c>
      <c r="AM14" s="15">
        <v>434211495</v>
      </c>
      <c r="AN14" s="15">
        <v>387862810</v>
      </c>
      <c r="AO14" s="15">
        <v>351779977</v>
      </c>
      <c r="AP14" s="15">
        <v>337167812</v>
      </c>
    </row>
    <row r="15" spans="1:42" x14ac:dyDescent="0.25">
      <c r="A15" s="13" t="s">
        <v>4</v>
      </c>
      <c r="B15" s="14">
        <v>291062186</v>
      </c>
      <c r="C15" s="14">
        <v>249881693</v>
      </c>
      <c r="D15" s="14">
        <v>245767619</v>
      </c>
      <c r="E15" s="14">
        <v>232133305</v>
      </c>
      <c r="F15" s="14">
        <v>225770797</v>
      </c>
      <c r="G15" s="14">
        <v>217656108</v>
      </c>
      <c r="H15" s="14">
        <v>214113399</v>
      </c>
      <c r="I15" s="14">
        <v>193472154</v>
      </c>
      <c r="J15" s="14">
        <v>174171114</v>
      </c>
      <c r="K15" s="14">
        <v>169964643</v>
      </c>
      <c r="L15" s="14">
        <v>162269794</v>
      </c>
      <c r="M15" s="14">
        <v>156174064</v>
      </c>
      <c r="N15" s="14">
        <v>156632005</v>
      </c>
      <c r="O15" s="14">
        <v>139749231</v>
      </c>
      <c r="P15" s="14">
        <v>133532257</v>
      </c>
      <c r="Q15" s="14">
        <v>114271121</v>
      </c>
      <c r="R15" s="14">
        <v>98876417</v>
      </c>
      <c r="S15" s="14">
        <v>94039792</v>
      </c>
      <c r="T15" s="14">
        <v>131416068</v>
      </c>
      <c r="U15" s="14">
        <v>83697938</v>
      </c>
      <c r="V15" s="14">
        <v>90352329</v>
      </c>
      <c r="W15" s="14">
        <v>78891552</v>
      </c>
      <c r="X15" s="14">
        <v>72070399</v>
      </c>
      <c r="Y15" s="14">
        <v>61632054</v>
      </c>
      <c r="Z15" s="14">
        <v>41663680</v>
      </c>
      <c r="AA15" s="14">
        <v>49786016</v>
      </c>
      <c r="AB15" s="14">
        <v>35656485</v>
      </c>
      <c r="AC15" s="15">
        <v>26969044</v>
      </c>
      <c r="AD15" s="15">
        <v>25374336</v>
      </c>
      <c r="AE15" s="15">
        <v>23562464</v>
      </c>
      <c r="AF15" s="15">
        <v>24833280</v>
      </c>
      <c r="AG15" s="15">
        <v>23448739</v>
      </c>
      <c r="AH15" s="15">
        <v>24519011</v>
      </c>
      <c r="AI15" s="15">
        <v>22571606</v>
      </c>
      <c r="AJ15" s="15">
        <v>22134071</v>
      </c>
      <c r="AK15" s="15">
        <v>22397085</v>
      </c>
      <c r="AL15" s="15">
        <v>20907606</v>
      </c>
      <c r="AM15" s="15">
        <v>20011333</v>
      </c>
      <c r="AN15" s="15">
        <v>18128059</v>
      </c>
      <c r="AO15" s="15">
        <v>16224888</v>
      </c>
      <c r="AP15" s="15">
        <v>14071940</v>
      </c>
    </row>
    <row r="16" spans="1:42" x14ac:dyDescent="0.25">
      <c r="A16" s="13" t="s">
        <v>0</v>
      </c>
      <c r="B16" s="14">
        <v>-3933162</v>
      </c>
      <c r="C16" s="14">
        <v>-4313181</v>
      </c>
      <c r="D16" s="14">
        <v>-6409415</v>
      </c>
      <c r="E16" s="14">
        <v>-2572962</v>
      </c>
      <c r="F16" s="14">
        <v>-604699</v>
      </c>
      <c r="G16" s="14">
        <v>-3105915</v>
      </c>
      <c r="H16" s="14">
        <v>-2627052</v>
      </c>
      <c r="I16" s="14">
        <v>-2707356</v>
      </c>
      <c r="J16" s="14">
        <v>-3502083</v>
      </c>
      <c r="K16" s="14">
        <v>-11097132</v>
      </c>
      <c r="L16" s="14">
        <v>-9620751</v>
      </c>
      <c r="M16" s="14">
        <v>-9566399</v>
      </c>
      <c r="N16" s="14">
        <v>-8491251</v>
      </c>
      <c r="O16" s="14">
        <v>-7110427</v>
      </c>
      <c r="P16" s="14">
        <v>-5014491</v>
      </c>
      <c r="Q16" s="14">
        <v>-2201163</v>
      </c>
      <c r="R16" s="14">
        <v>-2121753</v>
      </c>
      <c r="S16" s="14">
        <v>0</v>
      </c>
      <c r="T16" s="14">
        <v>-60000</v>
      </c>
      <c r="U16" s="14">
        <v>0</v>
      </c>
      <c r="V16" s="14">
        <v>0</v>
      </c>
      <c r="W16" s="14">
        <v>0</v>
      </c>
      <c r="X16" s="14">
        <v>0</v>
      </c>
      <c r="Y16" s="14">
        <v>-280000</v>
      </c>
      <c r="Z16" s="14">
        <v>-797082</v>
      </c>
      <c r="AA16" s="14">
        <v>0</v>
      </c>
      <c r="AB16" s="14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-270907</v>
      </c>
      <c r="AO16" s="15">
        <v>-794126</v>
      </c>
      <c r="AP16" s="15">
        <v>-1186675</v>
      </c>
    </row>
    <row r="17" spans="1:42" x14ac:dyDescent="0.25">
      <c r="A17" s="16" t="s">
        <v>5</v>
      </c>
      <c r="B17" s="17">
        <v>-284741</v>
      </c>
      <c r="C17" s="17">
        <v>-1755539</v>
      </c>
      <c r="D17" s="17">
        <v>-2613741</v>
      </c>
      <c r="E17" s="17">
        <v>-1917458</v>
      </c>
      <c r="F17" s="17">
        <v>-1502760</v>
      </c>
      <c r="G17" s="17">
        <v>-3209828</v>
      </c>
      <c r="H17" s="17">
        <v>-1578670</v>
      </c>
      <c r="I17" s="17">
        <v>-1616578</v>
      </c>
      <c r="J17" s="17">
        <v>-431448</v>
      </c>
      <c r="K17" s="17">
        <v>-2541604</v>
      </c>
      <c r="L17" s="17">
        <v>-3488295</v>
      </c>
      <c r="M17" s="17">
        <v>-1786112</v>
      </c>
      <c r="N17" s="17">
        <v>-3493186</v>
      </c>
      <c r="O17" s="17">
        <v>-1360490</v>
      </c>
      <c r="P17" s="17">
        <v>-460232</v>
      </c>
      <c r="Q17" s="17">
        <v>-1419445</v>
      </c>
      <c r="R17" s="17">
        <v>-1477498</v>
      </c>
      <c r="S17" s="17">
        <v>-2448127</v>
      </c>
      <c r="T17" s="17">
        <v>-175874</v>
      </c>
      <c r="U17" s="17">
        <v>-1233311</v>
      </c>
      <c r="V17" s="17">
        <v>-58230</v>
      </c>
      <c r="W17" s="17">
        <v>-2060137</v>
      </c>
      <c r="X17" s="17">
        <v>-667905</v>
      </c>
      <c r="Y17" s="17">
        <v>-1732279</v>
      </c>
      <c r="Z17" s="17">
        <v>-2554403</v>
      </c>
      <c r="AA17" s="17">
        <v>-15643</v>
      </c>
      <c r="AB17" s="17">
        <v>-1127083</v>
      </c>
      <c r="AC17" s="15">
        <v>-603748</v>
      </c>
      <c r="AD17" s="15">
        <v>-463485</v>
      </c>
      <c r="AE17" s="15">
        <v>-63856</v>
      </c>
      <c r="AF17" s="15">
        <v>-70876</v>
      </c>
      <c r="AG17" s="15">
        <v>-745148</v>
      </c>
      <c r="AH17" s="15">
        <v>-5144</v>
      </c>
      <c r="AI17" s="15">
        <v>-184058</v>
      </c>
      <c r="AJ17" s="15">
        <v>-622804</v>
      </c>
      <c r="AK17" s="15">
        <v>-83997</v>
      </c>
      <c r="AL17" s="15">
        <v>-3061</v>
      </c>
      <c r="AM17" s="15">
        <v>-16257</v>
      </c>
      <c r="AN17" s="15">
        <v>860858</v>
      </c>
      <c r="AO17" s="15">
        <v>502801</v>
      </c>
      <c r="AP17" s="15">
        <v>663204</v>
      </c>
    </row>
    <row r="18" spans="1:42" x14ac:dyDescent="0.25">
      <c r="A18" s="13" t="s">
        <v>1</v>
      </c>
      <c r="B18" s="14">
        <f>SUM(B14:B17)</f>
        <v>2170278880</v>
      </c>
      <c r="C18" s="14">
        <f>SUM(C14:C17)</f>
        <v>2107959120</v>
      </c>
      <c r="D18" s="14">
        <f>SUM(D14:D17)</f>
        <v>2082610999</v>
      </c>
      <c r="E18" s="14">
        <f t="shared" ref="E18:AP18" si="1">SUM(E14:E17)</f>
        <v>2033165626</v>
      </c>
      <c r="F18" s="14">
        <f t="shared" si="1"/>
        <v>1972409329</v>
      </c>
      <c r="G18" s="14">
        <f t="shared" si="1"/>
        <v>1887335471</v>
      </c>
      <c r="H18" s="14">
        <f t="shared" si="1"/>
        <v>1875259377</v>
      </c>
      <c r="I18" s="14">
        <f t="shared" si="1"/>
        <v>1828985178</v>
      </c>
      <c r="J18" s="14">
        <f t="shared" si="1"/>
        <v>1753294259</v>
      </c>
      <c r="K18" s="14">
        <f t="shared" si="1"/>
        <v>1719962601</v>
      </c>
      <c r="L18" s="14">
        <f t="shared" si="1"/>
        <v>1656912459</v>
      </c>
      <c r="M18" s="14">
        <f t="shared" si="1"/>
        <v>1581320762</v>
      </c>
      <c r="N18" s="14">
        <f t="shared" si="1"/>
        <v>1509296709</v>
      </c>
      <c r="O18" s="14">
        <f t="shared" si="1"/>
        <v>1436066839</v>
      </c>
      <c r="P18" s="14">
        <f t="shared" si="1"/>
        <v>1406850501</v>
      </c>
      <c r="Q18" s="14">
        <f t="shared" si="1"/>
        <v>1222892018</v>
      </c>
      <c r="R18" s="14">
        <f t="shared" si="1"/>
        <v>1180100586</v>
      </c>
      <c r="S18" s="14">
        <f t="shared" si="1"/>
        <v>1198800316</v>
      </c>
      <c r="T18" s="14">
        <f t="shared" si="1"/>
        <v>1266180081</v>
      </c>
      <c r="U18" s="14">
        <f t="shared" si="1"/>
        <v>1071887099</v>
      </c>
      <c r="V18" s="14">
        <f t="shared" si="1"/>
        <v>1078288006</v>
      </c>
      <c r="W18" s="14">
        <f t="shared" si="1"/>
        <v>1026386068</v>
      </c>
      <c r="X18" s="14">
        <f t="shared" si="1"/>
        <v>972751208</v>
      </c>
      <c r="Y18" s="14">
        <f t="shared" si="1"/>
        <v>927715896</v>
      </c>
      <c r="Z18" s="14">
        <f t="shared" si="1"/>
        <v>807904300</v>
      </c>
      <c r="AA18" s="14">
        <f t="shared" si="1"/>
        <v>777781371</v>
      </c>
      <c r="AB18" s="14">
        <f t="shared" si="1"/>
        <v>745783964</v>
      </c>
      <c r="AC18" s="14">
        <f t="shared" si="1"/>
        <v>711421074</v>
      </c>
      <c r="AD18" s="14">
        <f t="shared" si="1"/>
        <v>668025725</v>
      </c>
      <c r="AE18" s="14">
        <f t="shared" si="1"/>
        <v>676403936</v>
      </c>
      <c r="AF18" s="14">
        <f t="shared" si="1"/>
        <v>721351608</v>
      </c>
      <c r="AG18" s="14">
        <f t="shared" si="1"/>
        <v>675927078</v>
      </c>
      <c r="AH18" s="14">
        <f t="shared" si="1"/>
        <v>634285561</v>
      </c>
      <c r="AI18" s="14">
        <f t="shared" si="1"/>
        <v>608277712</v>
      </c>
      <c r="AJ18" s="14">
        <f t="shared" si="1"/>
        <v>569448491</v>
      </c>
      <c r="AK18" s="14">
        <f t="shared" si="1"/>
        <v>534897664</v>
      </c>
      <c r="AL18" s="14">
        <f t="shared" si="1"/>
        <v>493298271</v>
      </c>
      <c r="AM18" s="14">
        <f t="shared" si="1"/>
        <v>454206571</v>
      </c>
      <c r="AN18" s="14">
        <f t="shared" si="1"/>
        <v>406580820</v>
      </c>
      <c r="AO18" s="14">
        <f t="shared" si="1"/>
        <v>367713540</v>
      </c>
      <c r="AP18" s="14">
        <f t="shared" si="1"/>
        <v>350716281</v>
      </c>
    </row>
    <row r="19" spans="1:4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2"/>
      <c r="Y19" s="2"/>
      <c r="Z19" s="1"/>
      <c r="AA19" s="1"/>
      <c r="AB19" s="1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x14ac:dyDescent="0.25">
      <c r="A20" s="11" t="s">
        <v>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2"/>
      <c r="Y20" s="12"/>
      <c r="Z20" s="11"/>
      <c r="AA20" s="11"/>
      <c r="AB20" s="11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</row>
    <row r="21" spans="1:42" x14ac:dyDescent="0.25">
      <c r="A21" s="13" t="s">
        <v>3</v>
      </c>
      <c r="B21" s="14">
        <v>17306971867</v>
      </c>
      <c r="C21" s="14">
        <v>17013463892</v>
      </c>
      <c r="D21" s="14">
        <v>15641055756</v>
      </c>
      <c r="E21" s="14">
        <v>14565184862</v>
      </c>
      <c r="F21" s="14">
        <v>14470376595</v>
      </c>
      <c r="G21" s="14">
        <v>13392606600</v>
      </c>
      <c r="H21" s="14">
        <v>13064265094</v>
      </c>
      <c r="I21" s="14">
        <v>12693655691</v>
      </c>
      <c r="J21" s="14">
        <v>12519484418</v>
      </c>
      <c r="K21" s="14">
        <f>10935072874+1535244242</f>
        <v>12470317116</v>
      </c>
      <c r="L21" s="14">
        <f>10960462637+1521342121</f>
        <v>12481804758</v>
      </c>
      <c r="M21" s="14">
        <f>11214751372+1249526758</f>
        <v>12464278130</v>
      </c>
      <c r="N21" s="14">
        <f>10603392374+1270713013</f>
        <v>11874105387</v>
      </c>
      <c r="O21" s="14">
        <f>9867753440+1392406870</f>
        <v>11260160310</v>
      </c>
      <c r="P21" s="14">
        <f>8797763320+1800568462</f>
        <v>10598331782</v>
      </c>
      <c r="Q21" s="14">
        <f>8044319588+1875750410</f>
        <v>9920069998</v>
      </c>
      <c r="R21" s="14">
        <f>7647359095+1785430900</f>
        <v>9432789995</v>
      </c>
      <c r="S21" s="14">
        <f>7596114758+1892817168</f>
        <v>9488931926</v>
      </c>
      <c r="T21" s="14">
        <f>7241651756+1615571941</f>
        <v>8857223697</v>
      </c>
      <c r="U21" s="14">
        <v>8617112153</v>
      </c>
      <c r="V21" s="14">
        <f>6548697697+1397232993</f>
        <v>7945930690</v>
      </c>
      <c r="W21" s="14">
        <f>6073082927+1236244534</f>
        <v>7309327461</v>
      </c>
      <c r="X21" s="14">
        <f>5600610363+1162056949</f>
        <v>6762667312</v>
      </c>
      <c r="Y21" s="14">
        <f>5125067659+1041614081</f>
        <v>6166681740</v>
      </c>
      <c r="Z21" s="14">
        <v>6148775365</v>
      </c>
      <c r="AA21" s="14">
        <v>6177095045</v>
      </c>
      <c r="AB21" s="14">
        <v>5850728123</v>
      </c>
      <c r="AC21" s="14">
        <v>5596403717</v>
      </c>
      <c r="AD21" s="14">
        <v>5317732743</v>
      </c>
      <c r="AE21" s="15">
        <v>5299834850</v>
      </c>
      <c r="AF21" s="15">
        <v>5060426404</v>
      </c>
      <c r="AG21" s="15">
        <v>4629535695</v>
      </c>
      <c r="AH21" s="15">
        <f>3710344391+494101355</f>
        <v>4204445746</v>
      </c>
      <c r="AI21" s="15">
        <v>3873689678</v>
      </c>
      <c r="AJ21" s="15">
        <v>3538795983</v>
      </c>
      <c r="AK21" s="15">
        <v>3209400680</v>
      </c>
      <c r="AL21" s="15">
        <v>2943603391</v>
      </c>
      <c r="AM21" s="15">
        <v>2605939550</v>
      </c>
      <c r="AN21" s="15">
        <v>2370219094</v>
      </c>
      <c r="AO21" s="15">
        <v>2148442355</v>
      </c>
      <c r="AP21" s="15">
        <v>2105738469</v>
      </c>
    </row>
    <row r="22" spans="1:42" x14ac:dyDescent="0.25">
      <c r="A22" s="13" t="s">
        <v>4</v>
      </c>
      <c r="B22" s="14">
        <v>10759550027</v>
      </c>
      <c r="C22" s="14">
        <v>10053385294</v>
      </c>
      <c r="D22" s="14">
        <v>9502952871</v>
      </c>
      <c r="E22" s="14">
        <v>8942853138</v>
      </c>
      <c r="F22" s="14">
        <v>7951183358</v>
      </c>
      <c r="G22" s="14">
        <v>7606758795</v>
      </c>
      <c r="H22" s="14">
        <v>7021022346</v>
      </c>
      <c r="I22" s="14">
        <v>6538759432</v>
      </c>
      <c r="J22" s="14">
        <v>6763771519</v>
      </c>
      <c r="K22" s="14">
        <f>5572023529+896558432</f>
        <v>6468581961</v>
      </c>
      <c r="L22" s="14">
        <f>5209877368+806822942</f>
        <v>6016700310</v>
      </c>
      <c r="M22" s="14">
        <f>4728239576+710535237</f>
        <v>5438774813</v>
      </c>
      <c r="N22" s="14">
        <f>4330391305+772537115</f>
        <v>5102928420</v>
      </c>
      <c r="O22" s="14">
        <f>3909474102+714766146</f>
        <v>4624240248</v>
      </c>
      <c r="P22" s="14">
        <f>3474348012+886638027</f>
        <v>4360986039</v>
      </c>
      <c r="Q22" s="14">
        <f>3073766573+877347179</f>
        <v>3951113752</v>
      </c>
      <c r="R22" s="14">
        <f>2891142533+824179087</f>
        <v>3715321620</v>
      </c>
      <c r="S22" s="14">
        <f>2561624257+730434698</f>
        <v>3292058955</v>
      </c>
      <c r="T22" s="14">
        <f>2391078013+634953506</f>
        <v>3026031519</v>
      </c>
      <c r="U22" s="14">
        <v>2995490523</v>
      </c>
      <c r="V22" s="14">
        <f>2344175060+466210778</f>
        <v>2810385838</v>
      </c>
      <c r="W22" s="14">
        <f>1907059966+410009559</f>
        <v>2317069525</v>
      </c>
      <c r="X22" s="14">
        <f>1810646534+337325920</f>
        <v>2147972454</v>
      </c>
      <c r="Y22" s="14">
        <f>1642323579+291951730</f>
        <v>1934275309</v>
      </c>
      <c r="Z22" s="14">
        <v>1741197611</v>
      </c>
      <c r="AA22" s="14">
        <v>1729867547</v>
      </c>
      <c r="AB22" s="14">
        <v>1750029205</v>
      </c>
      <c r="AC22" s="15">
        <v>1646787594</v>
      </c>
      <c r="AD22" s="15">
        <v>1447339473</v>
      </c>
      <c r="AE22" s="15">
        <v>1405809578</v>
      </c>
      <c r="AF22" s="15">
        <v>1356608239</v>
      </c>
      <c r="AG22" s="15">
        <v>1155800485</v>
      </c>
      <c r="AH22" s="15">
        <f>913233722+158564345</f>
        <v>1071798067</v>
      </c>
      <c r="AI22" s="15">
        <v>956905195</v>
      </c>
      <c r="AJ22" s="15">
        <v>873448993</v>
      </c>
      <c r="AK22" s="15">
        <v>808503467</v>
      </c>
      <c r="AL22" s="15">
        <v>698883813</v>
      </c>
      <c r="AM22" s="15">
        <v>637919711</v>
      </c>
      <c r="AN22" s="15">
        <v>623464300</v>
      </c>
      <c r="AO22" s="15">
        <v>590575042</v>
      </c>
      <c r="AP22" s="15">
        <v>515118759</v>
      </c>
    </row>
    <row r="23" spans="1:42" x14ac:dyDescent="0.25">
      <c r="A23" s="13" t="s">
        <v>0</v>
      </c>
      <c r="B23" s="14">
        <v>-51432470</v>
      </c>
      <c r="C23" s="14">
        <v>-50633459</v>
      </c>
      <c r="D23" s="14">
        <v>-61094153</v>
      </c>
      <c r="E23" s="14">
        <v>-45480741</v>
      </c>
      <c r="F23" s="14">
        <v>-48041253</v>
      </c>
      <c r="G23" s="14">
        <v>-45305867</v>
      </c>
      <c r="H23" s="14">
        <v>-35473657</v>
      </c>
      <c r="I23" s="14">
        <v>-30148513</v>
      </c>
      <c r="J23" s="14">
        <v>-41842625</v>
      </c>
      <c r="K23" s="14">
        <v>-31040277</v>
      </c>
      <c r="L23" s="14">
        <v>-27212471</v>
      </c>
      <c r="M23" s="14">
        <v>-14134125</v>
      </c>
      <c r="N23" s="14">
        <v>-16252478</v>
      </c>
      <c r="O23" s="14">
        <v>-12577718</v>
      </c>
      <c r="P23" s="14">
        <v>-13630728</v>
      </c>
      <c r="Q23" s="14">
        <v>-14047923</v>
      </c>
      <c r="R23" s="14">
        <v>-6584648</v>
      </c>
      <c r="S23" s="14">
        <v>-9086954</v>
      </c>
      <c r="T23" s="14">
        <v>-5901736</v>
      </c>
      <c r="U23" s="14">
        <v>-4324187</v>
      </c>
      <c r="V23" s="14">
        <v>-7018283</v>
      </c>
      <c r="W23" s="14">
        <v>-7162505</v>
      </c>
      <c r="X23" s="14">
        <v>-7396968</v>
      </c>
      <c r="Y23" s="14">
        <v>-7482603</v>
      </c>
      <c r="Z23" s="14">
        <v>-6644224</v>
      </c>
      <c r="AA23" s="14">
        <v>-7800782</v>
      </c>
      <c r="AB23" s="14">
        <v>-7607229</v>
      </c>
      <c r="AC23" s="15">
        <v>-5828441</v>
      </c>
      <c r="AD23" s="15">
        <v>-4788784</v>
      </c>
      <c r="AE23" s="15">
        <v>-2929198</v>
      </c>
      <c r="AF23" s="15">
        <v>-13797657</v>
      </c>
      <c r="AG23" s="15">
        <v>-6766318</v>
      </c>
      <c r="AH23" s="15">
        <v>-553590</v>
      </c>
      <c r="AI23" s="15">
        <v>-1520429</v>
      </c>
      <c r="AJ23" s="15">
        <v>-535976</v>
      </c>
      <c r="AK23" s="15">
        <v>-718492</v>
      </c>
      <c r="AL23" s="15">
        <v>-5050484</v>
      </c>
      <c r="AM23" s="15">
        <v>-5296477</v>
      </c>
      <c r="AN23" s="15">
        <v>-4974776</v>
      </c>
      <c r="AO23" s="15">
        <v>-23858739</v>
      </c>
      <c r="AP23" s="15">
        <v>-33249363</v>
      </c>
    </row>
    <row r="24" spans="1:42" x14ac:dyDescent="0.25">
      <c r="A24" s="16" t="s">
        <v>5</v>
      </c>
      <c r="B24" s="17">
        <v>-111794786</v>
      </c>
      <c r="C24" s="17">
        <v>-110748547</v>
      </c>
      <c r="D24" s="17">
        <v>-56522017</v>
      </c>
      <c r="E24" s="17">
        <v>-144954954</v>
      </c>
      <c r="F24" s="17">
        <v>-399830499</v>
      </c>
      <c r="G24" s="17">
        <v>-496548418</v>
      </c>
      <c r="H24" s="17">
        <v>-1377641278</v>
      </c>
      <c r="I24" s="17">
        <v>-73532442</v>
      </c>
      <c r="J24" s="17">
        <v>-112329154</v>
      </c>
      <c r="K24" s="17">
        <v>-45623968</v>
      </c>
      <c r="L24" s="17">
        <v>-60085318</v>
      </c>
      <c r="M24" s="17">
        <v>-114672119</v>
      </c>
      <c r="N24" s="17">
        <v>-105656676</v>
      </c>
      <c r="O24" s="17">
        <v>-123806663</v>
      </c>
      <c r="P24" s="17">
        <v>-151432752</v>
      </c>
      <c r="Q24" s="17">
        <v>-81117441</v>
      </c>
      <c r="R24" s="17">
        <v>-80160594</v>
      </c>
      <c r="S24" s="17">
        <v>-99040362</v>
      </c>
      <c r="T24" s="17">
        <v>-162338600</v>
      </c>
      <c r="U24" s="17">
        <v>-63159078</v>
      </c>
      <c r="V24" s="17">
        <v>-74841472</v>
      </c>
      <c r="W24" s="17">
        <v>-140882190</v>
      </c>
      <c r="X24" s="17">
        <v>-90749273</v>
      </c>
      <c r="Y24" s="17">
        <v>-8347638</v>
      </c>
      <c r="Z24" s="17">
        <v>-48327103</v>
      </c>
      <c r="AA24" s="17">
        <v>-36288075</v>
      </c>
      <c r="AB24" s="17">
        <v>-32161259</v>
      </c>
      <c r="AC24" s="15">
        <v>-24680731</v>
      </c>
      <c r="AD24" s="15">
        <v>-133994022</v>
      </c>
      <c r="AE24" s="15">
        <v>-8527464</v>
      </c>
      <c r="AF24" s="15">
        <v>-18396293</v>
      </c>
      <c r="AG24" s="15">
        <v>-7750231</v>
      </c>
      <c r="AH24" s="15">
        <v>-3783687</v>
      </c>
      <c r="AI24" s="15">
        <v>-10169514</v>
      </c>
      <c r="AJ24" s="15">
        <v>-6735681</v>
      </c>
      <c r="AK24" s="15">
        <v>-1365792</v>
      </c>
      <c r="AL24" s="15">
        <v>-3920730</v>
      </c>
      <c r="AM24" s="15">
        <v>-7734904</v>
      </c>
      <c r="AN24" s="15">
        <v>206471</v>
      </c>
      <c r="AO24" s="15">
        <v>1624307</v>
      </c>
      <c r="AP24" s="15">
        <v>-4341385</v>
      </c>
    </row>
    <row r="25" spans="1:42" x14ac:dyDescent="0.25">
      <c r="A25" s="13" t="s">
        <v>1</v>
      </c>
      <c r="B25" s="14">
        <f>SUM(B21:B24)</f>
        <v>27903294638</v>
      </c>
      <c r="C25" s="14">
        <f>SUM(C21:C24)</f>
        <v>26905467180</v>
      </c>
      <c r="D25" s="14">
        <f>SUM(D21:D24)</f>
        <v>25026392457</v>
      </c>
      <c r="E25" s="14">
        <f t="shared" ref="E25:AP25" si="2">SUM(E21:E24)</f>
        <v>23317602305</v>
      </c>
      <c r="F25" s="14">
        <f t="shared" si="2"/>
        <v>21973688201</v>
      </c>
      <c r="G25" s="14">
        <f t="shared" si="2"/>
        <v>20457511110</v>
      </c>
      <c r="H25" s="14">
        <f t="shared" si="2"/>
        <v>18672172505</v>
      </c>
      <c r="I25" s="14">
        <f t="shared" si="2"/>
        <v>19128734168</v>
      </c>
      <c r="J25" s="14">
        <f t="shared" si="2"/>
        <v>19129084158</v>
      </c>
      <c r="K25" s="14">
        <f t="shared" si="2"/>
        <v>18862234832</v>
      </c>
      <c r="L25" s="14">
        <f t="shared" si="2"/>
        <v>18411207279</v>
      </c>
      <c r="M25" s="14">
        <f t="shared" si="2"/>
        <v>17774246699</v>
      </c>
      <c r="N25" s="14">
        <f t="shared" si="2"/>
        <v>16855124653</v>
      </c>
      <c r="O25" s="14">
        <f t="shared" si="2"/>
        <v>15748016177</v>
      </c>
      <c r="P25" s="14">
        <f t="shared" si="2"/>
        <v>14794254341</v>
      </c>
      <c r="Q25" s="14">
        <f t="shared" si="2"/>
        <v>13776018386</v>
      </c>
      <c r="R25" s="14">
        <f t="shared" si="2"/>
        <v>13061366373</v>
      </c>
      <c r="S25" s="14">
        <f t="shared" si="2"/>
        <v>12672863565</v>
      </c>
      <c r="T25" s="14">
        <f t="shared" si="2"/>
        <v>11715014880</v>
      </c>
      <c r="U25" s="14">
        <f t="shared" si="2"/>
        <v>11545119411</v>
      </c>
      <c r="V25" s="14">
        <f t="shared" si="2"/>
        <v>10674456773</v>
      </c>
      <c r="W25" s="14">
        <f t="shared" si="2"/>
        <v>9478352291</v>
      </c>
      <c r="X25" s="14">
        <f t="shared" si="2"/>
        <v>8812493525</v>
      </c>
      <c r="Y25" s="14">
        <f t="shared" si="2"/>
        <v>8085126808</v>
      </c>
      <c r="Z25" s="14">
        <f t="shared" si="2"/>
        <v>7835001649</v>
      </c>
      <c r="AA25" s="14">
        <f t="shared" si="2"/>
        <v>7862873735</v>
      </c>
      <c r="AB25" s="14">
        <f t="shared" si="2"/>
        <v>7560988840</v>
      </c>
      <c r="AC25" s="14">
        <f t="shared" si="2"/>
        <v>7212682139</v>
      </c>
      <c r="AD25" s="14">
        <f t="shared" si="2"/>
        <v>6626289410</v>
      </c>
      <c r="AE25" s="14">
        <f t="shared" si="2"/>
        <v>6694187766</v>
      </c>
      <c r="AF25" s="14">
        <f t="shared" si="2"/>
        <v>6384840693</v>
      </c>
      <c r="AG25" s="14">
        <f t="shared" si="2"/>
        <v>5770819631</v>
      </c>
      <c r="AH25" s="14">
        <f t="shared" si="2"/>
        <v>5271906536</v>
      </c>
      <c r="AI25" s="14">
        <f t="shared" si="2"/>
        <v>4818904930</v>
      </c>
      <c r="AJ25" s="14">
        <f t="shared" si="2"/>
        <v>4404973319</v>
      </c>
      <c r="AK25" s="14">
        <f t="shared" si="2"/>
        <v>4015819863</v>
      </c>
      <c r="AL25" s="14">
        <f t="shared" si="2"/>
        <v>3633515990</v>
      </c>
      <c r="AM25" s="14">
        <f t="shared" si="2"/>
        <v>3230827880</v>
      </c>
      <c r="AN25" s="14">
        <f t="shared" si="2"/>
        <v>2988915089</v>
      </c>
      <c r="AO25" s="14">
        <f t="shared" si="2"/>
        <v>2716782965</v>
      </c>
      <c r="AP25" s="14">
        <f t="shared" si="2"/>
        <v>2583266480</v>
      </c>
    </row>
    <row r="26" spans="1:4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2"/>
      <c r="Y26" s="2"/>
      <c r="Z26" s="1"/>
      <c r="AA26" s="1"/>
      <c r="AB26" s="1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x14ac:dyDescent="0.25">
      <c r="A27" s="11" t="s">
        <v>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2"/>
      <c r="Y27" s="12"/>
      <c r="Z27" s="11"/>
      <c r="AA27" s="11"/>
      <c r="AB27" s="11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1:42" x14ac:dyDescent="0.25">
      <c r="A28" s="13" t="s">
        <v>3</v>
      </c>
      <c r="B28" s="14">
        <v>863111221</v>
      </c>
      <c r="C28" s="14">
        <v>837634198</v>
      </c>
      <c r="D28" s="14">
        <v>808974057</v>
      </c>
      <c r="E28" s="14">
        <v>790865543</v>
      </c>
      <c r="F28" s="14">
        <v>703301916</v>
      </c>
      <c r="G28" s="14">
        <v>673305428</v>
      </c>
      <c r="H28" s="14">
        <v>645566887</v>
      </c>
      <c r="I28" s="14">
        <v>622061749</v>
      </c>
      <c r="J28" s="14">
        <v>580667655</v>
      </c>
      <c r="K28" s="14">
        <v>568847972</v>
      </c>
      <c r="L28" s="14">
        <v>545314120</v>
      </c>
      <c r="M28" s="14">
        <v>486641309</v>
      </c>
      <c r="N28" s="14">
        <v>456451493</v>
      </c>
      <c r="O28" s="14">
        <v>422688607</v>
      </c>
      <c r="P28" s="14">
        <v>393011855</v>
      </c>
      <c r="Q28" s="14">
        <v>379498921</v>
      </c>
      <c r="R28" s="14">
        <v>358581564</v>
      </c>
      <c r="S28" s="14">
        <v>332039557</v>
      </c>
      <c r="T28" s="14">
        <v>323653462</v>
      </c>
      <c r="U28" s="14">
        <v>295187221</v>
      </c>
      <c r="V28" s="14">
        <v>295491725</v>
      </c>
      <c r="W28" s="14">
        <v>285293413</v>
      </c>
      <c r="X28" s="14">
        <v>268244782</v>
      </c>
      <c r="Y28" s="14">
        <v>257008257</v>
      </c>
      <c r="Z28" s="14">
        <v>251950840</v>
      </c>
      <c r="AA28" s="14">
        <v>260362199</v>
      </c>
      <c r="AB28" s="14">
        <v>262975871</v>
      </c>
      <c r="AC28" s="14">
        <v>239313249</v>
      </c>
      <c r="AD28" s="14">
        <v>221667148</v>
      </c>
      <c r="AE28" s="15">
        <v>229936051</v>
      </c>
      <c r="AF28" s="15">
        <v>224544896</v>
      </c>
      <c r="AG28" s="15">
        <v>205913975</v>
      </c>
      <c r="AH28" s="15">
        <v>198495301</v>
      </c>
      <c r="AI28" s="15">
        <v>186242143</v>
      </c>
      <c r="AJ28" s="15">
        <v>172526479</v>
      </c>
      <c r="AK28" s="15">
        <v>167696914</v>
      </c>
      <c r="AL28" s="15">
        <v>146476557</v>
      </c>
      <c r="AM28" s="15">
        <v>127161219</v>
      </c>
      <c r="AN28" s="15">
        <v>111830118</v>
      </c>
      <c r="AO28" s="15">
        <v>98678943</v>
      </c>
      <c r="AP28" s="15">
        <v>130098163</v>
      </c>
    </row>
    <row r="29" spans="1:42" x14ac:dyDescent="0.25">
      <c r="A29" s="13" t="s">
        <v>4</v>
      </c>
      <c r="B29" s="14">
        <v>391999334</v>
      </c>
      <c r="C29" s="14">
        <v>414463043</v>
      </c>
      <c r="D29" s="14">
        <v>390161134</v>
      </c>
      <c r="E29" s="14">
        <v>367621172</v>
      </c>
      <c r="F29" s="14">
        <v>315395196</v>
      </c>
      <c r="G29" s="14">
        <v>281819864</v>
      </c>
      <c r="H29" s="14">
        <v>246289764</v>
      </c>
      <c r="I29" s="14">
        <v>216648104</v>
      </c>
      <c r="J29" s="14">
        <v>210652798</v>
      </c>
      <c r="K29" s="14">
        <v>208269020</v>
      </c>
      <c r="L29" s="14">
        <v>219391325</v>
      </c>
      <c r="M29" s="14">
        <v>220474080</v>
      </c>
      <c r="N29" s="14">
        <v>214840018</v>
      </c>
      <c r="O29" s="14">
        <v>200004169</v>
      </c>
      <c r="P29" s="14">
        <v>212264913</v>
      </c>
      <c r="Q29" s="14">
        <v>196086485</v>
      </c>
      <c r="R29" s="14">
        <v>186089028</v>
      </c>
      <c r="S29" s="14">
        <v>141140121</v>
      </c>
      <c r="T29" s="14">
        <v>113269952</v>
      </c>
      <c r="U29" s="14">
        <v>106365143</v>
      </c>
      <c r="V29" s="14">
        <v>101714357</v>
      </c>
      <c r="W29" s="14">
        <v>102174176</v>
      </c>
      <c r="X29" s="14">
        <v>105958055</v>
      </c>
      <c r="Y29" s="14">
        <v>106790409</v>
      </c>
      <c r="Z29" s="14">
        <v>105932144</v>
      </c>
      <c r="AA29" s="14">
        <v>97836022</v>
      </c>
      <c r="AB29" s="14">
        <v>97702346</v>
      </c>
      <c r="AC29" s="15">
        <v>335947245</v>
      </c>
      <c r="AD29" s="15">
        <v>238854152</v>
      </c>
      <c r="AE29" s="15">
        <v>84331223</v>
      </c>
      <c r="AF29" s="15">
        <v>74826434</v>
      </c>
      <c r="AG29" s="15">
        <v>60690311</v>
      </c>
      <c r="AH29" s="15">
        <v>60797423</v>
      </c>
      <c r="AI29" s="15">
        <v>56717688</v>
      </c>
      <c r="AJ29" s="15">
        <v>52736076</v>
      </c>
      <c r="AK29" s="15">
        <v>49351714</v>
      </c>
      <c r="AL29" s="15">
        <v>46355502</v>
      </c>
      <c r="AM29" s="15">
        <v>43154260</v>
      </c>
      <c r="AN29" s="15">
        <v>418965967</v>
      </c>
      <c r="AO29" s="15">
        <v>393755173</v>
      </c>
      <c r="AP29" s="15">
        <v>361119264</v>
      </c>
    </row>
    <row r="30" spans="1:42" x14ac:dyDescent="0.25">
      <c r="A30" s="13" t="s">
        <v>0</v>
      </c>
      <c r="B30" s="14">
        <v>-136565600</v>
      </c>
      <c r="C30" s="14">
        <v>-131290974</v>
      </c>
      <c r="D30" s="14">
        <v>-110312964</v>
      </c>
      <c r="E30" s="14">
        <v>-90335356</v>
      </c>
      <c r="F30" s="14">
        <v>-62415682</v>
      </c>
      <c r="G30" s="14">
        <v>-50740663</v>
      </c>
      <c r="H30" s="14">
        <v>-38472319</v>
      </c>
      <c r="I30" s="14">
        <v>-36460887</v>
      </c>
      <c r="J30" s="14">
        <v>-40122379</v>
      </c>
      <c r="K30" s="14">
        <v>-40109986</v>
      </c>
      <c r="L30" s="14">
        <v>-45685131</v>
      </c>
      <c r="M30" s="14">
        <v>-45480139</v>
      </c>
      <c r="N30" s="14">
        <v>-49395323</v>
      </c>
      <c r="O30" s="14">
        <v>-45287318</v>
      </c>
      <c r="P30" s="14">
        <v>-54847958</v>
      </c>
      <c r="Q30" s="14">
        <v>-56520309</v>
      </c>
      <c r="R30" s="14">
        <v>-49022967</v>
      </c>
      <c r="S30" s="14">
        <v>-27206229</v>
      </c>
      <c r="T30" s="14">
        <v>-19004015</v>
      </c>
      <c r="U30" s="14">
        <v>-8488322</v>
      </c>
      <c r="V30" s="14">
        <v>-12305888</v>
      </c>
      <c r="W30" s="14">
        <v>-9250077</v>
      </c>
      <c r="X30" s="14">
        <v>-10001129</v>
      </c>
      <c r="Y30" s="14">
        <v>-9707158</v>
      </c>
      <c r="Z30" s="14">
        <v>-10104322</v>
      </c>
      <c r="AA30" s="14">
        <v>-7992246</v>
      </c>
      <c r="AB30" s="14">
        <v>-7025242</v>
      </c>
      <c r="AC30" s="15">
        <v>-3654072</v>
      </c>
      <c r="AD30" s="15">
        <v>-1879615</v>
      </c>
      <c r="AE30" s="15">
        <v>-1307961</v>
      </c>
      <c r="AF30" s="15">
        <v>-440007</v>
      </c>
      <c r="AG30" s="15">
        <v>-69110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-1724091</v>
      </c>
      <c r="AP30" s="15">
        <v>-2428000</v>
      </c>
    </row>
    <row r="31" spans="1:42" x14ac:dyDescent="0.25">
      <c r="A31" s="16" t="s">
        <v>5</v>
      </c>
      <c r="B31" s="17">
        <v>-2022157</v>
      </c>
      <c r="C31" s="17">
        <v>-6688134</v>
      </c>
      <c r="D31" s="17">
        <v>-1577268</v>
      </c>
      <c r="E31" s="17">
        <v>-1034559</v>
      </c>
      <c r="F31" s="17">
        <v>-506225</v>
      </c>
      <c r="G31" s="17">
        <v>-334268</v>
      </c>
      <c r="H31" s="17">
        <v>-464180</v>
      </c>
      <c r="I31" s="17">
        <v>-357657</v>
      </c>
      <c r="J31" s="17">
        <v>-722375</v>
      </c>
      <c r="K31" s="17">
        <v>-914903</v>
      </c>
      <c r="L31" s="17">
        <v>-231647</v>
      </c>
      <c r="M31" s="17">
        <v>-3151592</v>
      </c>
      <c r="N31" s="17">
        <v>-1165813</v>
      </c>
      <c r="O31" s="17">
        <v>-204144</v>
      </c>
      <c r="P31" s="17">
        <v>-63057</v>
      </c>
      <c r="Q31" s="17">
        <v>47547804</v>
      </c>
      <c r="R31" s="17">
        <v>-2759033</v>
      </c>
      <c r="S31" s="17">
        <v>-2319345</v>
      </c>
      <c r="T31" s="17">
        <v>-81468</v>
      </c>
      <c r="U31" s="17">
        <v>-127829</v>
      </c>
      <c r="V31" s="17">
        <v>-1049189</v>
      </c>
      <c r="W31" s="17">
        <v>-1274368</v>
      </c>
      <c r="X31" s="17">
        <v>-204393</v>
      </c>
      <c r="Y31" s="17">
        <v>-35133</v>
      </c>
      <c r="Z31" s="17">
        <v>-63281</v>
      </c>
      <c r="AA31" s="17">
        <v>-2132358</v>
      </c>
      <c r="AB31" s="17">
        <v>-577040</v>
      </c>
      <c r="AC31" s="15">
        <v>-260457</v>
      </c>
      <c r="AD31" s="15">
        <v>-151805</v>
      </c>
      <c r="AE31" s="15">
        <v>-150695</v>
      </c>
      <c r="AF31" s="15">
        <v>-428881</v>
      </c>
      <c r="AG31" s="15">
        <v>-320385</v>
      </c>
      <c r="AH31" s="15">
        <v>-275126</v>
      </c>
      <c r="AI31" s="15">
        <v>30820</v>
      </c>
      <c r="AJ31" s="15">
        <v>-494306</v>
      </c>
      <c r="AK31" s="15">
        <v>-13579</v>
      </c>
      <c r="AL31" s="15">
        <v>-483061</v>
      </c>
      <c r="AM31" s="15">
        <v>-243631</v>
      </c>
      <c r="AN31" s="15">
        <v>-3051541</v>
      </c>
      <c r="AO31" s="15">
        <v>-3142304</v>
      </c>
      <c r="AP31" s="15">
        <v>-4906322</v>
      </c>
    </row>
    <row r="32" spans="1:42" x14ac:dyDescent="0.25">
      <c r="A32" s="13" t="s">
        <v>1</v>
      </c>
      <c r="B32" s="14">
        <f>SUM(B28:B31)</f>
        <v>1116522798</v>
      </c>
      <c r="C32" s="14">
        <f>SUM(C28:C31)</f>
        <v>1114118133</v>
      </c>
      <c r="D32" s="14">
        <f>SUM(D28:D31)</f>
        <v>1087244959</v>
      </c>
      <c r="E32" s="14">
        <f t="shared" ref="E32:AP32" si="3">SUM(E28:E31)</f>
        <v>1067116800</v>
      </c>
      <c r="F32" s="14">
        <f t="shared" si="3"/>
        <v>955775205</v>
      </c>
      <c r="G32" s="14">
        <f t="shared" si="3"/>
        <v>904050361</v>
      </c>
      <c r="H32" s="14">
        <f t="shared" si="3"/>
        <v>852920152</v>
      </c>
      <c r="I32" s="14">
        <f t="shared" si="3"/>
        <v>801891309</v>
      </c>
      <c r="J32" s="14">
        <f t="shared" si="3"/>
        <v>750475699</v>
      </c>
      <c r="K32" s="14">
        <f t="shared" si="3"/>
        <v>736092103</v>
      </c>
      <c r="L32" s="14">
        <f t="shared" si="3"/>
        <v>718788667</v>
      </c>
      <c r="M32" s="14">
        <f t="shared" si="3"/>
        <v>658483658</v>
      </c>
      <c r="N32" s="14">
        <f t="shared" si="3"/>
        <v>620730375</v>
      </c>
      <c r="O32" s="14">
        <f t="shared" si="3"/>
        <v>577201314</v>
      </c>
      <c r="P32" s="14">
        <f t="shared" si="3"/>
        <v>550365753</v>
      </c>
      <c r="Q32" s="14">
        <f t="shared" si="3"/>
        <v>566612901</v>
      </c>
      <c r="R32" s="14">
        <f t="shared" si="3"/>
        <v>492888592</v>
      </c>
      <c r="S32" s="14">
        <f t="shared" si="3"/>
        <v>443654104</v>
      </c>
      <c r="T32" s="14">
        <f t="shared" si="3"/>
        <v>417837931</v>
      </c>
      <c r="U32" s="14">
        <f t="shared" si="3"/>
        <v>392936213</v>
      </c>
      <c r="V32" s="14">
        <f t="shared" si="3"/>
        <v>383851005</v>
      </c>
      <c r="W32" s="14">
        <f t="shared" si="3"/>
        <v>376943144</v>
      </c>
      <c r="X32" s="14">
        <f t="shared" si="3"/>
        <v>363997315</v>
      </c>
      <c r="Y32" s="14">
        <f t="shared" si="3"/>
        <v>354056375</v>
      </c>
      <c r="Z32" s="14">
        <f t="shared" si="3"/>
        <v>347715381</v>
      </c>
      <c r="AA32" s="14">
        <f t="shared" si="3"/>
        <v>348073617</v>
      </c>
      <c r="AB32" s="14">
        <f t="shared" si="3"/>
        <v>353075935</v>
      </c>
      <c r="AC32" s="14">
        <f t="shared" si="3"/>
        <v>571345965</v>
      </c>
      <c r="AD32" s="14">
        <f t="shared" si="3"/>
        <v>458489880</v>
      </c>
      <c r="AE32" s="14">
        <f t="shared" si="3"/>
        <v>312808618</v>
      </c>
      <c r="AF32" s="14">
        <f t="shared" si="3"/>
        <v>298502442</v>
      </c>
      <c r="AG32" s="14">
        <f t="shared" si="3"/>
        <v>266214791</v>
      </c>
      <c r="AH32" s="14">
        <f t="shared" si="3"/>
        <v>259017598</v>
      </c>
      <c r="AI32" s="14">
        <f t="shared" si="3"/>
        <v>242990651</v>
      </c>
      <c r="AJ32" s="14">
        <f t="shared" si="3"/>
        <v>224768249</v>
      </c>
      <c r="AK32" s="14">
        <f t="shared" si="3"/>
        <v>217035049</v>
      </c>
      <c r="AL32" s="14">
        <f t="shared" si="3"/>
        <v>192348998</v>
      </c>
      <c r="AM32" s="14">
        <f t="shared" si="3"/>
        <v>170071848</v>
      </c>
      <c r="AN32" s="14">
        <f t="shared" si="3"/>
        <v>527744544</v>
      </c>
      <c r="AO32" s="14">
        <f t="shared" si="3"/>
        <v>487567721</v>
      </c>
      <c r="AP32" s="14">
        <f t="shared" si="3"/>
        <v>483883105</v>
      </c>
    </row>
    <row r="33" spans="1:4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1:42" x14ac:dyDescent="0.25">
      <c r="A34" s="11" t="s">
        <v>14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2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1:42" x14ac:dyDescent="0.25">
      <c r="A35" s="13" t="s">
        <v>3</v>
      </c>
      <c r="B35" s="19">
        <v>552940234</v>
      </c>
      <c r="C35" s="19">
        <v>542512956</v>
      </c>
      <c r="D35" s="19">
        <v>500036815</v>
      </c>
      <c r="E35" s="19">
        <v>465016995</v>
      </c>
      <c r="F35" s="19">
        <v>419907485</v>
      </c>
      <c r="G35" s="19">
        <v>422045659</v>
      </c>
      <c r="H35" s="19">
        <v>386933025</v>
      </c>
      <c r="I35" s="19">
        <v>390329437</v>
      </c>
      <c r="J35" s="19">
        <v>391461034</v>
      </c>
      <c r="K35" s="19">
        <v>364289272</v>
      </c>
      <c r="L35" s="19">
        <v>388985539</v>
      </c>
      <c r="M35" s="19">
        <v>408116505</v>
      </c>
      <c r="N35" s="19">
        <v>397966917</v>
      </c>
      <c r="O35" s="19">
        <v>376259650</v>
      </c>
      <c r="P35" s="19">
        <v>349683278</v>
      </c>
      <c r="Q35" s="19">
        <v>324701838</v>
      </c>
      <c r="R35" s="19">
        <v>309860516</v>
      </c>
      <c r="S35" s="19">
        <v>347255695</v>
      </c>
      <c r="T35" s="19">
        <v>368063198</v>
      </c>
      <c r="U35" s="19">
        <v>346909111</v>
      </c>
      <c r="V35" s="19">
        <v>322484960</v>
      </c>
      <c r="W35" s="19">
        <v>297531923</v>
      </c>
      <c r="X35" s="20">
        <v>246444534</v>
      </c>
      <c r="Y35" s="19">
        <v>241178830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</row>
    <row r="36" spans="1:42" x14ac:dyDescent="0.25">
      <c r="A36" s="13" t="s">
        <v>4</v>
      </c>
      <c r="B36" s="19">
        <v>2093420113</v>
      </c>
      <c r="C36" s="19">
        <v>2606724908</v>
      </c>
      <c r="D36" s="19">
        <v>2476743068</v>
      </c>
      <c r="E36" s="19">
        <v>2509075579</v>
      </c>
      <c r="F36" s="19">
        <v>2455212230</v>
      </c>
      <c r="G36" s="19">
        <v>2404648223</v>
      </c>
      <c r="H36" s="19">
        <v>2398519924</v>
      </c>
      <c r="I36" s="19">
        <v>2414692057</v>
      </c>
      <c r="J36" s="19">
        <v>2463064515</v>
      </c>
      <c r="K36" s="19">
        <v>2396513664</v>
      </c>
      <c r="L36" s="19">
        <v>2488444896</v>
      </c>
      <c r="M36" s="19">
        <v>2436113612</v>
      </c>
      <c r="N36" s="19">
        <v>2456560209</v>
      </c>
      <c r="O36" s="19">
        <v>2382416076</v>
      </c>
      <c r="P36" s="19">
        <v>1976810618</v>
      </c>
      <c r="Q36" s="19">
        <v>1958944517</v>
      </c>
      <c r="R36" s="19">
        <v>1947463841</v>
      </c>
      <c r="S36" s="19">
        <v>1998261174</v>
      </c>
      <c r="T36" s="19">
        <v>2007020049</v>
      </c>
      <c r="U36" s="19">
        <v>1909308462</v>
      </c>
      <c r="V36" s="19">
        <v>1851806679</v>
      </c>
      <c r="W36" s="19">
        <v>1757278417</v>
      </c>
      <c r="X36" s="20">
        <v>1654153081</v>
      </c>
      <c r="Y36" s="19">
        <v>1152814066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</row>
    <row r="37" spans="1:42" x14ac:dyDescent="0.25">
      <c r="A37" s="13" t="s">
        <v>0</v>
      </c>
      <c r="B37" s="19">
        <v>-4816753</v>
      </c>
      <c r="C37" s="19">
        <v>-68888396</v>
      </c>
      <c r="D37" s="19">
        <v>-67681474</v>
      </c>
      <c r="E37" s="19">
        <v>-72185237</v>
      </c>
      <c r="F37" s="19">
        <v>-75970937</v>
      </c>
      <c r="G37" s="19">
        <v>-81335082</v>
      </c>
      <c r="H37" s="19">
        <v>-41689488</v>
      </c>
      <c r="I37" s="19">
        <v>-48612489</v>
      </c>
      <c r="J37" s="19">
        <v>-56635152</v>
      </c>
      <c r="K37" s="19">
        <v>-57174877</v>
      </c>
      <c r="L37" s="19">
        <v>-51860537</v>
      </c>
      <c r="M37" s="19">
        <v>-14466698</v>
      </c>
      <c r="N37" s="19">
        <v>-10624851</v>
      </c>
      <c r="O37" s="19">
        <v>-683110</v>
      </c>
      <c r="P37" s="19">
        <v>-5773960</v>
      </c>
      <c r="Q37" s="19">
        <v>-257104</v>
      </c>
      <c r="R37" s="19">
        <v>-254438</v>
      </c>
      <c r="S37" s="19">
        <v>0</v>
      </c>
      <c r="T37" s="19">
        <v>-285219</v>
      </c>
      <c r="U37" s="19">
        <v>-172280</v>
      </c>
      <c r="V37" s="19">
        <v>-511205</v>
      </c>
      <c r="W37" s="19">
        <v>-123568</v>
      </c>
      <c r="X37" s="20">
        <v>-139343</v>
      </c>
      <c r="Y37" s="19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</row>
    <row r="38" spans="1:42" x14ac:dyDescent="0.25">
      <c r="A38" s="16" t="s">
        <v>5</v>
      </c>
      <c r="B38" s="21">
        <v>-192828041</v>
      </c>
      <c r="C38" s="21">
        <v>-604510</v>
      </c>
      <c r="D38" s="21">
        <v>-8280329</v>
      </c>
      <c r="E38" s="21">
        <v>-51551540</v>
      </c>
      <c r="F38" s="21">
        <v>-28208694</v>
      </c>
      <c r="G38" s="21">
        <v>-79875919</v>
      </c>
      <c r="H38" s="21">
        <v>-33570803</v>
      </c>
      <c r="I38" s="21">
        <v>-37337305</v>
      </c>
      <c r="J38" s="21">
        <v>-638125</v>
      </c>
      <c r="K38" s="21">
        <v>-47412673</v>
      </c>
      <c r="L38" s="21">
        <v>-407107</v>
      </c>
      <c r="M38" s="21">
        <v>-265293</v>
      </c>
      <c r="N38" s="21">
        <v>-13423716</v>
      </c>
      <c r="O38" s="21">
        <v>-39266759</v>
      </c>
      <c r="P38" s="21">
        <v>-20163456</v>
      </c>
      <c r="Q38" s="21">
        <v>-43042480</v>
      </c>
      <c r="R38" s="21">
        <v>-31905469</v>
      </c>
      <c r="S38" s="21">
        <v>-55742447</v>
      </c>
      <c r="T38" s="21">
        <v>-56519948</v>
      </c>
      <c r="U38" s="21">
        <v>-18717179</v>
      </c>
      <c r="V38" s="21">
        <v>-21639291</v>
      </c>
      <c r="W38" s="21">
        <v>-3612074</v>
      </c>
      <c r="X38" s="22">
        <v>3309622</v>
      </c>
      <c r="Y38" s="19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</row>
    <row r="39" spans="1:42" x14ac:dyDescent="0.25">
      <c r="A39" s="18" t="s">
        <v>1</v>
      </c>
      <c r="B39" s="19">
        <f>SUM(B35:B38)</f>
        <v>2448715553</v>
      </c>
      <c r="C39" s="19">
        <f>SUM(C35:C38)</f>
        <v>3079744958</v>
      </c>
      <c r="D39" s="19">
        <f>SUM(D35:D38)</f>
        <v>2900818080</v>
      </c>
      <c r="E39" s="19">
        <f t="shared" ref="E39:AN39" si="4">SUM(E35:E38)</f>
        <v>2850355797</v>
      </c>
      <c r="F39" s="19">
        <f t="shared" si="4"/>
        <v>2770940084</v>
      </c>
      <c r="G39" s="19">
        <f t="shared" si="4"/>
        <v>2665482881</v>
      </c>
      <c r="H39" s="19">
        <f t="shared" si="4"/>
        <v>2710192658</v>
      </c>
      <c r="I39" s="19">
        <f t="shared" si="4"/>
        <v>2719071700</v>
      </c>
      <c r="J39" s="19">
        <f t="shared" si="4"/>
        <v>2797252272</v>
      </c>
      <c r="K39" s="19">
        <f t="shared" si="4"/>
        <v>2656215386</v>
      </c>
      <c r="L39" s="19">
        <f t="shared" si="4"/>
        <v>2825162791</v>
      </c>
      <c r="M39" s="19">
        <f t="shared" si="4"/>
        <v>2829498126</v>
      </c>
      <c r="N39" s="19">
        <f t="shared" si="4"/>
        <v>2830478559</v>
      </c>
      <c r="O39" s="19">
        <f t="shared" si="4"/>
        <v>2718725857</v>
      </c>
      <c r="P39" s="19">
        <f t="shared" si="4"/>
        <v>2300556480</v>
      </c>
      <c r="Q39" s="19">
        <f t="shared" si="4"/>
        <v>2240346771</v>
      </c>
      <c r="R39" s="19">
        <f t="shared" si="4"/>
        <v>2225164450</v>
      </c>
      <c r="S39" s="19">
        <f t="shared" si="4"/>
        <v>2289774422</v>
      </c>
      <c r="T39" s="19">
        <f t="shared" si="4"/>
        <v>2318278080</v>
      </c>
      <c r="U39" s="19">
        <f t="shared" si="4"/>
        <v>2237328114</v>
      </c>
      <c r="V39" s="19">
        <f t="shared" si="4"/>
        <v>2152141143</v>
      </c>
      <c r="W39" s="19">
        <f t="shared" si="4"/>
        <v>2051074698</v>
      </c>
      <c r="X39" s="23">
        <f t="shared" si="4"/>
        <v>1903767894</v>
      </c>
      <c r="Y39" s="14">
        <f t="shared" si="4"/>
        <v>1393992896</v>
      </c>
      <c r="Z39" s="14">
        <f t="shared" si="4"/>
        <v>0</v>
      </c>
      <c r="AA39" s="14">
        <f t="shared" si="4"/>
        <v>0</v>
      </c>
      <c r="AB39" s="14">
        <f t="shared" si="4"/>
        <v>0</v>
      </c>
      <c r="AC39" s="14">
        <f t="shared" si="4"/>
        <v>0</v>
      </c>
      <c r="AD39" s="14">
        <f t="shared" si="4"/>
        <v>0</v>
      </c>
      <c r="AE39" s="14">
        <f t="shared" si="4"/>
        <v>0</v>
      </c>
      <c r="AF39" s="14">
        <f t="shared" si="4"/>
        <v>0</v>
      </c>
      <c r="AG39" s="14">
        <f t="shared" si="4"/>
        <v>0</v>
      </c>
      <c r="AH39" s="14">
        <f t="shared" si="4"/>
        <v>0</v>
      </c>
      <c r="AI39" s="14">
        <f t="shared" si="4"/>
        <v>0</v>
      </c>
      <c r="AJ39" s="14">
        <f t="shared" si="4"/>
        <v>0</v>
      </c>
      <c r="AK39" s="14">
        <f t="shared" si="4"/>
        <v>0</v>
      </c>
      <c r="AL39" s="14">
        <f t="shared" si="4"/>
        <v>0</v>
      </c>
      <c r="AM39" s="14">
        <f t="shared" si="4"/>
        <v>0</v>
      </c>
      <c r="AN39" s="14">
        <f t="shared" si="4"/>
        <v>0</v>
      </c>
      <c r="AO39" s="14">
        <f>SUM(AO35:AO38)</f>
        <v>0</v>
      </c>
      <c r="AP39" s="14">
        <f>SUM(AP35:AP38)</f>
        <v>0</v>
      </c>
    </row>
    <row r="40" spans="1:4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1:42" x14ac:dyDescent="0.25">
      <c r="A41" s="11" t="s">
        <v>10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2"/>
      <c r="Y41" s="12"/>
      <c r="Z41" s="11"/>
      <c r="AA41" s="11"/>
      <c r="AB41" s="11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1:42" x14ac:dyDescent="0.25">
      <c r="A42" s="13" t="s">
        <v>3</v>
      </c>
      <c r="B42" s="14">
        <v>833711702</v>
      </c>
      <c r="C42" s="14">
        <v>821040876</v>
      </c>
      <c r="D42" s="14">
        <v>804564840</v>
      </c>
      <c r="E42" s="14">
        <v>797764494</v>
      </c>
      <c r="F42" s="14">
        <v>778626511</v>
      </c>
      <c r="G42" s="14">
        <v>784355540</v>
      </c>
      <c r="H42" s="14">
        <v>727216965</v>
      </c>
      <c r="I42" s="14">
        <v>733767678</v>
      </c>
      <c r="J42" s="14">
        <v>727947977</v>
      </c>
      <c r="K42" s="14">
        <v>729412058</v>
      </c>
      <c r="L42" s="14">
        <v>733920725</v>
      </c>
      <c r="M42" s="14">
        <v>718564509</v>
      </c>
      <c r="N42" s="14">
        <v>679126298</v>
      </c>
      <c r="O42" s="14">
        <v>662159287</v>
      </c>
      <c r="P42" s="14">
        <v>631807111</v>
      </c>
      <c r="Q42" s="14">
        <v>620803197</v>
      </c>
      <c r="R42" s="14">
        <v>581288309</v>
      </c>
      <c r="S42" s="14">
        <v>551633259</v>
      </c>
      <c r="T42" s="14">
        <v>585103645</v>
      </c>
      <c r="U42" s="14">
        <v>565675168</v>
      </c>
      <c r="V42" s="14">
        <v>530594099</v>
      </c>
      <c r="W42" s="14">
        <v>496338885</v>
      </c>
      <c r="X42" s="14">
        <v>489080627</v>
      </c>
      <c r="Y42" s="14">
        <v>506205793</v>
      </c>
      <c r="Z42" s="14">
        <v>700273601</v>
      </c>
      <c r="AA42" s="14">
        <v>714225982</v>
      </c>
      <c r="AB42" s="14">
        <v>794365465</v>
      </c>
      <c r="AC42" s="14">
        <v>895785253</v>
      </c>
      <c r="AD42" s="14">
        <v>895105067</v>
      </c>
      <c r="AE42" s="15">
        <v>951512383</v>
      </c>
      <c r="AF42" s="15">
        <v>890163991</v>
      </c>
      <c r="AG42" s="15">
        <v>787409480</v>
      </c>
      <c r="AH42" s="15">
        <v>689395577</v>
      </c>
      <c r="AI42" s="15">
        <v>638316311</v>
      </c>
      <c r="AJ42" s="15">
        <v>558563827</v>
      </c>
      <c r="AK42" s="15">
        <v>500826394</v>
      </c>
      <c r="AL42" s="15">
        <v>456124492</v>
      </c>
      <c r="AM42" s="15">
        <v>415920903</v>
      </c>
      <c r="AN42" s="15">
        <v>371994784</v>
      </c>
      <c r="AO42" s="15">
        <v>328873168</v>
      </c>
      <c r="AP42" s="15">
        <v>329747799</v>
      </c>
    </row>
    <row r="43" spans="1:42" x14ac:dyDescent="0.25">
      <c r="A43" s="13" t="s">
        <v>4</v>
      </c>
      <c r="B43" s="14">
        <v>9722234218</v>
      </c>
      <c r="C43" s="14">
        <v>9422065951</v>
      </c>
      <c r="D43" s="14">
        <v>9099447753</v>
      </c>
      <c r="E43" s="14">
        <v>8765659097</v>
      </c>
      <c r="F43" s="14">
        <v>8619363205</v>
      </c>
      <c r="G43" s="14">
        <v>8986834324</v>
      </c>
      <c r="H43" s="14">
        <v>8803877489</v>
      </c>
      <c r="I43" s="14">
        <v>8780017812</v>
      </c>
      <c r="J43" s="14">
        <v>8663278702</v>
      </c>
      <c r="K43" s="14">
        <v>7339341190</v>
      </c>
      <c r="L43" s="14">
        <v>7748463807</v>
      </c>
      <c r="M43" s="14">
        <v>7609220608</v>
      </c>
      <c r="N43" s="14">
        <v>8002759350</v>
      </c>
      <c r="O43" s="14">
        <v>6762993002</v>
      </c>
      <c r="P43" s="14">
        <v>6304105795</v>
      </c>
      <c r="Q43" s="14">
        <v>6583258487</v>
      </c>
      <c r="R43" s="14">
        <v>6066259375</v>
      </c>
      <c r="S43" s="14">
        <v>5608102450</v>
      </c>
      <c r="T43" s="14">
        <v>5387521728</v>
      </c>
      <c r="U43" s="14">
        <v>5150760877</v>
      </c>
      <c r="V43" s="14">
        <v>4909115319</v>
      </c>
      <c r="W43" s="14">
        <v>4684891256</v>
      </c>
      <c r="X43" s="14">
        <v>4833259736</v>
      </c>
      <c r="Y43" s="14">
        <v>5248192252</v>
      </c>
      <c r="Z43" s="14">
        <v>6586499660</v>
      </c>
      <c r="AA43" s="14">
        <v>6791496812</v>
      </c>
      <c r="AB43" s="14">
        <v>6586421587</v>
      </c>
      <c r="AC43" s="15">
        <v>6274825310</v>
      </c>
      <c r="AD43" s="15">
        <v>5963140778</v>
      </c>
      <c r="AE43" s="15">
        <v>5467138405</v>
      </c>
      <c r="AF43" s="15">
        <v>4778159158</v>
      </c>
      <c r="AG43" s="15">
        <v>4334994040</v>
      </c>
      <c r="AH43" s="15">
        <v>4064096026</v>
      </c>
      <c r="AI43" s="15">
        <v>4035430647</v>
      </c>
      <c r="AJ43" s="15">
        <v>4038384254</v>
      </c>
      <c r="AK43" s="15">
        <v>3745827827</v>
      </c>
      <c r="AL43" s="15">
        <v>3443396759</v>
      </c>
      <c r="AM43" s="15">
        <v>3114794156</v>
      </c>
      <c r="AN43" s="15">
        <v>2892936714</v>
      </c>
      <c r="AO43" s="15">
        <v>2587287057</v>
      </c>
      <c r="AP43" s="15">
        <v>2433805244</v>
      </c>
    </row>
    <row r="44" spans="1:42" x14ac:dyDescent="0.25">
      <c r="A44" s="13" t="s">
        <v>0</v>
      </c>
      <c r="B44" s="14">
        <v>-12993229</v>
      </c>
      <c r="C44" s="14">
        <v>-16401375</v>
      </c>
      <c r="D44" s="14">
        <v>-15321732</v>
      </c>
      <c r="E44" s="14">
        <v>-13765850</v>
      </c>
      <c r="F44" s="14">
        <v>-10187888</v>
      </c>
      <c r="G44" s="14">
        <v>-10228261</v>
      </c>
      <c r="H44" s="14">
        <v>-8004991</v>
      </c>
      <c r="I44" s="14">
        <v>-8112449</v>
      </c>
      <c r="J44" s="14">
        <v>-7039748</v>
      </c>
      <c r="K44" s="14">
        <v>-5345328</v>
      </c>
      <c r="L44" s="14">
        <v>-5386006</v>
      </c>
      <c r="M44" s="14">
        <v>-5533644</v>
      </c>
      <c r="N44" s="14">
        <v>-11810827</v>
      </c>
      <c r="O44" s="14">
        <v>-9211031</v>
      </c>
      <c r="P44" s="14">
        <v>-14345973</v>
      </c>
      <c r="Q44" s="14">
        <v>-768268</v>
      </c>
      <c r="R44" s="14">
        <v>-768268</v>
      </c>
      <c r="S44" s="14">
        <v>-670414</v>
      </c>
      <c r="T44" s="14">
        <v>-733165</v>
      </c>
      <c r="U44" s="14">
        <v>-735872</v>
      </c>
      <c r="V44" s="14">
        <v>-19872738</v>
      </c>
      <c r="W44" s="14">
        <v>-938735</v>
      </c>
      <c r="X44" s="14">
        <v>-649711</v>
      </c>
      <c r="Y44" s="14">
        <v>-1739046</v>
      </c>
      <c r="Z44" s="14">
        <v>-917618</v>
      </c>
      <c r="AA44" s="14">
        <v>-1205864</v>
      </c>
      <c r="AB44" s="14">
        <v>-461240</v>
      </c>
      <c r="AC44" s="15">
        <v>-1769332</v>
      </c>
      <c r="AD44" s="15">
        <v>-1630873</v>
      </c>
      <c r="AE44" s="15">
        <v>-9158233</v>
      </c>
      <c r="AF44" s="15">
        <v>-10396505</v>
      </c>
      <c r="AG44" s="15">
        <v>-8889660</v>
      </c>
      <c r="AH44" s="15">
        <v>-9518846</v>
      </c>
      <c r="AI44" s="15">
        <v>-9395177</v>
      </c>
      <c r="AJ44" s="15">
        <v>-8962968</v>
      </c>
      <c r="AK44" s="15">
        <v>-8950563</v>
      </c>
      <c r="AL44" s="15">
        <v>-9130257</v>
      </c>
      <c r="AM44" s="15">
        <v>-8645437</v>
      </c>
      <c r="AN44" s="15">
        <v>-10006529</v>
      </c>
      <c r="AO44" s="15">
        <v>-8348242</v>
      </c>
      <c r="AP44" s="15">
        <v>-9097412</v>
      </c>
    </row>
    <row r="45" spans="1:42" x14ac:dyDescent="0.25">
      <c r="A45" s="16" t="s">
        <v>5</v>
      </c>
      <c r="B45" s="17">
        <v>-134218655</v>
      </c>
      <c r="C45" s="17">
        <v>-38370574</v>
      </c>
      <c r="D45" s="17">
        <v>-35443956</v>
      </c>
      <c r="E45" s="17">
        <v>-48562944</v>
      </c>
      <c r="F45" s="17">
        <v>-41877652</v>
      </c>
      <c r="G45" s="17">
        <v>-15208575</v>
      </c>
      <c r="H45" s="17">
        <v>-48171009</v>
      </c>
      <c r="I45" s="17">
        <v>-26836647</v>
      </c>
      <c r="J45" s="17">
        <v>-10705049</v>
      </c>
      <c r="K45" s="17">
        <v>-14658170</v>
      </c>
      <c r="L45" s="17">
        <v>-7240472</v>
      </c>
      <c r="M45" s="17">
        <v>-24097644</v>
      </c>
      <c r="N45" s="17">
        <v>-12599675</v>
      </c>
      <c r="O45" s="17">
        <v>-12525828</v>
      </c>
      <c r="P45" s="17">
        <v>-32277181</v>
      </c>
      <c r="Q45" s="17">
        <v>-33834827</v>
      </c>
      <c r="R45" s="17">
        <v>-64726107</v>
      </c>
      <c r="S45" s="17">
        <v>-79020226</v>
      </c>
      <c r="T45" s="17">
        <v>-43566406</v>
      </c>
      <c r="U45" s="17">
        <v>-30025956</v>
      </c>
      <c r="V45" s="17">
        <v>-10513519</v>
      </c>
      <c r="W45" s="17">
        <v>-29701514</v>
      </c>
      <c r="X45" s="17">
        <v>-95003428</v>
      </c>
      <c r="Y45" s="17">
        <v>-37605514</v>
      </c>
      <c r="Z45" s="17">
        <v>-34429639</v>
      </c>
      <c r="AA45" s="17">
        <v>-70273941</v>
      </c>
      <c r="AB45" s="17">
        <v>-99471672</v>
      </c>
      <c r="AC45" s="15">
        <v>-82207392</v>
      </c>
      <c r="AD45" s="15">
        <v>-28526591</v>
      </c>
      <c r="AE45" s="15">
        <v>-16176463</v>
      </c>
      <c r="AF45" s="15">
        <v>-38406623</v>
      </c>
      <c r="AG45" s="15">
        <v>-45683892</v>
      </c>
      <c r="AH45" s="15">
        <v>-24398294</v>
      </c>
      <c r="AI45" s="15">
        <v>-26432734</v>
      </c>
      <c r="AJ45" s="15">
        <v>-16951514</v>
      </c>
      <c r="AK45" s="15">
        <v>-10012844</v>
      </c>
      <c r="AL45" s="15">
        <v>-3349467</v>
      </c>
      <c r="AM45" s="15">
        <v>-2590486</v>
      </c>
      <c r="AN45" s="15">
        <v>-5458536</v>
      </c>
      <c r="AO45" s="15">
        <v>-11397652</v>
      </c>
      <c r="AP45" s="15">
        <v>-11590767</v>
      </c>
    </row>
    <row r="46" spans="1:42" x14ac:dyDescent="0.25">
      <c r="A46" s="13" t="s">
        <v>1</v>
      </c>
      <c r="B46" s="14">
        <f>SUM(B42:B45)</f>
        <v>10408734036</v>
      </c>
      <c r="C46" s="14">
        <f>SUM(C42:C45)</f>
        <v>10188334878</v>
      </c>
      <c r="D46" s="14">
        <f>SUM(D42:D45)</f>
        <v>9853246905</v>
      </c>
      <c r="E46" s="14">
        <f t="shared" ref="E46:AP46" si="5">SUM(E42:E45)</f>
        <v>9501094797</v>
      </c>
      <c r="F46" s="14">
        <f t="shared" si="5"/>
        <v>9345924176</v>
      </c>
      <c r="G46" s="14">
        <f t="shared" si="5"/>
        <v>9745753028</v>
      </c>
      <c r="H46" s="14">
        <f t="shared" si="5"/>
        <v>9474918454</v>
      </c>
      <c r="I46" s="14">
        <f t="shared" si="5"/>
        <v>9478836394</v>
      </c>
      <c r="J46" s="14">
        <f t="shared" si="5"/>
        <v>9373481882</v>
      </c>
      <c r="K46" s="14">
        <f t="shared" si="5"/>
        <v>8048749750</v>
      </c>
      <c r="L46" s="14">
        <f t="shared" si="5"/>
        <v>8469758054</v>
      </c>
      <c r="M46" s="14">
        <f t="shared" si="5"/>
        <v>8298153829</v>
      </c>
      <c r="N46" s="14">
        <f t="shared" si="5"/>
        <v>8657475146</v>
      </c>
      <c r="O46" s="14">
        <f t="shared" si="5"/>
        <v>7403415430</v>
      </c>
      <c r="P46" s="14">
        <f t="shared" si="5"/>
        <v>6889289752</v>
      </c>
      <c r="Q46" s="14">
        <f t="shared" si="5"/>
        <v>7169458589</v>
      </c>
      <c r="R46" s="14">
        <f t="shared" si="5"/>
        <v>6582053309</v>
      </c>
      <c r="S46" s="14">
        <f t="shared" si="5"/>
        <v>6080045069</v>
      </c>
      <c r="T46" s="14">
        <f t="shared" si="5"/>
        <v>5928325802</v>
      </c>
      <c r="U46" s="14">
        <f t="shared" si="5"/>
        <v>5685674217</v>
      </c>
      <c r="V46" s="14">
        <f t="shared" si="5"/>
        <v>5409323161</v>
      </c>
      <c r="W46" s="14">
        <f t="shared" si="5"/>
        <v>5150589892</v>
      </c>
      <c r="X46" s="14">
        <f t="shared" si="5"/>
        <v>5226687224</v>
      </c>
      <c r="Y46" s="14">
        <f t="shared" si="5"/>
        <v>5715053485</v>
      </c>
      <c r="Z46" s="14">
        <f t="shared" si="5"/>
        <v>7251426004</v>
      </c>
      <c r="AA46" s="14">
        <f t="shared" si="5"/>
        <v>7434242989</v>
      </c>
      <c r="AB46" s="14">
        <f t="shared" si="5"/>
        <v>7280854140</v>
      </c>
      <c r="AC46" s="14">
        <f t="shared" si="5"/>
        <v>7086633839</v>
      </c>
      <c r="AD46" s="14">
        <f t="shared" si="5"/>
        <v>6828088381</v>
      </c>
      <c r="AE46" s="14">
        <f t="shared" si="5"/>
        <v>6393316092</v>
      </c>
      <c r="AF46" s="14">
        <f t="shared" si="5"/>
        <v>5619520021</v>
      </c>
      <c r="AG46" s="14">
        <f t="shared" si="5"/>
        <v>5067829968</v>
      </c>
      <c r="AH46" s="14">
        <f t="shared" si="5"/>
        <v>4719574463</v>
      </c>
      <c r="AI46" s="14">
        <f t="shared" si="5"/>
        <v>4637919047</v>
      </c>
      <c r="AJ46" s="14">
        <f t="shared" si="5"/>
        <v>4571033599</v>
      </c>
      <c r="AK46" s="14">
        <f t="shared" si="5"/>
        <v>4227690814</v>
      </c>
      <c r="AL46" s="14">
        <f t="shared" si="5"/>
        <v>3887041527</v>
      </c>
      <c r="AM46" s="14">
        <f t="shared" si="5"/>
        <v>3519479136</v>
      </c>
      <c r="AN46" s="14">
        <f t="shared" si="5"/>
        <v>3249466433</v>
      </c>
      <c r="AO46" s="14">
        <f t="shared" si="5"/>
        <v>2896414331</v>
      </c>
      <c r="AP46" s="14">
        <f t="shared" si="5"/>
        <v>2742864864</v>
      </c>
    </row>
    <row r="47" spans="1:42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1:42" x14ac:dyDescent="0.25">
      <c r="A48" s="11" t="s">
        <v>11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2"/>
      <c r="Y48" s="12"/>
      <c r="Z48" s="11"/>
      <c r="AA48" s="11"/>
      <c r="AB48" s="11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</row>
    <row r="49" spans="1:42" x14ac:dyDescent="0.25">
      <c r="A49" s="13" t="s">
        <v>3</v>
      </c>
      <c r="B49" s="14">
        <v>163608351</v>
      </c>
      <c r="C49" s="14">
        <v>161541413</v>
      </c>
      <c r="D49" s="14">
        <v>153640454</v>
      </c>
      <c r="E49" s="14">
        <v>155655513</v>
      </c>
      <c r="F49" s="14">
        <v>147275043</v>
      </c>
      <c r="G49" s="14">
        <v>125175623</v>
      </c>
      <c r="H49" s="14">
        <v>118784637</v>
      </c>
      <c r="I49" s="14">
        <v>116904185</v>
      </c>
      <c r="J49" s="14">
        <v>113789457</v>
      </c>
      <c r="K49" s="14">
        <v>116683435</v>
      </c>
      <c r="L49" s="14">
        <v>120336701</v>
      </c>
      <c r="M49" s="14">
        <v>122237807</v>
      </c>
      <c r="N49" s="14">
        <v>115150755</v>
      </c>
      <c r="O49" s="14">
        <v>112501429</v>
      </c>
      <c r="P49" s="14">
        <v>115593754</v>
      </c>
      <c r="Q49" s="14">
        <v>112785273</v>
      </c>
      <c r="R49" s="14">
        <v>102838465</v>
      </c>
      <c r="S49" s="14">
        <v>97249471</v>
      </c>
      <c r="T49" s="14">
        <v>96887783</v>
      </c>
      <c r="U49" s="14">
        <v>92270240</v>
      </c>
      <c r="V49" s="14">
        <v>88577776</v>
      </c>
      <c r="W49" s="14">
        <v>84181035</v>
      </c>
      <c r="X49" s="14">
        <v>83290063</v>
      </c>
      <c r="Y49" s="14">
        <v>81577473</v>
      </c>
      <c r="Z49" s="14">
        <v>86961760</v>
      </c>
      <c r="AA49" s="14">
        <v>98715546</v>
      </c>
      <c r="AB49" s="14">
        <v>98672978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</row>
    <row r="50" spans="1:42" x14ac:dyDescent="0.25">
      <c r="A50" s="13" t="s">
        <v>4</v>
      </c>
      <c r="B50" s="14">
        <v>2205578393</v>
      </c>
      <c r="C50" s="14">
        <v>2022600163</v>
      </c>
      <c r="D50" s="14">
        <v>1992376254</v>
      </c>
      <c r="E50" s="14">
        <v>1668040874</v>
      </c>
      <c r="F50" s="14">
        <v>1253353987</v>
      </c>
      <c r="G50" s="14">
        <v>1044650152</v>
      </c>
      <c r="H50" s="14">
        <v>924497753</v>
      </c>
      <c r="I50" s="14">
        <v>867360395</v>
      </c>
      <c r="J50" s="14">
        <v>786731320</v>
      </c>
      <c r="K50" s="14">
        <v>902499344</v>
      </c>
      <c r="L50" s="14">
        <v>821647563</v>
      </c>
      <c r="M50" s="14">
        <v>729071869</v>
      </c>
      <c r="N50" s="14">
        <v>670382249</v>
      </c>
      <c r="O50" s="14">
        <v>620145357</v>
      </c>
      <c r="P50" s="14">
        <v>609782255</v>
      </c>
      <c r="Q50" s="14">
        <v>609854368</v>
      </c>
      <c r="R50" s="14">
        <v>570963168</v>
      </c>
      <c r="S50" s="14">
        <v>535168939</v>
      </c>
      <c r="T50" s="14">
        <v>443471516</v>
      </c>
      <c r="U50" s="14">
        <v>383381824</v>
      </c>
      <c r="V50" s="14">
        <v>344905027</v>
      </c>
      <c r="W50" s="14">
        <v>308729373</v>
      </c>
      <c r="X50" s="14">
        <v>296618365</v>
      </c>
      <c r="Y50" s="14">
        <v>308072600</v>
      </c>
      <c r="Z50" s="14">
        <v>259797832</v>
      </c>
      <c r="AA50" s="14">
        <v>274119789</v>
      </c>
      <c r="AB50" s="14">
        <v>325629003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</row>
    <row r="51" spans="1:42" x14ac:dyDescent="0.25">
      <c r="A51" s="13" t="s">
        <v>0</v>
      </c>
      <c r="B51" s="14">
        <v>-899136</v>
      </c>
      <c r="C51" s="14">
        <v>-986072</v>
      </c>
      <c r="D51" s="14">
        <v>-1991176</v>
      </c>
      <c r="E51" s="14">
        <v>-8822641</v>
      </c>
      <c r="F51" s="14">
        <v>-2036523</v>
      </c>
      <c r="G51" s="14">
        <v>-1699102</v>
      </c>
      <c r="H51" s="14">
        <v>-2462899</v>
      </c>
      <c r="I51" s="14">
        <v>-1246154</v>
      </c>
      <c r="J51" s="14">
        <v>-35022944</v>
      </c>
      <c r="K51" s="14">
        <v>-175969990</v>
      </c>
      <c r="L51" s="14">
        <v>-145954582</v>
      </c>
      <c r="M51" s="14">
        <v>-103198932</v>
      </c>
      <c r="N51" s="14">
        <v>-38375436</v>
      </c>
      <c r="O51" s="14">
        <v>-22119666</v>
      </c>
      <c r="P51" s="14">
        <v>-22064468</v>
      </c>
      <c r="Q51" s="14">
        <v>-22121017</v>
      </c>
      <c r="R51" s="14">
        <v>-32753017</v>
      </c>
      <c r="S51" s="14">
        <v>-12029174</v>
      </c>
      <c r="T51" s="14">
        <v>-13404171</v>
      </c>
      <c r="U51" s="14">
        <v>-2573026</v>
      </c>
      <c r="V51" s="14">
        <v>-794523</v>
      </c>
      <c r="W51" s="14">
        <v>-2665899</v>
      </c>
      <c r="X51" s="14">
        <v>-1747866</v>
      </c>
      <c r="Y51" s="14">
        <v>-910376</v>
      </c>
      <c r="Z51" s="14">
        <v>-942961</v>
      </c>
      <c r="AA51" s="14">
        <v>-942264</v>
      </c>
      <c r="AB51" s="14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</row>
    <row r="52" spans="1:42" x14ac:dyDescent="0.25">
      <c r="A52" s="16" t="s">
        <v>5</v>
      </c>
      <c r="B52" s="17">
        <v>-15697082</v>
      </c>
      <c r="C52" s="17">
        <v>-403791</v>
      </c>
      <c r="D52" s="17">
        <v>-53038087</v>
      </c>
      <c r="E52" s="17">
        <v>-11590685</v>
      </c>
      <c r="F52" s="17">
        <v>-8791953</v>
      </c>
      <c r="G52" s="17">
        <v>-11583005</v>
      </c>
      <c r="H52" s="17">
        <v>-11827564</v>
      </c>
      <c r="I52" s="17">
        <v>-5829602</v>
      </c>
      <c r="J52" s="17">
        <v>-23088879</v>
      </c>
      <c r="K52" s="17">
        <v>-22162869</v>
      </c>
      <c r="L52" s="17">
        <v>-606967</v>
      </c>
      <c r="M52" s="17">
        <v>-13289686</v>
      </c>
      <c r="N52" s="17">
        <v>-12247836</v>
      </c>
      <c r="O52" s="17">
        <v>-23949279</v>
      </c>
      <c r="P52" s="17">
        <v>-10578536</v>
      </c>
      <c r="Q52" s="17">
        <v>-6586281</v>
      </c>
      <c r="R52" s="17">
        <v>-19554144</v>
      </c>
      <c r="S52" s="17">
        <v>-26838361</v>
      </c>
      <c r="T52" s="17">
        <v>-23517497</v>
      </c>
      <c r="U52" s="17">
        <v>-337721</v>
      </c>
      <c r="V52" s="17">
        <v>-9156490</v>
      </c>
      <c r="W52" s="17">
        <v>-14531876</v>
      </c>
      <c r="X52" s="17">
        <v>-11745036</v>
      </c>
      <c r="Y52" s="17">
        <v>-24238253</v>
      </c>
      <c r="Z52" s="17">
        <v>-3921803</v>
      </c>
      <c r="AA52" s="17">
        <v>-27629664</v>
      </c>
      <c r="AB52" s="17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</row>
    <row r="53" spans="1:42" x14ac:dyDescent="0.25">
      <c r="A53" s="13" t="s">
        <v>1</v>
      </c>
      <c r="B53" s="14">
        <f>SUM(B49:B52)</f>
        <v>2352590526</v>
      </c>
      <c r="C53" s="14">
        <f>SUM(C49:C52)</f>
        <v>2182751713</v>
      </c>
      <c r="D53" s="14">
        <f>SUM(D49:D52)</f>
        <v>2090987445</v>
      </c>
      <c r="E53" s="14">
        <f t="shared" ref="E53:AO53" si="6">SUM(E49:E52)</f>
        <v>1803283061</v>
      </c>
      <c r="F53" s="14">
        <f t="shared" si="6"/>
        <v>1389800554</v>
      </c>
      <c r="G53" s="14">
        <f t="shared" si="6"/>
        <v>1156543668</v>
      </c>
      <c r="H53" s="14">
        <f t="shared" si="6"/>
        <v>1028991927</v>
      </c>
      <c r="I53" s="14">
        <f t="shared" si="6"/>
        <v>977188824</v>
      </c>
      <c r="J53" s="14">
        <f t="shared" si="6"/>
        <v>842408954</v>
      </c>
      <c r="K53" s="14">
        <f t="shared" si="6"/>
        <v>821049920</v>
      </c>
      <c r="L53" s="14">
        <f t="shared" si="6"/>
        <v>795422715</v>
      </c>
      <c r="M53" s="14">
        <f t="shared" si="6"/>
        <v>734821058</v>
      </c>
      <c r="N53" s="14">
        <f t="shared" si="6"/>
        <v>734909732</v>
      </c>
      <c r="O53" s="14">
        <f t="shared" si="6"/>
        <v>686577841</v>
      </c>
      <c r="P53" s="14">
        <f t="shared" si="6"/>
        <v>692733005</v>
      </c>
      <c r="Q53" s="14">
        <f t="shared" si="6"/>
        <v>693932343</v>
      </c>
      <c r="R53" s="14">
        <f t="shared" si="6"/>
        <v>621494472</v>
      </c>
      <c r="S53" s="14">
        <f t="shared" si="6"/>
        <v>593550875</v>
      </c>
      <c r="T53" s="14">
        <f t="shared" si="6"/>
        <v>503437631</v>
      </c>
      <c r="U53" s="14">
        <f t="shared" si="6"/>
        <v>472741317</v>
      </c>
      <c r="V53" s="14">
        <f t="shared" si="6"/>
        <v>423531790</v>
      </c>
      <c r="W53" s="14">
        <f t="shared" si="6"/>
        <v>375712633</v>
      </c>
      <c r="X53" s="14">
        <f t="shared" si="6"/>
        <v>366415526</v>
      </c>
      <c r="Y53" s="14">
        <f t="shared" si="6"/>
        <v>364501444</v>
      </c>
      <c r="Z53" s="14">
        <f t="shared" si="6"/>
        <v>341894828</v>
      </c>
      <c r="AA53" s="14">
        <f t="shared" si="6"/>
        <v>344263407</v>
      </c>
      <c r="AB53" s="14">
        <f t="shared" si="6"/>
        <v>424301981</v>
      </c>
      <c r="AC53" s="14">
        <f t="shared" si="6"/>
        <v>0</v>
      </c>
      <c r="AD53" s="14">
        <f t="shared" si="6"/>
        <v>0</v>
      </c>
      <c r="AE53" s="14">
        <f t="shared" si="6"/>
        <v>0</v>
      </c>
      <c r="AF53" s="14">
        <f t="shared" si="6"/>
        <v>0</v>
      </c>
      <c r="AG53" s="14">
        <f t="shared" si="6"/>
        <v>0</v>
      </c>
      <c r="AH53" s="14">
        <f t="shared" si="6"/>
        <v>0</v>
      </c>
      <c r="AI53" s="14">
        <f t="shared" si="6"/>
        <v>0</v>
      </c>
      <c r="AJ53" s="14">
        <f t="shared" si="6"/>
        <v>0</v>
      </c>
      <c r="AK53" s="14">
        <f t="shared" si="6"/>
        <v>0</v>
      </c>
      <c r="AL53" s="14">
        <f t="shared" si="6"/>
        <v>0</v>
      </c>
      <c r="AM53" s="14">
        <f t="shared" si="6"/>
        <v>0</v>
      </c>
      <c r="AN53" s="14">
        <f t="shared" si="6"/>
        <v>0</v>
      </c>
      <c r="AO53" s="14">
        <f t="shared" si="6"/>
        <v>0</v>
      </c>
      <c r="AP53" s="14">
        <f>SUM(AP49:AP52)</f>
        <v>0</v>
      </c>
    </row>
    <row r="54" spans="1:4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2"/>
      <c r="Y54" s="2"/>
      <c r="Z54" s="1"/>
      <c r="AA54" s="1"/>
      <c r="AB54" s="1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x14ac:dyDescent="0.25">
      <c r="A55" s="11" t="s">
        <v>12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2"/>
      <c r="Y55" s="12"/>
      <c r="Z55" s="11"/>
      <c r="AA55" s="11"/>
      <c r="AB55" s="11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</row>
    <row r="56" spans="1:42" x14ac:dyDescent="0.25">
      <c r="A56" s="13" t="s">
        <v>3</v>
      </c>
      <c r="B56" s="14">
        <v>1112106488</v>
      </c>
      <c r="C56" s="14">
        <v>1182000909</v>
      </c>
      <c r="D56" s="14">
        <v>1204307498</v>
      </c>
      <c r="E56" s="14">
        <v>1182696130</v>
      </c>
      <c r="F56" s="14">
        <v>1139493015</v>
      </c>
      <c r="G56" s="14">
        <v>1023613964</v>
      </c>
      <c r="H56" s="14">
        <v>971624301</v>
      </c>
      <c r="I56" s="14">
        <v>968912552</v>
      </c>
      <c r="J56" s="14">
        <v>954242712</v>
      </c>
      <c r="K56" s="14">
        <v>921813594</v>
      </c>
      <c r="L56" s="14">
        <v>894413836</v>
      </c>
      <c r="M56" s="14">
        <v>879917102</v>
      </c>
      <c r="N56" s="14">
        <v>841605075</v>
      </c>
      <c r="O56" s="14">
        <v>828880103</v>
      </c>
      <c r="P56" s="14">
        <v>784652850</v>
      </c>
      <c r="Q56" s="14">
        <v>714969103</v>
      </c>
      <c r="R56" s="14">
        <v>734973333</v>
      </c>
      <c r="S56" s="14">
        <v>764258743</v>
      </c>
      <c r="T56" s="14">
        <v>782884059</v>
      </c>
      <c r="U56" s="14">
        <v>718109848</v>
      </c>
      <c r="V56" s="14">
        <v>728123904</v>
      </c>
      <c r="W56" s="14">
        <v>734077178</v>
      </c>
      <c r="X56" s="14">
        <v>703798888</v>
      </c>
      <c r="Y56" s="14">
        <v>702666200</v>
      </c>
      <c r="Z56" s="14">
        <v>682647864</v>
      </c>
      <c r="AA56" s="14">
        <v>683327453</v>
      </c>
      <c r="AB56" s="14">
        <v>663850146</v>
      </c>
      <c r="AC56" s="14">
        <v>629905123</v>
      </c>
      <c r="AD56" s="14">
        <v>615870520</v>
      </c>
      <c r="AE56" s="15">
        <v>605650938</v>
      </c>
      <c r="AF56" s="15">
        <v>618268255</v>
      </c>
      <c r="AG56" s="15">
        <v>498803472</v>
      </c>
      <c r="AH56" s="15">
        <v>447703100</v>
      </c>
      <c r="AI56" s="15">
        <v>368308889</v>
      </c>
      <c r="AJ56" s="15">
        <v>296051552</v>
      </c>
      <c r="AK56" s="15">
        <v>254343961</v>
      </c>
      <c r="AL56" s="15">
        <v>214911331</v>
      </c>
      <c r="AM56" s="15">
        <v>181961640</v>
      </c>
      <c r="AN56" s="15">
        <v>150660981</v>
      </c>
      <c r="AO56" s="15">
        <v>127690678</v>
      </c>
      <c r="AP56" s="15">
        <v>116790897</v>
      </c>
    </row>
    <row r="57" spans="1:42" x14ac:dyDescent="0.25">
      <c r="A57" s="13" t="s">
        <v>4</v>
      </c>
      <c r="B57" s="14">
        <v>175110024</v>
      </c>
      <c r="C57" s="14">
        <v>192535819</v>
      </c>
      <c r="D57" s="14">
        <v>195900661</v>
      </c>
      <c r="E57" s="14">
        <v>185944557</v>
      </c>
      <c r="F57" s="14">
        <v>168139526</v>
      </c>
      <c r="G57" s="14">
        <v>138507049</v>
      </c>
      <c r="H57" s="14">
        <v>131472946</v>
      </c>
      <c r="I57" s="14">
        <v>121996785</v>
      </c>
      <c r="J57" s="14">
        <v>124546211</v>
      </c>
      <c r="K57" s="14">
        <v>123299481</v>
      </c>
      <c r="L57" s="14">
        <v>117581518</v>
      </c>
      <c r="M57" s="14">
        <v>130283062</v>
      </c>
      <c r="N57" s="14">
        <v>124053482</v>
      </c>
      <c r="O57" s="14">
        <v>120880264</v>
      </c>
      <c r="P57" s="14">
        <v>115407964</v>
      </c>
      <c r="Q57" s="14">
        <v>104992161</v>
      </c>
      <c r="R57" s="14">
        <v>98375019</v>
      </c>
      <c r="S57" s="14">
        <v>102197713</v>
      </c>
      <c r="T57" s="14">
        <v>103869628</v>
      </c>
      <c r="U57" s="14">
        <v>112576898</v>
      </c>
      <c r="V57" s="14">
        <v>106057054</v>
      </c>
      <c r="W57" s="14">
        <v>100502209</v>
      </c>
      <c r="X57" s="14">
        <v>95982639</v>
      </c>
      <c r="Y57" s="14">
        <v>101804519</v>
      </c>
      <c r="Z57" s="14">
        <v>94871056</v>
      </c>
      <c r="AA57" s="14">
        <v>103690839</v>
      </c>
      <c r="AB57" s="14">
        <v>100963904</v>
      </c>
      <c r="AC57" s="15">
        <v>130981765</v>
      </c>
      <c r="AD57" s="15">
        <v>147009985</v>
      </c>
      <c r="AE57" s="15">
        <v>147472868</v>
      </c>
      <c r="AF57" s="15">
        <v>141369792</v>
      </c>
      <c r="AG57" s="15">
        <v>118153182</v>
      </c>
      <c r="AH57" s="15">
        <v>78767202</v>
      </c>
      <c r="AI57" s="15">
        <v>58743970</v>
      </c>
      <c r="AJ57" s="15">
        <v>53880614</v>
      </c>
      <c r="AK57" s="15">
        <v>48189362</v>
      </c>
      <c r="AL57" s="15">
        <v>38853321</v>
      </c>
      <c r="AM57" s="15">
        <v>35843940</v>
      </c>
      <c r="AN57" s="15">
        <v>37785869</v>
      </c>
      <c r="AO57" s="15">
        <v>31951252</v>
      </c>
      <c r="AP57" s="15">
        <v>29136542</v>
      </c>
    </row>
    <row r="58" spans="1:42" x14ac:dyDescent="0.25">
      <c r="A58" s="13" t="s">
        <v>0</v>
      </c>
      <c r="B58" s="14">
        <v>-330549</v>
      </c>
      <c r="C58" s="14">
        <v>-1602838</v>
      </c>
      <c r="D58" s="14">
        <v>-1801893</v>
      </c>
      <c r="E58" s="14">
        <v>-758295</v>
      </c>
      <c r="F58" s="14">
        <v>-924727</v>
      </c>
      <c r="G58" s="14">
        <v>-1830949</v>
      </c>
      <c r="H58" s="14">
        <v>-446523</v>
      </c>
      <c r="I58" s="14">
        <v>-529304</v>
      </c>
      <c r="J58" s="14">
        <v>-132412</v>
      </c>
      <c r="K58" s="14">
        <v>-927226</v>
      </c>
      <c r="L58" s="14">
        <v>-610986</v>
      </c>
      <c r="M58" s="14">
        <v>-427203</v>
      </c>
      <c r="N58" s="14">
        <v>-441473</v>
      </c>
      <c r="O58" s="14">
        <v>-244347</v>
      </c>
      <c r="P58" s="14">
        <v>-270964</v>
      </c>
      <c r="Q58" s="14">
        <v>-383282</v>
      </c>
      <c r="R58" s="14">
        <v>-527015</v>
      </c>
      <c r="S58" s="14">
        <v>-677907</v>
      </c>
      <c r="T58" s="14">
        <v>-395505</v>
      </c>
      <c r="U58" s="14">
        <v>-359039</v>
      </c>
      <c r="V58" s="14">
        <v>-843922</v>
      </c>
      <c r="W58" s="14">
        <v>-2002256</v>
      </c>
      <c r="X58" s="14">
        <v>-791078</v>
      </c>
      <c r="Y58" s="14">
        <v>-772860</v>
      </c>
      <c r="Z58" s="14">
        <v>-717753</v>
      </c>
      <c r="AA58" s="14">
        <v>-654824</v>
      </c>
      <c r="AB58" s="14">
        <v>-536560</v>
      </c>
      <c r="AC58" s="15">
        <v>-469709</v>
      </c>
      <c r="AD58" s="15">
        <v>-611838</v>
      </c>
      <c r="AE58" s="15">
        <v>-2011231</v>
      </c>
      <c r="AF58" s="15">
        <v>-2520473</v>
      </c>
      <c r="AG58" s="15">
        <v>-2546141</v>
      </c>
      <c r="AH58" s="15">
        <v>-3057408</v>
      </c>
      <c r="AI58" s="15">
        <v>-2301705</v>
      </c>
      <c r="AJ58" s="15">
        <v>-2991300</v>
      </c>
      <c r="AK58" s="15">
        <v>-659356</v>
      </c>
      <c r="AL58" s="15">
        <v>-478238</v>
      </c>
      <c r="AM58" s="15">
        <v>-621149</v>
      </c>
      <c r="AN58" s="15">
        <v>-253723</v>
      </c>
      <c r="AO58" s="15">
        <f>---987319</f>
        <v>-987319</v>
      </c>
      <c r="AP58" s="15">
        <v>-1171000</v>
      </c>
    </row>
    <row r="59" spans="1:42" x14ac:dyDescent="0.25">
      <c r="A59" s="16" t="s">
        <v>5</v>
      </c>
      <c r="B59" s="17">
        <v>-7244883</v>
      </c>
      <c r="C59" s="17">
        <v>-22042180</v>
      </c>
      <c r="D59" s="17">
        <v>-2886364</v>
      </c>
      <c r="E59" s="17">
        <v>-7326809</v>
      </c>
      <c r="F59" s="17">
        <v>-13369941</v>
      </c>
      <c r="G59" s="17">
        <v>-5918537</v>
      </c>
      <c r="H59" s="17">
        <v>-3989047</v>
      </c>
      <c r="I59" s="17">
        <v>-11667051</v>
      </c>
      <c r="J59" s="17">
        <v>-4193707</v>
      </c>
      <c r="K59" s="17">
        <v>-4422741</v>
      </c>
      <c r="L59" s="17">
        <v>-4603341</v>
      </c>
      <c r="M59" s="17">
        <v>-14019050</v>
      </c>
      <c r="N59" s="17">
        <v>-13434385</v>
      </c>
      <c r="O59" s="17">
        <v>-4478870</v>
      </c>
      <c r="P59" s="17">
        <v>-1424062</v>
      </c>
      <c r="Q59" s="17">
        <v>-1461859</v>
      </c>
      <c r="R59" s="17">
        <v>-2895643</v>
      </c>
      <c r="S59" s="17">
        <v>-3409315</v>
      </c>
      <c r="T59" s="17">
        <v>-4481114</v>
      </c>
      <c r="U59" s="17">
        <v>-3000017</v>
      </c>
      <c r="V59" s="17">
        <v>-19232</v>
      </c>
      <c r="W59" s="17">
        <v>-4176494</v>
      </c>
      <c r="X59" s="17">
        <v>-6601995</v>
      </c>
      <c r="Y59" s="17">
        <v>-6724708</v>
      </c>
      <c r="Z59" s="17">
        <v>-276553</v>
      </c>
      <c r="AA59" s="17">
        <v>-4402843</v>
      </c>
      <c r="AB59" s="17">
        <v>-3692752</v>
      </c>
      <c r="AC59" s="15">
        <v>-3115043</v>
      </c>
      <c r="AD59" s="15">
        <v>-1472529</v>
      </c>
      <c r="AE59" s="15">
        <v>-2964030</v>
      </c>
      <c r="AF59" s="15">
        <v>-1737623</v>
      </c>
      <c r="AG59" s="15">
        <v>-1283692</v>
      </c>
      <c r="AH59" s="15">
        <v>-79902</v>
      </c>
      <c r="AI59" s="15">
        <v>-450818</v>
      </c>
      <c r="AJ59" s="15">
        <v>-225340</v>
      </c>
      <c r="AK59" s="15">
        <v>-226947</v>
      </c>
      <c r="AL59" s="15">
        <v>-11690</v>
      </c>
      <c r="AM59" s="15">
        <v>-117758</v>
      </c>
      <c r="AN59" s="15">
        <v>-8082</v>
      </c>
      <c r="AO59" s="15">
        <v>-276079</v>
      </c>
      <c r="AP59" s="15">
        <v>-472608</v>
      </c>
    </row>
    <row r="60" spans="1:42" x14ac:dyDescent="0.25">
      <c r="A60" s="13" t="s">
        <v>1</v>
      </c>
      <c r="B60" s="14">
        <f>SUM(B56:B59)</f>
        <v>1279641080</v>
      </c>
      <c r="C60" s="14">
        <f>SUM(C56:C59)</f>
        <v>1350891710</v>
      </c>
      <c r="D60" s="14">
        <f>SUM(D56:D59)</f>
        <v>1395519902</v>
      </c>
      <c r="E60" s="14">
        <f t="shared" ref="E60:AP60" si="7">SUM(E56:E59)</f>
        <v>1360555583</v>
      </c>
      <c r="F60" s="14">
        <f t="shared" si="7"/>
        <v>1293337873</v>
      </c>
      <c r="G60" s="14">
        <f t="shared" si="7"/>
        <v>1154371527</v>
      </c>
      <c r="H60" s="14">
        <f t="shared" si="7"/>
        <v>1098661677</v>
      </c>
      <c r="I60" s="14">
        <f t="shared" si="7"/>
        <v>1078712982</v>
      </c>
      <c r="J60" s="14">
        <f t="shared" si="7"/>
        <v>1074462804</v>
      </c>
      <c r="K60" s="14">
        <f t="shared" si="7"/>
        <v>1039763108</v>
      </c>
      <c r="L60" s="14">
        <f t="shared" si="7"/>
        <v>1006781027</v>
      </c>
      <c r="M60" s="14">
        <f t="shared" si="7"/>
        <v>995753911</v>
      </c>
      <c r="N60" s="14">
        <f t="shared" si="7"/>
        <v>951782699</v>
      </c>
      <c r="O60" s="14">
        <f t="shared" si="7"/>
        <v>945037150</v>
      </c>
      <c r="P60" s="14">
        <f t="shared" si="7"/>
        <v>898365788</v>
      </c>
      <c r="Q60" s="14">
        <f t="shared" si="7"/>
        <v>818116123</v>
      </c>
      <c r="R60" s="14">
        <f t="shared" si="7"/>
        <v>829925694</v>
      </c>
      <c r="S60" s="14">
        <f t="shared" si="7"/>
        <v>862369234</v>
      </c>
      <c r="T60" s="14">
        <f t="shared" si="7"/>
        <v>881877068</v>
      </c>
      <c r="U60" s="14">
        <f t="shared" si="7"/>
        <v>827327690</v>
      </c>
      <c r="V60" s="14">
        <f t="shared" si="7"/>
        <v>833317804</v>
      </c>
      <c r="W60" s="14">
        <f t="shared" si="7"/>
        <v>828400637</v>
      </c>
      <c r="X60" s="14">
        <f t="shared" si="7"/>
        <v>792388454</v>
      </c>
      <c r="Y60" s="14">
        <f t="shared" si="7"/>
        <v>796973151</v>
      </c>
      <c r="Z60" s="14">
        <f t="shared" si="7"/>
        <v>776524614</v>
      </c>
      <c r="AA60" s="14">
        <f t="shared" si="7"/>
        <v>781960625</v>
      </c>
      <c r="AB60" s="14">
        <f t="shared" si="7"/>
        <v>760584738</v>
      </c>
      <c r="AC60" s="14">
        <f t="shared" si="7"/>
        <v>757302136</v>
      </c>
      <c r="AD60" s="14">
        <f t="shared" si="7"/>
        <v>760796138</v>
      </c>
      <c r="AE60" s="14">
        <f t="shared" si="7"/>
        <v>748148545</v>
      </c>
      <c r="AF60" s="14">
        <f t="shared" si="7"/>
        <v>755379951</v>
      </c>
      <c r="AG60" s="14">
        <f t="shared" si="7"/>
        <v>613126821</v>
      </c>
      <c r="AH60" s="14">
        <f t="shared" si="7"/>
        <v>523332992</v>
      </c>
      <c r="AI60" s="14">
        <f t="shared" si="7"/>
        <v>424300336</v>
      </c>
      <c r="AJ60" s="14">
        <f t="shared" si="7"/>
        <v>346715526</v>
      </c>
      <c r="AK60" s="14">
        <f t="shared" si="7"/>
        <v>301647020</v>
      </c>
      <c r="AL60" s="14">
        <f t="shared" si="7"/>
        <v>253274724</v>
      </c>
      <c r="AM60" s="14">
        <f t="shared" si="7"/>
        <v>217066673</v>
      </c>
      <c r="AN60" s="14">
        <f t="shared" si="7"/>
        <v>188185045</v>
      </c>
      <c r="AO60" s="14">
        <f t="shared" si="7"/>
        <v>158378532</v>
      </c>
      <c r="AP60" s="14">
        <f t="shared" si="7"/>
        <v>144283831</v>
      </c>
    </row>
    <row r="61" spans="1:4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2"/>
      <c r="Y61" s="2"/>
      <c r="Z61" s="1"/>
      <c r="AA61" s="1"/>
      <c r="AB61" s="1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x14ac:dyDescent="0.25">
      <c r="A62" s="11" t="s">
        <v>13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2"/>
      <c r="Y62" s="12"/>
      <c r="Z62" s="11"/>
      <c r="AA62" s="11"/>
      <c r="AB62" s="11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</row>
    <row r="63" spans="1:42" x14ac:dyDescent="0.25">
      <c r="A63" s="13" t="s">
        <v>3</v>
      </c>
      <c r="B63" s="14">
        <v>184946237</v>
      </c>
      <c r="C63" s="14">
        <v>175804078</v>
      </c>
      <c r="D63" s="14">
        <v>164251272</v>
      </c>
      <c r="E63" s="14">
        <v>160271837</v>
      </c>
      <c r="F63" s="14">
        <v>149373134</v>
      </c>
      <c r="G63" s="14">
        <v>141639820</v>
      </c>
      <c r="H63" s="14">
        <v>127731540</v>
      </c>
      <c r="I63" s="14">
        <v>129964280</v>
      </c>
      <c r="J63" s="14">
        <v>134721030</v>
      </c>
      <c r="K63" s="14">
        <v>142562488</v>
      </c>
      <c r="L63" s="14">
        <v>150480951</v>
      </c>
      <c r="M63" s="14">
        <v>153570757</v>
      </c>
      <c r="N63" s="14">
        <v>145767465</v>
      </c>
      <c r="O63" s="14">
        <v>139358135</v>
      </c>
      <c r="P63" s="14">
        <v>132840629</v>
      </c>
      <c r="Q63" s="14">
        <v>128889106</v>
      </c>
      <c r="R63" s="14">
        <v>115577288</v>
      </c>
      <c r="S63" s="14">
        <v>115452411</v>
      </c>
      <c r="T63" s="14">
        <v>119460889</v>
      </c>
      <c r="U63" s="14">
        <v>116391119</v>
      </c>
      <c r="V63" s="14">
        <v>111345475</v>
      </c>
      <c r="W63" s="14">
        <v>107713243</v>
      </c>
      <c r="X63" s="14">
        <v>106987283</v>
      </c>
      <c r="Y63" s="14">
        <v>108590981</v>
      </c>
      <c r="Z63" s="14">
        <v>114080904</v>
      </c>
      <c r="AA63" s="14">
        <v>118451822</v>
      </c>
      <c r="AB63" s="14">
        <v>123556986</v>
      </c>
      <c r="AC63" s="14">
        <v>125415268</v>
      </c>
      <c r="AD63" s="14">
        <v>129832615</v>
      </c>
      <c r="AE63" s="15">
        <v>141868867</v>
      </c>
      <c r="AF63" s="15">
        <v>144720467</v>
      </c>
      <c r="AG63" s="15">
        <v>132975015</v>
      </c>
      <c r="AH63" s="15">
        <v>105211902</v>
      </c>
      <c r="AI63" s="15">
        <v>98751360</v>
      </c>
      <c r="AJ63" s="15">
        <v>88386754</v>
      </c>
      <c r="AK63" s="15">
        <v>76179071</v>
      </c>
      <c r="AL63" s="15">
        <v>75143845</v>
      </c>
      <c r="AM63" s="15">
        <v>70306797</v>
      </c>
      <c r="AN63" s="15">
        <v>62687253</v>
      </c>
      <c r="AO63" s="15">
        <v>57414133</v>
      </c>
      <c r="AP63" s="15">
        <v>54799784</v>
      </c>
    </row>
    <row r="64" spans="1:42" x14ac:dyDescent="0.25">
      <c r="A64" s="13" t="s">
        <v>4</v>
      </c>
      <c r="B64" s="14">
        <v>944834441</v>
      </c>
      <c r="C64" s="14">
        <v>914644865</v>
      </c>
      <c r="D64" s="14">
        <v>836522895</v>
      </c>
      <c r="E64" s="14">
        <v>866332185</v>
      </c>
      <c r="F64" s="14">
        <v>700658629</v>
      </c>
      <c r="G64" s="14">
        <v>576763596</v>
      </c>
      <c r="H64" s="14">
        <v>562240231</v>
      </c>
      <c r="I64" s="14">
        <v>545295494</v>
      </c>
      <c r="J64" s="14">
        <v>596621964</v>
      </c>
      <c r="K64" s="14">
        <v>562864667</v>
      </c>
      <c r="L64" s="14">
        <v>577429063</v>
      </c>
      <c r="M64" s="14">
        <v>548653376</v>
      </c>
      <c r="N64" s="14">
        <v>452226960</v>
      </c>
      <c r="O64" s="14">
        <v>436745997</v>
      </c>
      <c r="P64" s="14">
        <v>410399362</v>
      </c>
      <c r="Q64" s="14">
        <v>344983474</v>
      </c>
      <c r="R64" s="14">
        <v>303024587</v>
      </c>
      <c r="S64" s="14">
        <v>274449232</v>
      </c>
      <c r="T64" s="14">
        <v>288568708</v>
      </c>
      <c r="U64" s="14">
        <v>301307389</v>
      </c>
      <c r="V64" s="14">
        <v>272789202</v>
      </c>
      <c r="W64" s="14">
        <v>279060352</v>
      </c>
      <c r="X64" s="14">
        <v>297453265</v>
      </c>
      <c r="Y64" s="14">
        <v>310516667</v>
      </c>
      <c r="Z64" s="14">
        <v>307852944</v>
      </c>
      <c r="AA64" s="14">
        <v>319499201</v>
      </c>
      <c r="AB64" s="14">
        <v>333079454</v>
      </c>
      <c r="AC64" s="15">
        <v>277367303</v>
      </c>
      <c r="AD64" s="15">
        <v>295126078</v>
      </c>
      <c r="AE64" s="15">
        <v>334130117</v>
      </c>
      <c r="AF64" s="15">
        <v>364970069</v>
      </c>
      <c r="AG64" s="15">
        <v>350852956</v>
      </c>
      <c r="AH64" s="15">
        <v>347458734</v>
      </c>
      <c r="AI64" s="15">
        <v>305646647</v>
      </c>
      <c r="AJ64" s="15">
        <v>299525785</v>
      </c>
      <c r="AK64" s="15">
        <v>295466297</v>
      </c>
      <c r="AL64" s="15">
        <v>244989348</v>
      </c>
      <c r="AM64" s="15">
        <v>219074393</v>
      </c>
      <c r="AN64" s="15">
        <v>218857676</v>
      </c>
      <c r="AO64" s="15">
        <v>211317282</v>
      </c>
      <c r="AP64" s="15">
        <v>188216224</v>
      </c>
    </row>
    <row r="65" spans="1:42" x14ac:dyDescent="0.25">
      <c r="A65" s="13" t="s">
        <v>0</v>
      </c>
      <c r="B65" s="14">
        <v>-2853269</v>
      </c>
      <c r="C65" s="14">
        <v>-3006654</v>
      </c>
      <c r="D65" s="14">
        <v>-3498971</v>
      </c>
      <c r="E65" s="14">
        <v>-3005470</v>
      </c>
      <c r="F65" s="14">
        <v>-3783139</v>
      </c>
      <c r="G65" s="14">
        <v>-2391324</v>
      </c>
      <c r="H65" s="14">
        <v>-1939176</v>
      </c>
      <c r="I65" s="14">
        <v>-3023145</v>
      </c>
      <c r="J65" s="14">
        <v>-2117653</v>
      </c>
      <c r="K65" s="14">
        <v>-1167651</v>
      </c>
      <c r="L65" s="14">
        <v>-1474178</v>
      </c>
      <c r="M65" s="14">
        <v>-1380239</v>
      </c>
      <c r="N65" s="14">
        <v>-1358354</v>
      </c>
      <c r="O65" s="14">
        <v>-1706611</v>
      </c>
      <c r="P65" s="14">
        <v>-8696513</v>
      </c>
      <c r="Q65" s="14">
        <v>-10456118</v>
      </c>
      <c r="R65" s="14">
        <v>-9701321</v>
      </c>
      <c r="S65" s="14">
        <v>-11853627</v>
      </c>
      <c r="T65" s="14">
        <v>-12770184</v>
      </c>
      <c r="U65" s="14">
        <v>-13513255</v>
      </c>
      <c r="V65" s="14">
        <v>-18240192</v>
      </c>
      <c r="W65" s="14">
        <v>-13348606</v>
      </c>
      <c r="X65" s="14">
        <v>-11931334</v>
      </c>
      <c r="Y65" s="14">
        <v>-9954217</v>
      </c>
      <c r="Z65" s="14">
        <v>-7512023</v>
      </c>
      <c r="AA65" s="14">
        <v>-8184908</v>
      </c>
      <c r="AB65" s="14">
        <v>-6052001</v>
      </c>
      <c r="AC65" s="15">
        <v>-6262598</v>
      </c>
      <c r="AD65" s="15">
        <v>-8025145</v>
      </c>
      <c r="AE65" s="15">
        <v>-10400780</v>
      </c>
      <c r="AF65" s="15">
        <v>-10130431</v>
      </c>
      <c r="AG65" s="15">
        <v>-7164219</v>
      </c>
      <c r="AH65" s="15">
        <v>-12492112</v>
      </c>
      <c r="AI65" s="15">
        <v>-12742255</v>
      </c>
      <c r="AJ65" s="15">
        <v>-13078234</v>
      </c>
      <c r="AK65" s="15">
        <v>-10403302</v>
      </c>
      <c r="AL65" s="15">
        <v>-6627737</v>
      </c>
      <c r="AM65" s="15">
        <v>-2528253</v>
      </c>
      <c r="AN65" s="15">
        <v>-2341501</v>
      </c>
      <c r="AO65" s="15">
        <v>-2236631</v>
      </c>
      <c r="AP65" s="15">
        <v>-1565763</v>
      </c>
    </row>
    <row r="66" spans="1:42" x14ac:dyDescent="0.25">
      <c r="A66" s="16" t="s">
        <v>5</v>
      </c>
      <c r="B66" s="17">
        <v>-3191234</v>
      </c>
      <c r="C66" s="17">
        <v>-9621567</v>
      </c>
      <c r="D66" s="17">
        <v>-2408878</v>
      </c>
      <c r="E66" s="17">
        <v>-1318396</v>
      </c>
      <c r="F66" s="17">
        <v>-4085241</v>
      </c>
      <c r="G66" s="17">
        <v>-1247642</v>
      </c>
      <c r="H66" s="17">
        <v>-3196418</v>
      </c>
      <c r="I66" s="17">
        <v>-5840842</v>
      </c>
      <c r="J66" s="17">
        <v>-76976</v>
      </c>
      <c r="K66" s="17">
        <v>-1937636</v>
      </c>
      <c r="L66" s="17">
        <v>-566374</v>
      </c>
      <c r="M66" s="17">
        <v>-2778627</v>
      </c>
      <c r="N66" s="17">
        <v>-1890249</v>
      </c>
      <c r="O66" s="17">
        <v>-7029580</v>
      </c>
      <c r="P66" s="17">
        <v>-1331028</v>
      </c>
      <c r="Q66" s="17">
        <v>-2899318</v>
      </c>
      <c r="R66" s="17">
        <v>-3813076</v>
      </c>
      <c r="S66" s="17">
        <v>-1678313</v>
      </c>
      <c r="T66" s="17">
        <v>-9936278</v>
      </c>
      <c r="U66" s="17">
        <v>-1036374</v>
      </c>
      <c r="V66" s="17">
        <v>-229128</v>
      </c>
      <c r="W66" s="17">
        <v>-1787304</v>
      </c>
      <c r="X66" s="17">
        <v>-3589434</v>
      </c>
      <c r="Y66" s="17">
        <v>-456272</v>
      </c>
      <c r="Z66" s="17">
        <v>-7234293</v>
      </c>
      <c r="AA66" s="17">
        <v>-646758</v>
      </c>
      <c r="AB66" s="17">
        <v>-4919048</v>
      </c>
      <c r="AC66" s="15">
        <v>-21748498</v>
      </c>
      <c r="AD66" s="15">
        <v>-19941173</v>
      </c>
      <c r="AE66" s="15">
        <v>-4940738</v>
      </c>
      <c r="AF66" s="15">
        <v>-28533302</v>
      </c>
      <c r="AG66" s="15">
        <v>-13336264</v>
      </c>
      <c r="AH66" s="15">
        <v>-4907861</v>
      </c>
      <c r="AI66" s="15">
        <v>-3186994</v>
      </c>
      <c r="AJ66" s="15">
        <v>-3329134</v>
      </c>
      <c r="AK66" s="15">
        <v>-123475</v>
      </c>
      <c r="AL66" s="15">
        <v>-376608</v>
      </c>
      <c r="AM66" s="15">
        <v>-402342</v>
      </c>
      <c r="AN66" s="15">
        <v>-1291654</v>
      </c>
      <c r="AO66" s="15">
        <v>-2295408</v>
      </c>
      <c r="AP66" s="15">
        <v>-3441216</v>
      </c>
    </row>
    <row r="67" spans="1:42" x14ac:dyDescent="0.25">
      <c r="A67" s="13" t="s">
        <v>1</v>
      </c>
      <c r="B67" s="14">
        <f>SUM(B63:B66)</f>
        <v>1123736175</v>
      </c>
      <c r="C67" s="14">
        <f>SUM(C63:C66)</f>
        <v>1077820722</v>
      </c>
      <c r="D67" s="14">
        <f>SUM(D63:D66)</f>
        <v>994866318</v>
      </c>
      <c r="E67" s="14">
        <f t="shared" ref="E67:AP67" si="8">SUM(E63:E66)</f>
        <v>1022280156</v>
      </c>
      <c r="F67" s="14">
        <f t="shared" si="8"/>
        <v>842163383</v>
      </c>
      <c r="G67" s="14">
        <f t="shared" si="8"/>
        <v>714764450</v>
      </c>
      <c r="H67" s="14">
        <f t="shared" si="8"/>
        <v>684836177</v>
      </c>
      <c r="I67" s="14">
        <f t="shared" si="8"/>
        <v>666395787</v>
      </c>
      <c r="J67" s="14">
        <f t="shared" si="8"/>
        <v>729148365</v>
      </c>
      <c r="K67" s="14">
        <f t="shared" si="8"/>
        <v>702321868</v>
      </c>
      <c r="L67" s="14">
        <f t="shared" si="8"/>
        <v>725869462</v>
      </c>
      <c r="M67" s="14">
        <f t="shared" si="8"/>
        <v>698065267</v>
      </c>
      <c r="N67" s="14">
        <f t="shared" si="8"/>
        <v>594745822</v>
      </c>
      <c r="O67" s="14">
        <f t="shared" si="8"/>
        <v>567367941</v>
      </c>
      <c r="P67" s="14">
        <f t="shared" si="8"/>
        <v>533212450</v>
      </c>
      <c r="Q67" s="14">
        <f t="shared" si="8"/>
        <v>460517144</v>
      </c>
      <c r="R67" s="14">
        <f t="shared" si="8"/>
        <v>405087478</v>
      </c>
      <c r="S67" s="14">
        <f t="shared" si="8"/>
        <v>376369703</v>
      </c>
      <c r="T67" s="14">
        <f t="shared" si="8"/>
        <v>385323135</v>
      </c>
      <c r="U67" s="14">
        <f t="shared" si="8"/>
        <v>403148879</v>
      </c>
      <c r="V67" s="14">
        <f t="shared" si="8"/>
        <v>365665357</v>
      </c>
      <c r="W67" s="14">
        <f t="shared" si="8"/>
        <v>371637685</v>
      </c>
      <c r="X67" s="14">
        <f t="shared" si="8"/>
        <v>388919780</v>
      </c>
      <c r="Y67" s="14">
        <f t="shared" si="8"/>
        <v>408697159</v>
      </c>
      <c r="Z67" s="14">
        <f t="shared" si="8"/>
        <v>407187532</v>
      </c>
      <c r="AA67" s="14">
        <f t="shared" si="8"/>
        <v>429119357</v>
      </c>
      <c r="AB67" s="14">
        <f t="shared" si="8"/>
        <v>445665391</v>
      </c>
      <c r="AC67" s="14">
        <f t="shared" si="8"/>
        <v>374771475</v>
      </c>
      <c r="AD67" s="14">
        <f t="shared" si="8"/>
        <v>396992375</v>
      </c>
      <c r="AE67" s="14">
        <f t="shared" si="8"/>
        <v>460657466</v>
      </c>
      <c r="AF67" s="14">
        <f t="shared" si="8"/>
        <v>471026803</v>
      </c>
      <c r="AG67" s="14">
        <f t="shared" si="8"/>
        <v>463327488</v>
      </c>
      <c r="AH67" s="14">
        <f t="shared" si="8"/>
        <v>435270663</v>
      </c>
      <c r="AI67" s="14">
        <f t="shared" si="8"/>
        <v>388468758</v>
      </c>
      <c r="AJ67" s="14">
        <f t="shared" si="8"/>
        <v>371505171</v>
      </c>
      <c r="AK67" s="14">
        <f t="shared" si="8"/>
        <v>361118591</v>
      </c>
      <c r="AL67" s="14">
        <f t="shared" si="8"/>
        <v>313128848</v>
      </c>
      <c r="AM67" s="14">
        <f t="shared" si="8"/>
        <v>286450595</v>
      </c>
      <c r="AN67" s="14">
        <f t="shared" si="8"/>
        <v>277911774</v>
      </c>
      <c r="AO67" s="14">
        <f t="shared" si="8"/>
        <v>264199376</v>
      </c>
      <c r="AP67" s="14">
        <f t="shared" si="8"/>
        <v>238009029</v>
      </c>
    </row>
    <row r="68" spans="1:4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2"/>
      <c r="Y68" s="2"/>
      <c r="Z68" s="1"/>
      <c r="AA68" s="1"/>
      <c r="AB68" s="1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2"/>
  <sheetViews>
    <sheetView workbookViewId="0">
      <selection activeCell="A22" sqref="A22"/>
    </sheetView>
  </sheetViews>
  <sheetFormatPr defaultRowHeight="13.2" x14ac:dyDescent="0.25"/>
  <cols>
    <col min="1" max="1" width="34.77734375" bestFit="1" customWidth="1"/>
    <col min="2" max="7" width="0" hidden="1" customWidth="1"/>
    <col min="28" max="42" width="0" hidden="1" customWidth="1"/>
  </cols>
  <sheetData>
    <row r="1" spans="1:42" x14ac:dyDescent="0.25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</row>
    <row r="2" spans="1:42" x14ac:dyDescent="0.25">
      <c r="A2" s="26" t="s">
        <v>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</row>
    <row r="3" spans="1:42" x14ac:dyDescent="0.25">
      <c r="A3" s="3" t="s">
        <v>18</v>
      </c>
      <c r="B3" s="3"/>
      <c r="C3" s="3"/>
      <c r="D3" s="3"/>
      <c r="E3" s="3"/>
      <c r="F3" s="3"/>
      <c r="G3" s="3"/>
      <c r="H3" s="3"/>
      <c r="I3" s="3"/>
      <c r="J3" s="26"/>
      <c r="K3" s="26"/>
      <c r="L3" s="26"/>
      <c r="M3" s="26"/>
      <c r="N3" s="26"/>
      <c r="O3" s="26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</row>
    <row r="4" spans="1:42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</row>
    <row r="5" spans="1:42" x14ac:dyDescent="0.25">
      <c r="A5" s="27"/>
      <c r="B5" s="28">
        <v>2020</v>
      </c>
      <c r="C5" s="28">
        <v>2019</v>
      </c>
      <c r="D5" s="28">
        <v>2018</v>
      </c>
      <c r="E5" s="28">
        <v>2017</v>
      </c>
      <c r="F5" s="28">
        <v>2016</v>
      </c>
      <c r="G5" s="28">
        <v>2015</v>
      </c>
      <c r="H5" s="28">
        <v>2014</v>
      </c>
      <c r="I5" s="28">
        <v>2013</v>
      </c>
      <c r="J5" s="28">
        <v>2012</v>
      </c>
      <c r="K5" s="28">
        <v>2011</v>
      </c>
      <c r="L5" s="28">
        <v>2010</v>
      </c>
      <c r="M5" s="28">
        <v>2009</v>
      </c>
      <c r="N5" s="28">
        <v>2008</v>
      </c>
      <c r="O5" s="28">
        <v>2007</v>
      </c>
      <c r="P5" s="28">
        <v>2006</v>
      </c>
      <c r="Q5" s="28">
        <v>2005</v>
      </c>
      <c r="R5" s="28">
        <v>2004</v>
      </c>
      <c r="S5" s="28">
        <v>2003</v>
      </c>
      <c r="T5" s="28">
        <v>2002</v>
      </c>
      <c r="U5" s="28">
        <v>2001</v>
      </c>
      <c r="V5" s="28">
        <v>2000</v>
      </c>
      <c r="W5" s="28">
        <v>1999</v>
      </c>
      <c r="X5" s="28">
        <v>1998</v>
      </c>
      <c r="Y5" s="28">
        <v>1997</v>
      </c>
      <c r="Z5" s="28">
        <v>1996</v>
      </c>
      <c r="AA5" s="28">
        <v>1995</v>
      </c>
      <c r="AB5" s="28">
        <v>1994</v>
      </c>
      <c r="AC5" s="28">
        <v>1993</v>
      </c>
      <c r="AD5" s="28">
        <v>1992</v>
      </c>
      <c r="AE5" s="28">
        <v>1991</v>
      </c>
      <c r="AF5" s="28">
        <v>1990</v>
      </c>
      <c r="AG5" s="28">
        <v>1989</v>
      </c>
      <c r="AH5" s="28">
        <v>1988</v>
      </c>
      <c r="AI5" s="28">
        <v>1987</v>
      </c>
      <c r="AJ5" s="28">
        <v>1986</v>
      </c>
      <c r="AK5" s="28">
        <v>1985</v>
      </c>
      <c r="AL5" s="28">
        <v>1984</v>
      </c>
      <c r="AM5" s="28">
        <v>1983</v>
      </c>
      <c r="AN5" s="28">
        <v>1982</v>
      </c>
      <c r="AO5" s="28">
        <v>1981</v>
      </c>
      <c r="AP5" s="28">
        <v>1980</v>
      </c>
    </row>
    <row r="6" spans="1:42" x14ac:dyDescent="0.25">
      <c r="A6" s="29"/>
      <c r="B6" s="25"/>
      <c r="C6" s="25"/>
      <c r="D6" s="25"/>
      <c r="E6" s="25"/>
      <c r="F6" s="25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</row>
    <row r="7" spans="1:42" x14ac:dyDescent="0.25">
      <c r="A7" s="29" t="s">
        <v>19</v>
      </c>
      <c r="B7" s="31">
        <v>121077</v>
      </c>
      <c r="C7" s="32">
        <v>120398</v>
      </c>
      <c r="D7" s="32">
        <v>119900</v>
      </c>
      <c r="E7" s="32">
        <v>118671</v>
      </c>
      <c r="F7" s="32">
        <v>115799</v>
      </c>
      <c r="G7" s="33">
        <v>112272</v>
      </c>
      <c r="H7" s="33">
        <v>109901</v>
      </c>
      <c r="I7" s="33">
        <v>108416</v>
      </c>
      <c r="J7" s="34">
        <v>107625</v>
      </c>
      <c r="K7" s="34">
        <v>108343</v>
      </c>
      <c r="L7" s="34">
        <v>110389</v>
      </c>
      <c r="M7" s="34">
        <v>112993</v>
      </c>
      <c r="N7" s="34">
        <v>112852</v>
      </c>
      <c r="O7" s="34">
        <v>110655</v>
      </c>
      <c r="P7" s="34">
        <v>109250</v>
      </c>
      <c r="Q7" s="34">
        <v>108717</v>
      </c>
      <c r="R7" s="34">
        <v>107932</v>
      </c>
      <c r="S7" s="34">
        <v>93926</v>
      </c>
      <c r="T7" s="34">
        <v>94162</v>
      </c>
      <c r="U7" s="34">
        <v>94397</v>
      </c>
      <c r="V7" s="34">
        <v>92790</v>
      </c>
      <c r="W7" s="34">
        <v>89281</v>
      </c>
      <c r="X7" s="34">
        <v>86179</v>
      </c>
      <c r="Y7" s="34">
        <v>81086</v>
      </c>
      <c r="Z7" s="34">
        <v>79098</v>
      </c>
      <c r="AA7" s="34">
        <v>81456</v>
      </c>
      <c r="AB7" s="34">
        <v>80863</v>
      </c>
      <c r="AC7" s="34">
        <v>78771</v>
      </c>
      <c r="AD7" s="34">
        <v>76110</v>
      </c>
      <c r="AE7" s="34">
        <v>77984</v>
      </c>
      <c r="AF7" s="34">
        <v>77780</v>
      </c>
      <c r="AG7" s="34">
        <v>75980</v>
      </c>
      <c r="AH7" s="34">
        <v>74002</v>
      </c>
      <c r="AI7" s="34">
        <v>72354</v>
      </c>
      <c r="AJ7" s="34">
        <v>72034</v>
      </c>
      <c r="AK7" s="34">
        <v>69659</v>
      </c>
      <c r="AL7" s="34">
        <v>67352</v>
      </c>
      <c r="AM7" s="34">
        <v>64313</v>
      </c>
      <c r="AN7" s="34">
        <v>64751</v>
      </c>
      <c r="AO7" s="34">
        <v>63700</v>
      </c>
      <c r="AP7" s="34">
        <v>63554</v>
      </c>
    </row>
    <row r="8" spans="1:42" x14ac:dyDescent="0.25">
      <c r="A8" s="29" t="s">
        <v>20</v>
      </c>
      <c r="B8" s="31">
        <v>13607</v>
      </c>
      <c r="C8" s="31">
        <v>13218</v>
      </c>
      <c r="D8" s="31">
        <v>12799</v>
      </c>
      <c r="E8" s="31">
        <v>12528</v>
      </c>
      <c r="F8" s="31">
        <v>12248</v>
      </c>
      <c r="G8" s="35">
        <v>11693</v>
      </c>
      <c r="H8" s="35">
        <v>11411</v>
      </c>
      <c r="I8" s="35">
        <v>11202</v>
      </c>
      <c r="J8" s="36">
        <v>11091</v>
      </c>
      <c r="K8" s="36">
        <v>11067</v>
      </c>
      <c r="L8" s="36">
        <v>10836</v>
      </c>
      <c r="M8" s="36">
        <v>10733</v>
      </c>
      <c r="N8" s="36">
        <v>10760</v>
      </c>
      <c r="O8" s="36">
        <v>10291</v>
      </c>
      <c r="P8" s="36">
        <v>10416</v>
      </c>
      <c r="Q8" s="36">
        <v>10023</v>
      </c>
      <c r="R8" s="36">
        <v>9677</v>
      </c>
      <c r="S8" s="36">
        <v>6768</v>
      </c>
      <c r="T8" s="36">
        <v>8158</v>
      </c>
      <c r="U8" s="36">
        <v>8186</v>
      </c>
      <c r="V8" s="36">
        <v>7958</v>
      </c>
      <c r="W8" s="36">
        <v>7649</v>
      </c>
      <c r="X8" s="36">
        <v>7186</v>
      </c>
      <c r="Y8" s="36">
        <v>6883</v>
      </c>
      <c r="Z8" s="36">
        <v>6861</v>
      </c>
      <c r="AA8" s="36">
        <v>6884</v>
      </c>
      <c r="AB8" s="36">
        <v>7776</v>
      </c>
      <c r="AC8" s="36">
        <v>8210</v>
      </c>
      <c r="AD8" s="36">
        <v>7753</v>
      </c>
      <c r="AE8" s="36">
        <v>8087</v>
      </c>
      <c r="AF8" s="36">
        <v>8444</v>
      </c>
      <c r="AG8" s="36">
        <v>8774</v>
      </c>
      <c r="AH8" s="36">
        <v>8439</v>
      </c>
      <c r="AI8" s="36">
        <v>8067</v>
      </c>
      <c r="AJ8" s="36">
        <v>7726</v>
      </c>
      <c r="AK8" s="36">
        <v>7262</v>
      </c>
      <c r="AL8" s="36">
        <v>6597</v>
      </c>
      <c r="AM8" s="36">
        <v>6179</v>
      </c>
      <c r="AN8" s="36">
        <v>6140</v>
      </c>
      <c r="AO8" s="36">
        <v>6362</v>
      </c>
      <c r="AP8" s="36">
        <v>7112</v>
      </c>
    </row>
    <row r="9" spans="1:42" x14ac:dyDescent="0.25">
      <c r="A9" s="29" t="s">
        <v>21</v>
      </c>
      <c r="B9" s="31">
        <v>4545</v>
      </c>
      <c r="C9" s="31">
        <v>4599</v>
      </c>
      <c r="D9" s="31">
        <v>4549</v>
      </c>
      <c r="E9" s="31">
        <v>4449</v>
      </c>
      <c r="F9" s="31">
        <v>4232</v>
      </c>
      <c r="G9" s="35">
        <v>4023</v>
      </c>
      <c r="H9" s="35">
        <v>3849</v>
      </c>
      <c r="I9" s="35">
        <v>3598</v>
      </c>
      <c r="J9" s="36">
        <v>3362</v>
      </c>
      <c r="K9" s="36">
        <v>3180</v>
      </c>
      <c r="L9" s="36">
        <v>3201</v>
      </c>
      <c r="M9" s="36">
        <v>2993</v>
      </c>
      <c r="N9" s="36">
        <v>2872</v>
      </c>
      <c r="O9" s="36">
        <v>2785</v>
      </c>
      <c r="P9" s="36">
        <v>2722</v>
      </c>
      <c r="Q9" s="36">
        <v>2723</v>
      </c>
      <c r="R9" s="36">
        <v>2613</v>
      </c>
      <c r="S9" s="36">
        <v>2228</v>
      </c>
      <c r="T9" s="36">
        <v>2253</v>
      </c>
      <c r="U9" s="36">
        <v>2217</v>
      </c>
      <c r="V9" s="36">
        <v>2216</v>
      </c>
      <c r="W9" s="36">
        <v>2247</v>
      </c>
      <c r="X9" s="36">
        <v>2198</v>
      </c>
      <c r="Y9" s="36">
        <v>2183</v>
      </c>
      <c r="Z9" s="36">
        <v>2155</v>
      </c>
      <c r="AA9" s="36">
        <v>3579</v>
      </c>
      <c r="AB9" s="36">
        <v>4071</v>
      </c>
      <c r="AC9" s="36">
        <v>3682</v>
      </c>
      <c r="AD9" s="36">
        <v>3516</v>
      </c>
      <c r="AE9" s="36">
        <v>3864</v>
      </c>
      <c r="AF9" s="36">
        <v>3843</v>
      </c>
      <c r="AG9" s="36">
        <v>3828</v>
      </c>
      <c r="AH9" s="36">
        <v>3872</v>
      </c>
      <c r="AI9" s="36">
        <v>3876</v>
      </c>
      <c r="AJ9" s="36">
        <v>3807</v>
      </c>
      <c r="AK9" s="36">
        <v>3725</v>
      </c>
      <c r="AL9" s="36">
        <v>3672</v>
      </c>
      <c r="AM9" s="36">
        <v>3551</v>
      </c>
      <c r="AN9" s="36">
        <v>3598</v>
      </c>
      <c r="AO9" s="36">
        <v>3386</v>
      </c>
      <c r="AP9" s="36">
        <v>3255</v>
      </c>
    </row>
    <row r="10" spans="1:42" x14ac:dyDescent="0.25">
      <c r="A10" s="29" t="s">
        <v>22</v>
      </c>
      <c r="B10" s="31">
        <v>1743</v>
      </c>
      <c r="C10" s="31">
        <v>1834</v>
      </c>
      <c r="D10" s="31">
        <v>1880</v>
      </c>
      <c r="E10" s="31">
        <v>1904</v>
      </c>
      <c r="F10" s="31">
        <v>1917</v>
      </c>
      <c r="G10" s="35">
        <v>1916</v>
      </c>
      <c r="H10" s="35">
        <v>1905</v>
      </c>
      <c r="I10" s="35">
        <v>1852</v>
      </c>
      <c r="J10" s="36">
        <v>1723</v>
      </c>
      <c r="K10" s="36">
        <v>1674</v>
      </c>
      <c r="L10" s="36">
        <v>1751</v>
      </c>
      <c r="M10" s="36">
        <v>1676</v>
      </c>
      <c r="N10" s="36">
        <v>1646</v>
      </c>
      <c r="O10" s="36">
        <v>1623</v>
      </c>
      <c r="P10" s="36">
        <v>1602</v>
      </c>
      <c r="Q10" s="36">
        <v>1640</v>
      </c>
      <c r="R10" s="36">
        <v>1669</v>
      </c>
      <c r="S10" s="36">
        <v>1561</v>
      </c>
      <c r="T10" s="36">
        <v>1542</v>
      </c>
      <c r="U10" s="36">
        <v>1546</v>
      </c>
      <c r="V10" s="36">
        <v>1540</v>
      </c>
      <c r="W10" s="36">
        <v>1534</v>
      </c>
      <c r="X10" s="36">
        <v>1522</v>
      </c>
      <c r="Y10" s="36">
        <v>1484</v>
      </c>
      <c r="Z10" s="36">
        <v>1426</v>
      </c>
      <c r="AA10" s="37" t="s">
        <v>23</v>
      </c>
      <c r="AB10" s="37" t="s">
        <v>23</v>
      </c>
      <c r="AC10" s="37" t="s">
        <v>23</v>
      </c>
      <c r="AD10" s="37" t="s">
        <v>23</v>
      </c>
      <c r="AE10" s="37" t="s">
        <v>23</v>
      </c>
      <c r="AF10" s="37" t="s">
        <v>23</v>
      </c>
      <c r="AG10" s="37" t="s">
        <v>23</v>
      </c>
      <c r="AH10" s="37" t="s">
        <v>23</v>
      </c>
      <c r="AI10" s="37" t="s">
        <v>23</v>
      </c>
      <c r="AJ10" s="37" t="s">
        <v>23</v>
      </c>
      <c r="AK10" s="37" t="s">
        <v>23</v>
      </c>
      <c r="AL10" s="37" t="s">
        <v>23</v>
      </c>
      <c r="AM10" s="37" t="s">
        <v>23</v>
      </c>
      <c r="AN10" s="37" t="s">
        <v>23</v>
      </c>
      <c r="AO10" s="37" t="s">
        <v>23</v>
      </c>
      <c r="AP10" s="37" t="s">
        <v>23</v>
      </c>
    </row>
    <row r="11" spans="1:42" x14ac:dyDescent="0.25">
      <c r="A11" s="29" t="s">
        <v>24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5">
        <v>0</v>
      </c>
      <c r="H11" s="35">
        <v>0</v>
      </c>
      <c r="I11" s="35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144</v>
      </c>
      <c r="AP11" s="36">
        <v>1536</v>
      </c>
    </row>
    <row r="12" spans="1:42" x14ac:dyDescent="0.25">
      <c r="A12" s="29" t="s">
        <v>25</v>
      </c>
      <c r="B12" s="31">
        <v>35910</v>
      </c>
      <c r="C12" s="31">
        <v>36461</v>
      </c>
      <c r="D12" s="31">
        <v>36643</v>
      </c>
      <c r="E12" s="31">
        <v>36254</v>
      </c>
      <c r="F12" s="31">
        <v>35990</v>
      </c>
      <c r="G12" s="35">
        <v>34618</v>
      </c>
      <c r="H12" s="35">
        <v>34440</v>
      </c>
      <c r="I12" s="35">
        <v>34804</v>
      </c>
      <c r="J12" s="36">
        <v>34510</v>
      </c>
      <c r="K12" s="36">
        <v>33777</v>
      </c>
      <c r="L12" s="36">
        <v>34636</v>
      </c>
      <c r="M12" s="36">
        <v>35641</v>
      </c>
      <c r="N12" s="36">
        <v>35405</v>
      </c>
      <c r="O12" s="36">
        <v>35548</v>
      </c>
      <c r="P12" s="36">
        <v>35773</v>
      </c>
      <c r="Q12" s="36">
        <v>35489</v>
      </c>
      <c r="R12" s="36">
        <v>35442</v>
      </c>
      <c r="S12" s="36">
        <v>36120</v>
      </c>
      <c r="T12" s="36">
        <v>36790</v>
      </c>
      <c r="U12" s="36">
        <v>38630</v>
      </c>
      <c r="V12" s="36">
        <v>40285</v>
      </c>
      <c r="W12" s="36">
        <v>39035</v>
      </c>
      <c r="X12" s="36">
        <v>38144</v>
      </c>
      <c r="Y12" s="36">
        <v>38201</v>
      </c>
      <c r="Z12" s="36">
        <v>36728</v>
      </c>
      <c r="AA12" s="36">
        <v>36429</v>
      </c>
      <c r="AB12" s="36">
        <v>30927</v>
      </c>
      <c r="AC12" s="36">
        <v>28117</v>
      </c>
      <c r="AD12" s="36">
        <v>27306</v>
      </c>
      <c r="AE12" s="36">
        <v>27397</v>
      </c>
      <c r="AF12" s="36">
        <v>25909</v>
      </c>
      <c r="AG12" s="36">
        <v>26303</v>
      </c>
      <c r="AH12" s="36">
        <v>27483</v>
      </c>
      <c r="AI12" s="36">
        <v>27504</v>
      </c>
      <c r="AJ12" s="36">
        <v>26490</v>
      </c>
      <c r="AK12" s="36">
        <v>26033</v>
      </c>
      <c r="AL12" s="36">
        <v>23928</v>
      </c>
      <c r="AM12" s="36">
        <v>23291</v>
      </c>
      <c r="AN12" s="36">
        <v>23961</v>
      </c>
      <c r="AO12" s="36">
        <v>22767</v>
      </c>
      <c r="AP12" s="36">
        <v>22542</v>
      </c>
    </row>
    <row r="13" spans="1:42" x14ac:dyDescent="0.25">
      <c r="A13" s="29" t="s">
        <v>26</v>
      </c>
      <c r="B13" s="31">
        <v>15519</v>
      </c>
      <c r="C13" s="31">
        <v>15306</v>
      </c>
      <c r="D13" s="31">
        <v>15251</v>
      </c>
      <c r="E13" s="31">
        <v>14802</v>
      </c>
      <c r="F13" s="31">
        <v>14353</v>
      </c>
      <c r="G13" s="35">
        <v>14535</v>
      </c>
      <c r="H13" s="35">
        <v>14512</v>
      </c>
      <c r="I13" s="35">
        <v>14204</v>
      </c>
      <c r="J13" s="36">
        <v>14238</v>
      </c>
      <c r="K13" s="36">
        <v>14527</v>
      </c>
      <c r="L13" s="36">
        <v>14646</v>
      </c>
      <c r="M13" s="36">
        <v>15034</v>
      </c>
      <c r="N13" s="36">
        <v>14897</v>
      </c>
      <c r="O13" s="36">
        <v>9819</v>
      </c>
      <c r="P13" s="36">
        <v>9331</v>
      </c>
      <c r="Q13" s="36">
        <v>9110</v>
      </c>
      <c r="R13" s="36">
        <v>9401</v>
      </c>
      <c r="S13" s="36">
        <v>9024</v>
      </c>
      <c r="T13" s="36">
        <v>9213</v>
      </c>
      <c r="U13" s="36">
        <v>9374</v>
      </c>
      <c r="V13" s="36">
        <v>8984</v>
      </c>
      <c r="W13" s="36">
        <v>9057</v>
      </c>
      <c r="X13" s="36">
        <v>8720</v>
      </c>
      <c r="Y13" s="36">
        <v>8629</v>
      </c>
      <c r="Z13" s="36">
        <v>6861</v>
      </c>
      <c r="AA13" s="36">
        <v>6611</v>
      </c>
      <c r="AB13" s="36">
        <v>7081</v>
      </c>
      <c r="AC13" s="36">
        <v>7414</v>
      </c>
      <c r="AD13" s="36">
        <v>6911</v>
      </c>
      <c r="AE13" s="36">
        <v>7004</v>
      </c>
      <c r="AF13" s="36">
        <v>7067</v>
      </c>
      <c r="AG13" s="36">
        <v>7111</v>
      </c>
      <c r="AH13" s="36">
        <v>6594</v>
      </c>
      <c r="AI13" s="36">
        <v>6458</v>
      </c>
      <c r="AJ13" s="36">
        <v>6179</v>
      </c>
      <c r="AK13" s="36">
        <v>5817</v>
      </c>
      <c r="AL13" s="36">
        <v>5779</v>
      </c>
      <c r="AM13" s="36">
        <v>5739</v>
      </c>
      <c r="AN13" s="36">
        <v>5622</v>
      </c>
      <c r="AO13" s="36">
        <v>5204</v>
      </c>
      <c r="AP13" s="36">
        <v>4278</v>
      </c>
    </row>
    <row r="14" spans="1:42" x14ac:dyDescent="0.25">
      <c r="A14" s="29" t="s">
        <v>27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5">
        <v>0</v>
      </c>
      <c r="H14" s="35">
        <v>0</v>
      </c>
      <c r="I14" s="35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4841</v>
      </c>
      <c r="AC14" s="36">
        <v>4522</v>
      </c>
      <c r="AD14" s="36">
        <v>4766</v>
      </c>
      <c r="AE14" s="36">
        <v>4517</v>
      </c>
      <c r="AF14" s="36">
        <v>4345</v>
      </c>
      <c r="AG14" s="36">
        <v>3999</v>
      </c>
      <c r="AH14" s="36">
        <v>4180</v>
      </c>
      <c r="AI14" s="36">
        <v>4238</v>
      </c>
      <c r="AJ14" s="36">
        <v>4246</v>
      </c>
      <c r="AK14" s="36">
        <v>3952</v>
      </c>
      <c r="AL14" s="36">
        <v>3616</v>
      </c>
      <c r="AM14" s="36">
        <v>3464</v>
      </c>
      <c r="AN14" s="36">
        <v>3567</v>
      </c>
      <c r="AO14" s="36">
        <v>2964</v>
      </c>
      <c r="AP14" s="36">
        <v>2806</v>
      </c>
    </row>
    <row r="15" spans="1:42" x14ac:dyDescent="0.25">
      <c r="A15" s="29" t="s">
        <v>28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5">
        <v>0</v>
      </c>
      <c r="H15" s="35">
        <v>0</v>
      </c>
      <c r="I15" s="35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2803</v>
      </c>
      <c r="AC15" s="36">
        <v>2596</v>
      </c>
      <c r="AD15" s="36">
        <v>2753</v>
      </c>
      <c r="AE15" s="36">
        <v>2533</v>
      </c>
      <c r="AF15" s="36">
        <v>2197</v>
      </c>
      <c r="AG15" s="36">
        <v>2224</v>
      </c>
      <c r="AH15" s="36">
        <v>2349</v>
      </c>
      <c r="AI15" s="36">
        <v>2372</v>
      </c>
      <c r="AJ15" s="36">
        <v>2282</v>
      </c>
      <c r="AK15" s="36">
        <v>2069</v>
      </c>
      <c r="AL15" s="36">
        <v>1907</v>
      </c>
      <c r="AM15" s="36">
        <v>1791</v>
      </c>
      <c r="AN15" s="36">
        <v>1821</v>
      </c>
      <c r="AO15" s="36">
        <v>1555</v>
      </c>
      <c r="AP15" s="36">
        <v>1565</v>
      </c>
    </row>
    <row r="16" spans="1:42" x14ac:dyDescent="0.25">
      <c r="A16" s="29" t="s">
        <v>29</v>
      </c>
      <c r="B16" s="31">
        <v>11047</v>
      </c>
      <c r="C16" s="31">
        <v>11244</v>
      </c>
      <c r="D16" s="31">
        <v>11244</v>
      </c>
      <c r="E16" s="31">
        <v>11090</v>
      </c>
      <c r="F16" s="31">
        <v>10945</v>
      </c>
      <c r="G16" s="35">
        <v>10777</v>
      </c>
      <c r="H16" s="35">
        <v>10318</v>
      </c>
      <c r="I16" s="35">
        <v>10180</v>
      </c>
      <c r="J16" s="36">
        <v>10260</v>
      </c>
      <c r="K16" s="36">
        <v>10646</v>
      </c>
      <c r="L16" s="36">
        <v>11080</v>
      </c>
      <c r="M16" s="36">
        <v>11459</v>
      </c>
      <c r="N16" s="36">
        <v>11585</v>
      </c>
      <c r="O16" s="36">
        <v>11522</v>
      </c>
      <c r="P16" s="36">
        <v>11643</v>
      </c>
      <c r="Q16" s="36">
        <v>11488</v>
      </c>
      <c r="R16" s="36">
        <v>11260</v>
      </c>
      <c r="S16" s="36">
        <v>10881</v>
      </c>
      <c r="T16" s="36">
        <v>11321</v>
      </c>
      <c r="U16" s="36">
        <v>11336</v>
      </c>
      <c r="V16" s="36">
        <v>11521</v>
      </c>
      <c r="W16" s="36">
        <v>11516</v>
      </c>
      <c r="X16" s="36">
        <v>11225</v>
      </c>
      <c r="Y16" s="36">
        <v>11267</v>
      </c>
      <c r="Z16" s="36">
        <v>11347</v>
      </c>
      <c r="AA16" s="36">
        <v>11186</v>
      </c>
      <c r="AB16" s="36">
        <v>11344</v>
      </c>
      <c r="AC16" s="36">
        <v>11356</v>
      </c>
      <c r="AD16" s="36">
        <v>11379</v>
      </c>
      <c r="AE16" s="36">
        <v>11527</v>
      </c>
      <c r="AF16" s="36">
        <v>11571</v>
      </c>
      <c r="AG16" s="36">
        <v>12073</v>
      </c>
      <c r="AH16" s="36">
        <v>12072</v>
      </c>
      <c r="AI16" s="36">
        <v>12403</v>
      </c>
      <c r="AJ16" s="36">
        <v>12485</v>
      </c>
      <c r="AK16" s="36">
        <v>12356</v>
      </c>
      <c r="AL16" s="36">
        <v>12383</v>
      </c>
      <c r="AM16" s="36">
        <v>12157</v>
      </c>
      <c r="AN16" s="36">
        <v>11937</v>
      </c>
      <c r="AO16" s="36">
        <v>11251</v>
      </c>
      <c r="AP16" s="36">
        <v>11374</v>
      </c>
    </row>
    <row r="17" spans="1:42" x14ac:dyDescent="0.25">
      <c r="A17" s="29" t="s">
        <v>30</v>
      </c>
      <c r="B17" s="31">
        <v>6366</v>
      </c>
      <c r="C17" s="31">
        <v>6093</v>
      </c>
      <c r="D17" s="31">
        <v>5905</v>
      </c>
      <c r="E17" s="31">
        <v>6289</v>
      </c>
      <c r="F17" s="31">
        <v>5813</v>
      </c>
      <c r="G17" s="35">
        <v>5438</v>
      </c>
      <c r="H17" s="35">
        <v>5152</v>
      </c>
      <c r="I17" s="35">
        <v>5242</v>
      </c>
      <c r="J17" s="36">
        <v>5055</v>
      </c>
      <c r="K17" s="36">
        <v>5019</v>
      </c>
      <c r="L17" s="36">
        <v>4810</v>
      </c>
      <c r="M17" s="36">
        <v>4690</v>
      </c>
      <c r="N17" s="36">
        <v>4714</v>
      </c>
      <c r="O17" s="36">
        <v>4609</v>
      </c>
      <c r="P17" s="36">
        <v>4430</v>
      </c>
      <c r="Q17" s="36">
        <v>4376</v>
      </c>
      <c r="R17" s="36">
        <v>4219</v>
      </c>
      <c r="S17" s="36">
        <v>4256</v>
      </c>
      <c r="T17" s="36">
        <v>4403</v>
      </c>
      <c r="U17" s="36">
        <v>4306</v>
      </c>
      <c r="V17" s="36">
        <v>4466</v>
      </c>
      <c r="W17" s="36">
        <v>4421</v>
      </c>
      <c r="X17" s="36">
        <v>4484</v>
      </c>
      <c r="Y17" s="36">
        <v>4426</v>
      </c>
      <c r="Z17" s="36">
        <v>4356</v>
      </c>
      <c r="AA17" s="36">
        <v>1124</v>
      </c>
      <c r="AB17" s="36">
        <v>1140</v>
      </c>
      <c r="AC17" s="36">
        <v>1181</v>
      </c>
      <c r="AD17" s="36">
        <v>1192</v>
      </c>
      <c r="AE17" s="36">
        <v>1152</v>
      </c>
      <c r="AF17" s="36">
        <v>1198</v>
      </c>
      <c r="AG17" s="36">
        <v>1248</v>
      </c>
      <c r="AH17" s="36">
        <v>1234</v>
      </c>
      <c r="AI17" s="36">
        <v>1196</v>
      </c>
      <c r="AJ17" s="36">
        <v>1188</v>
      </c>
      <c r="AK17" s="36">
        <v>1169</v>
      </c>
      <c r="AL17" s="36">
        <v>1087</v>
      </c>
      <c r="AM17" s="36">
        <v>1084</v>
      </c>
      <c r="AN17" s="36">
        <v>1088</v>
      </c>
      <c r="AO17" s="36">
        <v>1133</v>
      </c>
      <c r="AP17" s="36">
        <v>1009</v>
      </c>
    </row>
    <row r="18" spans="1:42" x14ac:dyDescent="0.25">
      <c r="A18" s="29" t="s">
        <v>31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5">
        <v>0</v>
      </c>
      <c r="H18" s="35">
        <v>0</v>
      </c>
      <c r="I18" s="35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3339</v>
      </c>
      <c r="AB18" s="36">
        <v>3387</v>
      </c>
      <c r="AC18" s="36">
        <v>3293</v>
      </c>
      <c r="AD18" s="36">
        <v>3075</v>
      </c>
      <c r="AE18" s="36">
        <v>2854</v>
      </c>
      <c r="AF18" s="36">
        <v>2952</v>
      </c>
      <c r="AG18" s="36">
        <v>2863</v>
      </c>
      <c r="AH18" s="36">
        <v>2630</v>
      </c>
      <c r="AI18" s="36">
        <v>2251</v>
      </c>
      <c r="AJ18" s="36">
        <v>1922</v>
      </c>
      <c r="AK18" s="36">
        <v>1925</v>
      </c>
      <c r="AL18" s="36">
        <v>1733</v>
      </c>
      <c r="AM18" s="36">
        <v>1699</v>
      </c>
      <c r="AN18" s="36">
        <v>1465</v>
      </c>
      <c r="AO18" s="36">
        <v>1359</v>
      </c>
      <c r="AP18" s="36">
        <v>1310</v>
      </c>
    </row>
    <row r="19" spans="1:42" x14ac:dyDescent="0.25">
      <c r="A19" s="29" t="s">
        <v>14</v>
      </c>
      <c r="B19" s="31">
        <v>7039</v>
      </c>
      <c r="C19" s="31">
        <v>7138</v>
      </c>
      <c r="D19" s="31">
        <v>6593</v>
      </c>
      <c r="E19" s="31">
        <v>6343</v>
      </c>
      <c r="F19" s="31">
        <v>5972</v>
      </c>
      <c r="G19" s="35">
        <v>5921</v>
      </c>
      <c r="H19" s="35">
        <v>5857</v>
      </c>
      <c r="I19" s="35">
        <v>6018</v>
      </c>
      <c r="J19" s="36">
        <v>6152</v>
      </c>
      <c r="K19" s="36">
        <v>5580</v>
      </c>
      <c r="L19" s="36">
        <v>5840</v>
      </c>
      <c r="M19" s="36">
        <v>6642</v>
      </c>
      <c r="N19" s="36">
        <v>7081</v>
      </c>
      <c r="O19" s="36">
        <v>6885</v>
      </c>
      <c r="P19" s="36">
        <v>6616</v>
      </c>
      <c r="Q19" s="36">
        <v>6343</v>
      </c>
      <c r="R19" s="36">
        <v>6153</v>
      </c>
      <c r="S19" s="36">
        <v>6596</v>
      </c>
      <c r="T19" s="36">
        <v>7525</v>
      </c>
      <c r="U19" s="36">
        <v>7121</v>
      </c>
      <c r="V19" s="36">
        <v>7121</v>
      </c>
      <c r="W19" s="36">
        <v>7245</v>
      </c>
      <c r="X19" s="36">
        <v>7171</v>
      </c>
      <c r="Y19" s="36">
        <v>6622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</row>
    <row r="20" spans="1:42" x14ac:dyDescent="0.25">
      <c r="A20" s="29" t="s">
        <v>10</v>
      </c>
      <c r="B20" s="31">
        <v>12330</v>
      </c>
      <c r="C20" s="31">
        <v>12614</v>
      </c>
      <c r="D20" s="31">
        <v>12969</v>
      </c>
      <c r="E20" s="31">
        <v>13244</v>
      </c>
      <c r="F20" s="31">
        <v>13264</v>
      </c>
      <c r="G20" s="35">
        <v>13487</v>
      </c>
      <c r="H20" s="35">
        <v>13483</v>
      </c>
      <c r="I20" s="35">
        <v>13780</v>
      </c>
      <c r="J20" s="36">
        <v>13918</v>
      </c>
      <c r="K20" s="36">
        <v>13814</v>
      </c>
      <c r="L20" s="36">
        <v>13854</v>
      </c>
      <c r="M20" s="36">
        <v>14093</v>
      </c>
      <c r="N20" s="36">
        <v>13994</v>
      </c>
      <c r="O20" s="36">
        <v>13838</v>
      </c>
      <c r="P20" s="36">
        <v>14218</v>
      </c>
      <c r="Q20" s="36">
        <v>14270</v>
      </c>
      <c r="R20" s="36">
        <v>14725</v>
      </c>
      <c r="S20" s="36">
        <v>11411</v>
      </c>
      <c r="T20" s="36">
        <v>12349</v>
      </c>
      <c r="U20" s="36">
        <v>12624</v>
      </c>
      <c r="V20" s="36">
        <v>13154</v>
      </c>
      <c r="W20" s="36">
        <v>13123</v>
      </c>
      <c r="X20" s="36">
        <v>13641</v>
      </c>
      <c r="Y20" s="36">
        <v>14269</v>
      </c>
      <c r="Z20" s="36">
        <v>21239</v>
      </c>
      <c r="AA20" s="36">
        <v>21218</v>
      </c>
      <c r="AB20" s="36">
        <v>22966</v>
      </c>
      <c r="AC20" s="36">
        <v>28810</v>
      </c>
      <c r="AD20" s="36">
        <v>28890</v>
      </c>
      <c r="AE20" s="36">
        <v>31404</v>
      </c>
      <c r="AF20" s="36">
        <v>31491</v>
      </c>
      <c r="AG20" s="36">
        <v>29227</v>
      </c>
      <c r="AH20" s="36">
        <v>27080</v>
      </c>
      <c r="AI20" s="36">
        <v>25859</v>
      </c>
      <c r="AJ20" s="36">
        <v>24759</v>
      </c>
      <c r="AK20" s="36">
        <v>24142</v>
      </c>
      <c r="AL20" s="36">
        <v>22278</v>
      </c>
      <c r="AM20" s="36">
        <v>21844</v>
      </c>
      <c r="AN20" s="36">
        <v>22190</v>
      </c>
      <c r="AO20" s="36">
        <v>21222</v>
      </c>
      <c r="AP20" s="36">
        <v>20515</v>
      </c>
    </row>
    <row r="21" spans="1:42" x14ac:dyDescent="0.25">
      <c r="A21" s="29" t="s">
        <v>11</v>
      </c>
      <c r="B21" s="31">
        <v>2119</v>
      </c>
      <c r="C21" s="31">
        <v>2318</v>
      </c>
      <c r="D21" s="31">
        <v>2368</v>
      </c>
      <c r="E21" s="31">
        <v>2341</v>
      </c>
      <c r="F21" s="31">
        <v>2404</v>
      </c>
      <c r="G21" s="35">
        <v>1976</v>
      </c>
      <c r="H21" s="35">
        <v>1856</v>
      </c>
      <c r="I21" s="35">
        <v>1827</v>
      </c>
      <c r="J21" s="36">
        <v>1818</v>
      </c>
      <c r="K21" s="36">
        <v>1838</v>
      </c>
      <c r="L21" s="36">
        <v>1920</v>
      </c>
      <c r="M21" s="36">
        <v>2026</v>
      </c>
      <c r="N21" s="36">
        <v>2052</v>
      </c>
      <c r="O21" s="36">
        <v>2039</v>
      </c>
      <c r="P21" s="36">
        <v>2205</v>
      </c>
      <c r="Q21" s="36">
        <v>2242</v>
      </c>
      <c r="R21" s="36">
        <v>2169</v>
      </c>
      <c r="S21" s="36">
        <v>1450</v>
      </c>
      <c r="T21" s="36">
        <v>1514</v>
      </c>
      <c r="U21" s="36">
        <v>1564</v>
      </c>
      <c r="V21" s="36">
        <v>1697</v>
      </c>
      <c r="W21" s="36">
        <v>1856</v>
      </c>
      <c r="X21" s="36">
        <v>2140</v>
      </c>
      <c r="Y21" s="36">
        <v>2170</v>
      </c>
      <c r="Z21" s="36">
        <v>2365</v>
      </c>
      <c r="AA21" s="36">
        <v>2730</v>
      </c>
      <c r="AB21" s="36">
        <v>3047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</row>
    <row r="22" spans="1:42" x14ac:dyDescent="0.25">
      <c r="A22" s="29" t="s">
        <v>13</v>
      </c>
      <c r="B22" s="31">
        <v>2412</v>
      </c>
      <c r="C22" s="31">
        <v>2362</v>
      </c>
      <c r="D22" s="31">
        <v>2273</v>
      </c>
      <c r="E22" s="31">
        <v>2252</v>
      </c>
      <c r="F22" s="31">
        <v>2218</v>
      </c>
      <c r="G22" s="35">
        <v>2100</v>
      </c>
      <c r="H22" s="35">
        <v>1964</v>
      </c>
      <c r="I22" s="35">
        <v>2015</v>
      </c>
      <c r="J22" s="36">
        <v>2105</v>
      </c>
      <c r="K22" s="36">
        <v>2226</v>
      </c>
      <c r="L22" s="36">
        <v>2368</v>
      </c>
      <c r="M22" s="36">
        <v>2495</v>
      </c>
      <c r="N22" s="36">
        <v>2623</v>
      </c>
      <c r="O22" s="36">
        <v>2599</v>
      </c>
      <c r="P22" s="36">
        <v>2593</v>
      </c>
      <c r="Q22" s="36">
        <v>2582</v>
      </c>
      <c r="R22" s="36">
        <v>2590</v>
      </c>
      <c r="S22" s="36">
        <v>2292</v>
      </c>
      <c r="T22" s="36">
        <v>2353</v>
      </c>
      <c r="U22" s="36">
        <v>2379</v>
      </c>
      <c r="V22" s="36">
        <v>2465</v>
      </c>
      <c r="W22" s="36">
        <v>2548</v>
      </c>
      <c r="X22" s="36">
        <v>2633</v>
      </c>
      <c r="Y22" s="36">
        <v>2778</v>
      </c>
      <c r="Z22" s="36">
        <v>2983</v>
      </c>
      <c r="AA22" s="36">
        <v>3109</v>
      </c>
      <c r="AB22" s="36">
        <v>3346</v>
      </c>
      <c r="AC22" s="36">
        <v>3606</v>
      </c>
      <c r="AD22" s="36">
        <v>3764</v>
      </c>
      <c r="AE22" s="36">
        <v>4358</v>
      </c>
      <c r="AF22" s="36">
        <v>4519</v>
      </c>
      <c r="AG22" s="36">
        <v>4751</v>
      </c>
      <c r="AH22" s="36">
        <v>4071</v>
      </c>
      <c r="AI22" s="36">
        <v>3828</v>
      </c>
      <c r="AJ22" s="36">
        <v>3853</v>
      </c>
      <c r="AK22" s="36">
        <v>3473</v>
      </c>
      <c r="AL22" s="36">
        <v>3279</v>
      </c>
      <c r="AM22" s="36">
        <v>3555</v>
      </c>
      <c r="AN22" s="36">
        <v>3630</v>
      </c>
      <c r="AO22" s="36">
        <v>3649</v>
      </c>
      <c r="AP22" s="36">
        <v>3492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 - Essential Services</vt:lpstr>
      <vt:lpstr>Personnel Capacity</vt:lpstr>
    </vt:vector>
  </TitlesOfParts>
  <Company>City of New York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Independent Budget Office</dc:creator>
  <cp:lastModifiedBy>Daniel Kahn</cp:lastModifiedBy>
  <cp:lastPrinted>2018-12-27T17:55:52Z</cp:lastPrinted>
  <dcterms:created xsi:type="dcterms:W3CDTF">2001-10-23T12:39:40Z</dcterms:created>
  <dcterms:modified xsi:type="dcterms:W3CDTF">2021-02-05T20:08:31Z</dcterms:modified>
</cp:coreProperties>
</file>