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reonaerickson/Downloads/"/>
    </mc:Choice>
  </mc:AlternateContent>
  <xr:revisionPtr revIDLastSave="0" documentId="13_ncr:1_{706661A1-E809-8145-A924-4B7805530003}" xr6:coauthVersionLast="45" xr6:coauthVersionMax="45" xr10:uidLastSave="{00000000-0000-0000-0000-000000000000}"/>
  <bookViews>
    <workbookView xWindow="0" yWindow="460" windowWidth="28800" windowHeight="16420" tabRatio="714" activeTab="3" xr2:uid="{00000000-000D-0000-FFFF-FFFF00000000}"/>
  </bookViews>
  <sheets>
    <sheet name="Equipment" sheetId="28" state="hidden" r:id="rId1"/>
    <sheet name="DonComparWP" sheetId="24" state="hidden" r:id="rId2"/>
    <sheet name="999" sheetId="29" state="hidden" r:id="rId3"/>
    <sheet name="WSF Board Report" sheetId="1" r:id="rId4"/>
    <sheet name="Disb &amp; Expenses" sheetId="4" r:id="rId5"/>
  </sheets>
  <externalReferences>
    <externalReference r:id="rId6"/>
    <externalReference r:id="rId7"/>
  </externalReferences>
  <definedNames>
    <definedName name="BOM">#REF!</definedName>
    <definedName name="CIBC">#REF!</definedName>
    <definedName name="EXP">#REF!</definedName>
    <definedName name="GENERAL">#REF!</definedName>
    <definedName name="INVEST">#REF!</definedName>
    <definedName name="mri" localSheetId="1">[1]CSFdisbursment!#REF!</definedName>
    <definedName name="mri">[2]disburs!#REF!</definedName>
    <definedName name="PETTY">#REF!</definedName>
    <definedName name="_xlnm.Print_Area" localSheetId="1">DonComparWP!$A$1:$K$68</definedName>
    <definedName name="_xlnm.Print_Area" localSheetId="3">'WSF Board Report'!$A$1:$M$45</definedName>
    <definedName name="_xlnm.Print_Titles" localSheetId="4">'Disb &amp; Expenses'!$1:$2</definedName>
    <definedName name="RESTRICT">#REF!</definedName>
    <definedName name="YT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4" l="1"/>
  <c r="K8" i="1"/>
  <c r="K9" i="1"/>
  <c r="K10" i="1"/>
  <c r="K11" i="1"/>
  <c r="K12" i="1"/>
  <c r="K13" i="1"/>
  <c r="K14" i="1"/>
  <c r="K15" i="1"/>
  <c r="K16" i="1"/>
  <c r="K17" i="1"/>
  <c r="K18" i="1"/>
  <c r="I19" i="1"/>
  <c r="I32" i="1"/>
  <c r="G31" i="1"/>
  <c r="A3" i="4" l="1"/>
  <c r="L29" i="1" l="1"/>
  <c r="K27" i="1" l="1"/>
  <c r="M27" i="1" l="1"/>
  <c r="L34" i="1" l="1"/>
  <c r="L37" i="1" l="1"/>
  <c r="E42" i="29" l="1"/>
  <c r="D42" i="29"/>
  <c r="D34" i="29"/>
  <c r="F31" i="29"/>
  <c r="F30" i="29"/>
  <c r="F29" i="29"/>
  <c r="F28" i="29"/>
  <c r="F27" i="29"/>
  <c r="F26" i="29"/>
  <c r="F25" i="29"/>
  <c r="F24" i="29"/>
  <c r="F23" i="29"/>
  <c r="F22" i="29"/>
  <c r="F21" i="29"/>
  <c r="F17" i="29"/>
  <c r="F16" i="29"/>
  <c r="F15" i="29"/>
  <c r="F14" i="29"/>
  <c r="F13" i="29"/>
  <c r="F12" i="29"/>
  <c r="F11" i="29"/>
  <c r="F10" i="29"/>
  <c r="F42" i="29" l="1"/>
  <c r="D25" i="28" l="1"/>
  <c r="D19" i="24" l="1"/>
  <c r="D17" i="24"/>
  <c r="D16" i="24"/>
  <c r="D10" i="28" l="1"/>
  <c r="D14" i="28" s="1"/>
  <c r="C14" i="28"/>
  <c r="E11" i="28"/>
  <c r="E32" i="28"/>
  <c r="E33" i="28"/>
  <c r="E34" i="28"/>
  <c r="E35" i="28"/>
  <c r="E36" i="28"/>
  <c r="E37" i="28"/>
  <c r="E38" i="28"/>
  <c r="E31" i="28"/>
  <c r="D39" i="28"/>
  <c r="C39" i="28"/>
  <c r="E26" i="28"/>
  <c r="E27" i="28"/>
  <c r="E25" i="28"/>
  <c r="D28" i="28"/>
  <c r="C28" i="28"/>
  <c r="E18" i="28"/>
  <c r="E19" i="28"/>
  <c r="E20" i="28"/>
  <c r="E21" i="28"/>
  <c r="E22" i="28"/>
  <c r="E17" i="28"/>
  <c r="D23" i="28"/>
  <c r="C23" i="28"/>
  <c r="E12" i="28"/>
  <c r="D21" i="24"/>
  <c r="F9" i="24"/>
  <c r="F21" i="24" s="1"/>
  <c r="J19" i="24"/>
  <c r="H21" i="24"/>
  <c r="J21" i="24"/>
  <c r="L16" i="24"/>
  <c r="H45" i="1"/>
  <c r="L10" i="24"/>
  <c r="L8" i="24"/>
  <c r="K42" i="1"/>
  <c r="Q8" i="24"/>
  <c r="Q11" i="24"/>
  <c r="Q18" i="24"/>
  <c r="O10" i="24"/>
  <c r="O16" i="24"/>
  <c r="O19" i="24"/>
  <c r="K43" i="1"/>
  <c r="F45" i="1"/>
  <c r="E45" i="1"/>
  <c r="I45" i="1"/>
  <c r="G45" i="1"/>
  <c r="J45" i="1"/>
  <c r="K41" i="1"/>
  <c r="D45" i="1"/>
  <c r="C45" i="1"/>
  <c r="C29" i="1" l="1"/>
  <c r="F29" i="1"/>
  <c r="C34" i="1"/>
  <c r="Q21" i="24"/>
  <c r="J29" i="1"/>
  <c r="D29" i="1"/>
  <c r="E29" i="1"/>
  <c r="L21" i="24"/>
  <c r="G29" i="1"/>
  <c r="O21" i="24"/>
  <c r="E28" i="28"/>
  <c r="K45" i="1"/>
  <c r="E39" i="28"/>
  <c r="E10" i="28"/>
  <c r="E14" i="28" s="1"/>
  <c r="E23" i="28"/>
  <c r="M14" i="1"/>
  <c r="M12" i="1"/>
  <c r="M11" i="1"/>
  <c r="M10" i="1"/>
  <c r="M9" i="1"/>
  <c r="F34" i="1"/>
  <c r="K24" i="1"/>
  <c r="M24" i="1" s="1"/>
  <c r="K21" i="1"/>
  <c r="M21" i="1" s="1"/>
  <c r="M13" i="1"/>
  <c r="K26" i="1"/>
  <c r="M26" i="1" s="1"/>
  <c r="K20" i="1"/>
  <c r="M20" i="1" s="1"/>
  <c r="M15" i="1"/>
  <c r="E34" i="1"/>
  <c r="K25" i="1"/>
  <c r="M25" i="1" s="1"/>
  <c r="D34" i="1"/>
  <c r="G34" i="1"/>
  <c r="K19" i="1"/>
  <c r="M19" i="1" s="1"/>
  <c r="K23" i="1"/>
  <c r="M23" i="1" s="1"/>
  <c r="M18" i="1"/>
  <c r="H29" i="1"/>
  <c r="M17" i="1"/>
  <c r="I34" i="1"/>
  <c r="M16" i="1"/>
  <c r="C43" i="28"/>
  <c r="D43" i="28"/>
  <c r="F37" i="1" l="1"/>
  <c r="D37" i="1"/>
  <c r="M8" i="1"/>
  <c r="C37" i="1"/>
  <c r="I29" i="1"/>
  <c r="I37" i="1" s="1"/>
  <c r="J34" i="1"/>
  <c r="J37" i="1" s="1"/>
  <c r="E43" i="28"/>
  <c r="K22" i="1"/>
  <c r="K29" i="1" s="1"/>
  <c r="E37" i="1"/>
  <c r="G37" i="1"/>
  <c r="K31" i="1"/>
  <c r="M31" i="1" s="1"/>
  <c r="M22" i="1" l="1"/>
  <c r="M29" i="1" s="1"/>
  <c r="K32" i="1" l="1"/>
  <c r="H34" i="1"/>
  <c r="H37" i="1" s="1"/>
  <c r="K34" i="1" l="1"/>
  <c r="K37" i="1" s="1"/>
  <c r="M32" i="1"/>
  <c r="M34" i="1" s="1"/>
  <c r="M3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Chinook Health Region</author>
  </authors>
  <commentList>
    <comment ref="H10" authorId="0" shapeId="0" xr:uid="{00000000-0006-0000-0100-000001000000}">
      <text>
        <r>
          <rPr>
            <b/>
            <sz val="10"/>
            <color indexed="81"/>
            <rFont val="Tahoma"/>
            <family val="2"/>
          </rPr>
          <t>Dana:</t>
        </r>
        <r>
          <rPr>
            <sz val="10"/>
            <color indexed="81"/>
            <rFont val="Tahoma"/>
            <family val="2"/>
          </rPr>
          <t xml:space="preserve">
Casino AR being reversed and actual being less than estimate</t>
        </r>
      </text>
    </comment>
  </commentList>
</comments>
</file>

<file path=xl/sharedStrings.xml><?xml version="1.0" encoding="utf-8"?>
<sst xmlns="http://schemas.openxmlformats.org/spreadsheetml/2006/main" count="288" uniqueCount="264">
  <si>
    <t>Windy Slopes Health Foundation</t>
  </si>
  <si>
    <t>DONATION</t>
  </si>
  <si>
    <t>OPENING</t>
  </si>
  <si>
    <t>Donations</t>
  </si>
  <si>
    <t>Interest</t>
  </si>
  <si>
    <t>Disbursements</t>
  </si>
  <si>
    <t>Event Costs</t>
  </si>
  <si>
    <t>Stretcher</t>
  </si>
  <si>
    <t>LDR Suite</t>
  </si>
  <si>
    <t>LTC</t>
  </si>
  <si>
    <t>Palliative Care</t>
  </si>
  <si>
    <t>Balance</t>
  </si>
  <si>
    <t>Equipment</t>
  </si>
  <si>
    <t>TOTAL FUNDS</t>
  </si>
  <si>
    <t>Acute Care</t>
  </si>
  <si>
    <t>Disbursements and Expenses</t>
  </si>
  <si>
    <t>Staff Fund</t>
  </si>
  <si>
    <t>Community Care</t>
  </si>
  <si>
    <t>ACCOUNT</t>
  </si>
  <si>
    <t>Stars Grant</t>
  </si>
  <si>
    <t>Palliative Care Ed</t>
  </si>
  <si>
    <t>Internally Restricted</t>
  </si>
  <si>
    <t>CHR Restricted for WSF</t>
  </si>
  <si>
    <t>3333*WSF</t>
  </si>
  <si>
    <t>Fundraising</t>
  </si>
  <si>
    <t>Admin Costs</t>
  </si>
  <si>
    <t>TOTAL - Restricted Fund</t>
  </si>
  <si>
    <t>TOTAL - Unrestricted Fund</t>
  </si>
  <si>
    <t>Undesignated</t>
  </si>
  <si>
    <t>Electric Bed</t>
  </si>
  <si>
    <t>Physiotherapy</t>
  </si>
  <si>
    <t>Amount</t>
  </si>
  <si>
    <t>Casino</t>
  </si>
  <si>
    <t>Cabaret</t>
  </si>
  <si>
    <t>2003/04</t>
  </si>
  <si>
    <t>2004/05</t>
  </si>
  <si>
    <t>Comparative Donation and Fundraising Revenue</t>
  </si>
  <si>
    <t xml:space="preserve">January </t>
  </si>
  <si>
    <t>February</t>
  </si>
  <si>
    <t>March</t>
  </si>
  <si>
    <t>April</t>
  </si>
  <si>
    <t xml:space="preserve">May </t>
  </si>
  <si>
    <t>June</t>
  </si>
  <si>
    <t>July</t>
  </si>
  <si>
    <t>August</t>
  </si>
  <si>
    <t>September</t>
  </si>
  <si>
    <t>October</t>
  </si>
  <si>
    <t>November</t>
  </si>
  <si>
    <t>December</t>
  </si>
  <si>
    <t>Estate of G. Tucker $2,000</t>
  </si>
  <si>
    <t>P.C. Chamber of Economic Development - $1,500</t>
  </si>
  <si>
    <t>LRH Foundation  - WSF's share of Dreamlife Lottery proceeds $3,770.81</t>
  </si>
  <si>
    <t>Auxiliary to Pincher Creek Hospital donated $12,500 for Surgical Upgrade</t>
  </si>
  <si>
    <t>Fashion Show fundraiser - $2,265</t>
  </si>
  <si>
    <t>Talisman Energy Canada donation of $5,000 and Sinnott donation of $5,000</t>
  </si>
  <si>
    <t>Donations for Surgical Upgrade of $3,512.51 - Shell Canada and $5,000 - Cowleys Lions</t>
  </si>
  <si>
    <t>Cabaret fundraiser $10,722; Donation from Cook $2,500</t>
  </si>
  <si>
    <t>Donations for Surgical Upgrade: Lethbridge Community Foundation $8,000;</t>
  </si>
  <si>
    <t>Surgical Upgrade donations: Cummins $10,000; Knights of Columbus $10,000;</t>
  </si>
  <si>
    <t>Haavardsrud $5,000; Long $2,000; CIBC $1,500</t>
  </si>
  <si>
    <t>Pincher Creek Lions $2,000;  Pincher Creek Chamber of Econ. Development $1,500</t>
  </si>
  <si>
    <t>Casino proceeds received $26,577.93</t>
  </si>
  <si>
    <t>Royal Canadian Legion donation of $5,000 for Surgical Upgrade project</t>
  </si>
  <si>
    <t>Gift in Kind receipts of $10,633 for BUYH were written</t>
  </si>
  <si>
    <t>Windy Slopes Beef Up Your Health Fundraiser - $10,388 and</t>
  </si>
  <si>
    <t>Gift in Kind of ring for Raffle $2,225</t>
  </si>
  <si>
    <t>Ring Raffle fundraiser proceeds - $2,333</t>
  </si>
  <si>
    <t>Total CHR funds restricted for WSF</t>
  </si>
  <si>
    <t>Respiratory</t>
  </si>
  <si>
    <t>A/R LHF Lottery proceeds $9,111.76; A/R set up for $1,856.35 for donation check rec'd</t>
  </si>
  <si>
    <t>March 18 - not deposited until April 7 as per Fundraising Coordinator</t>
  </si>
  <si>
    <t>LRH Foundation Lucky 7 proceeds - $3,887.41; Lobster Fest fundraiser $3,520.50</t>
  </si>
  <si>
    <t>2005/06</t>
  </si>
  <si>
    <t>Pincher Creek Hospital Auxiliary - $8,500</t>
  </si>
  <si>
    <t>Shell Canada - proceeds from Employee banquest for surgical upgrade - $2,013.15</t>
  </si>
  <si>
    <t>Shell Canada donation for surgical equipment received - $3200</t>
  </si>
  <si>
    <t>Cabaret proceeds $19,759</t>
  </si>
  <si>
    <t>$25,000 private donation, $5,000 from Cowley Lions Club</t>
  </si>
  <si>
    <t>$25,000 Donation from McClean Family</t>
  </si>
  <si>
    <t>Play Area</t>
  </si>
  <si>
    <t>$1,000 donation from Colleen's Craft Cupboard,$5,100 from Estate of Pat Rouleau</t>
  </si>
  <si>
    <t>$2,919 from Megan Therese Alexander Memorial Fund</t>
  </si>
  <si>
    <t>2006/2007</t>
  </si>
  <si>
    <t>Proceeds from Charlie Major concert $53,186 with reduction</t>
  </si>
  <si>
    <t>of $9,000 accrual from March for Dreamlife and 50/50 lotto</t>
  </si>
  <si>
    <t xml:space="preserve">Additional proceeds from the Charlie Major concert of $12, 120 </t>
  </si>
  <si>
    <t xml:space="preserve">and $3,608 worth of gifts in kind received for the C. Major fundraiser </t>
  </si>
  <si>
    <t>$1,500 from AB Elks Foundation for Acute care</t>
  </si>
  <si>
    <t>$3,580 raised from the Chevelles cabaret</t>
  </si>
  <si>
    <t xml:space="preserve">Proceeds of $6,774.60 received from 50/50 lottery and $5,287.34 </t>
  </si>
  <si>
    <t xml:space="preserve">received from 2005 Dreamlife lottery, $8,207.12 raised at the </t>
  </si>
  <si>
    <t xml:space="preserve">Chevelles cabaret </t>
  </si>
  <si>
    <t>Spring Event</t>
  </si>
  <si>
    <t>$6,660 raised through the Flare Stack Drop fundraiser</t>
  </si>
  <si>
    <t>Muriel Luco donated $5,000, Lois &amp; Glen Mumey donated $1,000</t>
  </si>
  <si>
    <t>$8,459.70 raised through the tree of hope campaign.</t>
  </si>
  <si>
    <t>Externally Rstd</t>
  </si>
  <si>
    <t>External Purchase</t>
  </si>
  <si>
    <t>Paediatrics</t>
  </si>
  <si>
    <t>Colossal Construction Ltd. $5,000 and $7,000 from Auxilliary</t>
  </si>
  <si>
    <t>ER</t>
  </si>
  <si>
    <r>
      <t>$</t>
    </r>
    <r>
      <rPr>
        <sz val="12"/>
        <rFont val="Arial"/>
        <family val="2"/>
      </rPr>
      <t xml:space="preserve">64,951.50 received from Casino proceeds and </t>
    </r>
  </si>
  <si>
    <t>$4,100 from cowley lions club, $16,220 from dreamlife and 5050 proceeds</t>
  </si>
  <si>
    <t>2007/2008</t>
  </si>
  <si>
    <t>$35,863 raised from the Julian Austin concert and $4,015 of casino proceeds were received</t>
  </si>
  <si>
    <t>$26,731.37 of casino proceeds received but the March estimate of $35,000 was reversed</t>
  </si>
  <si>
    <t>which makes up for the negative number</t>
  </si>
  <si>
    <t xml:space="preserve">$4,490 received for spring event </t>
  </si>
  <si>
    <t>Additional Dreamlife and 5050 proceeds of $3,084.55 received.</t>
  </si>
  <si>
    <t xml:space="preserve">$3,510 raised from Wilkinson ticket sales.  </t>
  </si>
  <si>
    <t>Cabaret ticket sales</t>
  </si>
  <si>
    <t xml:space="preserve">Wal Mart $4,000, AB Shock Trauma Air Rescue Foundation $1,900 and </t>
  </si>
  <si>
    <t>Strike energy $1,000</t>
  </si>
  <si>
    <t xml:space="preserve">Nickel Family Foundation donation of $8,700 and tree of hope </t>
  </si>
  <si>
    <t xml:space="preserve">campaign raised $12,685 </t>
  </si>
  <si>
    <t>PC Knights of columbus $8,700</t>
  </si>
  <si>
    <t>Bouvier $4,345</t>
  </si>
  <si>
    <t>Roaring lions club $4,950</t>
  </si>
  <si>
    <t>Sun life financial $5,000</t>
  </si>
  <si>
    <t>$5,000 from Hochstein</t>
  </si>
  <si>
    <t>$18,536.16 Dreamlife proceeds</t>
  </si>
  <si>
    <t>Reverse $3,765.77 5050 Proceeds and $44,572.31 from yellowbird concert</t>
  </si>
  <si>
    <t>$3,765.77 5050 Proceedsset up as receivable</t>
  </si>
  <si>
    <t>$3,746 5050 Proceeds received</t>
  </si>
  <si>
    <t>$9,147.76 GIK for yellowbird concert auction.</t>
  </si>
  <si>
    <t>2008/2009</t>
  </si>
  <si>
    <t>PC fire brigade $1,921.37</t>
  </si>
  <si>
    <t>Winter Event</t>
  </si>
  <si>
    <t>Cabaret ticket sales $5,497</t>
  </si>
  <si>
    <t>$2,700 ladies auxiliary</t>
  </si>
  <si>
    <t>$10,000 sponsorship of Spring event from Canadian Hydro Developers</t>
  </si>
  <si>
    <t>$11,575 tree of hope funds raised</t>
  </si>
  <si>
    <t>$1,330 raised for Winter event</t>
  </si>
  <si>
    <t>$4,933 raised for Winter event</t>
  </si>
  <si>
    <t>$1,000 MOW and $3,710.94 5050 proceeds</t>
  </si>
  <si>
    <t>2009/2010</t>
  </si>
  <si>
    <t xml:space="preserve">Disbursements </t>
  </si>
  <si>
    <t xml:space="preserve">Spring event raised $26,896 to date </t>
  </si>
  <si>
    <t>Alberta Gov - $18680.66, 50/50 proceeds - $3889.06</t>
  </si>
  <si>
    <t>Listing of Equipment</t>
  </si>
  <si>
    <t>Equipment Motioned</t>
  </si>
  <si>
    <t>and transferred to 900</t>
  </si>
  <si>
    <t>Transferred</t>
  </si>
  <si>
    <t>Purchase</t>
  </si>
  <si>
    <t>Outstanding</t>
  </si>
  <si>
    <t>Phlebotomy Chair</t>
  </si>
  <si>
    <t>WS-JN 08-05</t>
  </si>
  <si>
    <t>Items motioned prior to March 31, 2009</t>
  </si>
  <si>
    <t>Laproscopic Chole Instrument set</t>
  </si>
  <si>
    <t>WS-OC 08-06</t>
  </si>
  <si>
    <t>Love seat and chairs for lounge</t>
  </si>
  <si>
    <t>Pain Pumps</t>
  </si>
  <si>
    <t>WS-JA 09-04</t>
  </si>
  <si>
    <t>Bipap Machine</t>
  </si>
  <si>
    <t>WS-MY 08-04</t>
  </si>
  <si>
    <t>Surgical Tools</t>
  </si>
  <si>
    <t>WS-MY 08-05</t>
  </si>
  <si>
    <t>Items motioned prior to March 31, 2008</t>
  </si>
  <si>
    <t>ACLS Training</t>
  </si>
  <si>
    <t>WS-OC07-04</t>
  </si>
  <si>
    <t>Portable Ultrasound Unit</t>
  </si>
  <si>
    <t>WS-MR 08-05</t>
  </si>
  <si>
    <t>Supportive Pathways Funding</t>
  </si>
  <si>
    <t>WS-FE06-05
WS-NV 08-05
WS JA 09-05</t>
  </si>
  <si>
    <t>Restricted residual</t>
  </si>
  <si>
    <t>Community &amp; Acute Care - Pulse oximeters</t>
  </si>
  <si>
    <t>Tree of hope</t>
  </si>
  <si>
    <t>PEDS - Oxygen and CO2 monitor</t>
  </si>
  <si>
    <t>Funds available for alternative use brought forward March 31, 2009</t>
  </si>
  <si>
    <t>Total</t>
  </si>
  <si>
    <t>Note: $11,000 has been committed from Casino funds to help pay for Portable Ultrasound Unit - this is addition to</t>
  </si>
  <si>
    <t>the $42,000</t>
  </si>
  <si>
    <t>TV patient lounge</t>
  </si>
  <si>
    <t>WS-MY 09-05</t>
  </si>
  <si>
    <t>Additional funding - portable ultrasound</t>
  </si>
  <si>
    <t>Items motioned prior to March 31, 2010</t>
  </si>
  <si>
    <t>Jan 31/11</t>
  </si>
  <si>
    <t>Account #3333*WSF 999 FND DONATION</t>
  </si>
  <si>
    <t>Approved</t>
  </si>
  <si>
    <t>Foundation</t>
  </si>
  <si>
    <t>Residual</t>
  </si>
  <si>
    <t>Original</t>
  </si>
  <si>
    <t>Motion#</t>
  </si>
  <si>
    <t>Equipment Funded</t>
  </si>
  <si>
    <t>Funding</t>
  </si>
  <si>
    <t>Account</t>
  </si>
  <si>
    <t>Restricted balances from prior years:</t>
  </si>
  <si>
    <t>Electric bed</t>
  </si>
  <si>
    <t>Oxygen &amp; CO2 monitor</t>
  </si>
  <si>
    <t>Play area</t>
  </si>
  <si>
    <t>Plulse Oximeters</t>
  </si>
  <si>
    <t>WS-NOV08-05</t>
  </si>
  <si>
    <t>Tree of Hope - redesignated for TV for mat suites</t>
  </si>
  <si>
    <t>WS-MR09-07</t>
  </si>
  <si>
    <t>Supportive pathways - partial redesignation for</t>
  </si>
  <si>
    <t>ACLS training</t>
  </si>
  <si>
    <t>WS-MR08-05</t>
  </si>
  <si>
    <t>005 - $11,000</t>
  </si>
  <si>
    <t>WS-MY08-4</t>
  </si>
  <si>
    <t>Bipap machine</t>
  </si>
  <si>
    <t>WS-JL08-05</t>
  </si>
  <si>
    <t>Spirometer</t>
  </si>
  <si>
    <t>WS-OC08-06</t>
  </si>
  <si>
    <t>Laproscopic Instrument set redesignated for alt. use</t>
  </si>
  <si>
    <t>330 / 335 / 007 / 100</t>
  </si>
  <si>
    <t>Love seat &amp; chairs for patient lounge</t>
  </si>
  <si>
    <t>350 / 100</t>
  </si>
  <si>
    <t>WS-JA09-04</t>
  </si>
  <si>
    <t>WS-MY09-05</t>
  </si>
  <si>
    <t>Flat Screen TV &amp; Wall Mount (Patient Lounge)</t>
  </si>
  <si>
    <t>Additional funding for love seat &amp; chairs (Patient Lounge)</t>
  </si>
  <si>
    <t>WS-JUN09-03</t>
  </si>
  <si>
    <t>Additional funds - Portable Ultrasound Machine</t>
  </si>
  <si>
    <t>Residual / Outstanding disbursements as at March 31, 2011</t>
  </si>
  <si>
    <t>As at March 31, 2012</t>
  </si>
  <si>
    <t>Outstanding Disbursements from 2007 - 2011</t>
  </si>
  <si>
    <t>Funds Remaining</t>
  </si>
  <si>
    <t>CLOSING GL</t>
  </si>
  <si>
    <t>Other</t>
  </si>
  <si>
    <t>Staff Education</t>
  </si>
  <si>
    <t>61316005</t>
  </si>
  <si>
    <t>61316006</t>
  </si>
  <si>
    <t>61316007</t>
  </si>
  <si>
    <t>61316008</t>
  </si>
  <si>
    <t>61316009</t>
  </si>
  <si>
    <t>61316010</t>
  </si>
  <si>
    <t>61316011</t>
  </si>
  <si>
    <t>61316012</t>
  </si>
  <si>
    <t>61316013</t>
  </si>
  <si>
    <t>61316014</t>
  </si>
  <si>
    <t>61316015</t>
  </si>
  <si>
    <t>61316016</t>
  </si>
  <si>
    <t>61316017</t>
  </si>
  <si>
    <t>61316018</t>
  </si>
  <si>
    <t>61316019</t>
  </si>
  <si>
    <t>61316020</t>
  </si>
  <si>
    <t>61316021</t>
  </si>
  <si>
    <t>61316022</t>
  </si>
  <si>
    <t>61316023</t>
  </si>
  <si>
    <t>61316025</t>
  </si>
  <si>
    <t>Lab</t>
  </si>
  <si>
    <t>EXPENSES</t>
  </si>
  <si>
    <t>REVENUES</t>
  </si>
  <si>
    <t>80035090</t>
  </si>
  <si>
    <t>80041000</t>
  </si>
  <si>
    <t>80062300</t>
  </si>
  <si>
    <t>80063010</t>
  </si>
  <si>
    <t>80066010</t>
  </si>
  <si>
    <t>80067000</t>
  </si>
  <si>
    <t>Donation Report</t>
  </si>
  <si>
    <t xml:space="preserve">Outstanding </t>
  </si>
  <si>
    <t>Commitments</t>
  </si>
  <si>
    <t>As at March 31, 2020</t>
  </si>
  <si>
    <t>Undesignated - Contract Salaries</t>
  </si>
  <si>
    <t>Undesignated - Office Supplies</t>
  </si>
  <si>
    <t>80045000</t>
  </si>
  <si>
    <t>Undesignated Food</t>
  </si>
  <si>
    <t>80061010</t>
  </si>
  <si>
    <t>Undesignated - Postage</t>
  </si>
  <si>
    <t>Undesignated - Travel</t>
  </si>
  <si>
    <t>Undesignated - Bank Service Charges</t>
  </si>
  <si>
    <t>Undesignated - Licence Fees</t>
  </si>
  <si>
    <t>Undesignated - Advertising</t>
  </si>
  <si>
    <t>Trees of Hope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</si>
</sst>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3" formatCode="_(* #,##0.00_);_(* \(#,##0.00\);_(* &quot;-&quot;??_);_(@_)"/>
    <numFmt numFmtId="164" formatCode="#,##0.00;\(#,##0.00\)"/>
    <numFmt numFmtId="165" formatCode="#,##0.00\);\(#,##0.00\)"/>
    <numFmt numFmtId="166" formatCode="_(* #,##0_);_(* \(#,##0\);_(* &quot;-&quot;??_);_(@_)"/>
    <numFmt numFmtId="167" formatCode="[$-409]mmmm\ d\,\ yyyy;@"/>
    <numFmt numFmtId="168" formatCode="#,##0.00\ ;\-#,##0.00"/>
  </numFmts>
  <fonts count="31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vertAlign val="superscript"/>
      <sz val="12"/>
      <name val="Arial"/>
      <family val="2"/>
    </font>
    <font>
      <sz val="9"/>
      <name val="Arial"/>
      <family val="2"/>
    </font>
    <font>
      <vertAlign val="superscript"/>
      <sz val="12"/>
      <name val="Arial"/>
      <family val="2"/>
    </font>
    <font>
      <vertAlign val="subscript"/>
      <sz val="12"/>
      <name val="Arial"/>
      <family val="2"/>
    </font>
    <font>
      <u/>
      <sz val="12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i/>
      <sz val="12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9" tint="0.39997558519241921"/>
        <bgColor indexed="64"/>
      </patternFill>
    </fill>
  </fills>
  <borders count="60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ck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" fillId="0" borderId="0"/>
  </cellStyleXfs>
  <cellXfs count="239">
    <xf numFmtId="0" fontId="0" fillId="0" borderId="0" xfId="0" applyAlignment="1"/>
    <xf numFmtId="164" fontId="0" fillId="0" borderId="0" xfId="0" applyNumberFormat="1" applyAlignment="1"/>
    <xf numFmtId="0" fontId="0" fillId="0" borderId="0" xfId="0" applyFill="1" applyAlignment="1"/>
    <xf numFmtId="4" fontId="0" fillId="0" borderId="0" xfId="0" applyNumberFormat="1" applyFill="1"/>
    <xf numFmtId="4" fontId="3" fillId="0" borderId="0" xfId="0" applyNumberFormat="1" applyFont="1" applyFill="1" applyAlignment="1"/>
    <xf numFmtId="15" fontId="10" fillId="0" borderId="0" xfId="0" applyNumberFormat="1" applyFont="1" applyFill="1" applyAlignment="1"/>
    <xf numFmtId="4" fontId="4" fillId="0" borderId="3" xfId="0" applyNumberFormat="1" applyFont="1" applyFill="1" applyBorder="1" applyAlignment="1">
      <alignment horizontal="center"/>
    </xf>
    <xf numFmtId="4" fontId="0" fillId="0" borderId="1" xfId="0" applyNumberFormat="1" applyFill="1" applyBorder="1"/>
    <xf numFmtId="4" fontId="6" fillId="0" borderId="1" xfId="0" applyNumberFormat="1" applyFont="1" applyFill="1" applyBorder="1" applyAlignment="1"/>
    <xf numFmtId="164" fontId="0" fillId="0" borderId="0" xfId="0" applyNumberFormat="1" applyFill="1" applyBorder="1"/>
    <xf numFmtId="0" fontId="0" fillId="0" borderId="0" xfId="0" applyFill="1" applyBorder="1"/>
    <xf numFmtId="164" fontId="0" fillId="0" borderId="10" xfId="0" applyNumberFormat="1" applyFill="1" applyBorder="1"/>
    <xf numFmtId="164" fontId="0" fillId="0" borderId="0" xfId="0" applyNumberFormat="1" applyFill="1" applyBorder="1" applyAlignment="1"/>
    <xf numFmtId="4" fontId="13" fillId="0" borderId="0" xfId="0" applyNumberFormat="1" applyFont="1" applyFill="1" applyAlignment="1"/>
    <xf numFmtId="4" fontId="11" fillId="0" borderId="0" xfId="0" applyNumberFormat="1" applyFont="1" applyFill="1"/>
    <xf numFmtId="0" fontId="13" fillId="0" borderId="0" xfId="0" applyNumberFormat="1" applyFont="1" applyFill="1" applyAlignment="1"/>
    <xf numFmtId="0" fontId="13" fillId="0" borderId="0" xfId="0" applyNumberFormat="1" applyFont="1" applyFill="1" applyAlignment="1">
      <alignment horizontal="right"/>
    </xf>
    <xf numFmtId="0" fontId="15" fillId="0" borderId="0" xfId="0" applyNumberFormat="1" applyFont="1" applyFill="1" applyAlignment="1"/>
    <xf numFmtId="0" fontId="11" fillId="0" borderId="0" xfId="0" applyFont="1" applyFill="1" applyAlignment="1"/>
    <xf numFmtId="0" fontId="15" fillId="0" borderId="0" xfId="0" applyNumberFormat="1" applyFont="1" applyFill="1" applyAlignment="1">
      <alignment horizontal="right"/>
    </xf>
    <xf numFmtId="4" fontId="0" fillId="0" borderId="0" xfId="0" applyNumberFormat="1" applyAlignment="1"/>
    <xf numFmtId="4" fontId="13" fillId="0" borderId="3" xfId="0" applyNumberFormat="1" applyFont="1" applyFill="1" applyBorder="1" applyAlignment="1">
      <alignment horizontal="center"/>
    </xf>
    <xf numFmtId="0" fontId="0" fillId="0" borderId="0" xfId="0" applyBorder="1" applyAlignment="1"/>
    <xf numFmtId="0" fontId="16" fillId="0" borderId="0" xfId="0" applyFont="1" applyAlignment="1">
      <alignment horizontal="left"/>
    </xf>
    <xf numFmtId="0" fontId="17" fillId="0" borderId="0" xfId="0" applyFont="1" applyAlignment="1"/>
    <xf numFmtId="0" fontId="16" fillId="0" borderId="0" xfId="0" applyFont="1" applyAlignment="1"/>
    <xf numFmtId="0" fontId="12" fillId="0" borderId="0" xfId="0" applyFont="1" applyAlignment="1"/>
    <xf numFmtId="164" fontId="12" fillId="0" borderId="0" xfId="0" applyNumberFormat="1" applyFont="1" applyBorder="1" applyAlignment="1"/>
    <xf numFmtId="164" fontId="11" fillId="0" borderId="0" xfId="0" applyNumberFormat="1" applyFont="1" applyFill="1" applyBorder="1" applyAlignment="1"/>
    <xf numFmtId="2" fontId="0" fillId="0" borderId="0" xfId="0" applyNumberFormat="1" applyFill="1" applyBorder="1"/>
    <xf numFmtId="164" fontId="0" fillId="0" borderId="21" xfId="0" applyNumberFormat="1" applyBorder="1" applyAlignment="1"/>
    <xf numFmtId="0" fontId="13" fillId="0" borderId="0" xfId="0" applyFont="1" applyAlignment="1">
      <alignment horizontal="center"/>
    </xf>
    <xf numFmtId="0" fontId="19" fillId="0" borderId="0" xfId="0" applyFont="1" applyAlignment="1"/>
    <xf numFmtId="4" fontId="11" fillId="0" borderId="0" xfId="0" applyNumberFormat="1" applyFont="1" applyAlignment="1"/>
    <xf numFmtId="4" fontId="0" fillId="0" borderId="12" xfId="0" applyNumberFormat="1" applyBorder="1" applyAlignment="1"/>
    <xf numFmtId="4" fontId="0" fillId="0" borderId="0" xfId="0" applyNumberFormat="1" applyBorder="1" applyAlignment="1"/>
    <xf numFmtId="4" fontId="0" fillId="0" borderId="21" xfId="0" applyNumberFormat="1" applyBorder="1" applyAlignment="1"/>
    <xf numFmtId="0" fontId="0" fillId="0" borderId="0" xfId="0" applyFont="1" applyAlignment="1"/>
    <xf numFmtId="0" fontId="13" fillId="0" borderId="12" xfId="0" applyFont="1" applyBorder="1" applyAlignment="1">
      <alignment horizontal="center"/>
    </xf>
    <xf numFmtId="0" fontId="0" fillId="0" borderId="12" xfId="0" applyBorder="1" applyAlignment="1"/>
    <xf numFmtId="0" fontId="19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0" fillId="0" borderId="0" xfId="0" applyAlignment="1">
      <alignment horizontal="left"/>
    </xf>
    <xf numFmtId="4" fontId="11" fillId="0" borderId="22" xfId="0" applyNumberFormat="1" applyFont="1" applyFill="1" applyBorder="1" applyAlignment="1"/>
    <xf numFmtId="164" fontId="11" fillId="0" borderId="6" xfId="0" applyNumberFormat="1" applyFont="1" applyFill="1" applyBorder="1" applyAlignment="1"/>
    <xf numFmtId="0" fontId="0" fillId="0" borderId="20" xfId="0" applyBorder="1" applyAlignment="1"/>
    <xf numFmtId="0" fontId="0" fillId="0" borderId="22" xfId="0" applyBorder="1" applyAlignment="1"/>
    <xf numFmtId="0" fontId="0" fillId="0" borderId="24" xfId="0" applyBorder="1" applyAlignment="1"/>
    <xf numFmtId="164" fontId="0" fillId="0" borderId="25" xfId="0" applyNumberFormat="1" applyBorder="1" applyAlignment="1"/>
    <xf numFmtId="164" fontId="0" fillId="0" borderId="26" xfId="0" applyNumberFormat="1" applyBorder="1" applyAlignment="1"/>
    <xf numFmtId="0" fontId="0" fillId="0" borderId="25" xfId="0" applyBorder="1" applyAlignment="1"/>
    <xf numFmtId="4" fontId="15" fillId="0" borderId="0" xfId="0" applyNumberFormat="1" applyFont="1" applyFill="1" applyBorder="1" applyAlignment="1"/>
    <xf numFmtId="4" fontId="11" fillId="0" borderId="0" xfId="0" applyNumberFormat="1" applyFont="1" applyFill="1" applyBorder="1" applyAlignment="1">
      <alignment horizontal="center"/>
    </xf>
    <xf numFmtId="0" fontId="13" fillId="0" borderId="0" xfId="0" applyFont="1" applyBorder="1" applyAlignment="1"/>
    <xf numFmtId="0" fontId="13" fillId="0" borderId="0" xfId="0" applyFont="1" applyBorder="1" applyAlignment="1">
      <alignment horizontal="right"/>
    </xf>
    <xf numFmtId="0" fontId="19" fillId="0" borderId="0" xfId="0" applyFont="1" applyBorder="1" applyAlignment="1">
      <alignment horizontal="left"/>
    </xf>
    <xf numFmtId="164" fontId="11" fillId="0" borderId="27" xfId="0" applyNumberFormat="1" applyFont="1" applyFill="1" applyBorder="1" applyAlignment="1"/>
    <xf numFmtId="164" fontId="11" fillId="0" borderId="28" xfId="0" applyNumberFormat="1" applyFont="1" applyFill="1" applyBorder="1" applyAlignment="1"/>
    <xf numFmtId="164" fontId="11" fillId="0" borderId="29" xfId="0" applyNumberFormat="1" applyFont="1" applyFill="1" applyBorder="1" applyAlignment="1"/>
    <xf numFmtId="164" fontId="11" fillId="0" borderId="30" xfId="0" applyNumberFormat="1" applyFont="1" applyFill="1" applyBorder="1" applyAlignment="1"/>
    <xf numFmtId="164" fontId="11" fillId="0" borderId="20" xfId="0" applyNumberFormat="1" applyFont="1" applyFill="1" applyBorder="1" applyAlignment="1"/>
    <xf numFmtId="164" fontId="11" fillId="0" borderId="22" xfId="0" applyNumberFormat="1" applyFont="1" applyFill="1" applyBorder="1" applyAlignment="1"/>
    <xf numFmtId="43" fontId="0" fillId="0" borderId="0" xfId="1" applyFont="1" applyAlignment="1"/>
    <xf numFmtId="43" fontId="0" fillId="0" borderId="0" xfId="1" applyNumberFormat="1" applyFont="1" applyAlignment="1"/>
    <xf numFmtId="43" fontId="0" fillId="0" borderId="21" xfId="1" applyFont="1" applyBorder="1" applyAlignment="1"/>
    <xf numFmtId="43" fontId="11" fillId="0" borderId="0" xfId="1" applyFont="1" applyAlignment="1"/>
    <xf numFmtId="0" fontId="21" fillId="0" borderId="0" xfId="0" applyFont="1" applyAlignment="1">
      <alignment horizontal="left"/>
    </xf>
    <xf numFmtId="0" fontId="21" fillId="0" borderId="0" xfId="0" applyFont="1" applyAlignment="1"/>
    <xf numFmtId="39" fontId="0" fillId="0" borderId="0" xfId="0" applyNumberFormat="1" applyAlignment="1"/>
    <xf numFmtId="39" fontId="0" fillId="0" borderId="12" xfId="0" applyNumberFormat="1" applyBorder="1" applyAlignment="1"/>
    <xf numFmtId="6" fontId="0" fillId="0" borderId="0" xfId="0" applyNumberFormat="1" applyAlignment="1"/>
    <xf numFmtId="43" fontId="0" fillId="0" borderId="0" xfId="0" applyNumberFormat="1" applyAlignment="1"/>
    <xf numFmtId="0" fontId="22" fillId="0" borderId="0" xfId="0" applyFont="1" applyAlignment="1"/>
    <xf numFmtId="6" fontId="23" fillId="0" borderId="0" xfId="0" applyNumberFormat="1" applyFont="1" applyAlignment="1"/>
    <xf numFmtId="165" fontId="0" fillId="0" borderId="0" xfId="0" applyNumberFormat="1" applyAlignment="1"/>
    <xf numFmtId="0" fontId="18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3" fillId="0" borderId="0" xfId="0" applyFont="1" applyAlignment="1">
      <alignment horizontal="centerContinuous"/>
    </xf>
    <xf numFmtId="164" fontId="12" fillId="0" borderId="23" xfId="0" applyNumberFormat="1" applyFont="1" applyFill="1" applyBorder="1" applyAlignment="1"/>
    <xf numFmtId="0" fontId="0" fillId="0" borderId="23" xfId="0" applyFill="1" applyBorder="1" applyAlignment="1"/>
    <xf numFmtId="0" fontId="17" fillId="0" borderId="0" xfId="0" applyFont="1" applyFill="1" applyAlignment="1"/>
    <xf numFmtId="164" fontId="17" fillId="0" borderId="0" xfId="0" applyNumberFormat="1" applyFont="1" applyFill="1" applyAlignment="1"/>
    <xf numFmtId="0" fontId="13" fillId="0" borderId="0" xfId="0" applyFont="1" applyAlignment="1"/>
    <xf numFmtId="0" fontId="11" fillId="0" borderId="0" xfId="0" applyFont="1" applyAlignment="1"/>
    <xf numFmtId="0" fontId="11" fillId="0" borderId="0" xfId="0" applyFont="1" applyAlignment="1">
      <alignment wrapText="1"/>
    </xf>
    <xf numFmtId="166" fontId="0" fillId="0" borderId="0" xfId="1" applyNumberFormat="1" applyFont="1" applyAlignment="1"/>
    <xf numFmtId="166" fontId="0" fillId="0" borderId="12" xfId="1" applyNumberFormat="1" applyFont="1" applyBorder="1" applyAlignment="1"/>
    <xf numFmtId="166" fontId="0" fillId="0" borderId="13" xfId="1" applyNumberFormat="1" applyFont="1" applyBorder="1" applyAlignment="1"/>
    <xf numFmtId="0" fontId="26" fillId="0" borderId="0" xfId="0" applyFont="1" applyAlignment="1"/>
    <xf numFmtId="166" fontId="0" fillId="0" borderId="0" xfId="1" applyNumberFormat="1" applyFont="1" applyBorder="1" applyAlignment="1"/>
    <xf numFmtId="0" fontId="3" fillId="0" borderId="0" xfId="0" applyFont="1" applyAlignment="1"/>
    <xf numFmtId="0" fontId="7" fillId="0" borderId="0" xfId="0" applyFont="1" applyAlignment="1"/>
    <xf numFmtId="4" fontId="13" fillId="0" borderId="23" xfId="0" applyNumberFormat="1" applyFont="1" applyFill="1" applyBorder="1" applyAlignment="1">
      <alignment horizontal="center"/>
    </xf>
    <xf numFmtId="164" fontId="11" fillId="0" borderId="14" xfId="0" applyNumberFormat="1" applyFont="1" applyFill="1" applyBorder="1" applyAlignment="1"/>
    <xf numFmtId="39" fontId="0" fillId="0" borderId="0" xfId="0" applyNumberFormat="1" applyBorder="1" applyAlignment="1"/>
    <xf numFmtId="0" fontId="28" fillId="0" borderId="0" xfId="2" applyFont="1"/>
    <xf numFmtId="0" fontId="28" fillId="0" borderId="0" xfId="2" applyFont="1" applyBorder="1"/>
    <xf numFmtId="0" fontId="29" fillId="0" borderId="0" xfId="2" applyFont="1" applyBorder="1" applyAlignment="1">
      <alignment horizontal="center"/>
    </xf>
    <xf numFmtId="0" fontId="29" fillId="0" borderId="12" xfId="2" applyFont="1" applyBorder="1" applyAlignment="1">
      <alignment horizontal="center"/>
    </xf>
    <xf numFmtId="0" fontId="28" fillId="0" borderId="42" xfId="2" applyFont="1" applyBorder="1"/>
    <xf numFmtId="0" fontId="28" fillId="0" borderId="43" xfId="2" applyFont="1" applyBorder="1"/>
    <xf numFmtId="0" fontId="28" fillId="0" borderId="20" xfId="2" applyFont="1" applyBorder="1"/>
    <xf numFmtId="0" fontId="29" fillId="0" borderId="0" xfId="2" applyFont="1"/>
    <xf numFmtId="0" fontId="28" fillId="0" borderId="24" xfId="2" applyFont="1" applyBorder="1"/>
    <xf numFmtId="43" fontId="28" fillId="0" borderId="20" xfId="3" applyFont="1" applyBorder="1"/>
    <xf numFmtId="43" fontId="28" fillId="0" borderId="20" xfId="2" applyNumberFormat="1" applyFont="1" applyBorder="1" applyAlignment="1">
      <alignment horizontal="center"/>
    </xf>
    <xf numFmtId="0" fontId="28" fillId="0" borderId="24" xfId="2" applyFont="1" applyBorder="1" applyAlignment="1">
      <alignment horizontal="center"/>
    </xf>
    <xf numFmtId="0" fontId="28" fillId="0" borderId="20" xfId="2" applyFont="1" applyBorder="1" applyAlignment="1">
      <alignment horizontal="center"/>
    </xf>
    <xf numFmtId="43" fontId="28" fillId="0" borderId="24" xfId="3" applyFont="1" applyBorder="1"/>
    <xf numFmtId="43" fontId="28" fillId="0" borderId="24" xfId="2" applyNumberFormat="1" applyFont="1" applyBorder="1"/>
    <xf numFmtId="43" fontId="28" fillId="0" borderId="0" xfId="3" applyFont="1"/>
    <xf numFmtId="43" fontId="28" fillId="0" borderId="0" xfId="3" applyFont="1" applyBorder="1"/>
    <xf numFmtId="0" fontId="28" fillId="0" borderId="44" xfId="2" applyFont="1" applyBorder="1"/>
    <xf numFmtId="0" fontId="28" fillId="0" borderId="12" xfId="2" applyFont="1" applyBorder="1"/>
    <xf numFmtId="0" fontId="28" fillId="0" borderId="45" xfId="2" applyFont="1" applyBorder="1"/>
    <xf numFmtId="0" fontId="28" fillId="0" borderId="22" xfId="2" applyFont="1" applyBorder="1"/>
    <xf numFmtId="0" fontId="29" fillId="0" borderId="12" xfId="2" applyFont="1" applyBorder="1" applyAlignment="1">
      <alignment horizontal="right"/>
    </xf>
    <xf numFmtId="43" fontId="28" fillId="0" borderId="45" xfId="2" applyNumberFormat="1" applyFont="1" applyBorder="1"/>
    <xf numFmtId="0" fontId="28" fillId="0" borderId="46" xfId="2" applyFont="1" applyBorder="1"/>
    <xf numFmtId="0" fontId="28" fillId="0" borderId="0" xfId="2" applyFont="1" applyAlignment="1">
      <alignment horizontal="right"/>
    </xf>
    <xf numFmtId="43" fontId="28" fillId="0" borderId="47" xfId="2" applyNumberFormat="1" applyFont="1" applyBorder="1"/>
    <xf numFmtId="43" fontId="28" fillId="0" borderId="25" xfId="3" applyFont="1" applyBorder="1"/>
    <xf numFmtId="43" fontId="28" fillId="0" borderId="26" xfId="3" applyFont="1" applyBorder="1"/>
    <xf numFmtId="43" fontId="28" fillId="0" borderId="24" xfId="1" applyFont="1" applyBorder="1"/>
    <xf numFmtId="164" fontId="11" fillId="0" borderId="36" xfId="0" applyNumberFormat="1" applyFont="1" applyFill="1" applyBorder="1" applyAlignment="1"/>
    <xf numFmtId="164" fontId="11" fillId="0" borderId="23" xfId="0" applyNumberFormat="1" applyFont="1" applyFill="1" applyBorder="1" applyAlignment="1"/>
    <xf numFmtId="164" fontId="11" fillId="0" borderId="37" xfId="0" applyNumberFormat="1" applyFont="1" applyFill="1" applyBorder="1" applyAlignment="1"/>
    <xf numFmtId="43" fontId="5" fillId="0" borderId="0" xfId="0" applyNumberFormat="1" applyFont="1" applyFill="1" applyAlignment="1"/>
    <xf numFmtId="43" fontId="5" fillId="0" borderId="10" xfId="0" applyNumberFormat="1" applyFont="1" applyFill="1" applyBorder="1"/>
    <xf numFmtId="43" fontId="5" fillId="0" borderId="23" xfId="0" applyNumberFormat="1" applyFont="1" applyBorder="1" applyAlignment="1"/>
    <xf numFmtId="43" fontId="5" fillId="0" borderId="22" xfId="0" applyNumberFormat="1" applyFont="1" applyFill="1" applyBorder="1" applyAlignment="1"/>
    <xf numFmtId="43" fontId="5" fillId="0" borderId="33" xfId="0" applyNumberFormat="1" applyFont="1" applyFill="1" applyBorder="1" applyAlignment="1"/>
    <xf numFmtId="43" fontId="5" fillId="0" borderId="34" xfId="0" applyNumberFormat="1" applyFont="1" applyBorder="1" applyAlignment="1"/>
    <xf numFmtId="4" fontId="3" fillId="0" borderId="3" xfId="0" applyNumberFormat="1" applyFont="1" applyFill="1" applyBorder="1" applyAlignment="1">
      <alignment horizontal="center"/>
    </xf>
    <xf numFmtId="164" fontId="11" fillId="3" borderId="35" xfId="0" applyNumberFormat="1" applyFont="1" applyFill="1" applyBorder="1" applyAlignment="1"/>
    <xf numFmtId="164" fontId="11" fillId="3" borderId="38" xfId="0" applyNumberFormat="1" applyFont="1" applyFill="1" applyBorder="1" applyAlignment="1"/>
    <xf numFmtId="43" fontId="5" fillId="0" borderId="0" xfId="0" applyNumberFormat="1" applyFont="1" applyFill="1" applyBorder="1" applyAlignment="1"/>
    <xf numFmtId="4" fontId="6" fillId="0" borderId="31" xfId="0" applyNumberFormat="1" applyFont="1" applyFill="1" applyBorder="1" applyAlignment="1"/>
    <xf numFmtId="4" fontId="4" fillId="0" borderId="43" xfId="0" applyNumberFormat="1" applyFont="1" applyFill="1" applyBorder="1" applyAlignment="1">
      <alignment horizontal="center"/>
    </xf>
    <xf numFmtId="4" fontId="3" fillId="0" borderId="51" xfId="0" applyNumberFormat="1" applyFont="1" applyFill="1" applyBorder="1" applyAlignment="1">
      <alignment horizontal="center"/>
    </xf>
    <xf numFmtId="4" fontId="6" fillId="0" borderId="52" xfId="0" applyNumberFormat="1" applyFont="1" applyFill="1" applyBorder="1" applyAlignment="1"/>
    <xf numFmtId="4" fontId="4" fillId="0" borderId="49" xfId="0" applyNumberFormat="1" applyFont="1" applyFill="1" applyBorder="1" applyAlignment="1">
      <alignment horizontal="center"/>
    </xf>
    <xf numFmtId="4" fontId="13" fillId="0" borderId="53" xfId="0" applyNumberFormat="1" applyFont="1" applyFill="1" applyBorder="1" applyAlignment="1">
      <alignment horizontal="center"/>
    </xf>
    <xf numFmtId="4" fontId="6" fillId="0" borderId="54" xfId="0" applyNumberFormat="1" applyFont="1" applyFill="1" applyBorder="1" applyAlignment="1"/>
    <xf numFmtId="4" fontId="0" fillId="0" borderId="31" xfId="0" applyNumberFormat="1" applyFill="1" applyBorder="1"/>
    <xf numFmtId="4" fontId="0" fillId="0" borderId="54" xfId="0" applyNumberFormat="1" applyFill="1" applyBorder="1"/>
    <xf numFmtId="4" fontId="3" fillId="0" borderId="43" xfId="0" applyNumberFormat="1" applyFont="1" applyFill="1" applyBorder="1" applyAlignment="1">
      <alignment horizontal="center"/>
    </xf>
    <xf numFmtId="4" fontId="3" fillId="0" borderId="46" xfId="0" applyNumberFormat="1" applyFont="1" applyFill="1" applyBorder="1" applyAlignment="1"/>
    <xf numFmtId="4" fontId="3" fillId="0" borderId="50" xfId="0" applyNumberFormat="1" applyFont="1" applyFill="1" applyBorder="1" applyAlignment="1">
      <alignment horizontal="center"/>
    </xf>
    <xf numFmtId="43" fontId="5" fillId="0" borderId="52" xfId="0" applyNumberFormat="1" applyFont="1" applyFill="1" applyBorder="1" applyAlignment="1"/>
    <xf numFmtId="43" fontId="17" fillId="0" borderId="0" xfId="1" applyFont="1" applyAlignment="1"/>
    <xf numFmtId="0" fontId="16" fillId="0" borderId="0" xfId="1" applyNumberFormat="1" applyFont="1" applyAlignment="1"/>
    <xf numFmtId="4" fontId="13" fillId="0" borderId="42" xfId="0" applyNumberFormat="1" applyFont="1" applyFill="1" applyBorder="1" applyAlignment="1"/>
    <xf numFmtId="4" fontId="11" fillId="0" borderId="46" xfId="0" applyNumberFormat="1" applyFont="1" applyFill="1" applyBorder="1"/>
    <xf numFmtId="4" fontId="11" fillId="0" borderId="20" xfId="0" applyNumberFormat="1" applyFont="1" applyFill="1" applyBorder="1" applyAlignment="1">
      <alignment horizontal="center"/>
    </xf>
    <xf numFmtId="4" fontId="5" fillId="0" borderId="22" xfId="0" applyNumberFormat="1" applyFont="1" applyFill="1" applyBorder="1" applyAlignment="1"/>
    <xf numFmtId="4" fontId="11" fillId="0" borderId="44" xfId="0" applyNumberFormat="1" applyFont="1" applyFill="1" applyBorder="1" applyAlignment="1">
      <alignment horizontal="center"/>
    </xf>
    <xf numFmtId="4" fontId="5" fillId="0" borderId="50" xfId="0" applyNumberFormat="1" applyFont="1" applyFill="1" applyBorder="1" applyAlignment="1"/>
    <xf numFmtId="0" fontId="11" fillId="0" borderId="50" xfId="0" applyNumberFormat="1" applyFont="1" applyFill="1" applyBorder="1" applyAlignment="1"/>
    <xf numFmtId="43" fontId="6" fillId="0" borderId="24" xfId="1" applyFont="1" applyFill="1" applyBorder="1" applyAlignment="1"/>
    <xf numFmtId="43" fontId="6" fillId="0" borderId="45" xfId="1" applyFont="1" applyFill="1" applyBorder="1" applyAlignment="1"/>
    <xf numFmtId="43" fontId="6" fillId="0" borderId="20" xfId="1" applyFont="1" applyFill="1" applyBorder="1" applyAlignment="1"/>
    <xf numFmtId="43" fontId="6" fillId="0" borderId="0" xfId="1" applyFont="1" applyFill="1" applyBorder="1" applyAlignment="1"/>
    <xf numFmtId="43" fontId="0" fillId="0" borderId="0" xfId="1" applyFont="1" applyFill="1" applyBorder="1"/>
    <xf numFmtId="43" fontId="6" fillId="0" borderId="22" xfId="1" applyFont="1" applyFill="1" applyBorder="1" applyAlignment="1"/>
    <xf numFmtId="43" fontId="0" fillId="0" borderId="20" xfId="1" applyFont="1" applyFill="1" applyBorder="1"/>
    <xf numFmtId="43" fontId="0" fillId="0" borderId="22" xfId="1" applyFont="1" applyFill="1" applyBorder="1"/>
    <xf numFmtId="43" fontId="5" fillId="0" borderId="24" xfId="1" applyFont="1" applyFill="1" applyBorder="1" applyAlignment="1"/>
    <xf numFmtId="43" fontId="5" fillId="0" borderId="22" xfId="1" applyFont="1" applyFill="1" applyBorder="1" applyAlignment="1"/>
    <xf numFmtId="43" fontId="5" fillId="0" borderId="24" xfId="1" quotePrefix="1" applyFont="1" applyFill="1" applyBorder="1" applyAlignment="1"/>
    <xf numFmtId="43" fontId="6" fillId="0" borderId="44" xfId="1" applyFont="1" applyFill="1" applyBorder="1" applyAlignment="1"/>
    <xf numFmtId="43" fontId="6" fillId="0" borderId="12" xfId="1" applyFont="1" applyFill="1" applyBorder="1" applyAlignment="1"/>
    <xf numFmtId="43" fontId="0" fillId="0" borderId="12" xfId="1" applyFont="1" applyFill="1" applyBorder="1"/>
    <xf numFmtId="43" fontId="6" fillId="0" borderId="50" xfId="1" applyFont="1" applyFill="1" applyBorder="1" applyAlignment="1"/>
    <xf numFmtId="43" fontId="0" fillId="0" borderId="44" xfId="1" applyFont="1" applyFill="1" applyBorder="1"/>
    <xf numFmtId="43" fontId="0" fillId="0" borderId="50" xfId="1" applyFont="1" applyFill="1" applyBorder="1"/>
    <xf numFmtId="43" fontId="5" fillId="0" borderId="45" xfId="1" applyFont="1" applyFill="1" applyBorder="1" applyAlignment="1"/>
    <xf numFmtId="43" fontId="5" fillId="0" borderId="50" xfId="1" applyFont="1" applyFill="1" applyBorder="1" applyAlignment="1"/>
    <xf numFmtId="43" fontId="6" fillId="3" borderId="2" xfId="1" applyFont="1" applyFill="1" applyBorder="1" applyAlignment="1"/>
    <xf numFmtId="43" fontId="6" fillId="3" borderId="17" xfId="1" applyFont="1" applyFill="1" applyBorder="1" applyAlignment="1"/>
    <xf numFmtId="43" fontId="6" fillId="3" borderId="18" xfId="1" applyFont="1" applyFill="1" applyBorder="1" applyAlignment="1"/>
    <xf numFmtId="43" fontId="6" fillId="3" borderId="19" xfId="1" applyFont="1" applyFill="1" applyBorder="1" applyAlignment="1"/>
    <xf numFmtId="43" fontId="6" fillId="3" borderId="39" xfId="1" applyFont="1" applyFill="1" applyBorder="1" applyAlignment="1"/>
    <xf numFmtId="43" fontId="5" fillId="3" borderId="19" xfId="1" applyFont="1" applyFill="1" applyBorder="1" applyAlignment="1"/>
    <xf numFmtId="43" fontId="0" fillId="0" borderId="8" xfId="1" applyFont="1" applyFill="1" applyBorder="1"/>
    <xf numFmtId="43" fontId="5" fillId="0" borderId="8" xfId="1" applyFont="1" applyFill="1" applyBorder="1"/>
    <xf numFmtId="43" fontId="0" fillId="0" borderId="1" xfId="1" applyFont="1" applyFill="1" applyBorder="1"/>
    <xf numFmtId="43" fontId="6" fillId="0" borderId="3" xfId="1" applyFont="1" applyFill="1" applyBorder="1" applyAlignment="1"/>
    <xf numFmtId="43" fontId="11" fillId="0" borderId="4" xfId="1" applyFont="1" applyFill="1" applyBorder="1" applyAlignment="1"/>
    <xf numFmtId="43" fontId="11" fillId="0" borderId="3" xfId="1" applyFont="1" applyFill="1" applyBorder="1" applyAlignment="1"/>
    <xf numFmtId="43" fontId="0" fillId="0" borderId="3" xfId="1" applyFont="1" applyFill="1" applyBorder="1"/>
    <xf numFmtId="43" fontId="11" fillId="0" borderId="4" xfId="1" applyFont="1" applyFill="1" applyBorder="1"/>
    <xf numFmtId="43" fontId="0" fillId="0" borderId="32" xfId="1" applyFont="1" applyFill="1" applyBorder="1"/>
    <xf numFmtId="43" fontId="6" fillId="0" borderId="5" xfId="1" applyFont="1" applyFill="1" applyBorder="1" applyAlignment="1"/>
    <xf numFmtId="43" fontId="5" fillId="0" borderId="7" xfId="1" applyFont="1" applyFill="1" applyBorder="1" applyAlignment="1">
      <alignment wrapText="1"/>
    </xf>
    <xf numFmtId="43" fontId="5" fillId="0" borderId="45" xfId="1" applyFont="1" applyFill="1" applyBorder="1" applyAlignment="1">
      <alignment wrapText="1"/>
    </xf>
    <xf numFmtId="43" fontId="8" fillId="0" borderId="1" xfId="1" applyFont="1" applyFill="1" applyBorder="1" applyAlignment="1">
      <alignment horizontal="right"/>
    </xf>
    <xf numFmtId="43" fontId="5" fillId="0" borderId="9" xfId="1" applyFont="1" applyFill="1" applyBorder="1"/>
    <xf numFmtId="43" fontId="5" fillId="0" borderId="3" xfId="1" applyFont="1" applyFill="1" applyBorder="1"/>
    <xf numFmtId="43" fontId="6" fillId="3" borderId="1" xfId="1" applyFont="1" applyFill="1" applyBorder="1" applyAlignment="1"/>
    <xf numFmtId="43" fontId="0" fillId="0" borderId="0" xfId="1" applyFont="1" applyFill="1"/>
    <xf numFmtId="43" fontId="5" fillId="0" borderId="0" xfId="1" applyFont="1" applyFill="1" applyAlignment="1"/>
    <xf numFmtId="43" fontId="3" fillId="3" borderId="2" xfId="1" applyFont="1" applyFill="1" applyBorder="1" applyAlignment="1"/>
    <xf numFmtId="43" fontId="3" fillId="3" borderId="15" xfId="1" applyFont="1" applyFill="1" applyBorder="1" applyAlignment="1"/>
    <xf numFmtId="43" fontId="3" fillId="3" borderId="16" xfId="1" applyFont="1" applyFill="1" applyBorder="1" applyAlignment="1"/>
    <xf numFmtId="43" fontId="3" fillId="3" borderId="1" xfId="1" applyFont="1" applyFill="1" applyBorder="1" applyAlignment="1"/>
    <xf numFmtId="43" fontId="3" fillId="3" borderId="40" xfId="1" applyFont="1" applyFill="1" applyBorder="1" applyAlignment="1"/>
    <xf numFmtId="43" fontId="3" fillId="3" borderId="41" xfId="1" applyFont="1" applyFill="1" applyBorder="1" applyAlignment="1"/>
    <xf numFmtId="167" fontId="3" fillId="0" borderId="51" xfId="0" quotePrefix="1" applyNumberFormat="1" applyFont="1" applyFill="1" applyBorder="1" applyAlignment="1">
      <alignment horizontal="center"/>
    </xf>
    <xf numFmtId="0" fontId="11" fillId="0" borderId="22" xfId="0" applyNumberFormat="1" applyFont="1" applyFill="1" applyBorder="1" applyAlignment="1"/>
    <xf numFmtId="43" fontId="6" fillId="0" borderId="56" xfId="1" applyFont="1" applyFill="1" applyBorder="1" applyAlignment="1"/>
    <xf numFmtId="43" fontId="11" fillId="0" borderId="57" xfId="1" applyFont="1" applyFill="1" applyBorder="1" applyAlignment="1"/>
    <xf numFmtId="43" fontId="11" fillId="0" borderId="58" xfId="1" applyFont="1" applyFill="1" applyBorder="1" applyAlignment="1"/>
    <xf numFmtId="43" fontId="0" fillId="0" borderId="58" xfId="1" applyFont="1" applyFill="1" applyBorder="1"/>
    <xf numFmtId="43" fontId="6" fillId="0" borderId="58" xfId="1" applyFont="1" applyFill="1" applyBorder="1" applyAlignment="1"/>
    <xf numFmtId="43" fontId="11" fillId="0" borderId="57" xfId="1" applyFont="1" applyFill="1" applyBorder="1"/>
    <xf numFmtId="43" fontId="0" fillId="0" borderId="11" xfId="1" applyFont="1" applyFill="1" applyBorder="1"/>
    <xf numFmtId="43" fontId="6" fillId="0" borderId="59" xfId="1" applyFont="1" applyFill="1" applyBorder="1" applyAlignment="1"/>
    <xf numFmtId="43" fontId="5" fillId="0" borderId="57" xfId="1" applyFont="1" applyFill="1" applyBorder="1" applyAlignment="1">
      <alignment wrapText="1"/>
    </xf>
    <xf numFmtId="43" fontId="5" fillId="0" borderId="55" xfId="1" applyFont="1" applyFill="1" applyBorder="1" applyAlignment="1">
      <alignment wrapText="1"/>
    </xf>
    <xf numFmtId="0" fontId="11" fillId="0" borderId="0" xfId="0" applyNumberFormat="1" applyFont="1" applyFill="1" applyBorder="1" applyAlignment="1">
      <alignment horizontal="center"/>
    </xf>
    <xf numFmtId="0" fontId="11" fillId="0" borderId="12" xfId="0" applyNumberFormat="1" applyFont="1" applyFill="1" applyBorder="1" applyAlignment="1">
      <alignment horizontal="center"/>
    </xf>
    <xf numFmtId="4" fontId="16" fillId="0" borderId="0" xfId="0" applyNumberFormat="1" applyFont="1" applyAlignment="1"/>
    <xf numFmtId="4" fontId="3" fillId="0" borderId="49" xfId="0" applyNumberFormat="1" applyFont="1" applyFill="1" applyBorder="1" applyAlignment="1">
      <alignment horizontal="center"/>
    </xf>
    <xf numFmtId="43" fontId="17" fillId="0" borderId="13" xfId="1" applyFont="1" applyBorder="1" applyAlignment="1"/>
    <xf numFmtId="0" fontId="30" fillId="0" borderId="0" xfId="0" quotePrefix="1" applyNumberFormat="1" applyFont="1" applyAlignment="1">
      <alignment horizontal="right"/>
    </xf>
    <xf numFmtId="0" fontId="30" fillId="0" borderId="0" xfId="0" quotePrefix="1" applyNumberFormat="1" applyFont="1" applyAlignment="1">
      <alignment horizontal="left"/>
    </xf>
    <xf numFmtId="168" fontId="30" fillId="0" borderId="0" xfId="0" applyNumberFormat="1" applyFont="1" applyAlignment="1">
      <alignment horizontal="right"/>
    </xf>
    <xf numFmtId="0" fontId="27" fillId="0" borderId="0" xfId="2" applyFont="1" applyAlignment="1">
      <alignment horizontal="center"/>
    </xf>
    <xf numFmtId="0" fontId="29" fillId="0" borderId="0" xfId="2" applyFont="1" applyAlignment="1">
      <alignment horizontal="center"/>
    </xf>
    <xf numFmtId="0" fontId="4" fillId="0" borderId="45" xfId="0" applyNumberFormat="1" applyFont="1" applyFill="1" applyBorder="1" applyAlignment="1">
      <alignment horizontal="center"/>
    </xf>
    <xf numFmtId="4" fontId="15" fillId="0" borderId="0" xfId="0" applyNumberFormat="1" applyFont="1" applyFill="1" applyAlignment="1">
      <alignment horizontal="center"/>
    </xf>
    <xf numFmtId="4" fontId="3" fillId="2" borderId="42" xfId="0" applyNumberFormat="1" applyFont="1" applyFill="1" applyBorder="1" applyAlignment="1">
      <alignment horizontal="center"/>
    </xf>
    <xf numFmtId="4" fontId="13" fillId="2" borderId="48" xfId="0" applyNumberFormat="1" applyFont="1" applyFill="1" applyBorder="1" applyAlignment="1">
      <alignment horizontal="center"/>
    </xf>
    <xf numFmtId="4" fontId="13" fillId="2" borderId="46" xfId="0" applyNumberFormat="1" applyFont="1" applyFill="1" applyBorder="1" applyAlignment="1">
      <alignment horizontal="center"/>
    </xf>
    <xf numFmtId="4" fontId="3" fillId="2" borderId="48" xfId="0" applyNumberFormat="1" applyFont="1" applyFill="1" applyBorder="1" applyAlignment="1">
      <alignment horizontal="center"/>
    </xf>
    <xf numFmtId="4" fontId="3" fillId="2" borderId="46" xfId="0" applyNumberFormat="1" applyFont="1" applyFill="1" applyBorder="1" applyAlignment="1">
      <alignment horizontal="center"/>
    </xf>
    <xf numFmtId="0" fontId="4" fillId="0" borderId="43" xfId="0" applyNumberFormat="1" applyFont="1" applyFill="1" applyBorder="1" applyAlignment="1">
      <alignment horizontal="center"/>
    </xf>
  </cellXfs>
  <cellStyles count="7">
    <cellStyle name=",8'B%PÛ&lt;)]_x000d__x000a_0=^¹\'2¯`8$QG_x000d__x000a_Count=¶_x000d__x000a__x000d__x000a_[³}]_x000d__x000a_0=:U(W'(³Ý6LN'_x000d__x000a_Count=¶_x000d__x000a__x000d__x000a_[ª´]_x000d__x000a_0=¹^O}¯2²W²(UHHU}33GP«½0·N3$XX·_x000d__x000a_Count=¶_x000d__x000a__x000d__x000a_[\¦]_x000d__x000a_0=3¸©7)L,±,B¯¢¢¯7M7¡ª%WJ1¨M.B¯¯¯¯8" xfId="4" xr:uid="{00000000-0005-0000-0000-000000000000}"/>
    <cellStyle name="Comma" xfId="1" builtinId="3"/>
    <cellStyle name="Comma 2" xfId="3" xr:uid="{00000000-0005-0000-0000-000002000000}"/>
    <cellStyle name="Normal" xfId="0" builtinId="0"/>
    <cellStyle name="Normal 2" xfId="2" xr:uid="{00000000-0005-0000-0000-000004000000}"/>
    <cellStyle name="Normal 4" xfId="6" xr:uid="{00000000-0005-0000-0000-000005000000}"/>
    <cellStyle name="Percent 2" xfId="5" xr:uid="{00000000-0005-0000-0000-000006000000}"/>
  </cellStyles>
  <dxfs count="0"/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MyFiles/EXCEL%20FILES/CSF/CSFBOARDREPOR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MyFiles/EXCEL%20FILES/CNP/CNPBOARDREPOR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dston"/>
      <sheetName val="DonComparMnthly"/>
      <sheetName val="Fundraising"/>
      <sheetName val="CSFDonrpt"/>
      <sheetName val="CSFboardrpt"/>
      <sheetName val="CSFdisbursment"/>
      <sheetName val="Telethon2003"/>
      <sheetName val="Telethon2002"/>
      <sheetName val="MinorEquip"/>
      <sheetName val="RAFFLE"/>
      <sheetName val="GOLF"/>
      <sheetName val="minor"/>
      <sheetName val="Motions"/>
      <sheetName val="DVREED"/>
      <sheetName val="2000disbCSFdv"/>
      <sheetName val="2000disbCSFdv (2)"/>
      <sheetName val="CSFboardrptJuly"/>
      <sheetName val="DonCmprWP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wsnest Pass"/>
      <sheetName val="CPFDonCoordSalaryCompar"/>
      <sheetName val="CPFDonComparMnthly"/>
      <sheetName val="Fundraising"/>
      <sheetName val="CNPdonrpt"/>
      <sheetName val="CNPBoardrpt"/>
      <sheetName val="disburs"/>
      <sheetName val="HmSwtHm"/>
      <sheetName val="TuckShop"/>
      <sheetName val="Approvals"/>
      <sheetName val="gOLF"/>
      <sheetName val="Lights"/>
      <sheetName val="Golf00"/>
      <sheetName val="Auction"/>
      <sheetName val="Motions"/>
      <sheetName val="Tree"/>
      <sheetName val="Minor"/>
      <sheetName val="MinorEquip"/>
      <sheetName val="CPFDonCmprMnthlyW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 refreshError="1"/>
      <sheetData sheetId="15"/>
      <sheetData sheetId="16"/>
      <sheetData sheetId="17" refreshError="1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7"/>
  <sheetViews>
    <sheetView zoomScale="80" zoomScaleNormal="80" workbookViewId="0">
      <selection activeCell="A4" sqref="A4"/>
    </sheetView>
  </sheetViews>
  <sheetFormatPr baseColWidth="10" defaultColWidth="8.7109375" defaultRowHeight="16" x14ac:dyDescent="0.2"/>
  <cols>
    <col min="1" max="1" width="39.85546875" customWidth="1"/>
    <col min="2" max="2" width="22.140625" customWidth="1"/>
    <col min="3" max="3" width="11" bestFit="1" customWidth="1"/>
    <col min="4" max="4" width="9.5703125" bestFit="1" customWidth="1"/>
    <col min="5" max="5" width="11.5703125" bestFit="1" customWidth="1"/>
  </cols>
  <sheetData>
    <row r="1" spans="1:5" x14ac:dyDescent="0.2">
      <c r="A1" s="83" t="s">
        <v>0</v>
      </c>
    </row>
    <row r="2" spans="1:5" x14ac:dyDescent="0.2">
      <c r="A2" s="83" t="s">
        <v>139</v>
      </c>
    </row>
    <row r="3" spans="1:5" x14ac:dyDescent="0.2">
      <c r="A3" s="91" t="s">
        <v>176</v>
      </c>
    </row>
    <row r="6" spans="1:5" x14ac:dyDescent="0.2">
      <c r="A6" s="31" t="s">
        <v>140</v>
      </c>
      <c r="C6" s="31" t="s">
        <v>31</v>
      </c>
      <c r="D6" s="83"/>
      <c r="E6" s="31" t="s">
        <v>12</v>
      </c>
    </row>
    <row r="7" spans="1:5" x14ac:dyDescent="0.2">
      <c r="A7" s="38" t="s">
        <v>141</v>
      </c>
      <c r="B7" s="39"/>
      <c r="C7" s="38" t="s">
        <v>142</v>
      </c>
      <c r="D7" s="38" t="s">
        <v>143</v>
      </c>
      <c r="E7" s="38" t="s">
        <v>144</v>
      </c>
    </row>
    <row r="9" spans="1:5" x14ac:dyDescent="0.2">
      <c r="A9" s="92" t="s">
        <v>175</v>
      </c>
    </row>
    <row r="10" spans="1:5" x14ac:dyDescent="0.2">
      <c r="A10" s="84" t="s">
        <v>172</v>
      </c>
      <c r="B10" s="84" t="s">
        <v>173</v>
      </c>
      <c r="C10" s="86">
        <v>1120</v>
      </c>
      <c r="D10" s="86">
        <f>-729.99-100.44</f>
        <v>-830.43000000000006</v>
      </c>
      <c r="E10" s="90">
        <f>C10+D10</f>
        <v>289.56999999999994</v>
      </c>
    </row>
    <row r="11" spans="1:5" x14ac:dyDescent="0.2">
      <c r="A11" s="84" t="s">
        <v>174</v>
      </c>
      <c r="C11" s="86">
        <v>210</v>
      </c>
      <c r="D11" s="86">
        <v>0</v>
      </c>
      <c r="E11" s="90">
        <f>C11+D11</f>
        <v>210</v>
      </c>
    </row>
    <row r="12" spans="1:5" x14ac:dyDescent="0.2">
      <c r="A12" s="84" t="s">
        <v>145</v>
      </c>
      <c r="B12" s="84" t="s">
        <v>146</v>
      </c>
      <c r="C12" s="87">
        <v>120</v>
      </c>
      <c r="D12" s="87">
        <v>-120</v>
      </c>
      <c r="E12" s="87">
        <f>C12+D12</f>
        <v>0</v>
      </c>
    </row>
    <row r="13" spans="1:5" x14ac:dyDescent="0.2">
      <c r="A13" s="84"/>
      <c r="B13" s="84"/>
      <c r="C13" s="90"/>
      <c r="D13" s="90"/>
      <c r="E13" s="90"/>
    </row>
    <row r="14" spans="1:5" x14ac:dyDescent="0.2">
      <c r="C14" s="86">
        <f>SUM(C10:C12)</f>
        <v>1450</v>
      </c>
      <c r="D14" s="86">
        <f>SUM(D10:D12)</f>
        <v>-950.43000000000006</v>
      </c>
      <c r="E14" s="86">
        <f>SUM(E10:E12)</f>
        <v>499.56999999999994</v>
      </c>
    </row>
    <row r="15" spans="1:5" x14ac:dyDescent="0.2">
      <c r="C15" s="86"/>
      <c r="D15" s="86"/>
      <c r="E15" s="86"/>
    </row>
    <row r="16" spans="1:5" x14ac:dyDescent="0.2">
      <c r="A16" s="89" t="s">
        <v>147</v>
      </c>
      <c r="C16" s="86"/>
      <c r="D16" s="86"/>
      <c r="E16" s="86"/>
    </row>
    <row r="17" spans="1:5" x14ac:dyDescent="0.2">
      <c r="A17" s="84" t="s">
        <v>148</v>
      </c>
      <c r="B17" s="84" t="s">
        <v>149</v>
      </c>
      <c r="C17" s="86">
        <v>5356</v>
      </c>
      <c r="D17" s="86"/>
      <c r="E17" s="86">
        <f t="shared" ref="E17:E22" si="0">SUM(C17:D17)</f>
        <v>5356</v>
      </c>
    </row>
    <row r="18" spans="1:5" x14ac:dyDescent="0.2">
      <c r="A18" s="84" t="s">
        <v>150</v>
      </c>
      <c r="B18" s="84" t="s">
        <v>149</v>
      </c>
      <c r="C18" s="86">
        <v>5600</v>
      </c>
      <c r="D18" s="86">
        <v>-1819</v>
      </c>
      <c r="E18" s="86">
        <f t="shared" si="0"/>
        <v>3781</v>
      </c>
    </row>
    <row r="19" spans="1:5" x14ac:dyDescent="0.2">
      <c r="A19" s="84" t="s">
        <v>151</v>
      </c>
      <c r="B19" s="84" t="s">
        <v>152</v>
      </c>
      <c r="C19" s="86">
        <v>11000</v>
      </c>
      <c r="D19" s="86">
        <v>-7000</v>
      </c>
      <c r="E19" s="86">
        <f t="shared" si="0"/>
        <v>4000</v>
      </c>
    </row>
    <row r="20" spans="1:5" x14ac:dyDescent="0.2">
      <c r="A20" s="84" t="s">
        <v>153</v>
      </c>
      <c r="B20" s="84" t="s">
        <v>154</v>
      </c>
      <c r="C20" s="86">
        <v>5000</v>
      </c>
      <c r="D20" s="86"/>
      <c r="E20" s="86">
        <f t="shared" si="0"/>
        <v>5000</v>
      </c>
    </row>
    <row r="21" spans="1:5" x14ac:dyDescent="0.2">
      <c r="A21" s="84" t="s">
        <v>155</v>
      </c>
      <c r="B21" s="84" t="s">
        <v>156</v>
      </c>
      <c r="C21" s="86"/>
      <c r="D21" s="86"/>
      <c r="E21" s="86">
        <f t="shared" si="0"/>
        <v>0</v>
      </c>
    </row>
    <row r="22" spans="1:5" x14ac:dyDescent="0.2">
      <c r="A22" s="84" t="s">
        <v>145</v>
      </c>
      <c r="B22" s="84" t="s">
        <v>146</v>
      </c>
      <c r="C22" s="87">
        <v>496</v>
      </c>
      <c r="D22" s="87">
        <v>-496</v>
      </c>
      <c r="E22" s="87">
        <f t="shared" si="0"/>
        <v>0</v>
      </c>
    </row>
    <row r="23" spans="1:5" x14ac:dyDescent="0.2">
      <c r="C23" s="86">
        <f>SUM(C17:C22)</f>
        <v>27452</v>
      </c>
      <c r="D23" s="86">
        <f>SUM(D17:D22)</f>
        <v>-9315</v>
      </c>
      <c r="E23" s="86">
        <f>SUM(E17:E22)</f>
        <v>18137</v>
      </c>
    </row>
    <row r="24" spans="1:5" x14ac:dyDescent="0.2">
      <c r="A24" s="89" t="s">
        <v>157</v>
      </c>
      <c r="C24" s="86"/>
      <c r="D24" s="86"/>
      <c r="E24" s="86"/>
    </row>
    <row r="25" spans="1:5" x14ac:dyDescent="0.2">
      <c r="A25" s="84" t="s">
        <v>158</v>
      </c>
      <c r="B25" s="84" t="s">
        <v>159</v>
      </c>
      <c r="C25" s="86">
        <v>1900</v>
      </c>
      <c r="D25" s="86">
        <f>-900-778.65</f>
        <v>-1678.65</v>
      </c>
      <c r="E25" s="86">
        <f>SUM(C25:D25)</f>
        <v>221.34999999999991</v>
      </c>
    </row>
    <row r="26" spans="1:5" x14ac:dyDescent="0.2">
      <c r="A26" s="84" t="s">
        <v>160</v>
      </c>
      <c r="B26" s="84" t="s">
        <v>161</v>
      </c>
      <c r="C26" s="86">
        <v>42000</v>
      </c>
      <c r="D26" s="86"/>
      <c r="E26" s="86">
        <f>SUM(C26:D26)</f>
        <v>42000</v>
      </c>
    </row>
    <row r="27" spans="1:5" ht="51" x14ac:dyDescent="0.2">
      <c r="A27" s="84" t="s">
        <v>162</v>
      </c>
      <c r="B27" s="85" t="s">
        <v>163</v>
      </c>
      <c r="C27" s="87">
        <v>1475</v>
      </c>
      <c r="D27" s="87"/>
      <c r="E27" s="87">
        <f>SUM(C27:D27)</f>
        <v>1475</v>
      </c>
    </row>
    <row r="28" spans="1:5" x14ac:dyDescent="0.2">
      <c r="C28" s="86">
        <f>SUM(C25:C27)</f>
        <v>45375</v>
      </c>
      <c r="D28" s="86">
        <f>SUM(D25:D27)</f>
        <v>-1678.65</v>
      </c>
      <c r="E28" s="86">
        <f>SUM(E25:E27)</f>
        <v>43696.35</v>
      </c>
    </row>
    <row r="29" spans="1:5" x14ac:dyDescent="0.2">
      <c r="C29" s="86"/>
      <c r="D29" s="86"/>
      <c r="E29" s="86"/>
    </row>
    <row r="30" spans="1:5" x14ac:dyDescent="0.2">
      <c r="A30" s="89" t="s">
        <v>164</v>
      </c>
      <c r="C30" s="86"/>
      <c r="D30" s="86"/>
      <c r="E30" s="86"/>
    </row>
    <row r="31" spans="1:5" x14ac:dyDescent="0.2">
      <c r="A31" s="84" t="s">
        <v>165</v>
      </c>
      <c r="C31" s="86">
        <v>174</v>
      </c>
      <c r="D31" s="86"/>
      <c r="E31" s="86">
        <f>C31-D31</f>
        <v>174</v>
      </c>
    </row>
    <row r="32" spans="1:5" x14ac:dyDescent="0.2">
      <c r="A32" s="84" t="s">
        <v>7</v>
      </c>
      <c r="C32" s="86">
        <v>95</v>
      </c>
      <c r="D32" s="86"/>
      <c r="E32" s="86">
        <f t="shared" ref="E32:E38" si="1">C32-D32</f>
        <v>95</v>
      </c>
    </row>
    <row r="33" spans="1:5" x14ac:dyDescent="0.2">
      <c r="A33" s="84" t="s">
        <v>79</v>
      </c>
      <c r="C33" s="86">
        <v>100</v>
      </c>
      <c r="D33" s="86"/>
      <c r="E33" s="86">
        <f t="shared" si="1"/>
        <v>100</v>
      </c>
    </row>
    <row r="34" spans="1:5" x14ac:dyDescent="0.2">
      <c r="A34" s="84" t="s">
        <v>166</v>
      </c>
      <c r="C34" s="86">
        <v>414</v>
      </c>
      <c r="D34" s="86"/>
      <c r="E34" s="86">
        <f t="shared" si="1"/>
        <v>414</v>
      </c>
    </row>
    <row r="35" spans="1:5" x14ac:dyDescent="0.2">
      <c r="A35" s="84" t="s">
        <v>100</v>
      </c>
      <c r="C35" s="86">
        <v>68</v>
      </c>
      <c r="D35" s="86"/>
      <c r="E35" s="86">
        <f t="shared" si="1"/>
        <v>68</v>
      </c>
    </row>
    <row r="36" spans="1:5" x14ac:dyDescent="0.2">
      <c r="A36" s="84" t="s">
        <v>29</v>
      </c>
      <c r="C36" s="86">
        <v>878</v>
      </c>
      <c r="D36" s="86"/>
      <c r="E36" s="86">
        <f t="shared" si="1"/>
        <v>878</v>
      </c>
    </row>
    <row r="37" spans="1:5" x14ac:dyDescent="0.2">
      <c r="A37" s="84" t="s">
        <v>30</v>
      </c>
      <c r="C37" s="86">
        <v>53</v>
      </c>
      <c r="D37" s="86"/>
      <c r="E37" s="86">
        <f t="shared" si="1"/>
        <v>53</v>
      </c>
    </row>
    <row r="38" spans="1:5" x14ac:dyDescent="0.2">
      <c r="A38" s="84" t="s">
        <v>167</v>
      </c>
      <c r="C38" s="87">
        <v>581</v>
      </c>
      <c r="D38" s="87"/>
      <c r="E38" s="87">
        <f t="shared" si="1"/>
        <v>581</v>
      </c>
    </row>
    <row r="39" spans="1:5" x14ac:dyDescent="0.2">
      <c r="C39" s="86">
        <f>SUM(C31:C38)</f>
        <v>2363</v>
      </c>
      <c r="D39" s="86">
        <f>SUM(D31:D38)</f>
        <v>0</v>
      </c>
      <c r="E39" s="86">
        <f>SUM(E31:E38)</f>
        <v>2363</v>
      </c>
    </row>
    <row r="40" spans="1:5" x14ac:dyDescent="0.2">
      <c r="C40" s="86"/>
      <c r="D40" s="86"/>
      <c r="E40" s="86"/>
    </row>
    <row r="41" spans="1:5" x14ac:dyDescent="0.2">
      <c r="A41" s="89" t="s">
        <v>168</v>
      </c>
      <c r="C41" s="86">
        <v>5</v>
      </c>
      <c r="D41" s="86">
        <v>0</v>
      </c>
      <c r="E41" s="86">
        <v>5</v>
      </c>
    </row>
    <row r="42" spans="1:5" x14ac:dyDescent="0.2">
      <c r="C42" s="86"/>
      <c r="D42" s="86"/>
      <c r="E42" s="86"/>
    </row>
    <row r="43" spans="1:5" ht="17" thickBot="1" x14ac:dyDescent="0.25">
      <c r="A43" s="83" t="s">
        <v>169</v>
      </c>
      <c r="C43" s="88">
        <f>C14+C23+C28+C39+C41</f>
        <v>76645</v>
      </c>
      <c r="D43" s="88">
        <f>D14+D23+D28+D39+D41</f>
        <v>-11944.08</v>
      </c>
      <c r="E43" s="88">
        <f>E14+E23+E28+E39+E41</f>
        <v>64700.92</v>
      </c>
    </row>
    <row r="44" spans="1:5" ht="17" thickTop="1" x14ac:dyDescent="0.2"/>
    <row r="46" spans="1:5" x14ac:dyDescent="0.2">
      <c r="A46" s="84" t="s">
        <v>170</v>
      </c>
    </row>
    <row r="47" spans="1:5" x14ac:dyDescent="0.2">
      <c r="A47" s="84" t="s">
        <v>171</v>
      </c>
    </row>
  </sheetData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69"/>
  <sheetViews>
    <sheetView zoomScale="75" workbookViewId="0">
      <selection activeCell="C24" sqref="C24"/>
    </sheetView>
  </sheetViews>
  <sheetFormatPr baseColWidth="10" defaultColWidth="8.7109375" defaultRowHeight="16" x14ac:dyDescent="0.2"/>
  <cols>
    <col min="1" max="1" width="8.7109375" customWidth="1"/>
    <col min="2" max="2" width="3.85546875" customWidth="1"/>
    <col min="3" max="3" width="18.42578125" customWidth="1"/>
    <col min="4" max="4" width="14.28515625" customWidth="1"/>
    <col min="5" max="5" width="5.28515625" customWidth="1"/>
    <col min="6" max="6" width="14.28515625" customWidth="1"/>
    <col min="7" max="7" width="5.28515625" customWidth="1"/>
    <col min="8" max="8" width="14.28515625" customWidth="1"/>
    <col min="9" max="9" width="5.28515625" customWidth="1"/>
    <col min="10" max="10" width="14.28515625" customWidth="1"/>
    <col min="11" max="11" width="5.28515625" customWidth="1"/>
    <col min="12" max="12" width="19.5703125" hidden="1" customWidth="1"/>
    <col min="13" max="14" width="7" hidden="1" customWidth="1"/>
    <col min="15" max="15" width="13.7109375" hidden="1" customWidth="1"/>
    <col min="16" max="16" width="8.28515625" hidden="1" customWidth="1"/>
    <col min="17" max="17" width="13.7109375" hidden="1" customWidth="1"/>
    <col min="18" max="18" width="15.85546875" style="43" hidden="1" customWidth="1"/>
  </cols>
  <sheetData>
    <row r="1" spans="1:18" ht="20" x14ac:dyDescent="0.2">
      <c r="A1" s="76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</row>
    <row r="2" spans="1:18" x14ac:dyDescent="0.2">
      <c r="A2" s="78" t="s">
        <v>36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18" x14ac:dyDescent="0.2">
      <c r="B3" s="26"/>
      <c r="O3" s="43"/>
    </row>
    <row r="4" spans="1:18" x14ac:dyDescent="0.2">
      <c r="B4" s="26"/>
      <c r="R4" s="41"/>
    </row>
    <row r="5" spans="1:18" x14ac:dyDescent="0.2">
      <c r="R5" s="41"/>
    </row>
    <row r="6" spans="1:18" x14ac:dyDescent="0.2">
      <c r="D6" s="31" t="s">
        <v>135</v>
      </c>
      <c r="F6" s="31" t="s">
        <v>125</v>
      </c>
      <c r="H6" s="31" t="s">
        <v>103</v>
      </c>
      <c r="J6" s="31" t="s">
        <v>82</v>
      </c>
      <c r="L6" s="31" t="s">
        <v>72</v>
      </c>
      <c r="O6" s="31" t="s">
        <v>35</v>
      </c>
      <c r="Q6" s="31" t="s">
        <v>34</v>
      </c>
      <c r="R6" s="41"/>
    </row>
    <row r="8" spans="1:18" ht="18" x14ac:dyDescent="0.2">
      <c r="C8" t="s">
        <v>40</v>
      </c>
      <c r="D8" s="63">
        <v>28896.11</v>
      </c>
      <c r="E8" s="67">
        <v>53</v>
      </c>
      <c r="F8" s="63">
        <v>42176.54</v>
      </c>
      <c r="G8" s="67">
        <v>44</v>
      </c>
      <c r="H8" s="63">
        <v>40843.71</v>
      </c>
      <c r="I8" s="67">
        <v>33</v>
      </c>
      <c r="J8" s="63">
        <v>44186.33</v>
      </c>
      <c r="K8" s="67">
        <v>23</v>
      </c>
      <c r="L8">
        <f>19579.86-3711-5400.76-1856.35</f>
        <v>8611.75</v>
      </c>
      <c r="M8" s="40">
        <v>16</v>
      </c>
      <c r="N8" s="40"/>
      <c r="O8" s="20">
        <v>110</v>
      </c>
      <c r="P8" s="40"/>
      <c r="Q8" s="20">
        <f>250+50+60</f>
        <v>360</v>
      </c>
      <c r="R8" s="40"/>
    </row>
    <row r="9" spans="1:18" ht="18" x14ac:dyDescent="0.2">
      <c r="C9" t="s">
        <v>41</v>
      </c>
      <c r="D9" s="20">
        <v>24727.72</v>
      </c>
      <c r="E9" s="67">
        <v>54</v>
      </c>
      <c r="F9" s="20">
        <f>13593.74+0.02</f>
        <v>13593.76</v>
      </c>
      <c r="G9" s="67">
        <v>45</v>
      </c>
      <c r="H9" s="75">
        <v>-275.77999999999997</v>
      </c>
      <c r="I9" s="67">
        <v>34</v>
      </c>
      <c r="J9" s="69">
        <v>16268</v>
      </c>
      <c r="K9" s="67">
        <v>24</v>
      </c>
      <c r="L9" s="20">
        <v>2498.15</v>
      </c>
      <c r="M9" s="40">
        <v>17</v>
      </c>
      <c r="N9" s="40"/>
      <c r="O9" s="20">
        <v>13810</v>
      </c>
      <c r="P9" s="40">
        <v>8</v>
      </c>
      <c r="Q9" s="20">
        <v>2346.1</v>
      </c>
      <c r="R9" s="40"/>
    </row>
    <row r="10" spans="1:18" ht="18" x14ac:dyDescent="0.2">
      <c r="C10" t="s">
        <v>42</v>
      </c>
      <c r="D10" s="72">
        <v>1910.74</v>
      </c>
      <c r="E10" s="67"/>
      <c r="F10" s="72">
        <v>690</v>
      </c>
      <c r="G10" s="67"/>
      <c r="H10" s="72">
        <v>4490</v>
      </c>
      <c r="I10" s="67">
        <v>35</v>
      </c>
      <c r="J10" s="72">
        <v>1925</v>
      </c>
      <c r="L10" s="64">
        <f>4012</f>
        <v>4012</v>
      </c>
      <c r="M10" s="40">
        <v>18</v>
      </c>
      <c r="N10" s="40"/>
      <c r="O10" s="20">
        <f>10216.63-188.12</f>
        <v>10028.509999999998</v>
      </c>
      <c r="P10" s="40">
        <v>9</v>
      </c>
      <c r="Q10" s="20">
        <v>7562.91</v>
      </c>
      <c r="R10" s="40">
        <v>1</v>
      </c>
    </row>
    <row r="11" spans="1:18" ht="18" x14ac:dyDescent="0.2">
      <c r="C11" t="s">
        <v>43</v>
      </c>
      <c r="D11" s="66">
        <v>0</v>
      </c>
      <c r="E11" s="67"/>
      <c r="F11" s="69">
        <v>300</v>
      </c>
      <c r="G11" s="67"/>
      <c r="H11" s="69">
        <v>4069.55</v>
      </c>
      <c r="I11" s="67">
        <v>36</v>
      </c>
      <c r="J11" s="69">
        <v>1890</v>
      </c>
      <c r="K11" s="67">
        <v>25</v>
      </c>
      <c r="L11" s="63">
        <v>2291</v>
      </c>
      <c r="M11" s="40"/>
      <c r="N11" s="40"/>
      <c r="O11" s="20">
        <v>261.35000000000002</v>
      </c>
      <c r="P11" s="40"/>
      <c r="Q11" s="20">
        <f>10388+10633</f>
        <v>21021</v>
      </c>
      <c r="R11" s="40">
        <v>2</v>
      </c>
    </row>
    <row r="12" spans="1:18" ht="18" x14ac:dyDescent="0.2">
      <c r="C12" t="s">
        <v>44</v>
      </c>
      <c r="D12" s="66">
        <v>0</v>
      </c>
      <c r="E12" s="67"/>
      <c r="F12" s="66">
        <v>3011.37</v>
      </c>
      <c r="G12" s="67">
        <v>46</v>
      </c>
      <c r="H12" s="66">
        <v>5210</v>
      </c>
      <c r="I12" s="67">
        <v>37</v>
      </c>
      <c r="J12" s="66">
        <v>3805.66</v>
      </c>
      <c r="K12" s="67">
        <v>26</v>
      </c>
      <c r="L12" s="63">
        <v>7300</v>
      </c>
      <c r="M12" s="40"/>
      <c r="N12" s="40"/>
      <c r="O12" s="20">
        <v>30730</v>
      </c>
      <c r="P12" s="40">
        <v>10</v>
      </c>
      <c r="Q12" s="20">
        <v>2495</v>
      </c>
      <c r="R12" s="40">
        <v>3</v>
      </c>
    </row>
    <row r="13" spans="1:18" ht="18" x14ac:dyDescent="0.2">
      <c r="C13" t="s">
        <v>45</v>
      </c>
      <c r="D13" s="69">
        <v>9678.18</v>
      </c>
      <c r="E13" s="67"/>
      <c r="F13" s="69">
        <v>9403.73</v>
      </c>
      <c r="G13" s="67">
        <v>47</v>
      </c>
      <c r="H13" s="69">
        <v>12631.4</v>
      </c>
      <c r="I13" s="67">
        <v>38</v>
      </c>
      <c r="J13" s="69">
        <v>22839.07</v>
      </c>
      <c r="K13" s="67">
        <v>27</v>
      </c>
      <c r="L13" s="20">
        <v>19736.849999999999</v>
      </c>
      <c r="M13" s="40">
        <v>19</v>
      </c>
      <c r="N13" s="40"/>
      <c r="O13" s="20">
        <v>16816.41</v>
      </c>
      <c r="P13" s="40">
        <v>11</v>
      </c>
      <c r="Q13" s="20">
        <v>359.23</v>
      </c>
      <c r="R13" s="40"/>
    </row>
    <row r="14" spans="1:18" ht="18" x14ac:dyDescent="0.2">
      <c r="C14" t="s">
        <v>46</v>
      </c>
      <c r="D14" s="69">
        <v>800</v>
      </c>
      <c r="E14" s="67"/>
      <c r="F14" s="69">
        <v>5030</v>
      </c>
      <c r="G14" s="67">
        <v>48</v>
      </c>
      <c r="H14" s="69">
        <v>7300</v>
      </c>
      <c r="I14" s="67">
        <v>39</v>
      </c>
      <c r="J14" s="69">
        <v>7906.32</v>
      </c>
      <c r="K14" s="67">
        <v>28</v>
      </c>
      <c r="L14" s="63">
        <v>30839.99</v>
      </c>
      <c r="M14" s="40">
        <v>20</v>
      </c>
      <c r="N14" s="40"/>
      <c r="O14" s="20">
        <v>14085.71</v>
      </c>
      <c r="P14" s="40">
        <v>12</v>
      </c>
      <c r="Q14" s="20">
        <v>1810</v>
      </c>
      <c r="R14" s="40">
        <v>4</v>
      </c>
    </row>
    <row r="15" spans="1:18" ht="18" x14ac:dyDescent="0.2">
      <c r="C15" t="s">
        <v>47</v>
      </c>
      <c r="D15" s="69">
        <v>531.5</v>
      </c>
      <c r="F15" s="69">
        <v>1063.03</v>
      </c>
      <c r="H15" s="69">
        <v>0</v>
      </c>
      <c r="J15" s="69">
        <v>8928.5</v>
      </c>
      <c r="K15" s="67">
        <v>29</v>
      </c>
      <c r="L15" s="63">
        <v>0</v>
      </c>
      <c r="M15" s="40"/>
      <c r="N15" s="40"/>
      <c r="O15" s="33">
        <v>29251.93</v>
      </c>
      <c r="P15" s="40">
        <v>13</v>
      </c>
      <c r="Q15" s="20">
        <v>412.05</v>
      </c>
      <c r="R15" s="40"/>
    </row>
    <row r="16" spans="1:18" ht="18" x14ac:dyDescent="0.2">
      <c r="C16" t="s">
        <v>48</v>
      </c>
      <c r="D16" s="69">
        <f>848+75+12350</f>
        <v>13273</v>
      </c>
      <c r="E16" s="67"/>
      <c r="F16" s="69">
        <v>23492</v>
      </c>
      <c r="G16" s="67">
        <v>49</v>
      </c>
      <c r="H16" s="69">
        <v>21560</v>
      </c>
      <c r="I16" s="67">
        <v>40</v>
      </c>
      <c r="J16" s="69">
        <v>11698.32</v>
      </c>
      <c r="K16" s="67">
        <v>30</v>
      </c>
      <c r="L16" s="63">
        <f>1525+2862.26</f>
        <v>4387.26</v>
      </c>
      <c r="M16" s="56"/>
      <c r="N16" s="56"/>
      <c r="O16" s="35">
        <f>6709.22-17.21</f>
        <v>6692.01</v>
      </c>
      <c r="P16" s="56">
        <v>14</v>
      </c>
      <c r="Q16" s="35">
        <v>2905</v>
      </c>
      <c r="R16" s="56">
        <v>5</v>
      </c>
    </row>
    <row r="17" spans="1:18" ht="18" x14ac:dyDescent="0.2">
      <c r="C17" t="s">
        <v>37</v>
      </c>
      <c r="D17" s="69">
        <f>1630.2+5610+5000+340+50</f>
        <v>12630.2</v>
      </c>
      <c r="E17" s="67"/>
      <c r="F17" s="69">
        <v>1760</v>
      </c>
      <c r="G17" s="67">
        <v>50</v>
      </c>
      <c r="H17" s="69">
        <v>28282.78</v>
      </c>
      <c r="I17" s="67">
        <v>41</v>
      </c>
      <c r="J17" s="69">
        <v>171.93</v>
      </c>
      <c r="L17" s="63">
        <v>170</v>
      </c>
      <c r="M17" s="32"/>
      <c r="N17" s="32"/>
      <c r="O17" s="20">
        <v>42.1</v>
      </c>
      <c r="P17" s="32"/>
      <c r="Q17" s="20">
        <v>0</v>
      </c>
      <c r="R17" s="40"/>
    </row>
    <row r="18" spans="1:18" ht="18" x14ac:dyDescent="0.2">
      <c r="C18" t="s">
        <v>38</v>
      </c>
      <c r="D18" s="69">
        <v>0</v>
      </c>
      <c r="E18" s="67"/>
      <c r="F18" s="69">
        <v>7033</v>
      </c>
      <c r="G18" s="67">
        <v>51</v>
      </c>
      <c r="H18" s="69">
        <v>23816.16</v>
      </c>
      <c r="I18" s="67">
        <v>42</v>
      </c>
      <c r="J18" s="69">
        <v>19518</v>
      </c>
      <c r="K18" s="67">
        <v>31</v>
      </c>
      <c r="L18" s="63">
        <v>25732.880000000001</v>
      </c>
      <c r="M18" s="40">
        <v>21</v>
      </c>
      <c r="N18" s="40"/>
      <c r="O18" s="20">
        <v>520</v>
      </c>
      <c r="P18" s="32"/>
      <c r="Q18" s="20">
        <f>525+2333+4529.61</f>
        <v>7387.61</v>
      </c>
      <c r="R18" s="40">
        <v>6</v>
      </c>
    </row>
    <row r="19" spans="1:18" ht="18" x14ac:dyDescent="0.2">
      <c r="C19" t="s">
        <v>39</v>
      </c>
      <c r="D19" s="70">
        <f>63+870+40</f>
        <v>973</v>
      </c>
      <c r="E19" s="67"/>
      <c r="F19" s="70">
        <v>5365.94</v>
      </c>
      <c r="G19" s="67">
        <v>52</v>
      </c>
      <c r="H19" s="70">
        <v>4065.77</v>
      </c>
      <c r="I19" s="67">
        <v>43</v>
      </c>
      <c r="J19" s="70">
        <f>87726.61</f>
        <v>87726.61</v>
      </c>
      <c r="K19" s="67">
        <v>32</v>
      </c>
      <c r="L19" s="39">
        <v>9651.92</v>
      </c>
      <c r="M19" s="40">
        <v>22</v>
      </c>
      <c r="N19" s="40"/>
      <c r="O19" s="34">
        <f>3684.1+9111.76+1856.35</f>
        <v>14652.210000000001</v>
      </c>
      <c r="P19" s="40">
        <v>15</v>
      </c>
      <c r="Q19" s="34">
        <v>12775</v>
      </c>
      <c r="R19" s="40">
        <v>7</v>
      </c>
    </row>
    <row r="20" spans="1:18" ht="18" x14ac:dyDescent="0.2">
      <c r="L20" s="35"/>
      <c r="O20" s="35"/>
      <c r="P20" s="32"/>
      <c r="Q20" s="35"/>
      <c r="R20" s="40"/>
    </row>
    <row r="21" spans="1:18" ht="17" thickBot="1" x14ac:dyDescent="0.25">
      <c r="D21" s="65">
        <f>SUM(D8:D20)</f>
        <v>93420.45</v>
      </c>
      <c r="F21" s="65">
        <f>SUM(F8:F20)</f>
        <v>112919.37000000001</v>
      </c>
      <c r="H21" s="65">
        <f>SUM(H8:H20)</f>
        <v>151993.59</v>
      </c>
      <c r="J21" s="65">
        <f>SUM(J8:J20)</f>
        <v>226863.74</v>
      </c>
      <c r="L21" s="36">
        <f>SUM(L8:L19)</f>
        <v>115231.8</v>
      </c>
      <c r="O21" s="36">
        <f>SUM(O8:O19)</f>
        <v>137000.23000000001</v>
      </c>
      <c r="Q21" s="36">
        <f>SUM(Q8:Q19)</f>
        <v>59433.900000000009</v>
      </c>
    </row>
    <row r="22" spans="1:18" ht="17" thickTop="1" x14ac:dyDescent="0.2">
      <c r="R22" s="41"/>
    </row>
    <row r="23" spans="1:18" ht="18" x14ac:dyDescent="0.2">
      <c r="A23" s="32"/>
    </row>
    <row r="24" spans="1:18" ht="18" x14ac:dyDescent="0.2">
      <c r="B24" s="68">
        <v>23</v>
      </c>
      <c r="C24" t="s">
        <v>83</v>
      </c>
      <c r="M24" s="32"/>
      <c r="N24" s="32">
        <v>1</v>
      </c>
      <c r="O24" t="s">
        <v>71</v>
      </c>
    </row>
    <row r="25" spans="1:18" ht="18" x14ac:dyDescent="0.2">
      <c r="C25" t="s">
        <v>84</v>
      </c>
      <c r="M25" s="32"/>
      <c r="N25" s="32">
        <v>2</v>
      </c>
      <c r="O25" t="s">
        <v>64</v>
      </c>
    </row>
    <row r="26" spans="1:18" ht="18" x14ac:dyDescent="0.2">
      <c r="B26" s="68">
        <v>24</v>
      </c>
      <c r="C26" t="s">
        <v>85</v>
      </c>
      <c r="M26" s="32"/>
      <c r="N26" s="32"/>
      <c r="O26" t="s">
        <v>63</v>
      </c>
    </row>
    <row r="27" spans="1:18" ht="18" x14ac:dyDescent="0.2">
      <c r="C27" s="71" t="s">
        <v>86</v>
      </c>
      <c r="M27" s="32"/>
      <c r="N27" s="32">
        <v>3</v>
      </c>
      <c r="O27" t="s">
        <v>49</v>
      </c>
    </row>
    <row r="28" spans="1:18" ht="18" x14ac:dyDescent="0.2">
      <c r="B28" s="68">
        <v>25</v>
      </c>
      <c r="C28" t="s">
        <v>87</v>
      </c>
      <c r="M28" s="32"/>
      <c r="N28" s="32">
        <v>4</v>
      </c>
      <c r="O28" t="s">
        <v>50</v>
      </c>
    </row>
    <row r="29" spans="1:18" ht="18" x14ac:dyDescent="0.2">
      <c r="B29" s="32">
        <v>26</v>
      </c>
      <c r="C29" t="s">
        <v>88</v>
      </c>
      <c r="M29" s="32"/>
      <c r="N29" s="32">
        <v>5</v>
      </c>
      <c r="O29" t="s">
        <v>65</v>
      </c>
    </row>
    <row r="30" spans="1:18" ht="18" x14ac:dyDescent="0.2">
      <c r="B30" s="32">
        <v>27</v>
      </c>
      <c r="C30" t="s">
        <v>89</v>
      </c>
      <c r="M30" s="32"/>
      <c r="N30" s="32">
        <v>6</v>
      </c>
      <c r="O30" t="s">
        <v>66</v>
      </c>
    </row>
    <row r="31" spans="1:18" ht="18" x14ac:dyDescent="0.2">
      <c r="C31" t="s">
        <v>90</v>
      </c>
      <c r="M31" s="32"/>
      <c r="N31" s="32"/>
      <c r="O31" t="s">
        <v>51</v>
      </c>
    </row>
    <row r="32" spans="1:18" ht="18" x14ac:dyDescent="0.2">
      <c r="C32" t="s">
        <v>91</v>
      </c>
      <c r="M32" s="32"/>
      <c r="N32" s="32">
        <v>7</v>
      </c>
      <c r="O32" t="s">
        <v>52</v>
      </c>
    </row>
    <row r="33" spans="2:18" ht="19" x14ac:dyDescent="0.25">
      <c r="B33" s="73">
        <v>28</v>
      </c>
      <c r="C33" t="s">
        <v>93</v>
      </c>
      <c r="M33" s="32"/>
      <c r="N33" s="32">
        <v>8</v>
      </c>
      <c r="O33" t="s">
        <v>53</v>
      </c>
    </row>
    <row r="34" spans="2:18" ht="19" x14ac:dyDescent="0.25">
      <c r="B34" s="73">
        <v>29</v>
      </c>
      <c r="C34" t="s">
        <v>94</v>
      </c>
      <c r="M34" s="32"/>
      <c r="N34" s="32"/>
      <c r="O34" t="s">
        <v>54</v>
      </c>
    </row>
    <row r="35" spans="2:18" ht="19" x14ac:dyDescent="0.25">
      <c r="B35" s="73">
        <v>30</v>
      </c>
      <c r="C35" t="s">
        <v>95</v>
      </c>
      <c r="M35" s="32"/>
      <c r="N35" s="32">
        <v>9</v>
      </c>
      <c r="O35" t="s">
        <v>55</v>
      </c>
    </row>
    <row r="36" spans="2:18" ht="19" x14ac:dyDescent="0.25">
      <c r="B36" s="73">
        <v>31</v>
      </c>
      <c r="C36" t="s">
        <v>99</v>
      </c>
      <c r="M36" s="32"/>
      <c r="N36" s="32">
        <v>10</v>
      </c>
      <c r="O36" t="s">
        <v>58</v>
      </c>
    </row>
    <row r="37" spans="2:18" ht="19" x14ac:dyDescent="0.25">
      <c r="B37" s="73">
        <v>32</v>
      </c>
      <c r="C37" s="74" t="s">
        <v>101</v>
      </c>
      <c r="M37" s="32"/>
      <c r="N37" s="32"/>
      <c r="O37" t="s">
        <v>59</v>
      </c>
    </row>
    <row r="38" spans="2:18" ht="18" x14ac:dyDescent="0.2">
      <c r="C38" t="s">
        <v>102</v>
      </c>
      <c r="M38" s="32"/>
      <c r="N38" s="32">
        <v>11</v>
      </c>
      <c r="O38" t="s">
        <v>56</v>
      </c>
    </row>
    <row r="39" spans="2:18" ht="19" x14ac:dyDescent="0.25">
      <c r="B39" s="73">
        <v>33</v>
      </c>
      <c r="C39" t="s">
        <v>104</v>
      </c>
      <c r="M39" s="32"/>
      <c r="N39" s="32">
        <v>12</v>
      </c>
      <c r="O39" t="s">
        <v>57</v>
      </c>
    </row>
    <row r="40" spans="2:18" ht="19" x14ac:dyDescent="0.25">
      <c r="B40" s="73">
        <v>34</v>
      </c>
      <c r="C40" t="s">
        <v>105</v>
      </c>
      <c r="M40" s="32"/>
      <c r="N40" s="32"/>
      <c r="O40" t="s">
        <v>60</v>
      </c>
    </row>
    <row r="41" spans="2:18" ht="18" x14ac:dyDescent="0.2">
      <c r="C41" t="s">
        <v>106</v>
      </c>
      <c r="M41" s="32"/>
      <c r="N41" s="32">
        <v>13</v>
      </c>
      <c r="O41" t="s">
        <v>61</v>
      </c>
    </row>
    <row r="42" spans="2:18" ht="19" x14ac:dyDescent="0.25">
      <c r="B42" s="73">
        <v>35</v>
      </c>
      <c r="C42" t="s">
        <v>107</v>
      </c>
      <c r="M42" s="32"/>
      <c r="N42" s="32">
        <v>14</v>
      </c>
      <c r="O42" t="s">
        <v>62</v>
      </c>
    </row>
    <row r="43" spans="2:18" ht="19" x14ac:dyDescent="0.25">
      <c r="B43" s="73">
        <v>36</v>
      </c>
      <c r="C43" t="s">
        <v>108</v>
      </c>
      <c r="M43" s="32"/>
      <c r="N43" s="32">
        <v>15</v>
      </c>
      <c r="O43" t="s">
        <v>69</v>
      </c>
    </row>
    <row r="44" spans="2:18" ht="18" x14ac:dyDescent="0.25">
      <c r="B44" s="73">
        <v>37</v>
      </c>
      <c r="C44" t="s">
        <v>109</v>
      </c>
      <c r="O44" t="s">
        <v>70</v>
      </c>
    </row>
    <row r="45" spans="2:18" ht="19" x14ac:dyDescent="0.25">
      <c r="B45" s="73">
        <v>38</v>
      </c>
      <c r="C45" t="s">
        <v>110</v>
      </c>
      <c r="M45" s="32"/>
      <c r="N45" s="32">
        <v>16</v>
      </c>
      <c r="O45" t="s">
        <v>73</v>
      </c>
    </row>
    <row r="46" spans="2:18" ht="19" x14ac:dyDescent="0.25">
      <c r="B46" s="73">
        <v>39</v>
      </c>
      <c r="C46" t="s">
        <v>111</v>
      </c>
      <c r="D46" s="37"/>
      <c r="E46" s="37"/>
      <c r="F46" s="37"/>
      <c r="G46" s="37"/>
      <c r="H46" s="37"/>
      <c r="I46" s="37"/>
      <c r="J46" s="37"/>
      <c r="K46" s="37"/>
      <c r="L46" s="37"/>
      <c r="M46" s="32"/>
      <c r="N46" s="32">
        <v>17</v>
      </c>
      <c r="O46" t="s">
        <v>74</v>
      </c>
      <c r="R46" s="42"/>
    </row>
    <row r="47" spans="2:18" ht="18" x14ac:dyDescent="0.2">
      <c r="C47" t="s">
        <v>112</v>
      </c>
      <c r="D47" s="37"/>
      <c r="E47" s="37"/>
      <c r="F47" s="37"/>
      <c r="G47" s="37"/>
      <c r="H47" s="37"/>
      <c r="I47" s="37"/>
      <c r="J47" s="37"/>
      <c r="K47" s="37"/>
      <c r="L47" s="37"/>
      <c r="M47" s="32"/>
      <c r="N47" s="32">
        <v>18</v>
      </c>
      <c r="O47" t="s">
        <v>75</v>
      </c>
      <c r="R47" s="42"/>
    </row>
    <row r="48" spans="2:18" ht="19" x14ac:dyDescent="0.25">
      <c r="B48" s="73">
        <v>40</v>
      </c>
      <c r="C48" t="s">
        <v>113</v>
      </c>
      <c r="D48" s="37"/>
      <c r="E48" s="37"/>
      <c r="F48" s="37"/>
      <c r="G48" s="37"/>
      <c r="H48" s="37"/>
      <c r="I48" s="37"/>
      <c r="J48" s="37"/>
      <c r="K48" s="37"/>
      <c r="L48" s="37"/>
      <c r="M48" s="32"/>
      <c r="N48" s="32">
        <v>19</v>
      </c>
      <c r="O48" t="s">
        <v>76</v>
      </c>
      <c r="R48" s="42"/>
    </row>
    <row r="49" spans="2:18" ht="18" x14ac:dyDescent="0.2">
      <c r="C49" t="s">
        <v>114</v>
      </c>
      <c r="D49" s="37"/>
      <c r="E49" s="37"/>
      <c r="F49" s="37"/>
      <c r="G49" s="37"/>
      <c r="H49" s="37"/>
      <c r="I49" s="37"/>
      <c r="J49" s="37"/>
      <c r="K49" s="37"/>
      <c r="L49" s="37"/>
      <c r="M49" s="32"/>
      <c r="N49" s="32">
        <v>20</v>
      </c>
      <c r="O49" t="s">
        <v>77</v>
      </c>
      <c r="R49" s="42"/>
    </row>
    <row r="50" spans="2:18" ht="19" x14ac:dyDescent="0.25">
      <c r="B50" s="73">
        <v>41</v>
      </c>
      <c r="C50" t="s">
        <v>115</v>
      </c>
      <c r="D50" s="37"/>
      <c r="E50" s="37"/>
      <c r="F50" s="37"/>
      <c r="G50" s="37"/>
      <c r="H50" s="37"/>
      <c r="I50" s="37"/>
      <c r="J50" s="37"/>
      <c r="K50" s="37"/>
      <c r="L50" s="37"/>
      <c r="M50" s="32"/>
      <c r="N50" s="32">
        <v>21</v>
      </c>
      <c r="O50" t="s">
        <v>78</v>
      </c>
      <c r="R50" s="42"/>
    </row>
    <row r="51" spans="2:18" ht="18" x14ac:dyDescent="0.2">
      <c r="C51" t="s">
        <v>116</v>
      </c>
      <c r="D51" s="37"/>
      <c r="E51" s="37"/>
      <c r="F51" s="37"/>
      <c r="G51" s="37"/>
      <c r="H51" s="37"/>
      <c r="I51" s="37"/>
      <c r="J51" s="37"/>
      <c r="K51" s="37"/>
      <c r="L51" s="37"/>
      <c r="M51" s="32"/>
      <c r="N51" s="32">
        <v>22</v>
      </c>
      <c r="O51" t="s">
        <v>80</v>
      </c>
    </row>
    <row r="52" spans="2:18" x14ac:dyDescent="0.2">
      <c r="C52" t="s">
        <v>117</v>
      </c>
      <c r="D52" s="37"/>
      <c r="E52" s="37"/>
      <c r="F52" s="37"/>
      <c r="G52" s="37"/>
      <c r="H52" s="37"/>
      <c r="I52" s="37"/>
      <c r="J52" s="37"/>
      <c r="K52" s="37"/>
      <c r="L52" s="37"/>
      <c r="O52" t="s">
        <v>81</v>
      </c>
    </row>
    <row r="53" spans="2:18" x14ac:dyDescent="0.2">
      <c r="C53" t="s">
        <v>118</v>
      </c>
      <c r="D53" s="37"/>
      <c r="E53" s="37"/>
      <c r="F53" s="37"/>
      <c r="G53" s="37"/>
      <c r="H53" s="37"/>
      <c r="I53" s="37"/>
      <c r="J53" s="37"/>
      <c r="K53" s="37"/>
      <c r="L53" s="37"/>
      <c r="O53" s="37"/>
    </row>
    <row r="54" spans="2:18" ht="18" x14ac:dyDescent="0.25">
      <c r="B54" s="73">
        <v>42</v>
      </c>
      <c r="C54" t="s">
        <v>120</v>
      </c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</row>
    <row r="55" spans="2:18" ht="18" x14ac:dyDescent="0.25">
      <c r="B55" s="73"/>
      <c r="C55" t="s">
        <v>119</v>
      </c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</row>
    <row r="56" spans="2:18" ht="18" x14ac:dyDescent="0.25">
      <c r="B56" s="73">
        <v>43</v>
      </c>
      <c r="C56" t="s">
        <v>122</v>
      </c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</row>
    <row r="57" spans="2:18" ht="18" x14ac:dyDescent="0.25">
      <c r="B57" s="73">
        <v>44</v>
      </c>
      <c r="C57" t="s">
        <v>121</v>
      </c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</row>
    <row r="58" spans="2:18" ht="18" x14ac:dyDescent="0.25">
      <c r="B58" s="73">
        <v>45</v>
      </c>
      <c r="C58" t="s">
        <v>123</v>
      </c>
    </row>
    <row r="59" spans="2:18" ht="18" x14ac:dyDescent="0.25">
      <c r="B59" s="73"/>
      <c r="C59" t="s">
        <v>124</v>
      </c>
    </row>
    <row r="60" spans="2:18" ht="18" x14ac:dyDescent="0.25">
      <c r="B60" s="73">
        <v>46</v>
      </c>
      <c r="C60" t="s">
        <v>126</v>
      </c>
    </row>
    <row r="61" spans="2:18" ht="18" x14ac:dyDescent="0.25">
      <c r="B61" s="73">
        <v>47</v>
      </c>
      <c r="C61" t="s">
        <v>128</v>
      </c>
    </row>
    <row r="62" spans="2:18" ht="18" x14ac:dyDescent="0.25">
      <c r="B62" s="73">
        <v>48</v>
      </c>
      <c r="C62" t="s">
        <v>129</v>
      </c>
    </row>
    <row r="63" spans="2:18" ht="18" x14ac:dyDescent="0.25">
      <c r="B63" s="73">
        <v>49</v>
      </c>
      <c r="C63" t="s">
        <v>130</v>
      </c>
    </row>
    <row r="64" spans="2:18" x14ac:dyDescent="0.2">
      <c r="C64" t="s">
        <v>131</v>
      </c>
    </row>
    <row r="65" spans="2:3" ht="18" x14ac:dyDescent="0.25">
      <c r="B65" s="73">
        <v>50</v>
      </c>
      <c r="C65" t="s">
        <v>132</v>
      </c>
    </row>
    <row r="66" spans="2:3" ht="18" x14ac:dyDescent="0.25">
      <c r="B66" s="73">
        <v>51</v>
      </c>
      <c r="C66" t="s">
        <v>133</v>
      </c>
    </row>
    <row r="67" spans="2:3" ht="18" x14ac:dyDescent="0.25">
      <c r="B67" s="73">
        <v>52</v>
      </c>
      <c r="C67" t="s">
        <v>134</v>
      </c>
    </row>
    <row r="68" spans="2:3" ht="18" x14ac:dyDescent="0.25">
      <c r="B68" s="73">
        <v>53</v>
      </c>
      <c r="C68" t="s">
        <v>137</v>
      </c>
    </row>
    <row r="69" spans="2:3" ht="18" x14ac:dyDescent="0.25">
      <c r="B69" s="73">
        <v>54</v>
      </c>
      <c r="C69" t="s">
        <v>138</v>
      </c>
    </row>
  </sheetData>
  <phoneticPr fontId="9" type="noConversion"/>
  <pageMargins left="0.53" right="0.35433070866141736" top="0.71" bottom="0.98425196850393704" header="0.51181102362204722" footer="0.51181102362204722"/>
  <pageSetup scale="53" orientation="portrait" r:id="rId1"/>
  <headerFooter alignWithMargins="0">
    <oddFooter xml:space="preserve">&amp;R&amp;8&amp;Z&amp;F
&amp;D
Prepared by: Dana Eliason
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G43"/>
  <sheetViews>
    <sheetView workbookViewId="0">
      <selection activeCell="G24" sqref="G24"/>
    </sheetView>
  </sheetViews>
  <sheetFormatPr baseColWidth="10" defaultColWidth="8.7109375" defaultRowHeight="13" x14ac:dyDescent="0.15"/>
  <cols>
    <col min="1" max="1" width="10.42578125" style="96" bestFit="1" customWidth="1"/>
    <col min="2" max="2" width="8.7109375" style="96" customWidth="1"/>
    <col min="3" max="3" width="37.28515625" style="96" customWidth="1"/>
    <col min="4" max="4" width="10.28515625" style="96" customWidth="1"/>
    <col min="5" max="5" width="9.5703125" style="96" customWidth="1"/>
    <col min="6" max="6" width="8.28515625" style="96" customWidth="1"/>
    <col min="7" max="7" width="14.28515625" style="96" bestFit="1" customWidth="1"/>
    <col min="8" max="256" width="8.85546875" style="96"/>
    <col min="257" max="257" width="10.42578125" style="96" bestFit="1" customWidth="1"/>
    <col min="258" max="258" width="8.7109375" style="96" customWidth="1"/>
    <col min="259" max="259" width="37.28515625" style="96" customWidth="1"/>
    <col min="260" max="260" width="10.28515625" style="96" customWidth="1"/>
    <col min="261" max="261" width="9.5703125" style="96" customWidth="1"/>
    <col min="262" max="262" width="8.28515625" style="96" customWidth="1"/>
    <col min="263" max="263" width="14.28515625" style="96" bestFit="1" customWidth="1"/>
    <col min="264" max="512" width="8.85546875" style="96"/>
    <col min="513" max="513" width="10.42578125" style="96" bestFit="1" customWidth="1"/>
    <col min="514" max="514" width="8.7109375" style="96" customWidth="1"/>
    <col min="515" max="515" width="37.28515625" style="96" customWidth="1"/>
    <col min="516" max="516" width="10.28515625" style="96" customWidth="1"/>
    <col min="517" max="517" width="9.5703125" style="96" customWidth="1"/>
    <col min="518" max="518" width="8.28515625" style="96" customWidth="1"/>
    <col min="519" max="519" width="14.28515625" style="96" bestFit="1" customWidth="1"/>
    <col min="520" max="768" width="8.85546875" style="96"/>
    <col min="769" max="769" width="10.42578125" style="96" bestFit="1" customWidth="1"/>
    <col min="770" max="770" width="8.7109375" style="96" customWidth="1"/>
    <col min="771" max="771" width="37.28515625" style="96" customWidth="1"/>
    <col min="772" max="772" width="10.28515625" style="96" customWidth="1"/>
    <col min="773" max="773" width="9.5703125" style="96" customWidth="1"/>
    <col min="774" max="774" width="8.28515625" style="96" customWidth="1"/>
    <col min="775" max="775" width="14.28515625" style="96" bestFit="1" customWidth="1"/>
    <col min="776" max="1024" width="8.85546875" style="96"/>
    <col min="1025" max="1025" width="10.42578125" style="96" bestFit="1" customWidth="1"/>
    <col min="1026" max="1026" width="8.7109375" style="96" customWidth="1"/>
    <col min="1027" max="1027" width="37.28515625" style="96" customWidth="1"/>
    <col min="1028" max="1028" width="10.28515625" style="96" customWidth="1"/>
    <col min="1029" max="1029" width="9.5703125" style="96" customWidth="1"/>
    <col min="1030" max="1030" width="8.28515625" style="96" customWidth="1"/>
    <col min="1031" max="1031" width="14.28515625" style="96" bestFit="1" customWidth="1"/>
    <col min="1032" max="1280" width="8.85546875" style="96"/>
    <col min="1281" max="1281" width="10.42578125" style="96" bestFit="1" customWidth="1"/>
    <col min="1282" max="1282" width="8.7109375" style="96" customWidth="1"/>
    <col min="1283" max="1283" width="37.28515625" style="96" customWidth="1"/>
    <col min="1284" max="1284" width="10.28515625" style="96" customWidth="1"/>
    <col min="1285" max="1285" width="9.5703125" style="96" customWidth="1"/>
    <col min="1286" max="1286" width="8.28515625" style="96" customWidth="1"/>
    <col min="1287" max="1287" width="14.28515625" style="96" bestFit="1" customWidth="1"/>
    <col min="1288" max="1536" width="8.85546875" style="96"/>
    <col min="1537" max="1537" width="10.42578125" style="96" bestFit="1" customWidth="1"/>
    <col min="1538" max="1538" width="8.7109375" style="96" customWidth="1"/>
    <col min="1539" max="1539" width="37.28515625" style="96" customWidth="1"/>
    <col min="1540" max="1540" width="10.28515625" style="96" customWidth="1"/>
    <col min="1541" max="1541" width="9.5703125" style="96" customWidth="1"/>
    <col min="1542" max="1542" width="8.28515625" style="96" customWidth="1"/>
    <col min="1543" max="1543" width="14.28515625" style="96" bestFit="1" customWidth="1"/>
    <col min="1544" max="1792" width="8.85546875" style="96"/>
    <col min="1793" max="1793" width="10.42578125" style="96" bestFit="1" customWidth="1"/>
    <col min="1794" max="1794" width="8.7109375" style="96" customWidth="1"/>
    <col min="1795" max="1795" width="37.28515625" style="96" customWidth="1"/>
    <col min="1796" max="1796" width="10.28515625" style="96" customWidth="1"/>
    <col min="1797" max="1797" width="9.5703125" style="96" customWidth="1"/>
    <col min="1798" max="1798" width="8.28515625" style="96" customWidth="1"/>
    <col min="1799" max="1799" width="14.28515625" style="96" bestFit="1" customWidth="1"/>
    <col min="1800" max="2048" width="8.85546875" style="96"/>
    <col min="2049" max="2049" width="10.42578125" style="96" bestFit="1" customWidth="1"/>
    <col min="2050" max="2050" width="8.7109375" style="96" customWidth="1"/>
    <col min="2051" max="2051" width="37.28515625" style="96" customWidth="1"/>
    <col min="2052" max="2052" width="10.28515625" style="96" customWidth="1"/>
    <col min="2053" max="2053" width="9.5703125" style="96" customWidth="1"/>
    <col min="2054" max="2054" width="8.28515625" style="96" customWidth="1"/>
    <col min="2055" max="2055" width="14.28515625" style="96" bestFit="1" customWidth="1"/>
    <col min="2056" max="2304" width="8.85546875" style="96"/>
    <col min="2305" max="2305" width="10.42578125" style="96" bestFit="1" customWidth="1"/>
    <col min="2306" max="2306" width="8.7109375" style="96" customWidth="1"/>
    <col min="2307" max="2307" width="37.28515625" style="96" customWidth="1"/>
    <col min="2308" max="2308" width="10.28515625" style="96" customWidth="1"/>
    <col min="2309" max="2309" width="9.5703125" style="96" customWidth="1"/>
    <col min="2310" max="2310" width="8.28515625" style="96" customWidth="1"/>
    <col min="2311" max="2311" width="14.28515625" style="96" bestFit="1" customWidth="1"/>
    <col min="2312" max="2560" width="8.85546875" style="96"/>
    <col min="2561" max="2561" width="10.42578125" style="96" bestFit="1" customWidth="1"/>
    <col min="2562" max="2562" width="8.7109375" style="96" customWidth="1"/>
    <col min="2563" max="2563" width="37.28515625" style="96" customWidth="1"/>
    <col min="2564" max="2564" width="10.28515625" style="96" customWidth="1"/>
    <col min="2565" max="2565" width="9.5703125" style="96" customWidth="1"/>
    <col min="2566" max="2566" width="8.28515625" style="96" customWidth="1"/>
    <col min="2567" max="2567" width="14.28515625" style="96" bestFit="1" customWidth="1"/>
    <col min="2568" max="2816" width="8.85546875" style="96"/>
    <col min="2817" max="2817" width="10.42578125" style="96" bestFit="1" customWidth="1"/>
    <col min="2818" max="2818" width="8.7109375" style="96" customWidth="1"/>
    <col min="2819" max="2819" width="37.28515625" style="96" customWidth="1"/>
    <col min="2820" max="2820" width="10.28515625" style="96" customWidth="1"/>
    <col min="2821" max="2821" width="9.5703125" style="96" customWidth="1"/>
    <col min="2822" max="2822" width="8.28515625" style="96" customWidth="1"/>
    <col min="2823" max="2823" width="14.28515625" style="96" bestFit="1" customWidth="1"/>
    <col min="2824" max="3072" width="8.85546875" style="96"/>
    <col min="3073" max="3073" width="10.42578125" style="96" bestFit="1" customWidth="1"/>
    <col min="3074" max="3074" width="8.7109375" style="96" customWidth="1"/>
    <col min="3075" max="3075" width="37.28515625" style="96" customWidth="1"/>
    <col min="3076" max="3076" width="10.28515625" style="96" customWidth="1"/>
    <col min="3077" max="3077" width="9.5703125" style="96" customWidth="1"/>
    <col min="3078" max="3078" width="8.28515625" style="96" customWidth="1"/>
    <col min="3079" max="3079" width="14.28515625" style="96" bestFit="1" customWidth="1"/>
    <col min="3080" max="3328" width="8.85546875" style="96"/>
    <col min="3329" max="3329" width="10.42578125" style="96" bestFit="1" customWidth="1"/>
    <col min="3330" max="3330" width="8.7109375" style="96" customWidth="1"/>
    <col min="3331" max="3331" width="37.28515625" style="96" customWidth="1"/>
    <col min="3332" max="3332" width="10.28515625" style="96" customWidth="1"/>
    <col min="3333" max="3333" width="9.5703125" style="96" customWidth="1"/>
    <col min="3334" max="3334" width="8.28515625" style="96" customWidth="1"/>
    <col min="3335" max="3335" width="14.28515625" style="96" bestFit="1" customWidth="1"/>
    <col min="3336" max="3584" width="8.85546875" style="96"/>
    <col min="3585" max="3585" width="10.42578125" style="96" bestFit="1" customWidth="1"/>
    <col min="3586" max="3586" width="8.7109375" style="96" customWidth="1"/>
    <col min="3587" max="3587" width="37.28515625" style="96" customWidth="1"/>
    <col min="3588" max="3588" width="10.28515625" style="96" customWidth="1"/>
    <col min="3589" max="3589" width="9.5703125" style="96" customWidth="1"/>
    <col min="3590" max="3590" width="8.28515625" style="96" customWidth="1"/>
    <col min="3591" max="3591" width="14.28515625" style="96" bestFit="1" customWidth="1"/>
    <col min="3592" max="3840" width="8.85546875" style="96"/>
    <col min="3841" max="3841" width="10.42578125" style="96" bestFit="1" customWidth="1"/>
    <col min="3842" max="3842" width="8.7109375" style="96" customWidth="1"/>
    <col min="3843" max="3843" width="37.28515625" style="96" customWidth="1"/>
    <col min="3844" max="3844" width="10.28515625" style="96" customWidth="1"/>
    <col min="3845" max="3845" width="9.5703125" style="96" customWidth="1"/>
    <col min="3846" max="3846" width="8.28515625" style="96" customWidth="1"/>
    <col min="3847" max="3847" width="14.28515625" style="96" bestFit="1" customWidth="1"/>
    <col min="3848" max="4096" width="8.85546875" style="96"/>
    <col min="4097" max="4097" width="10.42578125" style="96" bestFit="1" customWidth="1"/>
    <col min="4098" max="4098" width="8.7109375" style="96" customWidth="1"/>
    <col min="4099" max="4099" width="37.28515625" style="96" customWidth="1"/>
    <col min="4100" max="4100" width="10.28515625" style="96" customWidth="1"/>
    <col min="4101" max="4101" width="9.5703125" style="96" customWidth="1"/>
    <col min="4102" max="4102" width="8.28515625" style="96" customWidth="1"/>
    <col min="4103" max="4103" width="14.28515625" style="96" bestFit="1" customWidth="1"/>
    <col min="4104" max="4352" width="8.85546875" style="96"/>
    <col min="4353" max="4353" width="10.42578125" style="96" bestFit="1" customWidth="1"/>
    <col min="4354" max="4354" width="8.7109375" style="96" customWidth="1"/>
    <col min="4355" max="4355" width="37.28515625" style="96" customWidth="1"/>
    <col min="4356" max="4356" width="10.28515625" style="96" customWidth="1"/>
    <col min="4357" max="4357" width="9.5703125" style="96" customWidth="1"/>
    <col min="4358" max="4358" width="8.28515625" style="96" customWidth="1"/>
    <col min="4359" max="4359" width="14.28515625" style="96" bestFit="1" customWidth="1"/>
    <col min="4360" max="4608" width="8.85546875" style="96"/>
    <col min="4609" max="4609" width="10.42578125" style="96" bestFit="1" customWidth="1"/>
    <col min="4610" max="4610" width="8.7109375" style="96" customWidth="1"/>
    <col min="4611" max="4611" width="37.28515625" style="96" customWidth="1"/>
    <col min="4612" max="4612" width="10.28515625" style="96" customWidth="1"/>
    <col min="4613" max="4613" width="9.5703125" style="96" customWidth="1"/>
    <col min="4614" max="4614" width="8.28515625" style="96" customWidth="1"/>
    <col min="4615" max="4615" width="14.28515625" style="96" bestFit="1" customWidth="1"/>
    <col min="4616" max="4864" width="8.85546875" style="96"/>
    <col min="4865" max="4865" width="10.42578125" style="96" bestFit="1" customWidth="1"/>
    <col min="4866" max="4866" width="8.7109375" style="96" customWidth="1"/>
    <col min="4867" max="4867" width="37.28515625" style="96" customWidth="1"/>
    <col min="4868" max="4868" width="10.28515625" style="96" customWidth="1"/>
    <col min="4869" max="4869" width="9.5703125" style="96" customWidth="1"/>
    <col min="4870" max="4870" width="8.28515625" style="96" customWidth="1"/>
    <col min="4871" max="4871" width="14.28515625" style="96" bestFit="1" customWidth="1"/>
    <col min="4872" max="5120" width="8.85546875" style="96"/>
    <col min="5121" max="5121" width="10.42578125" style="96" bestFit="1" customWidth="1"/>
    <col min="5122" max="5122" width="8.7109375" style="96" customWidth="1"/>
    <col min="5123" max="5123" width="37.28515625" style="96" customWidth="1"/>
    <col min="5124" max="5124" width="10.28515625" style="96" customWidth="1"/>
    <col min="5125" max="5125" width="9.5703125" style="96" customWidth="1"/>
    <col min="5126" max="5126" width="8.28515625" style="96" customWidth="1"/>
    <col min="5127" max="5127" width="14.28515625" style="96" bestFit="1" customWidth="1"/>
    <col min="5128" max="5376" width="8.85546875" style="96"/>
    <col min="5377" max="5377" width="10.42578125" style="96" bestFit="1" customWidth="1"/>
    <col min="5378" max="5378" width="8.7109375" style="96" customWidth="1"/>
    <col min="5379" max="5379" width="37.28515625" style="96" customWidth="1"/>
    <col min="5380" max="5380" width="10.28515625" style="96" customWidth="1"/>
    <col min="5381" max="5381" width="9.5703125" style="96" customWidth="1"/>
    <col min="5382" max="5382" width="8.28515625" style="96" customWidth="1"/>
    <col min="5383" max="5383" width="14.28515625" style="96" bestFit="1" customWidth="1"/>
    <col min="5384" max="5632" width="8.85546875" style="96"/>
    <col min="5633" max="5633" width="10.42578125" style="96" bestFit="1" customWidth="1"/>
    <col min="5634" max="5634" width="8.7109375" style="96" customWidth="1"/>
    <col min="5635" max="5635" width="37.28515625" style="96" customWidth="1"/>
    <col min="5636" max="5636" width="10.28515625" style="96" customWidth="1"/>
    <col min="5637" max="5637" width="9.5703125" style="96" customWidth="1"/>
    <col min="5638" max="5638" width="8.28515625" style="96" customWidth="1"/>
    <col min="5639" max="5639" width="14.28515625" style="96" bestFit="1" customWidth="1"/>
    <col min="5640" max="5888" width="8.85546875" style="96"/>
    <col min="5889" max="5889" width="10.42578125" style="96" bestFit="1" customWidth="1"/>
    <col min="5890" max="5890" width="8.7109375" style="96" customWidth="1"/>
    <col min="5891" max="5891" width="37.28515625" style="96" customWidth="1"/>
    <col min="5892" max="5892" width="10.28515625" style="96" customWidth="1"/>
    <col min="5893" max="5893" width="9.5703125" style="96" customWidth="1"/>
    <col min="5894" max="5894" width="8.28515625" style="96" customWidth="1"/>
    <col min="5895" max="5895" width="14.28515625" style="96" bestFit="1" customWidth="1"/>
    <col min="5896" max="6144" width="8.85546875" style="96"/>
    <col min="6145" max="6145" width="10.42578125" style="96" bestFit="1" customWidth="1"/>
    <col min="6146" max="6146" width="8.7109375" style="96" customWidth="1"/>
    <col min="6147" max="6147" width="37.28515625" style="96" customWidth="1"/>
    <col min="6148" max="6148" width="10.28515625" style="96" customWidth="1"/>
    <col min="6149" max="6149" width="9.5703125" style="96" customWidth="1"/>
    <col min="6150" max="6150" width="8.28515625" style="96" customWidth="1"/>
    <col min="6151" max="6151" width="14.28515625" style="96" bestFit="1" customWidth="1"/>
    <col min="6152" max="6400" width="8.85546875" style="96"/>
    <col min="6401" max="6401" width="10.42578125" style="96" bestFit="1" customWidth="1"/>
    <col min="6402" max="6402" width="8.7109375" style="96" customWidth="1"/>
    <col min="6403" max="6403" width="37.28515625" style="96" customWidth="1"/>
    <col min="6404" max="6404" width="10.28515625" style="96" customWidth="1"/>
    <col min="6405" max="6405" width="9.5703125" style="96" customWidth="1"/>
    <col min="6406" max="6406" width="8.28515625" style="96" customWidth="1"/>
    <col min="6407" max="6407" width="14.28515625" style="96" bestFit="1" customWidth="1"/>
    <col min="6408" max="6656" width="8.85546875" style="96"/>
    <col min="6657" max="6657" width="10.42578125" style="96" bestFit="1" customWidth="1"/>
    <col min="6658" max="6658" width="8.7109375" style="96" customWidth="1"/>
    <col min="6659" max="6659" width="37.28515625" style="96" customWidth="1"/>
    <col min="6660" max="6660" width="10.28515625" style="96" customWidth="1"/>
    <col min="6661" max="6661" width="9.5703125" style="96" customWidth="1"/>
    <col min="6662" max="6662" width="8.28515625" style="96" customWidth="1"/>
    <col min="6663" max="6663" width="14.28515625" style="96" bestFit="1" customWidth="1"/>
    <col min="6664" max="6912" width="8.85546875" style="96"/>
    <col min="6913" max="6913" width="10.42578125" style="96" bestFit="1" customWidth="1"/>
    <col min="6914" max="6914" width="8.7109375" style="96" customWidth="1"/>
    <col min="6915" max="6915" width="37.28515625" style="96" customWidth="1"/>
    <col min="6916" max="6916" width="10.28515625" style="96" customWidth="1"/>
    <col min="6917" max="6917" width="9.5703125" style="96" customWidth="1"/>
    <col min="6918" max="6918" width="8.28515625" style="96" customWidth="1"/>
    <col min="6919" max="6919" width="14.28515625" style="96" bestFit="1" customWidth="1"/>
    <col min="6920" max="7168" width="8.85546875" style="96"/>
    <col min="7169" max="7169" width="10.42578125" style="96" bestFit="1" customWidth="1"/>
    <col min="7170" max="7170" width="8.7109375" style="96" customWidth="1"/>
    <col min="7171" max="7171" width="37.28515625" style="96" customWidth="1"/>
    <col min="7172" max="7172" width="10.28515625" style="96" customWidth="1"/>
    <col min="7173" max="7173" width="9.5703125" style="96" customWidth="1"/>
    <col min="7174" max="7174" width="8.28515625" style="96" customWidth="1"/>
    <col min="7175" max="7175" width="14.28515625" style="96" bestFit="1" customWidth="1"/>
    <col min="7176" max="7424" width="8.85546875" style="96"/>
    <col min="7425" max="7425" width="10.42578125" style="96" bestFit="1" customWidth="1"/>
    <col min="7426" max="7426" width="8.7109375" style="96" customWidth="1"/>
    <col min="7427" max="7427" width="37.28515625" style="96" customWidth="1"/>
    <col min="7428" max="7428" width="10.28515625" style="96" customWidth="1"/>
    <col min="7429" max="7429" width="9.5703125" style="96" customWidth="1"/>
    <col min="7430" max="7430" width="8.28515625" style="96" customWidth="1"/>
    <col min="7431" max="7431" width="14.28515625" style="96" bestFit="1" customWidth="1"/>
    <col min="7432" max="7680" width="8.85546875" style="96"/>
    <col min="7681" max="7681" width="10.42578125" style="96" bestFit="1" customWidth="1"/>
    <col min="7682" max="7682" width="8.7109375" style="96" customWidth="1"/>
    <col min="7683" max="7683" width="37.28515625" style="96" customWidth="1"/>
    <col min="7684" max="7684" width="10.28515625" style="96" customWidth="1"/>
    <col min="7685" max="7685" width="9.5703125" style="96" customWidth="1"/>
    <col min="7686" max="7686" width="8.28515625" style="96" customWidth="1"/>
    <col min="7687" max="7687" width="14.28515625" style="96" bestFit="1" customWidth="1"/>
    <col min="7688" max="7936" width="8.85546875" style="96"/>
    <col min="7937" max="7937" width="10.42578125" style="96" bestFit="1" customWidth="1"/>
    <col min="7938" max="7938" width="8.7109375" style="96" customWidth="1"/>
    <col min="7939" max="7939" width="37.28515625" style="96" customWidth="1"/>
    <col min="7940" max="7940" width="10.28515625" style="96" customWidth="1"/>
    <col min="7941" max="7941" width="9.5703125" style="96" customWidth="1"/>
    <col min="7942" max="7942" width="8.28515625" style="96" customWidth="1"/>
    <col min="7943" max="7943" width="14.28515625" style="96" bestFit="1" customWidth="1"/>
    <col min="7944" max="8192" width="8.85546875" style="96"/>
    <col min="8193" max="8193" width="10.42578125" style="96" bestFit="1" customWidth="1"/>
    <col min="8194" max="8194" width="8.7109375" style="96" customWidth="1"/>
    <col min="8195" max="8195" width="37.28515625" style="96" customWidth="1"/>
    <col min="8196" max="8196" width="10.28515625" style="96" customWidth="1"/>
    <col min="8197" max="8197" width="9.5703125" style="96" customWidth="1"/>
    <col min="8198" max="8198" width="8.28515625" style="96" customWidth="1"/>
    <col min="8199" max="8199" width="14.28515625" style="96" bestFit="1" customWidth="1"/>
    <col min="8200" max="8448" width="8.85546875" style="96"/>
    <col min="8449" max="8449" width="10.42578125" style="96" bestFit="1" customWidth="1"/>
    <col min="8450" max="8450" width="8.7109375" style="96" customWidth="1"/>
    <col min="8451" max="8451" width="37.28515625" style="96" customWidth="1"/>
    <col min="8452" max="8452" width="10.28515625" style="96" customWidth="1"/>
    <col min="8453" max="8453" width="9.5703125" style="96" customWidth="1"/>
    <col min="8454" max="8454" width="8.28515625" style="96" customWidth="1"/>
    <col min="8455" max="8455" width="14.28515625" style="96" bestFit="1" customWidth="1"/>
    <col min="8456" max="8704" width="8.85546875" style="96"/>
    <col min="8705" max="8705" width="10.42578125" style="96" bestFit="1" customWidth="1"/>
    <col min="8706" max="8706" width="8.7109375" style="96" customWidth="1"/>
    <col min="8707" max="8707" width="37.28515625" style="96" customWidth="1"/>
    <col min="8708" max="8708" width="10.28515625" style="96" customWidth="1"/>
    <col min="8709" max="8709" width="9.5703125" style="96" customWidth="1"/>
    <col min="8710" max="8710" width="8.28515625" style="96" customWidth="1"/>
    <col min="8711" max="8711" width="14.28515625" style="96" bestFit="1" customWidth="1"/>
    <col min="8712" max="8960" width="8.85546875" style="96"/>
    <col min="8961" max="8961" width="10.42578125" style="96" bestFit="1" customWidth="1"/>
    <col min="8962" max="8962" width="8.7109375" style="96" customWidth="1"/>
    <col min="8963" max="8963" width="37.28515625" style="96" customWidth="1"/>
    <col min="8964" max="8964" width="10.28515625" style="96" customWidth="1"/>
    <col min="8965" max="8965" width="9.5703125" style="96" customWidth="1"/>
    <col min="8966" max="8966" width="8.28515625" style="96" customWidth="1"/>
    <col min="8967" max="8967" width="14.28515625" style="96" bestFit="1" customWidth="1"/>
    <col min="8968" max="9216" width="8.85546875" style="96"/>
    <col min="9217" max="9217" width="10.42578125" style="96" bestFit="1" customWidth="1"/>
    <col min="9218" max="9218" width="8.7109375" style="96" customWidth="1"/>
    <col min="9219" max="9219" width="37.28515625" style="96" customWidth="1"/>
    <col min="9220" max="9220" width="10.28515625" style="96" customWidth="1"/>
    <col min="9221" max="9221" width="9.5703125" style="96" customWidth="1"/>
    <col min="9222" max="9222" width="8.28515625" style="96" customWidth="1"/>
    <col min="9223" max="9223" width="14.28515625" style="96" bestFit="1" customWidth="1"/>
    <col min="9224" max="9472" width="8.85546875" style="96"/>
    <col min="9473" max="9473" width="10.42578125" style="96" bestFit="1" customWidth="1"/>
    <col min="9474" max="9474" width="8.7109375" style="96" customWidth="1"/>
    <col min="9475" max="9475" width="37.28515625" style="96" customWidth="1"/>
    <col min="9476" max="9476" width="10.28515625" style="96" customWidth="1"/>
    <col min="9477" max="9477" width="9.5703125" style="96" customWidth="1"/>
    <col min="9478" max="9478" width="8.28515625" style="96" customWidth="1"/>
    <col min="9479" max="9479" width="14.28515625" style="96" bestFit="1" customWidth="1"/>
    <col min="9480" max="9728" width="8.85546875" style="96"/>
    <col min="9729" max="9729" width="10.42578125" style="96" bestFit="1" customWidth="1"/>
    <col min="9730" max="9730" width="8.7109375" style="96" customWidth="1"/>
    <col min="9731" max="9731" width="37.28515625" style="96" customWidth="1"/>
    <col min="9732" max="9732" width="10.28515625" style="96" customWidth="1"/>
    <col min="9733" max="9733" width="9.5703125" style="96" customWidth="1"/>
    <col min="9734" max="9734" width="8.28515625" style="96" customWidth="1"/>
    <col min="9735" max="9735" width="14.28515625" style="96" bestFit="1" customWidth="1"/>
    <col min="9736" max="9984" width="8.85546875" style="96"/>
    <col min="9985" max="9985" width="10.42578125" style="96" bestFit="1" customWidth="1"/>
    <col min="9986" max="9986" width="8.7109375" style="96" customWidth="1"/>
    <col min="9987" max="9987" width="37.28515625" style="96" customWidth="1"/>
    <col min="9988" max="9988" width="10.28515625" style="96" customWidth="1"/>
    <col min="9989" max="9989" width="9.5703125" style="96" customWidth="1"/>
    <col min="9990" max="9990" width="8.28515625" style="96" customWidth="1"/>
    <col min="9991" max="9991" width="14.28515625" style="96" bestFit="1" customWidth="1"/>
    <col min="9992" max="10240" width="8.85546875" style="96"/>
    <col min="10241" max="10241" width="10.42578125" style="96" bestFit="1" customWidth="1"/>
    <col min="10242" max="10242" width="8.7109375" style="96" customWidth="1"/>
    <col min="10243" max="10243" width="37.28515625" style="96" customWidth="1"/>
    <col min="10244" max="10244" width="10.28515625" style="96" customWidth="1"/>
    <col min="10245" max="10245" width="9.5703125" style="96" customWidth="1"/>
    <col min="10246" max="10246" width="8.28515625" style="96" customWidth="1"/>
    <col min="10247" max="10247" width="14.28515625" style="96" bestFit="1" customWidth="1"/>
    <col min="10248" max="10496" width="8.85546875" style="96"/>
    <col min="10497" max="10497" width="10.42578125" style="96" bestFit="1" customWidth="1"/>
    <col min="10498" max="10498" width="8.7109375" style="96" customWidth="1"/>
    <col min="10499" max="10499" width="37.28515625" style="96" customWidth="1"/>
    <col min="10500" max="10500" width="10.28515625" style="96" customWidth="1"/>
    <col min="10501" max="10501" width="9.5703125" style="96" customWidth="1"/>
    <col min="10502" max="10502" width="8.28515625" style="96" customWidth="1"/>
    <col min="10503" max="10503" width="14.28515625" style="96" bestFit="1" customWidth="1"/>
    <col min="10504" max="10752" width="8.85546875" style="96"/>
    <col min="10753" max="10753" width="10.42578125" style="96" bestFit="1" customWidth="1"/>
    <col min="10754" max="10754" width="8.7109375" style="96" customWidth="1"/>
    <col min="10755" max="10755" width="37.28515625" style="96" customWidth="1"/>
    <col min="10756" max="10756" width="10.28515625" style="96" customWidth="1"/>
    <col min="10757" max="10757" width="9.5703125" style="96" customWidth="1"/>
    <col min="10758" max="10758" width="8.28515625" style="96" customWidth="1"/>
    <col min="10759" max="10759" width="14.28515625" style="96" bestFit="1" customWidth="1"/>
    <col min="10760" max="11008" width="8.85546875" style="96"/>
    <col min="11009" max="11009" width="10.42578125" style="96" bestFit="1" customWidth="1"/>
    <col min="11010" max="11010" width="8.7109375" style="96" customWidth="1"/>
    <col min="11011" max="11011" width="37.28515625" style="96" customWidth="1"/>
    <col min="11012" max="11012" width="10.28515625" style="96" customWidth="1"/>
    <col min="11013" max="11013" width="9.5703125" style="96" customWidth="1"/>
    <col min="11014" max="11014" width="8.28515625" style="96" customWidth="1"/>
    <col min="11015" max="11015" width="14.28515625" style="96" bestFit="1" customWidth="1"/>
    <col min="11016" max="11264" width="8.85546875" style="96"/>
    <col min="11265" max="11265" width="10.42578125" style="96" bestFit="1" customWidth="1"/>
    <col min="11266" max="11266" width="8.7109375" style="96" customWidth="1"/>
    <col min="11267" max="11267" width="37.28515625" style="96" customWidth="1"/>
    <col min="11268" max="11268" width="10.28515625" style="96" customWidth="1"/>
    <col min="11269" max="11269" width="9.5703125" style="96" customWidth="1"/>
    <col min="11270" max="11270" width="8.28515625" style="96" customWidth="1"/>
    <col min="11271" max="11271" width="14.28515625" style="96" bestFit="1" customWidth="1"/>
    <col min="11272" max="11520" width="8.85546875" style="96"/>
    <col min="11521" max="11521" width="10.42578125" style="96" bestFit="1" customWidth="1"/>
    <col min="11522" max="11522" width="8.7109375" style="96" customWidth="1"/>
    <col min="11523" max="11523" width="37.28515625" style="96" customWidth="1"/>
    <col min="11524" max="11524" width="10.28515625" style="96" customWidth="1"/>
    <col min="11525" max="11525" width="9.5703125" style="96" customWidth="1"/>
    <col min="11526" max="11526" width="8.28515625" style="96" customWidth="1"/>
    <col min="11527" max="11527" width="14.28515625" style="96" bestFit="1" customWidth="1"/>
    <col min="11528" max="11776" width="8.85546875" style="96"/>
    <col min="11777" max="11777" width="10.42578125" style="96" bestFit="1" customWidth="1"/>
    <col min="11778" max="11778" width="8.7109375" style="96" customWidth="1"/>
    <col min="11779" max="11779" width="37.28515625" style="96" customWidth="1"/>
    <col min="11780" max="11780" width="10.28515625" style="96" customWidth="1"/>
    <col min="11781" max="11781" width="9.5703125" style="96" customWidth="1"/>
    <col min="11782" max="11782" width="8.28515625" style="96" customWidth="1"/>
    <col min="11783" max="11783" width="14.28515625" style="96" bestFit="1" customWidth="1"/>
    <col min="11784" max="12032" width="8.85546875" style="96"/>
    <col min="12033" max="12033" width="10.42578125" style="96" bestFit="1" customWidth="1"/>
    <col min="12034" max="12034" width="8.7109375" style="96" customWidth="1"/>
    <col min="12035" max="12035" width="37.28515625" style="96" customWidth="1"/>
    <col min="12036" max="12036" width="10.28515625" style="96" customWidth="1"/>
    <col min="12037" max="12037" width="9.5703125" style="96" customWidth="1"/>
    <col min="12038" max="12038" width="8.28515625" style="96" customWidth="1"/>
    <col min="12039" max="12039" width="14.28515625" style="96" bestFit="1" customWidth="1"/>
    <col min="12040" max="12288" width="8.85546875" style="96"/>
    <col min="12289" max="12289" width="10.42578125" style="96" bestFit="1" customWidth="1"/>
    <col min="12290" max="12290" width="8.7109375" style="96" customWidth="1"/>
    <col min="12291" max="12291" width="37.28515625" style="96" customWidth="1"/>
    <col min="12292" max="12292" width="10.28515625" style="96" customWidth="1"/>
    <col min="12293" max="12293" width="9.5703125" style="96" customWidth="1"/>
    <col min="12294" max="12294" width="8.28515625" style="96" customWidth="1"/>
    <col min="12295" max="12295" width="14.28515625" style="96" bestFit="1" customWidth="1"/>
    <col min="12296" max="12544" width="8.85546875" style="96"/>
    <col min="12545" max="12545" width="10.42578125" style="96" bestFit="1" customWidth="1"/>
    <col min="12546" max="12546" width="8.7109375" style="96" customWidth="1"/>
    <col min="12547" max="12547" width="37.28515625" style="96" customWidth="1"/>
    <col min="12548" max="12548" width="10.28515625" style="96" customWidth="1"/>
    <col min="12549" max="12549" width="9.5703125" style="96" customWidth="1"/>
    <col min="12550" max="12550" width="8.28515625" style="96" customWidth="1"/>
    <col min="12551" max="12551" width="14.28515625" style="96" bestFit="1" customWidth="1"/>
    <col min="12552" max="12800" width="8.85546875" style="96"/>
    <col min="12801" max="12801" width="10.42578125" style="96" bestFit="1" customWidth="1"/>
    <col min="12802" max="12802" width="8.7109375" style="96" customWidth="1"/>
    <col min="12803" max="12803" width="37.28515625" style="96" customWidth="1"/>
    <col min="12804" max="12804" width="10.28515625" style="96" customWidth="1"/>
    <col min="12805" max="12805" width="9.5703125" style="96" customWidth="1"/>
    <col min="12806" max="12806" width="8.28515625" style="96" customWidth="1"/>
    <col min="12807" max="12807" width="14.28515625" style="96" bestFit="1" customWidth="1"/>
    <col min="12808" max="13056" width="8.85546875" style="96"/>
    <col min="13057" max="13057" width="10.42578125" style="96" bestFit="1" customWidth="1"/>
    <col min="13058" max="13058" width="8.7109375" style="96" customWidth="1"/>
    <col min="13059" max="13059" width="37.28515625" style="96" customWidth="1"/>
    <col min="13060" max="13060" width="10.28515625" style="96" customWidth="1"/>
    <col min="13061" max="13061" width="9.5703125" style="96" customWidth="1"/>
    <col min="13062" max="13062" width="8.28515625" style="96" customWidth="1"/>
    <col min="13063" max="13063" width="14.28515625" style="96" bestFit="1" customWidth="1"/>
    <col min="13064" max="13312" width="8.85546875" style="96"/>
    <col min="13313" max="13313" width="10.42578125" style="96" bestFit="1" customWidth="1"/>
    <col min="13314" max="13314" width="8.7109375" style="96" customWidth="1"/>
    <col min="13315" max="13315" width="37.28515625" style="96" customWidth="1"/>
    <col min="13316" max="13316" width="10.28515625" style="96" customWidth="1"/>
    <col min="13317" max="13317" width="9.5703125" style="96" customWidth="1"/>
    <col min="13318" max="13318" width="8.28515625" style="96" customWidth="1"/>
    <col min="13319" max="13319" width="14.28515625" style="96" bestFit="1" customWidth="1"/>
    <col min="13320" max="13568" width="8.85546875" style="96"/>
    <col min="13569" max="13569" width="10.42578125" style="96" bestFit="1" customWidth="1"/>
    <col min="13570" max="13570" width="8.7109375" style="96" customWidth="1"/>
    <col min="13571" max="13571" width="37.28515625" style="96" customWidth="1"/>
    <col min="13572" max="13572" width="10.28515625" style="96" customWidth="1"/>
    <col min="13573" max="13573" width="9.5703125" style="96" customWidth="1"/>
    <col min="13574" max="13574" width="8.28515625" style="96" customWidth="1"/>
    <col min="13575" max="13575" width="14.28515625" style="96" bestFit="1" customWidth="1"/>
    <col min="13576" max="13824" width="8.85546875" style="96"/>
    <col min="13825" max="13825" width="10.42578125" style="96" bestFit="1" customWidth="1"/>
    <col min="13826" max="13826" width="8.7109375" style="96" customWidth="1"/>
    <col min="13827" max="13827" width="37.28515625" style="96" customWidth="1"/>
    <col min="13828" max="13828" width="10.28515625" style="96" customWidth="1"/>
    <col min="13829" max="13829" width="9.5703125" style="96" customWidth="1"/>
    <col min="13830" max="13830" width="8.28515625" style="96" customWidth="1"/>
    <col min="13831" max="13831" width="14.28515625" style="96" bestFit="1" customWidth="1"/>
    <col min="13832" max="14080" width="8.85546875" style="96"/>
    <col min="14081" max="14081" width="10.42578125" style="96" bestFit="1" customWidth="1"/>
    <col min="14082" max="14082" width="8.7109375" style="96" customWidth="1"/>
    <col min="14083" max="14083" width="37.28515625" style="96" customWidth="1"/>
    <col min="14084" max="14084" width="10.28515625" style="96" customWidth="1"/>
    <col min="14085" max="14085" width="9.5703125" style="96" customWidth="1"/>
    <col min="14086" max="14086" width="8.28515625" style="96" customWidth="1"/>
    <col min="14087" max="14087" width="14.28515625" style="96" bestFit="1" customWidth="1"/>
    <col min="14088" max="14336" width="8.85546875" style="96"/>
    <col min="14337" max="14337" width="10.42578125" style="96" bestFit="1" customWidth="1"/>
    <col min="14338" max="14338" width="8.7109375" style="96" customWidth="1"/>
    <col min="14339" max="14339" width="37.28515625" style="96" customWidth="1"/>
    <col min="14340" max="14340" width="10.28515625" style="96" customWidth="1"/>
    <col min="14341" max="14341" width="9.5703125" style="96" customWidth="1"/>
    <col min="14342" max="14342" width="8.28515625" style="96" customWidth="1"/>
    <col min="14343" max="14343" width="14.28515625" style="96" bestFit="1" customWidth="1"/>
    <col min="14344" max="14592" width="8.85546875" style="96"/>
    <col min="14593" max="14593" width="10.42578125" style="96" bestFit="1" customWidth="1"/>
    <col min="14594" max="14594" width="8.7109375" style="96" customWidth="1"/>
    <col min="14595" max="14595" width="37.28515625" style="96" customWidth="1"/>
    <col min="14596" max="14596" width="10.28515625" style="96" customWidth="1"/>
    <col min="14597" max="14597" width="9.5703125" style="96" customWidth="1"/>
    <col min="14598" max="14598" width="8.28515625" style="96" customWidth="1"/>
    <col min="14599" max="14599" width="14.28515625" style="96" bestFit="1" customWidth="1"/>
    <col min="14600" max="14848" width="8.85546875" style="96"/>
    <col min="14849" max="14849" width="10.42578125" style="96" bestFit="1" customWidth="1"/>
    <col min="14850" max="14850" width="8.7109375" style="96" customWidth="1"/>
    <col min="14851" max="14851" width="37.28515625" style="96" customWidth="1"/>
    <col min="14852" max="14852" width="10.28515625" style="96" customWidth="1"/>
    <col min="14853" max="14853" width="9.5703125" style="96" customWidth="1"/>
    <col min="14854" max="14854" width="8.28515625" style="96" customWidth="1"/>
    <col min="14855" max="14855" width="14.28515625" style="96" bestFit="1" customWidth="1"/>
    <col min="14856" max="15104" width="8.85546875" style="96"/>
    <col min="15105" max="15105" width="10.42578125" style="96" bestFit="1" customWidth="1"/>
    <col min="15106" max="15106" width="8.7109375" style="96" customWidth="1"/>
    <col min="15107" max="15107" width="37.28515625" style="96" customWidth="1"/>
    <col min="15108" max="15108" width="10.28515625" style="96" customWidth="1"/>
    <col min="15109" max="15109" width="9.5703125" style="96" customWidth="1"/>
    <col min="15110" max="15110" width="8.28515625" style="96" customWidth="1"/>
    <col min="15111" max="15111" width="14.28515625" style="96" bestFit="1" customWidth="1"/>
    <col min="15112" max="15360" width="8.85546875" style="96"/>
    <col min="15361" max="15361" width="10.42578125" style="96" bestFit="1" customWidth="1"/>
    <col min="15362" max="15362" width="8.7109375" style="96" customWidth="1"/>
    <col min="15363" max="15363" width="37.28515625" style="96" customWidth="1"/>
    <col min="15364" max="15364" width="10.28515625" style="96" customWidth="1"/>
    <col min="15365" max="15365" width="9.5703125" style="96" customWidth="1"/>
    <col min="15366" max="15366" width="8.28515625" style="96" customWidth="1"/>
    <col min="15367" max="15367" width="14.28515625" style="96" bestFit="1" customWidth="1"/>
    <col min="15368" max="15616" width="8.85546875" style="96"/>
    <col min="15617" max="15617" width="10.42578125" style="96" bestFit="1" customWidth="1"/>
    <col min="15618" max="15618" width="8.7109375" style="96" customWidth="1"/>
    <col min="15619" max="15619" width="37.28515625" style="96" customWidth="1"/>
    <col min="15620" max="15620" width="10.28515625" style="96" customWidth="1"/>
    <col min="15621" max="15621" width="9.5703125" style="96" customWidth="1"/>
    <col min="15622" max="15622" width="8.28515625" style="96" customWidth="1"/>
    <col min="15623" max="15623" width="14.28515625" style="96" bestFit="1" customWidth="1"/>
    <col min="15624" max="15872" width="8.85546875" style="96"/>
    <col min="15873" max="15873" width="10.42578125" style="96" bestFit="1" customWidth="1"/>
    <col min="15874" max="15874" width="8.7109375" style="96" customWidth="1"/>
    <col min="15875" max="15875" width="37.28515625" style="96" customWidth="1"/>
    <col min="15876" max="15876" width="10.28515625" style="96" customWidth="1"/>
    <col min="15877" max="15877" width="9.5703125" style="96" customWidth="1"/>
    <col min="15878" max="15878" width="8.28515625" style="96" customWidth="1"/>
    <col min="15879" max="15879" width="14.28515625" style="96" bestFit="1" customWidth="1"/>
    <col min="15880" max="16128" width="8.85546875" style="96"/>
    <col min="16129" max="16129" width="10.42578125" style="96" bestFit="1" customWidth="1"/>
    <col min="16130" max="16130" width="8.7109375" style="96" customWidth="1"/>
    <col min="16131" max="16131" width="37.28515625" style="96" customWidth="1"/>
    <col min="16132" max="16132" width="10.28515625" style="96" customWidth="1"/>
    <col min="16133" max="16133" width="9.5703125" style="96" customWidth="1"/>
    <col min="16134" max="16134" width="8.28515625" style="96" customWidth="1"/>
    <col min="16135" max="16135" width="14.28515625" style="96" bestFit="1" customWidth="1"/>
    <col min="16136" max="16384" width="8.85546875" style="96"/>
  </cols>
  <sheetData>
    <row r="1" spans="1:7" ht="14" x14ac:dyDescent="0.15">
      <c r="A1" s="229" t="s">
        <v>0</v>
      </c>
      <c r="B1" s="229"/>
      <c r="C1" s="229"/>
      <c r="D1" s="229"/>
      <c r="E1" s="229"/>
      <c r="F1" s="229"/>
      <c r="G1" s="229"/>
    </row>
    <row r="2" spans="1:7" x14ac:dyDescent="0.15">
      <c r="A2" s="230" t="s">
        <v>177</v>
      </c>
      <c r="B2" s="230"/>
      <c r="C2" s="230"/>
      <c r="D2" s="230"/>
      <c r="E2" s="230"/>
      <c r="F2" s="230"/>
      <c r="G2" s="230"/>
    </row>
    <row r="3" spans="1:7" x14ac:dyDescent="0.15">
      <c r="A3" s="230" t="s">
        <v>214</v>
      </c>
      <c r="B3" s="230"/>
      <c r="C3" s="230"/>
      <c r="D3" s="230"/>
      <c r="E3" s="230"/>
      <c r="F3" s="230"/>
      <c r="G3" s="230"/>
    </row>
    <row r="4" spans="1:7" x14ac:dyDescent="0.15">
      <c r="A4" s="97"/>
      <c r="B4" s="97"/>
      <c r="C4" s="97"/>
      <c r="D4" s="97"/>
      <c r="E4" s="97"/>
      <c r="F4" s="97"/>
      <c r="G4" s="97"/>
    </row>
    <row r="5" spans="1:7" x14ac:dyDescent="0.15">
      <c r="A5" s="98"/>
      <c r="B5" s="98" t="s">
        <v>178</v>
      </c>
      <c r="C5" s="97"/>
      <c r="D5" s="98" t="s">
        <v>179</v>
      </c>
      <c r="E5" s="98"/>
      <c r="F5" s="98" t="s">
        <v>180</v>
      </c>
      <c r="G5" s="98" t="s">
        <v>181</v>
      </c>
    </row>
    <row r="6" spans="1:7" x14ac:dyDescent="0.15">
      <c r="A6" s="99" t="s">
        <v>182</v>
      </c>
      <c r="B6" s="99" t="s">
        <v>31</v>
      </c>
      <c r="C6" s="99" t="s">
        <v>183</v>
      </c>
      <c r="D6" s="99" t="s">
        <v>184</v>
      </c>
      <c r="E6" s="99" t="s">
        <v>143</v>
      </c>
      <c r="F6" s="99" t="s">
        <v>11</v>
      </c>
      <c r="G6" s="99" t="s">
        <v>185</v>
      </c>
    </row>
    <row r="7" spans="1:7" x14ac:dyDescent="0.15">
      <c r="A7" s="100"/>
      <c r="D7" s="100"/>
      <c r="E7" s="100"/>
      <c r="F7" s="100"/>
      <c r="G7" s="101"/>
    </row>
    <row r="8" spans="1:7" x14ac:dyDescent="0.15">
      <c r="A8" s="102"/>
      <c r="B8" s="103" t="s">
        <v>186</v>
      </c>
      <c r="D8" s="102"/>
      <c r="E8" s="102"/>
      <c r="F8" s="102"/>
      <c r="G8" s="104"/>
    </row>
    <row r="9" spans="1:7" x14ac:dyDescent="0.15">
      <c r="A9" s="102"/>
      <c r="D9" s="102"/>
      <c r="E9" s="102"/>
      <c r="F9" s="102"/>
      <c r="G9" s="104"/>
    </row>
    <row r="10" spans="1:7" x14ac:dyDescent="0.15">
      <c r="A10" s="102"/>
      <c r="C10" s="96" t="s">
        <v>187</v>
      </c>
      <c r="D10" s="105">
        <v>878.21</v>
      </c>
      <c r="E10" s="102"/>
      <c r="F10" s="106">
        <f>SUM(D10:E10)</f>
        <v>878.21</v>
      </c>
      <c r="G10" s="107">
        <v>120</v>
      </c>
    </row>
    <row r="11" spans="1:7" x14ac:dyDescent="0.15">
      <c r="A11" s="102"/>
      <c r="C11" s="96" t="s">
        <v>7</v>
      </c>
      <c r="D11" s="105">
        <v>95</v>
      </c>
      <c r="E11" s="102"/>
      <c r="F11" s="106">
        <f t="shared" ref="F11:F17" si="0">SUM(D11:E11)</f>
        <v>95</v>
      </c>
      <c r="G11" s="107">
        <v>200</v>
      </c>
    </row>
    <row r="12" spans="1:7" x14ac:dyDescent="0.15">
      <c r="A12" s="102"/>
      <c r="C12" s="96" t="s">
        <v>188</v>
      </c>
      <c r="D12" s="105">
        <v>581</v>
      </c>
      <c r="E12" s="102"/>
      <c r="F12" s="106">
        <f t="shared" si="0"/>
        <v>581</v>
      </c>
      <c r="G12" s="107">
        <v>250</v>
      </c>
    </row>
    <row r="13" spans="1:7" x14ac:dyDescent="0.15">
      <c r="A13" s="102"/>
      <c r="C13" s="96" t="s">
        <v>189</v>
      </c>
      <c r="D13" s="105">
        <v>100</v>
      </c>
      <c r="E13" s="102"/>
      <c r="F13" s="106">
        <f t="shared" si="0"/>
        <v>100</v>
      </c>
      <c r="G13" s="107">
        <v>252</v>
      </c>
    </row>
    <row r="14" spans="1:7" x14ac:dyDescent="0.15">
      <c r="A14" s="102"/>
      <c r="C14" s="96" t="s">
        <v>190</v>
      </c>
      <c r="D14" s="105">
        <v>173.85</v>
      </c>
      <c r="E14" s="102"/>
      <c r="F14" s="106">
        <f t="shared" si="0"/>
        <v>173.85</v>
      </c>
      <c r="G14" s="107">
        <v>275</v>
      </c>
    </row>
    <row r="15" spans="1:7" x14ac:dyDescent="0.15">
      <c r="A15" s="102"/>
      <c r="C15" s="96" t="s">
        <v>30</v>
      </c>
      <c r="D15" s="105">
        <v>53.02</v>
      </c>
      <c r="E15" s="102"/>
      <c r="F15" s="106">
        <f t="shared" si="0"/>
        <v>53.02</v>
      </c>
      <c r="G15" s="107">
        <v>310</v>
      </c>
    </row>
    <row r="16" spans="1:7" x14ac:dyDescent="0.15">
      <c r="A16" s="102" t="s">
        <v>191</v>
      </c>
      <c r="C16" s="96" t="s">
        <v>192</v>
      </c>
      <c r="D16" s="105">
        <v>414.02</v>
      </c>
      <c r="E16" s="102"/>
      <c r="F16" s="106">
        <f t="shared" si="0"/>
        <v>414.02</v>
      </c>
      <c r="G16" s="107">
        <v>360</v>
      </c>
    </row>
    <row r="17" spans="1:7" x14ac:dyDescent="0.15">
      <c r="A17" s="102"/>
      <c r="C17" s="96" t="s">
        <v>100</v>
      </c>
      <c r="D17" s="105">
        <v>68.069999999999993</v>
      </c>
      <c r="E17" s="102"/>
      <c r="F17" s="106">
        <f t="shared" si="0"/>
        <v>68.069999999999993</v>
      </c>
      <c r="G17" s="107">
        <v>700</v>
      </c>
    </row>
    <row r="18" spans="1:7" x14ac:dyDescent="0.15">
      <c r="A18" s="102"/>
      <c r="D18" s="102"/>
      <c r="E18" s="102"/>
      <c r="F18" s="108"/>
      <c r="G18" s="107"/>
    </row>
    <row r="19" spans="1:7" x14ac:dyDescent="0.15">
      <c r="A19" s="102"/>
      <c r="B19" s="103" t="s">
        <v>215</v>
      </c>
      <c r="D19" s="102"/>
      <c r="E19" s="102"/>
      <c r="F19" s="102"/>
      <c r="G19" s="104"/>
    </row>
    <row r="20" spans="1:7" x14ac:dyDescent="0.15">
      <c r="A20" s="102"/>
      <c r="D20" s="102"/>
      <c r="E20" s="102"/>
      <c r="F20" s="102"/>
      <c r="G20" s="104"/>
    </row>
    <row r="21" spans="1:7" x14ac:dyDescent="0.15">
      <c r="A21" s="102" t="s">
        <v>193</v>
      </c>
      <c r="C21" s="96" t="s">
        <v>194</v>
      </c>
      <c r="D21" s="109">
        <v>1475</v>
      </c>
      <c r="E21" s="104"/>
      <c r="F21" s="110">
        <f>SUM(D21:E21)</f>
        <v>1475</v>
      </c>
      <c r="G21" s="107">
        <v>830</v>
      </c>
    </row>
    <row r="22" spans="1:7" x14ac:dyDescent="0.15">
      <c r="A22" s="102" t="s">
        <v>193</v>
      </c>
      <c r="C22" s="96" t="s">
        <v>195</v>
      </c>
      <c r="D22" s="109">
        <v>221.35</v>
      </c>
      <c r="E22" s="109"/>
      <c r="F22" s="110">
        <f t="shared" ref="F22:F31" si="1">SUM(D22:E22)</f>
        <v>221.35</v>
      </c>
      <c r="G22" s="107">
        <v>106</v>
      </c>
    </row>
    <row r="23" spans="1:7" x14ac:dyDescent="0.15">
      <c r="A23" s="102" t="s">
        <v>196</v>
      </c>
      <c r="B23" s="111">
        <v>53000</v>
      </c>
      <c r="C23" s="96" t="s">
        <v>160</v>
      </c>
      <c r="D23" s="109">
        <v>42000</v>
      </c>
      <c r="E23" s="124">
        <v>-42000</v>
      </c>
      <c r="F23" s="110">
        <f t="shared" si="1"/>
        <v>0</v>
      </c>
      <c r="G23" s="107" t="s">
        <v>197</v>
      </c>
    </row>
    <row r="24" spans="1:7" x14ac:dyDescent="0.15">
      <c r="A24" s="102" t="s">
        <v>198</v>
      </c>
      <c r="C24" s="96" t="s">
        <v>199</v>
      </c>
      <c r="D24" s="109">
        <v>5000</v>
      </c>
      <c r="E24" s="104"/>
      <c r="F24" s="110">
        <f t="shared" si="1"/>
        <v>5000</v>
      </c>
      <c r="G24" s="107">
        <v>275</v>
      </c>
    </row>
    <row r="25" spans="1:7" x14ac:dyDescent="0.15">
      <c r="A25" s="102" t="s">
        <v>200</v>
      </c>
      <c r="C25" s="96" t="s">
        <v>201</v>
      </c>
      <c r="D25" s="109">
        <v>5</v>
      </c>
      <c r="E25" s="104"/>
      <c r="F25" s="110">
        <f t="shared" si="1"/>
        <v>5</v>
      </c>
      <c r="G25" s="107">
        <v>100</v>
      </c>
    </row>
    <row r="26" spans="1:7" x14ac:dyDescent="0.15">
      <c r="A26" s="102" t="s">
        <v>202</v>
      </c>
      <c r="C26" s="96" t="s">
        <v>203</v>
      </c>
      <c r="D26" s="109">
        <v>5356</v>
      </c>
      <c r="E26" s="104">
        <v>-1919.44</v>
      </c>
      <c r="F26" s="110">
        <f t="shared" si="1"/>
        <v>3436.56</v>
      </c>
      <c r="G26" s="107" t="s">
        <v>204</v>
      </c>
    </row>
    <row r="27" spans="1:7" x14ac:dyDescent="0.15">
      <c r="A27" s="102" t="s">
        <v>202</v>
      </c>
      <c r="C27" s="96" t="s">
        <v>205</v>
      </c>
      <c r="D27" s="109">
        <v>3781</v>
      </c>
      <c r="E27" s="109">
        <v>-3781</v>
      </c>
      <c r="F27" s="110">
        <f t="shared" si="1"/>
        <v>0</v>
      </c>
      <c r="G27" s="107" t="s">
        <v>206</v>
      </c>
    </row>
    <row r="28" spans="1:7" x14ac:dyDescent="0.15">
      <c r="A28" s="102" t="s">
        <v>207</v>
      </c>
      <c r="C28" s="96" t="s">
        <v>151</v>
      </c>
      <c r="D28" s="109">
        <v>4000</v>
      </c>
      <c r="E28" s="104"/>
      <c r="F28" s="110">
        <f t="shared" si="1"/>
        <v>4000</v>
      </c>
      <c r="G28" s="107">
        <v>360</v>
      </c>
    </row>
    <row r="29" spans="1:7" x14ac:dyDescent="0.15">
      <c r="A29" s="102" t="s">
        <v>208</v>
      </c>
      <c r="B29" s="111">
        <v>900</v>
      </c>
      <c r="C29" s="96" t="s">
        <v>209</v>
      </c>
      <c r="D29" s="109">
        <v>170.01</v>
      </c>
      <c r="E29" s="104"/>
      <c r="F29" s="110">
        <f t="shared" si="1"/>
        <v>170.01</v>
      </c>
      <c r="G29" s="107">
        <v>340</v>
      </c>
    </row>
    <row r="30" spans="1:7" x14ac:dyDescent="0.15">
      <c r="A30" s="102" t="s">
        <v>208</v>
      </c>
      <c r="B30" s="111">
        <v>220</v>
      </c>
      <c r="C30" s="96" t="s">
        <v>210</v>
      </c>
      <c r="D30" s="109">
        <v>119.56</v>
      </c>
      <c r="E30" s="104">
        <v>-119.56</v>
      </c>
      <c r="F30" s="110">
        <f t="shared" si="1"/>
        <v>0</v>
      </c>
      <c r="G30" s="107">
        <v>100</v>
      </c>
    </row>
    <row r="31" spans="1:7" x14ac:dyDescent="0.15">
      <c r="A31" s="102" t="s">
        <v>211</v>
      </c>
      <c r="B31" s="112">
        <v>250</v>
      </c>
      <c r="C31" s="97" t="s">
        <v>212</v>
      </c>
      <c r="D31" s="109">
        <v>210</v>
      </c>
      <c r="E31" s="124">
        <v>-205</v>
      </c>
      <c r="F31" s="110">
        <f t="shared" si="1"/>
        <v>5</v>
      </c>
      <c r="G31" s="107">
        <v>100</v>
      </c>
    </row>
    <row r="32" spans="1:7" x14ac:dyDescent="0.15">
      <c r="A32" s="113"/>
      <c r="B32" s="114"/>
      <c r="C32" s="114"/>
      <c r="D32" s="115"/>
      <c r="E32" s="104"/>
      <c r="F32" s="104"/>
      <c r="G32" s="104"/>
    </row>
    <row r="33" spans="1:7" x14ac:dyDescent="0.15">
      <c r="A33" s="102"/>
      <c r="D33" s="101"/>
      <c r="E33" s="116"/>
      <c r="F33" s="104"/>
      <c r="G33" s="104"/>
    </row>
    <row r="34" spans="1:7" x14ac:dyDescent="0.15">
      <c r="A34" s="113"/>
      <c r="B34" s="114"/>
      <c r="C34" s="117" t="s">
        <v>213</v>
      </c>
      <c r="D34" s="118">
        <f>SUM(D10:D32)</f>
        <v>64701.09</v>
      </c>
      <c r="E34" s="116"/>
      <c r="F34" s="104"/>
      <c r="G34" s="104"/>
    </row>
    <row r="35" spans="1:7" x14ac:dyDescent="0.15">
      <c r="A35" s="102"/>
      <c r="D35" s="104"/>
      <c r="F35" s="104"/>
      <c r="G35" s="104"/>
    </row>
    <row r="36" spans="1:7" x14ac:dyDescent="0.15">
      <c r="A36" s="102"/>
      <c r="B36" s="111"/>
      <c r="D36" s="104"/>
      <c r="F36" s="104"/>
      <c r="G36" s="104"/>
    </row>
    <row r="37" spans="1:7" x14ac:dyDescent="0.15">
      <c r="A37" s="102"/>
      <c r="D37" s="104"/>
      <c r="F37" s="104"/>
      <c r="G37" s="104"/>
    </row>
    <row r="38" spans="1:7" x14ac:dyDescent="0.15">
      <c r="A38" s="102"/>
      <c r="D38" s="104"/>
      <c r="F38" s="104"/>
      <c r="G38" s="104"/>
    </row>
    <row r="39" spans="1:7" x14ac:dyDescent="0.15">
      <c r="A39" s="102"/>
      <c r="D39" s="104"/>
      <c r="F39" s="104"/>
      <c r="G39" s="104"/>
    </row>
    <row r="40" spans="1:7" x14ac:dyDescent="0.15">
      <c r="A40" s="113"/>
      <c r="B40" s="114"/>
      <c r="C40" s="114"/>
      <c r="D40" s="115"/>
      <c r="E40" s="114"/>
      <c r="F40" s="115"/>
      <c r="G40" s="115"/>
    </row>
    <row r="41" spans="1:7" x14ac:dyDescent="0.15">
      <c r="D41" s="100"/>
      <c r="E41" s="101"/>
      <c r="F41" s="119"/>
    </row>
    <row r="42" spans="1:7" ht="14" thickBot="1" x14ac:dyDescent="0.2">
      <c r="C42" s="120" t="s">
        <v>213</v>
      </c>
      <c r="D42" s="121">
        <f>SUM(D36:D40)</f>
        <v>0</v>
      </c>
      <c r="E42" s="122">
        <f>SUM(E7:E40)</f>
        <v>-48025</v>
      </c>
      <c r="F42" s="123">
        <f>SUM(F7:F40)</f>
        <v>16676.09</v>
      </c>
    </row>
    <row r="43" spans="1:7" ht="14" thickTop="1" x14ac:dyDescent="0.15"/>
  </sheetData>
  <mergeCells count="3">
    <mergeCell ref="A1:G1"/>
    <mergeCell ref="A2:G2"/>
    <mergeCell ref="A3:G3"/>
  </mergeCells>
  <pageMargins left="0.7" right="0.7" top="0.75" bottom="0.75" header="0.3" footer="0.3"/>
  <pageSetup scale="94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autoPageBreaks="0" fitToPage="1"/>
  </sheetPr>
  <dimension ref="A1:P48"/>
  <sheetViews>
    <sheetView tabSelected="1" showOutlineSymbols="0" zoomScale="70" zoomScaleNormal="70" workbookViewId="0">
      <selection activeCell="S19" sqref="S19"/>
    </sheetView>
  </sheetViews>
  <sheetFormatPr baseColWidth="10" defaultColWidth="9.7109375" defaultRowHeight="16" x14ac:dyDescent="0.2"/>
  <cols>
    <col min="1" max="1" width="13.7109375" customWidth="1"/>
    <col min="2" max="2" width="15.28515625" customWidth="1"/>
    <col min="3" max="3" width="12.5703125" bestFit="1" customWidth="1"/>
    <col min="4" max="7" width="11.7109375" customWidth="1"/>
    <col min="8" max="8" width="14.7109375" bestFit="1" customWidth="1"/>
    <col min="9" max="9" width="11.7109375" customWidth="1"/>
    <col min="10" max="10" width="12.42578125" bestFit="1" customWidth="1"/>
    <col min="11" max="11" width="17.5703125" bestFit="1" customWidth="1"/>
    <col min="12" max="12" width="13.85546875" bestFit="1" customWidth="1"/>
    <col min="13" max="13" width="16.28515625" bestFit="1" customWidth="1"/>
  </cols>
  <sheetData>
    <row r="1" spans="1:16" ht="18" x14ac:dyDescent="0.2">
      <c r="A1" s="232" t="s">
        <v>0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</row>
    <row r="2" spans="1:16" ht="18" x14ac:dyDescent="0.2">
      <c r="A2" s="232" t="s">
        <v>249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</row>
    <row r="3" spans="1:16" ht="18" x14ac:dyDescent="0.2">
      <c r="A3" s="232" t="s">
        <v>252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</row>
    <row r="4" spans="1:16" x14ac:dyDescent="0.2">
      <c r="A4" s="4"/>
      <c r="B4" s="3"/>
      <c r="C4" s="3"/>
      <c r="D4" s="3"/>
      <c r="E4" s="3"/>
      <c r="F4" s="3"/>
      <c r="G4" s="14"/>
      <c r="H4" s="14"/>
      <c r="I4" s="14"/>
      <c r="J4" s="14"/>
      <c r="K4" s="14"/>
      <c r="L4" s="5"/>
      <c r="M4" s="2"/>
    </row>
    <row r="5" spans="1:16" x14ac:dyDescent="0.2">
      <c r="A5" s="238" t="s">
        <v>1</v>
      </c>
      <c r="B5" s="238"/>
      <c r="C5" s="139" t="s">
        <v>2</v>
      </c>
      <c r="D5" s="233" t="s">
        <v>242</v>
      </c>
      <c r="E5" s="236"/>
      <c r="F5" s="236"/>
      <c r="G5" s="237"/>
      <c r="H5" s="233" t="s">
        <v>241</v>
      </c>
      <c r="I5" s="234"/>
      <c r="J5" s="235"/>
      <c r="K5" s="147" t="s">
        <v>217</v>
      </c>
      <c r="L5" s="147" t="s">
        <v>250</v>
      </c>
      <c r="M5" s="148"/>
      <c r="N5" s="22"/>
      <c r="O5" s="22"/>
      <c r="P5" s="22"/>
    </row>
    <row r="6" spans="1:16" x14ac:dyDescent="0.2">
      <c r="A6" s="231" t="s">
        <v>18</v>
      </c>
      <c r="B6" s="231"/>
      <c r="C6" s="209">
        <v>43556</v>
      </c>
      <c r="D6" s="142" t="s">
        <v>3</v>
      </c>
      <c r="E6" s="6" t="s">
        <v>24</v>
      </c>
      <c r="F6" s="134" t="s">
        <v>218</v>
      </c>
      <c r="G6" s="143" t="s">
        <v>4</v>
      </c>
      <c r="H6" s="224" t="s">
        <v>5</v>
      </c>
      <c r="I6" s="21" t="s">
        <v>6</v>
      </c>
      <c r="J6" s="143" t="s">
        <v>25</v>
      </c>
      <c r="K6" s="209">
        <v>43921</v>
      </c>
      <c r="L6" s="140" t="s">
        <v>251</v>
      </c>
      <c r="M6" s="149" t="s">
        <v>216</v>
      </c>
      <c r="N6" s="22"/>
      <c r="O6" s="22"/>
      <c r="P6" s="22"/>
    </row>
    <row r="7" spans="1:16" ht="18" customHeight="1" x14ac:dyDescent="0.2">
      <c r="A7" s="153"/>
      <c r="B7" s="154"/>
      <c r="C7" s="141"/>
      <c r="D7" s="138"/>
      <c r="E7" s="8"/>
      <c r="F7" s="7"/>
      <c r="G7" s="144"/>
      <c r="H7" s="145"/>
      <c r="I7" s="7"/>
      <c r="J7" s="146"/>
      <c r="K7" s="141"/>
      <c r="L7" s="150"/>
      <c r="M7" s="131"/>
      <c r="N7" s="22"/>
      <c r="O7" s="22"/>
      <c r="P7" s="22"/>
    </row>
    <row r="8" spans="1:16" ht="22" customHeight="1" x14ac:dyDescent="0.2">
      <c r="A8" s="155" t="s">
        <v>220</v>
      </c>
      <c r="B8" s="44" t="s">
        <v>19</v>
      </c>
      <c r="C8" s="160">
        <v>249.29</v>
      </c>
      <c r="D8" s="162"/>
      <c r="E8" s="163"/>
      <c r="F8" s="164"/>
      <c r="G8" s="165"/>
      <c r="H8" s="166"/>
      <c r="I8" s="164"/>
      <c r="J8" s="167"/>
      <c r="K8" s="160">
        <f t="shared" ref="K8:K18" si="0">SUM(C8:J8)</f>
        <v>249.29</v>
      </c>
      <c r="L8" s="168"/>
      <c r="M8" s="169">
        <f>K8-L8</f>
        <v>249.29</v>
      </c>
      <c r="N8" s="95"/>
      <c r="O8" s="22"/>
      <c r="P8" s="22"/>
    </row>
    <row r="9" spans="1:16" ht="22" customHeight="1" x14ac:dyDescent="0.2">
      <c r="A9" s="155" t="s">
        <v>221</v>
      </c>
      <c r="B9" s="44" t="s">
        <v>29</v>
      </c>
      <c r="C9" s="160">
        <v>1078.4100000000001</v>
      </c>
      <c r="D9" s="162"/>
      <c r="E9" s="163"/>
      <c r="F9" s="164"/>
      <c r="G9" s="165"/>
      <c r="H9" s="166"/>
      <c r="I9" s="164"/>
      <c r="J9" s="167"/>
      <c r="K9" s="160">
        <f t="shared" si="0"/>
        <v>1078.4100000000001</v>
      </c>
      <c r="L9" s="168"/>
      <c r="M9" s="169">
        <f t="shared" ref="M9:M27" si="1">K9-L9</f>
        <v>1078.4100000000001</v>
      </c>
      <c r="N9" s="95"/>
      <c r="O9" s="22"/>
      <c r="P9" s="22"/>
    </row>
    <row r="10" spans="1:16" ht="22" customHeight="1" x14ac:dyDescent="0.2">
      <c r="A10" s="155" t="s">
        <v>222</v>
      </c>
      <c r="B10" s="44" t="s">
        <v>10</v>
      </c>
      <c r="C10" s="160">
        <v>3470</v>
      </c>
      <c r="D10" s="162">
        <v>150</v>
      </c>
      <c r="E10" s="163"/>
      <c r="F10" s="164"/>
      <c r="G10" s="165"/>
      <c r="H10" s="166"/>
      <c r="I10" s="164"/>
      <c r="J10" s="167"/>
      <c r="K10" s="160">
        <f t="shared" si="0"/>
        <v>3620</v>
      </c>
      <c r="L10" s="168"/>
      <c r="M10" s="169">
        <f t="shared" si="1"/>
        <v>3620</v>
      </c>
      <c r="N10" s="95"/>
      <c r="O10" s="22"/>
      <c r="P10" s="22"/>
    </row>
    <row r="11" spans="1:16" ht="22" customHeight="1" x14ac:dyDescent="0.2">
      <c r="A11" s="155" t="s">
        <v>223</v>
      </c>
      <c r="B11" s="44" t="s">
        <v>20</v>
      </c>
      <c r="C11" s="160">
        <v>45</v>
      </c>
      <c r="D11" s="162"/>
      <c r="E11" s="163"/>
      <c r="F11" s="164"/>
      <c r="G11" s="165"/>
      <c r="H11" s="166"/>
      <c r="I11" s="164"/>
      <c r="J11" s="167"/>
      <c r="K11" s="160">
        <f t="shared" si="0"/>
        <v>45</v>
      </c>
      <c r="L11" s="170"/>
      <c r="M11" s="169">
        <f t="shared" si="1"/>
        <v>45</v>
      </c>
      <c r="N11" s="95"/>
      <c r="O11" s="22"/>
      <c r="P11" s="22"/>
    </row>
    <row r="12" spans="1:16" ht="22" customHeight="1" x14ac:dyDescent="0.2">
      <c r="A12" s="155" t="s">
        <v>224</v>
      </c>
      <c r="B12" s="44" t="s">
        <v>7</v>
      </c>
      <c r="C12" s="160">
        <v>745</v>
      </c>
      <c r="D12" s="162"/>
      <c r="E12" s="163"/>
      <c r="F12" s="164"/>
      <c r="G12" s="165"/>
      <c r="H12" s="166"/>
      <c r="I12" s="164"/>
      <c r="J12" s="167"/>
      <c r="K12" s="160">
        <f t="shared" si="0"/>
        <v>745</v>
      </c>
      <c r="L12" s="168"/>
      <c r="M12" s="169">
        <f t="shared" si="1"/>
        <v>745</v>
      </c>
      <c r="N12" s="95"/>
      <c r="O12" s="22"/>
      <c r="P12" s="22"/>
    </row>
    <row r="13" spans="1:16" ht="22" hidden="1" customHeight="1" x14ac:dyDescent="0.2">
      <c r="A13" s="155" t="s">
        <v>225</v>
      </c>
      <c r="B13" s="44" t="s">
        <v>8</v>
      </c>
      <c r="C13" s="160">
        <v>0</v>
      </c>
      <c r="D13" s="162"/>
      <c r="E13" s="163"/>
      <c r="F13" s="164"/>
      <c r="G13" s="165"/>
      <c r="H13" s="166"/>
      <c r="I13" s="164"/>
      <c r="J13" s="167"/>
      <c r="K13" s="160">
        <f t="shared" si="0"/>
        <v>0</v>
      </c>
      <c r="L13" s="168"/>
      <c r="M13" s="169">
        <f t="shared" si="1"/>
        <v>0</v>
      </c>
      <c r="N13" s="95"/>
      <c r="O13" s="22"/>
      <c r="P13" s="22"/>
    </row>
    <row r="14" spans="1:16" ht="22" customHeight="1" x14ac:dyDescent="0.2">
      <c r="A14" s="155" t="s">
        <v>226</v>
      </c>
      <c r="B14" s="44" t="s">
        <v>98</v>
      </c>
      <c r="C14" s="160">
        <v>775</v>
      </c>
      <c r="D14" s="162"/>
      <c r="E14" s="163"/>
      <c r="F14" s="164"/>
      <c r="G14" s="165"/>
      <c r="H14" s="166"/>
      <c r="I14" s="164"/>
      <c r="J14" s="167"/>
      <c r="K14" s="160">
        <f t="shared" si="0"/>
        <v>775</v>
      </c>
      <c r="L14" s="168"/>
      <c r="M14" s="169">
        <f t="shared" si="1"/>
        <v>775</v>
      </c>
      <c r="N14" s="95"/>
      <c r="O14" s="22"/>
      <c r="P14" s="22"/>
    </row>
    <row r="15" spans="1:16" ht="22" customHeight="1" x14ac:dyDescent="0.2">
      <c r="A15" s="155" t="s">
        <v>227</v>
      </c>
      <c r="B15" s="44" t="s">
        <v>30</v>
      </c>
      <c r="C15" s="160">
        <v>403.02</v>
      </c>
      <c r="D15" s="162"/>
      <c r="E15" s="163"/>
      <c r="F15" s="164"/>
      <c r="G15" s="165"/>
      <c r="H15" s="166"/>
      <c r="I15" s="164"/>
      <c r="J15" s="167"/>
      <c r="K15" s="160">
        <f t="shared" si="0"/>
        <v>403.02</v>
      </c>
      <c r="L15" s="168"/>
      <c r="M15" s="169">
        <f t="shared" si="1"/>
        <v>403.02</v>
      </c>
      <c r="N15" s="95"/>
      <c r="O15" s="22"/>
      <c r="P15" s="22"/>
    </row>
    <row r="16" spans="1:16" ht="22" customHeight="1" x14ac:dyDescent="0.2">
      <c r="A16" s="155" t="s">
        <v>228</v>
      </c>
      <c r="B16" s="44" t="s">
        <v>33</v>
      </c>
      <c r="C16" s="160">
        <v>2458.3200000000002</v>
      </c>
      <c r="D16" s="162"/>
      <c r="E16" s="163"/>
      <c r="F16" s="164"/>
      <c r="G16" s="165"/>
      <c r="H16" s="166"/>
      <c r="I16" s="164"/>
      <c r="J16" s="167"/>
      <c r="K16" s="160">
        <f t="shared" si="0"/>
        <v>2458.3200000000002</v>
      </c>
      <c r="L16" s="168"/>
      <c r="M16" s="169">
        <f t="shared" si="1"/>
        <v>2458.3200000000002</v>
      </c>
      <c r="N16" s="95"/>
      <c r="O16" s="22"/>
      <c r="P16" s="22"/>
    </row>
    <row r="17" spans="1:16" ht="22" customHeight="1" x14ac:dyDescent="0.2">
      <c r="A17" s="155" t="s">
        <v>229</v>
      </c>
      <c r="B17" s="44" t="s">
        <v>92</v>
      </c>
      <c r="C17" s="160">
        <v>5066.92</v>
      </c>
      <c r="D17" s="162"/>
      <c r="E17" s="163"/>
      <c r="F17" s="164"/>
      <c r="G17" s="165"/>
      <c r="H17" s="166"/>
      <c r="I17" s="164"/>
      <c r="J17" s="167"/>
      <c r="K17" s="160">
        <f t="shared" si="0"/>
        <v>5066.92</v>
      </c>
      <c r="L17" s="168"/>
      <c r="M17" s="169">
        <f t="shared" si="1"/>
        <v>5066.92</v>
      </c>
      <c r="N17" s="95"/>
      <c r="O17" s="22"/>
      <c r="P17" s="22"/>
    </row>
    <row r="18" spans="1:16" ht="22" customHeight="1" x14ac:dyDescent="0.2">
      <c r="A18" s="155" t="s">
        <v>230</v>
      </c>
      <c r="B18" s="44" t="s">
        <v>127</v>
      </c>
      <c r="C18" s="160">
        <v>-46.42</v>
      </c>
      <c r="D18" s="162"/>
      <c r="E18" s="163"/>
      <c r="F18" s="164"/>
      <c r="G18" s="165"/>
      <c r="H18" s="166"/>
      <c r="I18" s="164"/>
      <c r="J18" s="167"/>
      <c r="K18" s="160">
        <f t="shared" si="0"/>
        <v>-46.42</v>
      </c>
      <c r="L18" s="168"/>
      <c r="M18" s="169">
        <f t="shared" si="1"/>
        <v>-46.42</v>
      </c>
      <c r="N18" s="95"/>
      <c r="O18" s="22"/>
      <c r="P18" s="22"/>
    </row>
    <row r="19" spans="1:16" ht="22" customHeight="1" x14ac:dyDescent="0.2">
      <c r="A19" s="155" t="s">
        <v>231</v>
      </c>
      <c r="B19" s="156" t="s">
        <v>263</v>
      </c>
      <c r="C19" s="160">
        <v>93423.740000000034</v>
      </c>
      <c r="D19" s="162">
        <v>23088</v>
      </c>
      <c r="E19" s="163"/>
      <c r="F19" s="164"/>
      <c r="G19" s="165"/>
      <c r="H19" s="166">
        <v>-3086.57</v>
      </c>
      <c r="I19" s="164">
        <f>-(195.6+1055.74+466.67)</f>
        <v>-1718.01</v>
      </c>
      <c r="J19" s="167"/>
      <c r="K19" s="160">
        <f>SUM(C19:J19)</f>
        <v>111707.16000000003</v>
      </c>
      <c r="L19" s="168">
        <v>10752.54</v>
      </c>
      <c r="M19" s="169">
        <f t="shared" si="1"/>
        <v>100954.62000000002</v>
      </c>
      <c r="N19" s="95"/>
      <c r="O19" s="22"/>
      <c r="P19" s="22"/>
    </row>
    <row r="20" spans="1:16" ht="22" customHeight="1" x14ac:dyDescent="0.2">
      <c r="A20" s="155" t="s">
        <v>232</v>
      </c>
      <c r="B20" s="44" t="s">
        <v>16</v>
      </c>
      <c r="C20" s="160">
        <v>85</v>
      </c>
      <c r="D20" s="162"/>
      <c r="E20" s="163"/>
      <c r="F20" s="164"/>
      <c r="G20" s="165"/>
      <c r="H20" s="166"/>
      <c r="I20" s="164"/>
      <c r="J20" s="167"/>
      <c r="K20" s="160">
        <f t="shared" ref="K20:K26" si="2">SUM(C20:J20)</f>
        <v>85</v>
      </c>
      <c r="L20" s="168"/>
      <c r="M20" s="169">
        <f t="shared" si="1"/>
        <v>85</v>
      </c>
      <c r="N20" s="95"/>
      <c r="O20" s="22"/>
      <c r="P20" s="22"/>
    </row>
    <row r="21" spans="1:16" ht="22" customHeight="1" x14ac:dyDescent="0.2">
      <c r="A21" s="155" t="s">
        <v>233</v>
      </c>
      <c r="B21" s="44" t="s">
        <v>17</v>
      </c>
      <c r="C21" s="160">
        <v>2943.8199999999997</v>
      </c>
      <c r="D21" s="162"/>
      <c r="E21" s="163"/>
      <c r="F21" s="164"/>
      <c r="G21" s="165"/>
      <c r="H21" s="166"/>
      <c r="I21" s="164"/>
      <c r="J21" s="167"/>
      <c r="K21" s="160">
        <f t="shared" si="2"/>
        <v>2943.8199999999997</v>
      </c>
      <c r="L21" s="168">
        <v>3093.59</v>
      </c>
      <c r="M21" s="169">
        <f t="shared" si="1"/>
        <v>-149.77000000000044</v>
      </c>
      <c r="N21" s="95"/>
      <c r="O21" s="22"/>
      <c r="P21" s="22"/>
    </row>
    <row r="22" spans="1:16" ht="22" customHeight="1" x14ac:dyDescent="0.2">
      <c r="A22" s="155" t="s">
        <v>234</v>
      </c>
      <c r="B22" s="44" t="s">
        <v>100</v>
      </c>
      <c r="C22" s="160">
        <v>-239.91999999999803</v>
      </c>
      <c r="D22" s="162">
        <v>2301.11</v>
      </c>
      <c r="E22" s="163"/>
      <c r="F22" s="164"/>
      <c r="G22" s="165"/>
      <c r="H22" s="166"/>
      <c r="I22" s="164"/>
      <c r="J22" s="167"/>
      <c r="K22" s="160">
        <f>SUM(C22:J22)</f>
        <v>2061.1900000000023</v>
      </c>
      <c r="L22" s="168">
        <v>2301.11</v>
      </c>
      <c r="M22" s="169">
        <f t="shared" si="1"/>
        <v>-239.9199999999978</v>
      </c>
      <c r="N22" s="95"/>
      <c r="O22" s="22"/>
      <c r="P22" s="22"/>
    </row>
    <row r="23" spans="1:16" ht="22" customHeight="1" x14ac:dyDescent="0.2">
      <c r="A23" s="155" t="s">
        <v>235</v>
      </c>
      <c r="B23" s="44" t="s">
        <v>14</v>
      </c>
      <c r="C23" s="160">
        <v>6860.4500000000025</v>
      </c>
      <c r="D23" s="162"/>
      <c r="E23" s="163"/>
      <c r="F23" s="164"/>
      <c r="G23" s="165"/>
      <c r="H23" s="166"/>
      <c r="I23" s="164"/>
      <c r="J23" s="167"/>
      <c r="K23" s="160">
        <f t="shared" si="2"/>
        <v>6860.4500000000025</v>
      </c>
      <c r="L23" s="168"/>
      <c r="M23" s="169">
        <f t="shared" si="1"/>
        <v>6860.4500000000025</v>
      </c>
      <c r="N23" s="95"/>
      <c r="O23" s="22"/>
      <c r="P23" s="22"/>
    </row>
    <row r="24" spans="1:16" ht="22" customHeight="1" x14ac:dyDescent="0.2">
      <c r="A24" s="155" t="s">
        <v>236</v>
      </c>
      <c r="B24" s="44" t="s">
        <v>9</v>
      </c>
      <c r="C24" s="160">
        <v>2980.1099999999997</v>
      </c>
      <c r="D24" s="162"/>
      <c r="E24" s="163"/>
      <c r="F24" s="164"/>
      <c r="G24" s="165"/>
      <c r="H24" s="166"/>
      <c r="I24" s="164"/>
      <c r="J24" s="167"/>
      <c r="K24" s="160">
        <f t="shared" si="2"/>
        <v>2980.1099999999997</v>
      </c>
      <c r="L24" s="168"/>
      <c r="M24" s="169">
        <f t="shared" si="1"/>
        <v>2980.1099999999997</v>
      </c>
      <c r="N24" s="95"/>
      <c r="O24" s="22"/>
      <c r="P24" s="22"/>
    </row>
    <row r="25" spans="1:16" ht="22" customHeight="1" x14ac:dyDescent="0.2">
      <c r="A25" s="155" t="s">
        <v>237</v>
      </c>
      <c r="B25" s="44" t="s">
        <v>68</v>
      </c>
      <c r="C25" s="160">
        <v>5173.8500000000004</v>
      </c>
      <c r="D25" s="162">
        <v>2500</v>
      </c>
      <c r="E25" s="163"/>
      <c r="F25" s="164"/>
      <c r="G25" s="165"/>
      <c r="H25" s="166"/>
      <c r="I25" s="164"/>
      <c r="J25" s="167"/>
      <c r="K25" s="160">
        <f>SUM(C25:J25)</f>
        <v>7673.85</v>
      </c>
      <c r="L25" s="168"/>
      <c r="M25" s="169">
        <f>K25-L25</f>
        <v>7673.85</v>
      </c>
      <c r="N25" s="95"/>
      <c r="O25" s="22"/>
      <c r="P25" s="22"/>
    </row>
    <row r="26" spans="1:16" ht="22" customHeight="1" x14ac:dyDescent="0.2">
      <c r="A26" s="155" t="s">
        <v>238</v>
      </c>
      <c r="B26" s="156" t="s">
        <v>219</v>
      </c>
      <c r="C26" s="160">
        <v>350</v>
      </c>
      <c r="D26" s="162"/>
      <c r="E26" s="163"/>
      <c r="F26" s="164"/>
      <c r="G26" s="165"/>
      <c r="H26" s="166"/>
      <c r="I26" s="164"/>
      <c r="J26" s="167"/>
      <c r="K26" s="160">
        <f t="shared" si="2"/>
        <v>350</v>
      </c>
      <c r="L26" s="168"/>
      <c r="M26" s="169">
        <f t="shared" si="1"/>
        <v>350</v>
      </c>
      <c r="N26" s="22"/>
      <c r="O26" s="22"/>
      <c r="P26" s="22"/>
    </row>
    <row r="27" spans="1:16" ht="22" customHeight="1" x14ac:dyDescent="0.2">
      <c r="A27" s="157" t="s">
        <v>239</v>
      </c>
      <c r="B27" s="158" t="s">
        <v>240</v>
      </c>
      <c r="C27" s="161">
        <v>1400</v>
      </c>
      <c r="D27" s="171"/>
      <c r="E27" s="172"/>
      <c r="F27" s="173"/>
      <c r="G27" s="174"/>
      <c r="H27" s="175"/>
      <c r="I27" s="173"/>
      <c r="J27" s="176"/>
      <c r="K27" s="161">
        <f>SUM(C27:J27)</f>
        <v>1400</v>
      </c>
      <c r="L27" s="177"/>
      <c r="M27" s="178">
        <f t="shared" si="1"/>
        <v>1400</v>
      </c>
      <c r="N27" s="22"/>
      <c r="O27" s="22"/>
      <c r="P27" s="22"/>
    </row>
    <row r="28" spans="1:16" ht="18" customHeight="1" x14ac:dyDescent="0.2">
      <c r="A28" s="13"/>
      <c r="B28" s="14"/>
      <c r="C28" s="9"/>
      <c r="D28" s="9"/>
      <c r="E28" s="9"/>
      <c r="F28" s="9"/>
      <c r="G28" s="9"/>
      <c r="H28" s="9"/>
      <c r="I28" s="9"/>
      <c r="J28" s="9"/>
      <c r="K28" s="9"/>
      <c r="L28" s="137"/>
      <c r="M28" s="137"/>
      <c r="N28" s="22"/>
      <c r="O28" s="22"/>
      <c r="P28" s="22"/>
    </row>
    <row r="29" spans="1:16" ht="18" customHeight="1" thickBot="1" x14ac:dyDescent="0.25">
      <c r="A29" s="15"/>
      <c r="B29" s="16" t="s">
        <v>26</v>
      </c>
      <c r="C29" s="179">
        <f t="shared" ref="C29:M29" si="3">SUM(C8:C27)</f>
        <v>127221.59000000004</v>
      </c>
      <c r="D29" s="180">
        <f t="shared" si="3"/>
        <v>28039.11</v>
      </c>
      <c r="E29" s="181">
        <f t="shared" si="3"/>
        <v>0</v>
      </c>
      <c r="F29" s="181">
        <f t="shared" si="3"/>
        <v>0</v>
      </c>
      <c r="G29" s="182">
        <f t="shared" si="3"/>
        <v>0</v>
      </c>
      <c r="H29" s="180">
        <f t="shared" si="3"/>
        <v>-3086.57</v>
      </c>
      <c r="I29" s="181">
        <f t="shared" si="3"/>
        <v>-1718.01</v>
      </c>
      <c r="J29" s="181">
        <f t="shared" si="3"/>
        <v>0</v>
      </c>
      <c r="K29" s="183">
        <f t="shared" si="3"/>
        <v>150456.12000000002</v>
      </c>
      <c r="L29" s="184">
        <f t="shared" si="3"/>
        <v>16147.240000000002</v>
      </c>
      <c r="M29" s="184">
        <f t="shared" si="3"/>
        <v>134308.88</v>
      </c>
      <c r="N29" s="29"/>
      <c r="O29" s="22"/>
      <c r="P29" s="22"/>
    </row>
    <row r="30" spans="1:16" ht="18" customHeight="1" thickTop="1" x14ac:dyDescent="0.2">
      <c r="A30" s="13"/>
      <c r="B30" s="14"/>
      <c r="C30" s="185"/>
      <c r="D30" s="185"/>
      <c r="E30" s="185"/>
      <c r="F30" s="185"/>
      <c r="G30" s="185"/>
      <c r="H30" s="185"/>
      <c r="I30" s="185"/>
      <c r="J30" s="185"/>
      <c r="K30" s="185"/>
      <c r="L30" s="186"/>
      <c r="M30" s="186"/>
      <c r="N30" s="22"/>
      <c r="O30" s="22"/>
      <c r="P30" s="22"/>
    </row>
    <row r="31" spans="1:16" ht="22" customHeight="1" x14ac:dyDescent="0.2">
      <c r="A31" s="221">
        <v>61315001</v>
      </c>
      <c r="B31" s="210" t="s">
        <v>32</v>
      </c>
      <c r="C31" s="211">
        <v>52743.119999999988</v>
      </c>
      <c r="D31" s="212">
        <v>525</v>
      </c>
      <c r="E31" s="213">
        <v>2800</v>
      </c>
      <c r="F31" s="214"/>
      <c r="G31" s="215">
        <f>1.73+1.75+1.46+1.52+1.52+1.55+1.61+1.57+1.27+1.13+1.07+1.14</f>
        <v>17.32</v>
      </c>
      <c r="H31" s="216">
        <v>-19219</v>
      </c>
      <c r="I31" s="214"/>
      <c r="J31" s="217"/>
      <c r="K31" s="218">
        <f t="shared" ref="K31:K32" si="4">SUM(C31:J31)</f>
        <v>36866.439999999988</v>
      </c>
      <c r="L31" s="219">
        <v>18474</v>
      </c>
      <c r="M31" s="220">
        <f>K31-L31</f>
        <v>18392.439999999988</v>
      </c>
      <c r="N31" s="10"/>
      <c r="O31" s="22"/>
      <c r="P31" s="22"/>
    </row>
    <row r="32" spans="1:16" ht="22" customHeight="1" x14ac:dyDescent="0.2">
      <c r="A32" s="222">
        <v>61315000</v>
      </c>
      <c r="B32" s="159" t="s">
        <v>28</v>
      </c>
      <c r="C32" s="188">
        <v>133400.89000000001</v>
      </c>
      <c r="D32" s="189">
        <v>143092.65</v>
      </c>
      <c r="E32" s="190">
        <v>673.4</v>
      </c>
      <c r="F32" s="191">
        <v>25657</v>
      </c>
      <c r="G32" s="188">
        <v>3906.79</v>
      </c>
      <c r="H32" s="192">
        <v>-140426.44</v>
      </c>
      <c r="I32" s="191">
        <f>-(1812.52+1375.76)</f>
        <v>-3188.2799999999997</v>
      </c>
      <c r="J32" s="193">
        <v>-17467.57</v>
      </c>
      <c r="K32" s="194">
        <f t="shared" si="4"/>
        <v>145648.44000000003</v>
      </c>
      <c r="L32" s="195">
        <v>67755.509999999995</v>
      </c>
      <c r="M32" s="196">
        <f t="shared" ref="M32" si="5">K32-L32</f>
        <v>77892.930000000037</v>
      </c>
      <c r="N32" s="10"/>
      <c r="O32" s="22"/>
      <c r="P32" s="22"/>
    </row>
    <row r="33" spans="1:16" ht="18" customHeight="1" x14ac:dyDescent="0.2">
      <c r="A33" s="18"/>
      <c r="B33" s="18"/>
      <c r="C33" s="187"/>
      <c r="D33" s="187"/>
      <c r="E33" s="187"/>
      <c r="F33" s="187"/>
      <c r="G33" s="187"/>
      <c r="H33" s="187"/>
      <c r="I33" s="197"/>
      <c r="J33" s="197"/>
      <c r="K33" s="187"/>
      <c r="L33" s="198"/>
      <c r="M33" s="199"/>
      <c r="N33" s="22"/>
      <c r="O33" s="22"/>
      <c r="P33" s="22"/>
    </row>
    <row r="34" spans="1:16" ht="18" customHeight="1" thickBot="1" x14ac:dyDescent="0.25">
      <c r="A34" s="15"/>
      <c r="B34" s="16" t="s">
        <v>27</v>
      </c>
      <c r="C34" s="179">
        <f>SUM(C31:C32)</f>
        <v>186144.01</v>
      </c>
      <c r="D34" s="179">
        <f t="shared" ref="D34:K34" si="6">SUM(D31:D33)</f>
        <v>143617.65</v>
      </c>
      <c r="E34" s="200">
        <f t="shared" si="6"/>
        <v>3473.4</v>
      </c>
      <c r="F34" s="200">
        <f t="shared" si="6"/>
        <v>25657</v>
      </c>
      <c r="G34" s="200">
        <f t="shared" si="6"/>
        <v>3924.11</v>
      </c>
      <c r="H34" s="179">
        <f t="shared" si="6"/>
        <v>-159645.44</v>
      </c>
      <c r="I34" s="200">
        <f t="shared" si="6"/>
        <v>-3188.2799999999997</v>
      </c>
      <c r="J34" s="200">
        <f t="shared" si="6"/>
        <v>-17467.57</v>
      </c>
      <c r="K34" s="183">
        <f t="shared" si="6"/>
        <v>182514.88</v>
      </c>
      <c r="L34" s="184">
        <f>SUM(L31:L32)</f>
        <v>86229.51</v>
      </c>
      <c r="M34" s="184">
        <f>SUM(M31:M32)</f>
        <v>96285.370000000024</v>
      </c>
      <c r="N34" s="22"/>
      <c r="O34" s="22"/>
      <c r="P34" s="22"/>
    </row>
    <row r="35" spans="1:16" ht="18" customHeight="1" thickTop="1" x14ac:dyDescent="0.2">
      <c r="A35" s="18"/>
      <c r="B35" s="18"/>
      <c r="C35" s="185"/>
      <c r="D35" s="185"/>
      <c r="E35" s="185"/>
      <c r="F35" s="185"/>
      <c r="G35" s="185"/>
      <c r="H35" s="185"/>
      <c r="I35" s="185"/>
      <c r="J35" s="185"/>
      <c r="K35" s="185"/>
      <c r="L35" s="186"/>
      <c r="M35" s="186"/>
      <c r="N35" s="22"/>
      <c r="O35" s="22"/>
      <c r="P35" s="22"/>
    </row>
    <row r="36" spans="1:16" ht="18" customHeight="1" x14ac:dyDescent="0.2">
      <c r="A36" s="18"/>
      <c r="B36" s="18"/>
      <c r="C36" s="201"/>
      <c r="D36" s="164"/>
      <c r="E36" s="164"/>
      <c r="F36" s="201"/>
      <c r="G36" s="201"/>
      <c r="H36" s="201"/>
      <c r="I36" s="201"/>
      <c r="J36" s="201"/>
      <c r="K36" s="201"/>
      <c r="L36" s="202"/>
      <c r="M36" s="202"/>
      <c r="N36" s="22"/>
      <c r="O36" s="22"/>
      <c r="P36" s="22"/>
    </row>
    <row r="37" spans="1:16" ht="18" customHeight="1" thickBot="1" x14ac:dyDescent="0.25">
      <c r="A37" s="17"/>
      <c r="B37" s="19" t="s">
        <v>13</v>
      </c>
      <c r="C37" s="203">
        <f>C29+C34</f>
        <v>313365.60000000003</v>
      </c>
      <c r="D37" s="204">
        <f>D29+D34</f>
        <v>171656.76</v>
      </c>
      <c r="E37" s="205">
        <f>E29+E34</f>
        <v>3473.4</v>
      </c>
      <c r="F37" s="205">
        <f>F29+F34</f>
        <v>25657</v>
      </c>
      <c r="G37" s="206">
        <f t="shared" ref="G37:M37" si="7">G29+G34</f>
        <v>3924.11</v>
      </c>
      <c r="H37" s="203">
        <f t="shared" si="7"/>
        <v>-162732.01</v>
      </c>
      <c r="I37" s="206">
        <f t="shared" si="7"/>
        <v>-4906.29</v>
      </c>
      <c r="J37" s="206">
        <f t="shared" si="7"/>
        <v>-17467.57</v>
      </c>
      <c r="K37" s="207">
        <f t="shared" si="7"/>
        <v>332971</v>
      </c>
      <c r="L37" s="208">
        <f t="shared" si="7"/>
        <v>102376.75</v>
      </c>
      <c r="M37" s="208">
        <f t="shared" si="7"/>
        <v>230594.25000000003</v>
      </c>
      <c r="N37" s="22"/>
      <c r="O37" s="22"/>
      <c r="P37" s="22"/>
    </row>
    <row r="38" spans="1:16" ht="18" customHeight="1" thickTop="1" x14ac:dyDescent="0.2">
      <c r="A38" s="2"/>
      <c r="B38" s="2"/>
      <c r="C38" s="11"/>
      <c r="D38" s="11"/>
      <c r="E38" s="11"/>
      <c r="F38" s="11"/>
      <c r="G38" s="11"/>
      <c r="H38" s="11"/>
      <c r="I38" s="11"/>
      <c r="J38" s="11"/>
      <c r="K38" s="11"/>
      <c r="L38" s="129"/>
      <c r="M38" s="129"/>
      <c r="N38" s="22"/>
      <c r="O38" s="22"/>
      <c r="P38" s="22"/>
    </row>
    <row r="39" spans="1:16" ht="18" customHeight="1" x14ac:dyDescent="0.2">
      <c r="A39" s="2"/>
      <c r="K39" s="12"/>
      <c r="L39" s="128"/>
      <c r="M39" s="128"/>
      <c r="N39" s="22"/>
      <c r="O39" s="22"/>
      <c r="P39" s="22"/>
    </row>
    <row r="40" spans="1:16" ht="18" hidden="1" customHeight="1" thickBot="1" x14ac:dyDescent="0.25">
      <c r="A40" s="52" t="s">
        <v>22</v>
      </c>
      <c r="B40" s="27"/>
      <c r="C40" s="79"/>
      <c r="D40" s="79"/>
      <c r="E40" s="79"/>
      <c r="F40" s="79"/>
      <c r="G40" s="79"/>
      <c r="H40" s="93" t="s">
        <v>136</v>
      </c>
      <c r="I40" s="80"/>
      <c r="J40" s="80"/>
      <c r="K40" s="80"/>
      <c r="L40" s="130"/>
      <c r="M40" s="130"/>
      <c r="N40" s="22"/>
      <c r="O40" s="22"/>
      <c r="P40" s="22"/>
    </row>
    <row r="41" spans="1:16" ht="22" hidden="1" customHeight="1" x14ac:dyDescent="0.2">
      <c r="A41" s="53" t="s">
        <v>23</v>
      </c>
      <c r="B41" s="44" t="s">
        <v>21</v>
      </c>
      <c r="C41" s="57">
        <v>0</v>
      </c>
      <c r="D41" s="58"/>
      <c r="E41" s="28"/>
      <c r="F41" s="59"/>
      <c r="G41" s="94"/>
      <c r="H41" s="58"/>
      <c r="I41" s="59"/>
      <c r="J41" s="59"/>
      <c r="K41" s="60">
        <f>SUM(C41:J41)</f>
        <v>0</v>
      </c>
      <c r="L41" s="131"/>
      <c r="M41" s="131"/>
    </row>
    <row r="42" spans="1:16" ht="22" hidden="1" customHeight="1" x14ac:dyDescent="0.2">
      <c r="A42" s="53" t="s">
        <v>23</v>
      </c>
      <c r="B42" s="44" t="s">
        <v>96</v>
      </c>
      <c r="C42" s="61">
        <v>0</v>
      </c>
      <c r="D42" s="61"/>
      <c r="E42" s="28"/>
      <c r="F42" s="28"/>
      <c r="G42" s="62"/>
      <c r="H42" s="28"/>
      <c r="I42" s="28"/>
      <c r="J42" s="62"/>
      <c r="K42" s="45">
        <f>SUM(C42:J42)</f>
        <v>0</v>
      </c>
      <c r="L42" s="132"/>
      <c r="M42" s="132"/>
    </row>
    <row r="43" spans="1:16" ht="22" hidden="1" customHeight="1" thickBot="1" x14ac:dyDescent="0.25">
      <c r="A43" s="53" t="s">
        <v>23</v>
      </c>
      <c r="B43" s="44" t="s">
        <v>97</v>
      </c>
      <c r="C43" s="135">
        <v>0</v>
      </c>
      <c r="D43" s="125"/>
      <c r="E43" s="126"/>
      <c r="F43" s="126">
        <v>-16676.09</v>
      </c>
      <c r="G43" s="127"/>
      <c r="H43" s="125"/>
      <c r="I43" s="126"/>
      <c r="J43" s="126"/>
      <c r="K43" s="136">
        <f>SUM(C43:J43)</f>
        <v>-16676.09</v>
      </c>
      <c r="L43" s="133"/>
      <c r="M43" s="133"/>
    </row>
    <row r="44" spans="1:16" hidden="1" x14ac:dyDescent="0.2">
      <c r="A44" s="22"/>
      <c r="B44" s="47"/>
      <c r="C44" s="47"/>
      <c r="D44" s="22"/>
      <c r="E44" s="22"/>
      <c r="F44" s="22"/>
      <c r="G44" s="22"/>
      <c r="H44" s="46"/>
      <c r="I44" s="22"/>
      <c r="J44" s="22"/>
      <c r="K44" s="46"/>
      <c r="L44" s="48"/>
    </row>
    <row r="45" spans="1:16" ht="17" hidden="1" thickBot="1" x14ac:dyDescent="0.25">
      <c r="A45" s="54"/>
      <c r="B45" s="55" t="s">
        <v>67</v>
      </c>
      <c r="C45" s="49">
        <f t="shared" ref="C45:K45" si="8">SUM(C41:C43)</f>
        <v>0</v>
      </c>
      <c r="D45" s="30">
        <f t="shared" si="8"/>
        <v>0</v>
      </c>
      <c r="E45" s="30">
        <f t="shared" si="8"/>
        <v>0</v>
      </c>
      <c r="F45" s="30">
        <f t="shared" si="8"/>
        <v>-16676.09</v>
      </c>
      <c r="G45" s="50">
        <f t="shared" si="8"/>
        <v>0</v>
      </c>
      <c r="H45" s="30">
        <f t="shared" si="8"/>
        <v>0</v>
      </c>
      <c r="I45" s="30">
        <f t="shared" si="8"/>
        <v>0</v>
      </c>
      <c r="J45" s="30">
        <f t="shared" si="8"/>
        <v>0</v>
      </c>
      <c r="K45" s="49">
        <f t="shared" si="8"/>
        <v>-16676.09</v>
      </c>
      <c r="L45" s="51"/>
    </row>
    <row r="46" spans="1:16" ht="17" hidden="1" thickTop="1" x14ac:dyDescent="0.2"/>
    <row r="47" spans="1:16" hidden="1" x14ac:dyDescent="0.2"/>
    <row r="48" spans="1:16" hidden="1" x14ac:dyDescent="0.2"/>
  </sheetData>
  <mergeCells count="7">
    <mergeCell ref="A6:B6"/>
    <mergeCell ref="A1:M1"/>
    <mergeCell ref="A2:M2"/>
    <mergeCell ref="A3:M3"/>
    <mergeCell ref="H5:J5"/>
    <mergeCell ref="D5:G5"/>
    <mergeCell ref="A5:B5"/>
  </mergeCells>
  <phoneticPr fontId="9" type="noConversion"/>
  <printOptions horizontalCentered="1" verticalCentered="1"/>
  <pageMargins left="0.39370078740157499" right="0.39370078740157499" top="0.59055118110236204" bottom="0.70866141732283505" header="0.511811023622047" footer="0.196850393700787"/>
  <pageSetup scale="6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15"/>
  <sheetViews>
    <sheetView zoomScale="90" zoomScaleNormal="90" workbookViewId="0">
      <selection activeCell="F14" sqref="F14"/>
    </sheetView>
  </sheetViews>
  <sheetFormatPr baseColWidth="10" defaultColWidth="8.7109375" defaultRowHeight="16" x14ac:dyDescent="0.2"/>
  <cols>
    <col min="1" max="1" width="8.28515625" style="25" customWidth="1"/>
    <col min="2" max="2" width="35.85546875" style="24" bestFit="1" customWidth="1"/>
    <col min="3" max="3" width="12.85546875" style="151" customWidth="1"/>
    <col min="4" max="4" width="12.28515625" customWidth="1"/>
    <col min="5" max="5" width="10.7109375" style="2" customWidth="1"/>
    <col min="7" max="7" width="10.42578125" customWidth="1"/>
    <col min="8" max="8" width="10" bestFit="1" customWidth="1"/>
  </cols>
  <sheetData>
    <row r="1" spans="1:6" x14ac:dyDescent="0.2">
      <c r="A1" s="23" t="s">
        <v>0</v>
      </c>
      <c r="D1" s="24"/>
      <c r="E1" s="81"/>
    </row>
    <row r="2" spans="1:6" x14ac:dyDescent="0.2">
      <c r="A2" s="23" t="s">
        <v>15</v>
      </c>
      <c r="D2" s="24"/>
      <c r="E2" s="81"/>
    </row>
    <row r="3" spans="1:6" ht="15.75" customHeight="1" x14ac:dyDescent="0.2">
      <c r="A3" s="223" t="str">
        <f>'WSF Board Report'!A3:M3</f>
        <v>As at March 31, 2020</v>
      </c>
      <c r="D3" s="24"/>
      <c r="E3" s="82"/>
      <c r="F3" s="1"/>
    </row>
    <row r="4" spans="1:6" x14ac:dyDescent="0.2">
      <c r="C4" s="152"/>
      <c r="D4" s="24"/>
      <c r="E4" s="82"/>
      <c r="F4" s="1"/>
    </row>
    <row r="6" spans="1:6" x14ac:dyDescent="0.2">
      <c r="A6" s="226" t="s">
        <v>243</v>
      </c>
      <c r="B6" s="227" t="s">
        <v>253</v>
      </c>
      <c r="C6" s="228">
        <v>11313.25</v>
      </c>
    </row>
    <row r="7" spans="1:6" x14ac:dyDescent="0.2">
      <c r="A7" s="226" t="s">
        <v>244</v>
      </c>
      <c r="B7" s="227" t="s">
        <v>254</v>
      </c>
      <c r="C7" s="228">
        <v>3804.9</v>
      </c>
    </row>
    <row r="8" spans="1:6" x14ac:dyDescent="0.2">
      <c r="A8" s="226" t="s">
        <v>255</v>
      </c>
      <c r="B8" s="227" t="s">
        <v>256</v>
      </c>
      <c r="C8" s="228">
        <v>10.25</v>
      </c>
    </row>
    <row r="9" spans="1:6" x14ac:dyDescent="0.2">
      <c r="A9" s="226" t="s">
        <v>257</v>
      </c>
      <c r="B9" s="227" t="s">
        <v>258</v>
      </c>
      <c r="C9" s="228">
        <v>311.8</v>
      </c>
    </row>
    <row r="10" spans="1:6" x14ac:dyDescent="0.2">
      <c r="A10" s="226" t="s">
        <v>245</v>
      </c>
      <c r="B10" s="227" t="s">
        <v>259</v>
      </c>
      <c r="C10" s="228">
        <v>949.57</v>
      </c>
    </row>
    <row r="11" spans="1:6" x14ac:dyDescent="0.2">
      <c r="A11" s="226" t="s">
        <v>246</v>
      </c>
      <c r="B11" s="227" t="s">
        <v>260</v>
      </c>
      <c r="C11" s="228">
        <v>13</v>
      </c>
    </row>
    <row r="12" spans="1:6" x14ac:dyDescent="0.2">
      <c r="A12" s="226" t="s">
        <v>247</v>
      </c>
      <c r="B12" s="227" t="s">
        <v>261</v>
      </c>
      <c r="C12" s="228">
        <v>60</v>
      </c>
    </row>
    <row r="13" spans="1:6" x14ac:dyDescent="0.2">
      <c r="A13" s="226" t="s">
        <v>248</v>
      </c>
      <c r="B13" s="227" t="s">
        <v>262</v>
      </c>
      <c r="C13" s="228">
        <v>1004.8</v>
      </c>
    </row>
    <row r="14" spans="1:6" ht="17" thickBot="1" x14ac:dyDescent="0.25">
      <c r="C14" s="225">
        <f>SUM(C6:C13)</f>
        <v>17467.57</v>
      </c>
    </row>
    <row r="15" spans="1:6" ht="17" thickTop="1" x14ac:dyDescent="0.2"/>
  </sheetData>
  <phoneticPr fontId="9" type="noConversion"/>
  <printOptions horizontalCentered="1"/>
  <pageMargins left="0.98425196850393704" right="0.98425196850393704" top="0.78740157480314965" bottom="0.98425196850393704" header="0.51181102362204722" footer="0.31496062992125984"/>
  <pageSetup scale="7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Equipment</vt:lpstr>
      <vt:lpstr>DonComparWP</vt:lpstr>
      <vt:lpstr>999</vt:lpstr>
      <vt:lpstr>WSF Board Report</vt:lpstr>
      <vt:lpstr>Disb &amp; Expenses</vt:lpstr>
      <vt:lpstr>DonComparWP!Print_Area</vt:lpstr>
      <vt:lpstr>'WSF Board Report'!Print_Area</vt:lpstr>
      <vt:lpstr>'Disb &amp; Expenses'!Print_Titles</vt:lpstr>
    </vt:vector>
  </TitlesOfParts>
  <Company>Chinook Health Region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Chinook Health Region</dc:creator>
  <cp:lastModifiedBy>Microsoft Office User</cp:lastModifiedBy>
  <cp:lastPrinted>2019-08-30T13:58:14Z</cp:lastPrinted>
  <dcterms:created xsi:type="dcterms:W3CDTF">1999-06-04T14:39:35Z</dcterms:created>
  <dcterms:modified xsi:type="dcterms:W3CDTF">2020-11-17T01:31:31Z</dcterms:modified>
</cp:coreProperties>
</file>