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ml.chartshapes+xml"/>
  <Override PartName="/xl/charts/chart5.xml" ContentType="application/vnd.openxmlformats-officedocument.drawingml.chart+xml"/>
  <Override PartName="/xl/drawings/drawing3.xml" ContentType="application/vnd.openxmlformats-officedocument.drawingml.chartshapes+xml"/>
  <Override PartName="/xl/charts/chart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1.xml" ContentType="application/vnd.openxmlformats-officedocument.themeOverride+xml"/>
  <Override PartName="/xl/drawings/drawing4.xml" ContentType="application/vnd.openxmlformats-officedocument.drawingml.chartshapes+xml"/>
  <Override PartName="/xl/charts/chart7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omments1.xml" ContentType="application/vnd.openxmlformats-officedocument.spreadsheetml.comment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2.xml" ContentType="application/vnd.openxmlformats-officedocument.spreadsheetml.comments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hartEx1.xml" ContentType="application/vnd.ms-office.chartex+xml"/>
  <Override PartName="/xl/charts/style5.xml" ContentType="application/vnd.ms-office.chartstyle+xml"/>
  <Override PartName="/xl/charts/colors5.xml" ContentType="application/vnd.ms-office.chartcolorstyle+xml"/>
  <Override PartName="/xl/charts/chartEx2.xml" ContentType="application/vnd.ms-office.chartex+xml"/>
  <Override PartName="/xl/charts/style6.xml" ContentType="application/vnd.ms-office.chartstyle+xml"/>
  <Override PartName="/xl/charts/colors6.xml" ContentType="application/vnd.ms-office.chartcolorstyle+xml"/>
  <Override PartName="/xl/charts/chartEx3.xml" ContentType="application/vnd.ms-office.chartex+xml"/>
  <Override PartName="/xl/charts/style7.xml" ContentType="application/vnd.ms-office.chartstyle+xml"/>
  <Override PartName="/xl/charts/colors7.xml" ContentType="application/vnd.ms-office.chartcolorstyle+xml"/>
  <Override PartName="/xl/charts/chartEx4.xml" ContentType="application/vnd.ms-office.chartex+xml"/>
  <Override PartName="/xl/charts/style8.xml" ContentType="application/vnd.ms-office.chartstyle+xml"/>
  <Override PartName="/xl/charts/colors8.xml" ContentType="application/vnd.ms-office.chartcolorstyle+xml"/>
  <Override PartName="/xl/charts/chartEx5.xml" ContentType="application/vnd.ms-office.chartex+xml"/>
  <Override PartName="/xl/charts/style9.xml" ContentType="application/vnd.ms-office.chartstyle+xml"/>
  <Override PartName="/xl/charts/colors9.xml" ContentType="application/vnd.ms-office.chartcolorstyle+xml"/>
  <Override PartName="/xl/charts/chartEx6.xml" ContentType="application/vnd.ms-office.chartex+xml"/>
  <Override PartName="/xl/charts/style10.xml" ContentType="application/vnd.ms-office.chartstyle+xml"/>
  <Override PartName="/xl/charts/colors1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filterPrivacy="1" codeName="ThisWorkbook"/>
  <xr:revisionPtr revIDLastSave="115" documentId="8_{210E4CE8-E660-4BE0-80E3-C0E18A2EDF91}" xr6:coauthVersionLast="47" xr6:coauthVersionMax="47" xr10:uidLastSave="{9EC13328-8DDC-4CD1-A2DA-3571B28136C3}"/>
  <workbookProtection workbookAlgorithmName="SHA-512" workbookHashValue="QgltLiQQ5fXOMryGMI0EFfQQGgj0ND+9OCQxlfMeBWq6E5Q9Wya0m8OlVWhFRAuo+AMhJgV3EWn7kOSFx+uqoQ==" workbookSaltValue="U22vZCgmcoC5Y1xXTwAOiA==" workbookSpinCount="100000" lockStructure="1"/>
  <bookViews>
    <workbookView xWindow="-88" yWindow="-88" windowWidth="17138" windowHeight="9011" firstSheet="1" activeTab="4" xr2:uid="{A60560AE-1443-4C4D-9DA2-8A59F2D78AFE}"/>
  </bookViews>
  <sheets>
    <sheet name="DashBoard" sheetId="13" r:id="rId1"/>
    <sheet name="Rent Roll" sheetId="1" r:id="rId2"/>
    <sheet name="Analysis" sheetId="6" r:id="rId3"/>
    <sheet name="Inc Vacancy" sheetId="10" r:id="rId4"/>
    <sheet name="Int Rate" sheetId="9" r:id="rId5"/>
    <sheet name="Instructions" sheetId="11" r:id="rId6"/>
    <sheet name="Dash Data" sheetId="12" state="hidden" r:id="rId7"/>
    <sheet name="do not touch" sheetId="8" state="hidden" r:id="rId8"/>
  </sheets>
  <definedNames>
    <definedName name="_xlchart.v2.0" hidden="1">'Dash Data'!$E$50</definedName>
    <definedName name="_xlchart.v2.1" hidden="1">'Dash Data'!$F$49:$G$49</definedName>
    <definedName name="_xlchart.v2.10" hidden="1">'Dash Data'!$G$32:$H$32</definedName>
    <definedName name="_xlchart.v2.11" hidden="1">'Dash Data'!$E$44</definedName>
    <definedName name="_xlchart.v2.12" hidden="1">'Dash Data'!$F$43:$G$43</definedName>
    <definedName name="_xlchart.v2.13" hidden="1">'Dash Data'!$F$44:$G$44</definedName>
    <definedName name="_xlchart.v2.14" hidden="1">'Dash Data'!$F$46:$G$46</definedName>
    <definedName name="_xlchart.v2.15" hidden="1">'Dash Data'!$F$47:$G$47</definedName>
    <definedName name="_xlchart.v2.2" hidden="1">'Dash Data'!$F$50:$G$50</definedName>
    <definedName name="_xlchart.v2.3" hidden="1">'Dash Data'!$E$53</definedName>
    <definedName name="_xlchart.v2.4" hidden="1">'Dash Data'!$F$52:$G$52</definedName>
    <definedName name="_xlchart.v2.5" hidden="1">'Dash Data'!$F$53:$G$53</definedName>
    <definedName name="_xlchart.v2.6" hidden="1">'Dash Data'!$E$41</definedName>
    <definedName name="_xlchart.v2.7" hidden="1">'Dash Data'!$F$40:$G$40</definedName>
    <definedName name="_xlchart.v2.8" hidden="1">'Dash Data'!$F$41:$G$41</definedName>
    <definedName name="_xlchart.v2.9" hidden="1">'Dash Data'!$G$31:$H$31</definedName>
    <definedName name="num_tenants2">#REF!</definedName>
    <definedName name="Number_of_Tenants">#REF!</definedName>
    <definedName name="_xlnm.Print_Area" localSheetId="2">Analysis!$B$2:$M$72</definedName>
    <definedName name="_xlnm.Print_Area" localSheetId="0">DashBoard!$F$1:$AL$131</definedName>
    <definedName name="_xlnm.Print_Area" localSheetId="3">'Inc Vacancy'!$B$2:$L$61</definedName>
    <definedName name="_xlnm.Print_Area" localSheetId="4">'Int Rate'!$B$2:$M$50</definedName>
    <definedName name="_xlnm.Print_Area" localSheetId="1">'Rent Roll'!$B$2:$Q$61</definedName>
    <definedName name="_xlnm.Print_Titles" localSheetId="1">'Rent Roll'!$3:$3</definedName>
    <definedName name="tenant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2" i="6" l="1"/>
  <c r="L11" i="6"/>
  <c r="E14" i="6" l="1"/>
  <c r="G33" i="12"/>
  <c r="G41" i="12" s="1"/>
  <c r="H25" i="12"/>
  <c r="E25" i="12"/>
  <c r="F33" i="12" s="1"/>
  <c r="F41" i="12" s="1"/>
  <c r="E24" i="12"/>
  <c r="H19" i="12" l="1"/>
  <c r="H17" i="12"/>
  <c r="H11" i="12"/>
  <c r="H33" i="12"/>
  <c r="C8" i="12"/>
  <c r="I17" i="12" l="1"/>
  <c r="AA29" i="1"/>
  <c r="Z29" i="1"/>
  <c r="AB29" i="1" s="1"/>
  <c r="Y29" i="1"/>
  <c r="X29" i="1"/>
  <c r="W29" i="1"/>
  <c r="W22" i="1"/>
  <c r="L59" i="6"/>
  <c r="K59" i="6"/>
  <c r="H9" i="1"/>
  <c r="N9" i="1"/>
  <c r="O9" i="1" s="1"/>
  <c r="H10" i="1"/>
  <c r="N10" i="1"/>
  <c r="O10" i="1" s="1"/>
  <c r="H11" i="1"/>
  <c r="N11" i="1"/>
  <c r="O11" i="1" s="1"/>
  <c r="H12" i="1"/>
  <c r="N12" i="1"/>
  <c r="O12" i="1" s="1"/>
  <c r="H13" i="1"/>
  <c r="N13" i="1"/>
  <c r="O13" i="1" s="1"/>
  <c r="H14" i="1"/>
  <c r="Z14" i="1" s="1"/>
  <c r="N14" i="1"/>
  <c r="O14" i="1" s="1"/>
  <c r="P14" i="1" s="1"/>
  <c r="H15" i="1"/>
  <c r="N15" i="1"/>
  <c r="O15" i="1"/>
  <c r="P15" i="1"/>
  <c r="H16" i="1"/>
  <c r="N16" i="1"/>
  <c r="O16" i="1" s="1"/>
  <c r="H17" i="1"/>
  <c r="N17" i="1"/>
  <c r="O17" i="1" s="1"/>
  <c r="P17" i="1" s="1"/>
  <c r="H18" i="1"/>
  <c r="N18" i="1"/>
  <c r="O18" i="1"/>
  <c r="P18" i="1" s="1"/>
  <c r="H19" i="1"/>
  <c r="N19" i="1"/>
  <c r="O19" i="1" s="1"/>
  <c r="P19" i="1" s="1"/>
  <c r="H20" i="1"/>
  <c r="N20" i="1"/>
  <c r="O20" i="1"/>
  <c r="P20" i="1"/>
  <c r="H21" i="1"/>
  <c r="N21" i="1"/>
  <c r="O21" i="1"/>
  <c r="P21" i="1" s="1"/>
  <c r="H22" i="1"/>
  <c r="Z22" i="1" s="1"/>
  <c r="N22" i="1"/>
  <c r="O22" i="1" s="1"/>
  <c r="P22" i="1" s="1"/>
  <c r="H23" i="1"/>
  <c r="N23" i="1"/>
  <c r="O23" i="1"/>
  <c r="P23" i="1"/>
  <c r="H24" i="1"/>
  <c r="N24" i="1"/>
  <c r="O24" i="1" s="1"/>
  <c r="P24" i="1" s="1"/>
  <c r="H25" i="1"/>
  <c r="N25" i="1"/>
  <c r="O25" i="1" s="1"/>
  <c r="H26" i="1"/>
  <c r="N26" i="1"/>
  <c r="O26" i="1"/>
  <c r="P26" i="1"/>
  <c r="H27" i="1"/>
  <c r="N27" i="1"/>
  <c r="O27" i="1"/>
  <c r="P27" i="1"/>
  <c r="H28" i="1"/>
  <c r="N28" i="1"/>
  <c r="O28" i="1" s="1"/>
  <c r="P28" i="1" s="1"/>
  <c r="F30" i="1"/>
  <c r="H34" i="1"/>
  <c r="N34" i="1"/>
  <c r="O34" i="1" s="1"/>
  <c r="H35" i="1"/>
  <c r="N35" i="1"/>
  <c r="O35" i="1"/>
  <c r="P35" i="1" s="1"/>
  <c r="H36" i="1"/>
  <c r="N36" i="1"/>
  <c r="O36" i="1" s="1"/>
  <c r="P36" i="1" s="1"/>
  <c r="H37" i="1"/>
  <c r="N37" i="1"/>
  <c r="O37" i="1"/>
  <c r="P37" i="1" s="1"/>
  <c r="H38" i="1"/>
  <c r="N38" i="1"/>
  <c r="O38" i="1" s="1"/>
  <c r="P38" i="1" s="1"/>
  <c r="H39" i="1"/>
  <c r="N39" i="1"/>
  <c r="O39" i="1" s="1"/>
  <c r="P39" i="1" s="1"/>
  <c r="F41" i="1"/>
  <c r="V10" i="1"/>
  <c r="U10" i="1"/>
  <c r="T10" i="1"/>
  <c r="Y10" i="1" s="1"/>
  <c r="S10" i="1"/>
  <c r="X10" i="1" s="1"/>
  <c r="U11" i="1"/>
  <c r="T11" i="1"/>
  <c r="Y11" i="1" s="1"/>
  <c r="S11" i="1"/>
  <c r="X11" i="1" s="1"/>
  <c r="V12" i="1"/>
  <c r="U12" i="1"/>
  <c r="W12" i="1" s="1"/>
  <c r="T12" i="1"/>
  <c r="Y12" i="1" s="1"/>
  <c r="S12" i="1"/>
  <c r="X12" i="1" s="1"/>
  <c r="V13" i="1"/>
  <c r="U13" i="1"/>
  <c r="W13" i="1" s="1"/>
  <c r="T13" i="1"/>
  <c r="Y13" i="1" s="1"/>
  <c r="S13" i="1"/>
  <c r="X13" i="1" s="1"/>
  <c r="V14" i="1"/>
  <c r="U14" i="1"/>
  <c r="W14" i="1" s="1"/>
  <c r="T14" i="1"/>
  <c r="Y14" i="1" s="1"/>
  <c r="S14" i="1"/>
  <c r="X14" i="1" s="1"/>
  <c r="V15" i="1"/>
  <c r="U15" i="1"/>
  <c r="W15" i="1" s="1"/>
  <c r="T15" i="1"/>
  <c r="Y15" i="1" s="1"/>
  <c r="S15" i="1"/>
  <c r="X15" i="1" s="1"/>
  <c r="V16" i="1"/>
  <c r="U16" i="1"/>
  <c r="W16" i="1" s="1"/>
  <c r="T16" i="1"/>
  <c r="Y16" i="1" s="1"/>
  <c r="S16" i="1"/>
  <c r="X16" i="1" s="1"/>
  <c r="V17" i="1"/>
  <c r="U17" i="1"/>
  <c r="W17" i="1" s="1"/>
  <c r="T17" i="1"/>
  <c r="Y17" i="1" s="1"/>
  <c r="S17" i="1"/>
  <c r="X17" i="1" s="1"/>
  <c r="V18" i="1"/>
  <c r="U18" i="1"/>
  <c r="T18" i="1"/>
  <c r="Y18" i="1" s="1"/>
  <c r="S18" i="1"/>
  <c r="X18" i="1" s="1"/>
  <c r="V19" i="1"/>
  <c r="U19" i="1"/>
  <c r="T19" i="1"/>
  <c r="Y19" i="1" s="1"/>
  <c r="S19" i="1"/>
  <c r="X19" i="1" s="1"/>
  <c r="V20" i="1"/>
  <c r="U20" i="1"/>
  <c r="T20" i="1"/>
  <c r="Y20" i="1" s="1"/>
  <c r="S20" i="1"/>
  <c r="X20" i="1" s="1"/>
  <c r="V21" i="1"/>
  <c r="U21" i="1"/>
  <c r="T21" i="1"/>
  <c r="Y21" i="1" s="1"/>
  <c r="S21" i="1"/>
  <c r="X21" i="1" s="1"/>
  <c r="V22" i="1"/>
  <c r="U22" i="1"/>
  <c r="T22" i="1"/>
  <c r="Y22" i="1" s="1"/>
  <c r="S22" i="1"/>
  <c r="X22" i="1" s="1"/>
  <c r="V23" i="1"/>
  <c r="U23" i="1"/>
  <c r="T23" i="1"/>
  <c r="Y23" i="1" s="1"/>
  <c r="S23" i="1"/>
  <c r="X23" i="1" s="1"/>
  <c r="V24" i="1"/>
  <c r="U24" i="1"/>
  <c r="T24" i="1"/>
  <c r="Y24" i="1" s="1"/>
  <c r="S24" i="1"/>
  <c r="X24" i="1" s="1"/>
  <c r="V25" i="1"/>
  <c r="U25" i="1"/>
  <c r="T25" i="1"/>
  <c r="Y25" i="1" s="1"/>
  <c r="S25" i="1"/>
  <c r="X25" i="1" s="1"/>
  <c r="V26" i="1"/>
  <c r="U26" i="1"/>
  <c r="T26" i="1"/>
  <c r="Y26" i="1" s="1"/>
  <c r="S26" i="1"/>
  <c r="X26" i="1" s="1"/>
  <c r="V27" i="1"/>
  <c r="U27" i="1"/>
  <c r="W27" i="1" s="1"/>
  <c r="T27" i="1"/>
  <c r="Y27" i="1" s="1"/>
  <c r="S27" i="1"/>
  <c r="X27" i="1" s="1"/>
  <c r="V28" i="1"/>
  <c r="U28" i="1"/>
  <c r="T28" i="1"/>
  <c r="Y28" i="1" s="1"/>
  <c r="S28" i="1"/>
  <c r="X28" i="1" s="1"/>
  <c r="K50" i="6"/>
  <c r="D14" i="12" s="1"/>
  <c r="T9" i="1"/>
  <c r="Y9" i="1" s="1"/>
  <c r="S9" i="1"/>
  <c r="X9" i="1" s="1"/>
  <c r="F35" i="9"/>
  <c r="E20" i="8"/>
  <c r="D38" i="10" s="1"/>
  <c r="E18" i="8"/>
  <c r="I9" i="9" s="1"/>
  <c r="C19" i="9" s="1"/>
  <c r="C20" i="9" s="1"/>
  <c r="C21" i="9" s="1"/>
  <c r="C22" i="9" s="1"/>
  <c r="C23" i="9" s="1"/>
  <c r="C24" i="9" s="1"/>
  <c r="C25" i="9" s="1"/>
  <c r="C26" i="9" s="1"/>
  <c r="C27" i="9" s="1"/>
  <c r="E17" i="8"/>
  <c r="I8" i="9" s="1"/>
  <c r="E34" i="8"/>
  <c r="E33" i="8"/>
  <c r="E32" i="8"/>
  <c r="I13" i="9" s="1"/>
  <c r="E51" i="6"/>
  <c r="E16" i="8"/>
  <c r="E19" i="8" s="1"/>
  <c r="I10" i="9" s="1"/>
  <c r="E12" i="8"/>
  <c r="J9" i="10" s="1"/>
  <c r="E5" i="8"/>
  <c r="I7" i="9" s="1"/>
  <c r="E3" i="8"/>
  <c r="I6" i="9" s="1"/>
  <c r="P11" i="1" l="1"/>
  <c r="V11" i="1"/>
  <c r="AA11" i="1" s="1"/>
  <c r="Z28" i="1"/>
  <c r="P16" i="1"/>
  <c r="W23" i="1"/>
  <c r="W20" i="1"/>
  <c r="P25" i="1"/>
  <c r="Z21" i="1"/>
  <c r="AA20" i="1"/>
  <c r="AA15" i="1"/>
  <c r="W25" i="1"/>
  <c r="AA21" i="1"/>
  <c r="Z15" i="1"/>
  <c r="Z19" i="1"/>
  <c r="Z11" i="1"/>
  <c r="AA28" i="1"/>
  <c r="AB28" i="1" s="1"/>
  <c r="AA22" i="1"/>
  <c r="AB22" i="1"/>
  <c r="W21" i="1"/>
  <c r="Z13" i="1"/>
  <c r="AB15" i="1"/>
  <c r="P12" i="1"/>
  <c r="AA12" i="1"/>
  <c r="P13" i="1"/>
  <c r="AA13" i="1"/>
  <c r="AB13" i="1"/>
  <c r="Z18" i="1"/>
  <c r="AA17" i="1"/>
  <c r="H41" i="1"/>
  <c r="G41" i="1" s="1"/>
  <c r="AA16" i="1"/>
  <c r="Z12" i="1"/>
  <c r="AA19" i="1"/>
  <c r="AA27" i="1"/>
  <c r="AA26" i="1"/>
  <c r="AA18" i="1"/>
  <c r="Z16" i="1"/>
  <c r="AA24" i="1"/>
  <c r="AA14" i="1"/>
  <c r="AB14" i="1" s="1"/>
  <c r="AA25" i="1"/>
  <c r="Z20" i="1"/>
  <c r="Z24" i="1"/>
  <c r="AA23" i="1"/>
  <c r="Z17" i="1"/>
  <c r="W26" i="1"/>
  <c r="Z23" i="1"/>
  <c r="AB23" i="1" s="1"/>
  <c r="H30" i="1"/>
  <c r="G30" i="1" s="1"/>
  <c r="Z25" i="1"/>
  <c r="W24" i="1"/>
  <c r="W18" i="1"/>
  <c r="Z26" i="1"/>
  <c r="W19" i="1"/>
  <c r="W28" i="1"/>
  <c r="Z27" i="1"/>
  <c r="W10" i="1"/>
  <c r="Z10" i="1"/>
  <c r="P9" i="1"/>
  <c r="AA10" i="1"/>
  <c r="X30" i="1"/>
  <c r="P10" i="1"/>
  <c r="O30" i="1"/>
  <c r="N30" i="1" s="1"/>
  <c r="O41" i="1"/>
  <c r="N41" i="1" s="1"/>
  <c r="P34" i="1"/>
  <c r="P41" i="1" s="1"/>
  <c r="J8" i="10"/>
  <c r="J12" i="10"/>
  <c r="J11" i="10"/>
  <c r="K67" i="10" s="1"/>
  <c r="C39" i="9"/>
  <c r="E19" i="9"/>
  <c r="E20" i="9" s="1"/>
  <c r="E21" i="9" s="1"/>
  <c r="E22" i="9" s="1"/>
  <c r="E23" i="9" s="1"/>
  <c r="E24" i="9" s="1"/>
  <c r="E25" i="9" s="1"/>
  <c r="E26" i="9" s="1"/>
  <c r="G12" i="10"/>
  <c r="G61" i="8"/>
  <c r="G60" i="8"/>
  <c r="G62" i="8" s="1"/>
  <c r="G6" i="10"/>
  <c r="W11" i="1" l="1"/>
  <c r="AB11" i="1"/>
  <c r="AB20" i="1"/>
  <c r="AB16" i="1"/>
  <c r="AB19" i="1"/>
  <c r="AB12" i="1"/>
  <c r="AB21" i="1"/>
  <c r="AB24" i="1"/>
  <c r="AB27" i="1"/>
  <c r="P30" i="1"/>
  <c r="AB26" i="1"/>
  <c r="AB25" i="1"/>
  <c r="AB18" i="1"/>
  <c r="AB17" i="1"/>
  <c r="AB10" i="1"/>
  <c r="G63" i="8"/>
  <c r="J10" i="10" s="1"/>
  <c r="C40" i="9"/>
  <c r="C41" i="9" s="1"/>
  <c r="I39" i="9"/>
  <c r="E27" i="9"/>
  <c r="I12" i="9" l="1"/>
  <c r="I40" i="9"/>
  <c r="C42" i="9"/>
  <c r="L25" i="6"/>
  <c r="L29" i="6" s="1"/>
  <c r="E27" i="6"/>
  <c r="S39" i="1"/>
  <c r="U39" i="1"/>
  <c r="S38" i="1"/>
  <c r="U38" i="1"/>
  <c r="S37" i="1"/>
  <c r="U37" i="1"/>
  <c r="S36" i="1"/>
  <c r="U36" i="1"/>
  <c r="S35" i="1"/>
  <c r="U35" i="1"/>
  <c r="S34" i="1"/>
  <c r="U34" i="1"/>
  <c r="V9" i="1"/>
  <c r="L46" i="6"/>
  <c r="L64" i="6" s="1"/>
  <c r="U9" i="1"/>
  <c r="Z9" i="1" s="1"/>
  <c r="Z30" i="1" s="1"/>
  <c r="Y30" i="1" s="1"/>
  <c r="G24" i="6" s="1"/>
  <c r="L68" i="6" l="1"/>
  <c r="L34" i="6"/>
  <c r="L65" i="6"/>
  <c r="L66" i="6" s="1"/>
  <c r="W9" i="1"/>
  <c r="W30" i="1" s="1"/>
  <c r="AA9" i="1"/>
  <c r="I41" i="9"/>
  <c r="I42" i="9" s="1"/>
  <c r="C43" i="9"/>
  <c r="S30" i="1"/>
  <c r="E23" i="6" s="1"/>
  <c r="V34" i="1"/>
  <c r="V36" i="1"/>
  <c r="V35" i="1"/>
  <c r="V37" i="1"/>
  <c r="V38" i="1"/>
  <c r="V39" i="1"/>
  <c r="U30" i="1"/>
  <c r="AB9" i="1" l="1"/>
  <c r="AB30" i="1" s="1"/>
  <c r="AA30" i="1"/>
  <c r="G27" i="6"/>
  <c r="H27" i="6" s="1"/>
  <c r="T30" i="1"/>
  <c r="G23" i="6" s="1"/>
  <c r="H23" i="6" s="1"/>
  <c r="L48" i="6"/>
  <c r="L52" i="6" s="1"/>
  <c r="I43" i="9"/>
  <c r="C44" i="9"/>
  <c r="V30" i="1"/>
  <c r="J23" i="6" s="1"/>
  <c r="J27" i="6"/>
  <c r="E24" i="6"/>
  <c r="H24" i="6" s="1"/>
  <c r="L70" i="6" l="1"/>
  <c r="L56" i="6"/>
  <c r="L54" i="6"/>
  <c r="L60" i="6"/>
  <c r="C45" i="9"/>
  <c r="I44" i="9"/>
  <c r="J24" i="6"/>
  <c r="J25" i="6" s="1"/>
  <c r="J29" i="6" s="1"/>
  <c r="E25" i="6"/>
  <c r="K27" i="6"/>
  <c r="L58" i="6" l="1"/>
  <c r="E21" i="12" s="1"/>
  <c r="E20" i="12"/>
  <c r="H16" i="12"/>
  <c r="I16" i="12" s="1"/>
  <c r="E19" i="12"/>
  <c r="G5" i="12"/>
  <c r="G7" i="12" s="1"/>
  <c r="L71" i="6"/>
  <c r="H12" i="12"/>
  <c r="E29" i="6"/>
  <c r="E14" i="12" s="1"/>
  <c r="C46" i="9"/>
  <c r="I45" i="9"/>
  <c r="F29" i="6" l="1"/>
  <c r="F27" i="6"/>
  <c r="F23" i="6"/>
  <c r="F24" i="6"/>
  <c r="F25" i="6"/>
  <c r="E9" i="8"/>
  <c r="G10" i="10" s="1"/>
  <c r="E6" i="8"/>
  <c r="G8" i="10" s="1"/>
  <c r="I13" i="6"/>
  <c r="I41" i="6"/>
  <c r="I42" i="6"/>
  <c r="I40" i="6"/>
  <c r="I39" i="6"/>
  <c r="I44" i="6"/>
  <c r="I45" i="6"/>
  <c r="I46" i="9"/>
  <c r="C47" i="9"/>
  <c r="L8" i="6"/>
  <c r="I15" i="6" l="1"/>
  <c r="K23" i="6"/>
  <c r="K24" i="6"/>
  <c r="K62" i="6"/>
  <c r="L62" i="6" s="1"/>
  <c r="L57" i="6"/>
  <c r="L61" i="6"/>
  <c r="L67" i="6"/>
  <c r="K61" i="6"/>
  <c r="I47" i="9"/>
  <c r="C48" i="9"/>
  <c r="C49" i="9" l="1"/>
  <c r="I48" i="9"/>
  <c r="I49" i="9" l="1"/>
  <c r="G25" i="6"/>
  <c r="H25" i="6"/>
  <c r="K25" i="6" l="1"/>
  <c r="K29" i="6" s="1"/>
  <c r="K65" i="6" s="1"/>
  <c r="H29" i="6"/>
  <c r="I25" i="6" s="1"/>
  <c r="G29" i="6" l="1"/>
  <c r="I27" i="6"/>
  <c r="I24" i="6"/>
  <c r="I23" i="6"/>
  <c r="K32" i="6"/>
  <c r="K34" i="6" s="1"/>
  <c r="E7" i="8" l="1"/>
  <c r="G9" i="10" s="1"/>
  <c r="H19" i="10" s="1"/>
  <c r="G32" i="12"/>
  <c r="D12" i="12"/>
  <c r="E12" i="12" s="1"/>
  <c r="K43" i="6"/>
  <c r="I43" i="6" s="1"/>
  <c r="H24" i="12" l="1"/>
  <c r="F32" i="12" s="1"/>
  <c r="F19" i="10"/>
  <c r="J19" i="10"/>
  <c r="G19" i="10"/>
  <c r="K19" i="10"/>
  <c r="I19" i="10"/>
  <c r="I29" i="6"/>
  <c r="K46" i="6"/>
  <c r="D13" i="12" s="1"/>
  <c r="E13" i="12" s="1"/>
  <c r="I46" i="6"/>
  <c r="H26" i="12" l="1"/>
  <c r="H32" i="12" s="1"/>
  <c r="E11" i="8"/>
  <c r="G11" i="10" s="1"/>
  <c r="G22" i="10" s="1"/>
  <c r="K64" i="6"/>
  <c r="K66" i="6" s="1"/>
  <c r="K48" i="6"/>
  <c r="K52" i="6" s="1"/>
  <c r="D15" i="12" s="1"/>
  <c r="E15" i="12" s="1"/>
  <c r="I47" i="10" l="1"/>
  <c r="K22" i="10"/>
  <c r="J47" i="10"/>
  <c r="F22" i="10"/>
  <c r="J32" i="10"/>
  <c r="I27" i="10"/>
  <c r="F52" i="10"/>
  <c r="F37" i="10"/>
  <c r="F39" i="10" s="1"/>
  <c r="F40" i="10" s="1"/>
  <c r="J42" i="10"/>
  <c r="J44" i="10" s="1"/>
  <c r="J45" i="10" s="1"/>
  <c r="J37" i="10"/>
  <c r="J39" i="10" s="1"/>
  <c r="J40" i="10" s="1"/>
  <c r="I32" i="10"/>
  <c r="I34" i="10" s="1"/>
  <c r="I35" i="10" s="1"/>
  <c r="I52" i="10"/>
  <c r="I53" i="10" s="1"/>
  <c r="F42" i="10"/>
  <c r="F44" i="10" s="1"/>
  <c r="F45" i="10" s="1"/>
  <c r="K52" i="10"/>
  <c r="K54" i="10" s="1"/>
  <c r="K55" i="10" s="1"/>
  <c r="J27" i="10"/>
  <c r="I22" i="10"/>
  <c r="I23" i="10" s="1"/>
  <c r="I42" i="10"/>
  <c r="I43" i="10" s="1"/>
  <c r="F32" i="10"/>
  <c r="F33" i="10" s="1"/>
  <c r="F47" i="10"/>
  <c r="F49" i="10" s="1"/>
  <c r="F50" i="10" s="1"/>
  <c r="K47" i="10"/>
  <c r="K48" i="10" s="1"/>
  <c r="J22" i="10"/>
  <c r="J24" i="10" s="1"/>
  <c r="J25" i="10" s="1"/>
  <c r="J52" i="10"/>
  <c r="J54" i="10" s="1"/>
  <c r="J55" i="10" s="1"/>
  <c r="I37" i="10"/>
  <c r="I38" i="10" s="1"/>
  <c r="F27" i="10"/>
  <c r="F28" i="10" s="1"/>
  <c r="H52" i="10"/>
  <c r="H53" i="10" s="1"/>
  <c r="E26" i="12" s="1"/>
  <c r="H32" i="10"/>
  <c r="H34" i="10" s="1"/>
  <c r="H35" i="10" s="1"/>
  <c r="H47" i="10"/>
  <c r="H48" i="10" s="1"/>
  <c r="H22" i="10"/>
  <c r="H24" i="10" s="1"/>
  <c r="H25" i="10" s="1"/>
  <c r="H37" i="10"/>
  <c r="I11" i="9" s="1"/>
  <c r="J29" i="9" s="1"/>
  <c r="H20" i="12" s="1"/>
  <c r="H27" i="10"/>
  <c r="H28" i="10" s="1"/>
  <c r="H42" i="10"/>
  <c r="H43" i="10" s="1"/>
  <c r="K37" i="10"/>
  <c r="K38" i="10" s="1"/>
  <c r="H27" i="12" s="1"/>
  <c r="G32" i="10"/>
  <c r="G37" i="10"/>
  <c r="G38" i="10" s="1"/>
  <c r="K27" i="10"/>
  <c r="K29" i="10" s="1"/>
  <c r="K30" i="10" s="1"/>
  <c r="G42" i="10"/>
  <c r="G44" i="10" s="1"/>
  <c r="G45" i="10" s="1"/>
  <c r="K32" i="10"/>
  <c r="G47" i="10"/>
  <c r="G48" i="10" s="1"/>
  <c r="G52" i="10"/>
  <c r="G53" i="10" s="1"/>
  <c r="K42" i="10"/>
  <c r="K43" i="10" s="1"/>
  <c r="G27" i="10"/>
  <c r="G28" i="10" s="1"/>
  <c r="G33" i="10"/>
  <c r="K33" i="10"/>
  <c r="D16" i="12"/>
  <c r="E16" i="12" s="1"/>
  <c r="K23" i="10"/>
  <c r="K24" i="10"/>
  <c r="K25" i="10" s="1"/>
  <c r="G23" i="10"/>
  <c r="G24" i="10"/>
  <c r="G25" i="10" s="1"/>
  <c r="F23" i="10"/>
  <c r="F24" i="10"/>
  <c r="F25" i="10" s="1"/>
  <c r="J48" i="10"/>
  <c r="J49" i="10"/>
  <c r="J50" i="10" s="1"/>
  <c r="J28" i="10"/>
  <c r="J29" i="10"/>
  <c r="J30" i="10" s="1"/>
  <c r="J43" i="10"/>
  <c r="I28" i="10"/>
  <c r="I29" i="10"/>
  <c r="I30" i="10" s="1"/>
  <c r="F53" i="10"/>
  <c r="F54" i="10"/>
  <c r="F55" i="10" s="1"/>
  <c r="J34" i="10"/>
  <c r="J35" i="10" s="1"/>
  <c r="J33" i="10"/>
  <c r="I48" i="10"/>
  <c r="I49" i="10"/>
  <c r="I50" i="10" s="1"/>
  <c r="K67" i="6"/>
  <c r="K68" i="6"/>
  <c r="K56" i="6"/>
  <c r="K60" i="6"/>
  <c r="K54" i="6"/>
  <c r="I48" i="6"/>
  <c r="K70" i="6"/>
  <c r="I24" i="10" l="1"/>
  <c r="I25" i="10" s="1"/>
  <c r="J23" i="10"/>
  <c r="J38" i="10"/>
  <c r="F34" i="10"/>
  <c r="F35" i="10" s="1"/>
  <c r="K53" i="10"/>
  <c r="I33" i="10"/>
  <c r="F29" i="10"/>
  <c r="F30" i="10" s="1"/>
  <c r="I44" i="10"/>
  <c r="I45" i="10" s="1"/>
  <c r="F48" i="10"/>
  <c r="H23" i="10"/>
  <c r="H54" i="10"/>
  <c r="H55" i="10" s="1"/>
  <c r="E28" i="12" s="1"/>
  <c r="H29" i="10"/>
  <c r="H30" i="10" s="1"/>
  <c r="H38" i="10"/>
  <c r="G34" i="12" s="1"/>
  <c r="F47" i="12" s="1"/>
  <c r="H39" i="10"/>
  <c r="H40" i="10" s="1"/>
  <c r="G36" i="12" s="1"/>
  <c r="K49" i="10"/>
  <c r="K50" i="10" s="1"/>
  <c r="J53" i="10"/>
  <c r="H33" i="10"/>
  <c r="K44" i="10"/>
  <c r="K45" i="10" s="1"/>
  <c r="F38" i="10"/>
  <c r="K39" i="10"/>
  <c r="K40" i="10" s="1"/>
  <c r="H29" i="12" s="1"/>
  <c r="F43" i="10"/>
  <c r="I39" i="10"/>
  <c r="I40" i="10" s="1"/>
  <c r="G54" i="10"/>
  <c r="G55" i="10" s="1"/>
  <c r="G43" i="10"/>
  <c r="G49" i="10"/>
  <c r="G50" i="10" s="1"/>
  <c r="H44" i="10"/>
  <c r="H45" i="10" s="1"/>
  <c r="K28" i="10"/>
  <c r="G29" i="10"/>
  <c r="G30" i="10" s="1"/>
  <c r="G39" i="10"/>
  <c r="G40" i="10" s="1"/>
  <c r="K34" i="10"/>
  <c r="K35" i="10" s="1"/>
  <c r="H49" i="10"/>
  <c r="H50" i="10" s="1"/>
  <c r="G34" i="10"/>
  <c r="G35" i="10" s="1"/>
  <c r="I54" i="10"/>
  <c r="I55" i="10" s="1"/>
  <c r="D19" i="12"/>
  <c r="E5" i="12"/>
  <c r="E7" i="12" s="1"/>
  <c r="D20" i="12"/>
  <c r="H14" i="12"/>
  <c r="I14" i="12" s="1"/>
  <c r="K71" i="6"/>
  <c r="H10" i="12"/>
  <c r="H34" i="12"/>
  <c r="G47" i="12" s="1"/>
  <c r="F34" i="12"/>
  <c r="F44" i="12" s="1"/>
  <c r="I29" i="9"/>
  <c r="E39" i="9"/>
  <c r="F39" i="9" s="1"/>
  <c r="J39" i="9"/>
  <c r="K39" i="9" s="1"/>
  <c r="E41" i="9"/>
  <c r="F41" i="9" s="1"/>
  <c r="E40" i="9"/>
  <c r="F40" i="9" s="1"/>
  <c r="E42" i="9"/>
  <c r="F42" i="9" s="1"/>
  <c r="J40" i="9"/>
  <c r="K40" i="9" s="1"/>
  <c r="J42" i="9"/>
  <c r="K42" i="9" s="1"/>
  <c r="J41" i="9"/>
  <c r="K41" i="9" s="1"/>
  <c r="E43" i="9"/>
  <c r="F43" i="9" s="1"/>
  <c r="E44" i="9"/>
  <c r="F44" i="9" s="1"/>
  <c r="J43" i="9"/>
  <c r="K43" i="9" s="1"/>
  <c r="J44" i="9"/>
  <c r="K44" i="9" s="1"/>
  <c r="E45" i="9"/>
  <c r="F45" i="9" s="1"/>
  <c r="J45" i="9"/>
  <c r="K45" i="9" s="1"/>
  <c r="E46" i="9"/>
  <c r="F46" i="9" s="1"/>
  <c r="E47" i="9"/>
  <c r="F47" i="9" s="1"/>
  <c r="J46" i="9"/>
  <c r="K46" i="9" s="1"/>
  <c r="E48" i="9"/>
  <c r="F48" i="9" s="1"/>
  <c r="J47" i="9"/>
  <c r="K47" i="9" s="1"/>
  <c r="J48" i="9"/>
  <c r="K48" i="9" s="1"/>
  <c r="E49" i="9"/>
  <c r="F49" i="9" s="1"/>
  <c r="J49" i="9"/>
  <c r="K49" i="9" s="1"/>
  <c r="L27" i="9"/>
  <c r="L26" i="9"/>
  <c r="L25" i="9"/>
  <c r="J25" i="9"/>
  <c r="J24" i="9"/>
  <c r="L23" i="9"/>
  <c r="L22" i="9"/>
  <c r="J22" i="9"/>
  <c r="J21" i="9"/>
  <c r="L20" i="9"/>
  <c r="L19" i="9"/>
  <c r="G27" i="9"/>
  <c r="G24" i="9"/>
  <c r="J27" i="9"/>
  <c r="J26" i="9"/>
  <c r="L24" i="9"/>
  <c r="J23" i="9"/>
  <c r="L21" i="9"/>
  <c r="J20" i="9"/>
  <c r="J19" i="9"/>
  <c r="G25" i="9"/>
  <c r="G23" i="9"/>
  <c r="G22" i="9"/>
  <c r="G21" i="9"/>
  <c r="G20" i="9"/>
  <c r="G19" i="9"/>
  <c r="G26" i="9"/>
  <c r="K58" i="6"/>
  <c r="D21" i="12" s="1"/>
  <c r="K57" i="6"/>
  <c r="I25" i="9"/>
  <c r="I23" i="9"/>
  <c r="I26" i="9"/>
  <c r="I22" i="9"/>
  <c r="I27" i="9"/>
  <c r="I20" i="9"/>
  <c r="I24" i="9"/>
  <c r="I21" i="9"/>
  <c r="I19" i="9"/>
  <c r="G35" i="12" l="1"/>
  <c r="F50" i="12" s="1"/>
  <c r="E27" i="12"/>
  <c r="F61" i="12" s="1"/>
  <c r="H28" i="12"/>
  <c r="G44" i="12"/>
  <c r="F56" i="12"/>
  <c r="H36" i="12"/>
  <c r="G56" i="12"/>
  <c r="G60" i="12"/>
  <c r="F36" i="12"/>
  <c r="F60" i="12"/>
  <c r="I12" i="12"/>
  <c r="I10" i="12"/>
  <c r="F53" i="12"/>
  <c r="F57" i="12"/>
  <c r="G50" i="12"/>
  <c r="H35" i="12"/>
  <c r="G53" i="12" l="1"/>
  <c r="G61" i="12" s="1"/>
  <c r="G57" i="12"/>
  <c r="F35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E9" authorId="0" shapeId="0" xr:uid="{51A4B099-492D-442D-AB34-388F5520E89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INPUT "Y" FOR CREDIT TENANT; "N" FOR NON CREDIT</t>
        </r>
      </text>
    </comment>
    <comment ref="E10" authorId="0" shapeId="0" xr:uid="{322FAD95-1FC9-4EC8-AB50-AD6478DD9D28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INPUT "Y" FOR CREDIT TENANT; "N" FOR NON CREDIT</t>
        </r>
      </text>
    </comment>
    <comment ref="E11" authorId="0" shapeId="0" xr:uid="{0815BD85-8373-4967-BF9C-DDA1EC4A9DD4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INPUT "Y" FOR CREDIT TENANT; "N" FOR NON CREDIT</t>
        </r>
      </text>
    </comment>
    <comment ref="E12" authorId="0" shapeId="0" xr:uid="{60D9415F-8DA8-400D-852A-19B633075031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INPUT "Y" FOR CREDIT TENANT; "N" FOR NON CREDIT</t>
        </r>
      </text>
    </comment>
    <comment ref="E13" authorId="0" shapeId="0" xr:uid="{C1BB7FC9-614F-4EFA-8987-802481AB2511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INPUT "Y" FOR CREDIT TENANT; "N" FOR NON CREDIT</t>
        </r>
      </text>
    </comment>
    <comment ref="E14" authorId="0" shapeId="0" xr:uid="{31A91A9E-2686-46EA-A585-04273CA90FF4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INPUT "Y" FOR CREDIT TENANT; "N" FOR NON CREDIT</t>
        </r>
      </text>
    </comment>
    <comment ref="E15" authorId="0" shapeId="0" xr:uid="{E4CAAFA6-222E-4512-891D-5F5E6003C184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INPUT "Y" FOR CREDIT TENANT; "N" FOR NON CREDIT</t>
        </r>
      </text>
    </comment>
    <comment ref="E16" authorId="0" shapeId="0" xr:uid="{287D64BC-95DE-4E25-8A48-EFCE219F40D3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INPUT "Y" FOR CREDIT TENANT; "N" FOR NON CREDIT</t>
        </r>
      </text>
    </comment>
    <comment ref="E17" authorId="0" shapeId="0" xr:uid="{117DA7CE-6679-4B61-A4AB-70475130C4A5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INPUT "Y" FOR CREDIT TENANT; "N" FOR NON CREDIT</t>
        </r>
      </text>
    </comment>
    <comment ref="E18" authorId="0" shapeId="0" xr:uid="{839241F2-CE37-40B7-85E5-5B1E0DAD0F29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INPUT "Y" FOR CREDIT TENANT; "N" FOR NON CREDIT</t>
        </r>
      </text>
    </comment>
    <comment ref="E19" authorId="0" shapeId="0" xr:uid="{F7FB0E04-0F34-4999-9C6D-67EC9B5428E1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INPUT "Y" FOR CREDIT TENANT; "N" FOR NON CREDIT</t>
        </r>
      </text>
    </comment>
    <comment ref="E20" authorId="0" shapeId="0" xr:uid="{2348148C-CDAC-4BE2-B014-1CA81EFD5167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INPUT "Y" FOR CREDIT TENANT; "N" FOR NON CREDIT</t>
        </r>
      </text>
    </comment>
    <comment ref="E21" authorId="0" shapeId="0" xr:uid="{DBC2FB91-445F-493C-A749-05D4E6BD0F7C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INPUT "Y" FOR CREDIT TENANT; "N" FOR NON CREDIT</t>
        </r>
      </text>
    </comment>
    <comment ref="E22" authorId="0" shapeId="0" xr:uid="{E2116936-8716-4B16-8546-169019B9160E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INPUT "Y" FOR CREDIT TENANT; "N" FOR NON CREDIT</t>
        </r>
      </text>
    </comment>
    <comment ref="E23" authorId="0" shapeId="0" xr:uid="{B3B7EE4E-18AE-4C33-AE75-CB73EBC21629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INPUT "Y" FOR CREDIT TENANT; "N" FOR NON CREDIT</t>
        </r>
      </text>
    </comment>
    <comment ref="E24" authorId="0" shapeId="0" xr:uid="{63A676EF-971B-4EC7-A207-E56DE775617C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INPUT "Y" FOR CREDIT TENANT; "N" FOR NON CREDIT</t>
        </r>
      </text>
    </comment>
    <comment ref="E25" authorId="0" shapeId="0" xr:uid="{19A2B060-6A61-41F8-9765-9636A424A4EE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INPUT "Y" FOR CREDIT TENANT; "N" FOR NON CREDIT</t>
        </r>
      </text>
    </comment>
    <comment ref="E26" authorId="0" shapeId="0" xr:uid="{F88FE8DC-D813-42EC-A92F-64BD0996D9AB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INPUT "Y" FOR CREDIT TENANT; "N" FOR NON CREDIT</t>
        </r>
      </text>
    </comment>
    <comment ref="E27" authorId="0" shapeId="0" xr:uid="{DECA39B2-1DF0-4912-9ECF-F67C370E6F2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INPUT "Y" FOR CREDIT TENANT; "N" FOR NON CREDIT</t>
        </r>
      </text>
    </comment>
    <comment ref="E28" authorId="0" shapeId="0" xr:uid="{29EC8152-5AFF-4E12-87EA-8FC74C4470FE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INPUT "Y" FOR CREDIT TENANT; "N" FOR NON CREDIT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K67" authorId="0" shapeId="0" xr:uid="{A09CC534-7CED-40B2-A7CC-5F71B737172B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HIDDEN FORMULA IN THIS CELL</t>
        </r>
      </text>
    </comment>
  </commentList>
</comments>
</file>

<file path=xl/sharedStrings.xml><?xml version="1.0" encoding="utf-8"?>
<sst xmlns="http://schemas.openxmlformats.org/spreadsheetml/2006/main" count="473" uniqueCount="283">
  <si>
    <t>TOTAL</t>
  </si>
  <si>
    <t>TENANT</t>
  </si>
  <si>
    <t>PSF</t>
  </si>
  <si>
    <t>INCOME</t>
  </si>
  <si>
    <t>TAXES</t>
  </si>
  <si>
    <t>INS.</t>
  </si>
  <si>
    <t>CAM</t>
  </si>
  <si>
    <t>OTHER</t>
  </si>
  <si>
    <t>CONTRIBS</t>
  </si>
  <si>
    <t>Lease</t>
  </si>
  <si>
    <t>Expiration</t>
  </si>
  <si>
    <t>Leasable</t>
  </si>
  <si>
    <t>Square Ft</t>
  </si>
  <si>
    <t>Annual</t>
  </si>
  <si>
    <t>Rent PSF</t>
  </si>
  <si>
    <t>Base Rent</t>
  </si>
  <si>
    <t>Total</t>
  </si>
  <si>
    <t xml:space="preserve"> </t>
  </si>
  <si>
    <t>EXISTING</t>
  </si>
  <si>
    <t>ANALYSIS</t>
  </si>
  <si>
    <t>% OF</t>
  </si>
  <si>
    <t>TENANT EXP.</t>
  </si>
  <si>
    <t>AREA-SF</t>
  </si>
  <si>
    <t>CONTRIBUTION</t>
  </si>
  <si>
    <t>LESS VACANCY %</t>
  </si>
  <si>
    <t>EXPENSES</t>
  </si>
  <si>
    <t xml:space="preserve">PSF   </t>
  </si>
  <si>
    <t>REAL ESTATE TAXES</t>
  </si>
  <si>
    <t>INSURANCE</t>
  </si>
  <si>
    <t>COMMON AREA MAINTENANCE (Utilities)</t>
  </si>
  <si>
    <t>RESERVES</t>
  </si>
  <si>
    <t>MGMT FEE (% OF EGI)</t>
  </si>
  <si>
    <t>REPAIRS &amp; MAINT</t>
  </si>
  <si>
    <t xml:space="preserve">OTHER:  </t>
  </si>
  <si>
    <t>N</t>
  </si>
  <si>
    <t>TOTAL EXPENSES</t>
  </si>
  <si>
    <t>NET OPERATING INCOME</t>
  </si>
  <si>
    <t>Date</t>
  </si>
  <si>
    <t>PROFORMA</t>
  </si>
  <si>
    <t>UNLEASED SPACE</t>
  </si>
  <si>
    <t>LEASED SPACE</t>
  </si>
  <si>
    <t>TOTAL SF</t>
  </si>
  <si>
    <t>%  OF</t>
  </si>
  <si>
    <t>BASE RENTAL</t>
  </si>
  <si>
    <t>RENT</t>
  </si>
  <si>
    <t>PER SF</t>
  </si>
  <si>
    <t>TOTAL $</t>
  </si>
  <si>
    <t>DEBT SERVICE</t>
  </si>
  <si>
    <t>DSC</t>
  </si>
  <si>
    <t>ESTIMATED VALUE</t>
  </si>
  <si>
    <t>NOI/PROJECT COSTS</t>
  </si>
  <si>
    <t>LOAN AMOUNT PER SQ FT</t>
  </si>
  <si>
    <t>BREAK EVEN AS A PERCENT OF PGI</t>
  </si>
  <si>
    <t>BREAK EVEN PER SQ FT</t>
  </si>
  <si>
    <t>CREDIT INCOME/BREAK EVEN</t>
  </si>
  <si>
    <t>REQUIRED DSC</t>
  </si>
  <si>
    <t>YEAR CONSTRUCTED</t>
  </si>
  <si>
    <t>PROFORMA STABILIZED INCOME ANALYSIS</t>
  </si>
  <si>
    <t xml:space="preserve">Loan Name:   </t>
  </si>
  <si>
    <t xml:space="preserve">Current or Proposed Balance:   </t>
  </si>
  <si>
    <t>Sq Ft:</t>
  </si>
  <si>
    <t>Avg Rents Per SF:</t>
  </si>
  <si>
    <t>Other Annual Income (Total):</t>
  </si>
  <si>
    <t>Reimbursed Expenses Per SF:</t>
  </si>
  <si>
    <t>(Pass Thoughs - i.e. CAM R/E Taxes, etc.)</t>
  </si>
  <si>
    <t>Total Expenses Per SF:</t>
  </si>
  <si>
    <t>Amortization Sched.(# of Years remaining):</t>
  </si>
  <si>
    <t xml:space="preserve">Amortization  ($ per year):   </t>
  </si>
  <si>
    <t>(enter only if not standard mtg. style amortization)</t>
  </si>
  <si>
    <t>Interest Rate (Fixed/Floating):</t>
  </si>
  <si>
    <t>Current Interest Rate:</t>
  </si>
  <si>
    <t>Index used (Prime, LIBOR, etc.):</t>
  </si>
  <si>
    <t>Prime</t>
  </si>
  <si>
    <t>Current Index Rate:</t>
  </si>
  <si>
    <t>Spread over Index:</t>
  </si>
  <si>
    <t>Projected Vacancy Rate</t>
  </si>
  <si>
    <t>III.</t>
  </si>
  <si>
    <t>Projections</t>
  </si>
  <si>
    <t xml:space="preserve">% Change in Next Year's NOI ( + or - ): </t>
  </si>
  <si>
    <t>Projected Outparcel Sales, L/C's</t>
  </si>
  <si>
    <t>and/or Cash Collateral:</t>
  </si>
  <si>
    <t>IV.</t>
  </si>
  <si>
    <t>Market Assumptions</t>
  </si>
  <si>
    <t>(for Permanent Loans)</t>
  </si>
  <si>
    <t>Market DSC Ratio:</t>
  </si>
  <si>
    <t>Market Amortization Schedule in Years:</t>
  </si>
  <si>
    <t>Market Interest Rate:</t>
  </si>
  <si>
    <t>V.</t>
  </si>
  <si>
    <t>Comments</t>
  </si>
  <si>
    <t>(Write in spaces provided below)</t>
  </si>
  <si>
    <t>Interest Rate Sensitivity</t>
  </si>
  <si>
    <t>Income &amp; Vacancy Sensitivity</t>
  </si>
  <si>
    <t>Permanent Loan Gap Sensitively</t>
  </si>
  <si>
    <t>VI.</t>
  </si>
  <si>
    <t>Payment =</t>
  </si>
  <si>
    <t>Current Ballance =</t>
  </si>
  <si>
    <t>Future Balance =</t>
  </si>
  <si>
    <t>1 yr amort.</t>
  </si>
  <si>
    <t>INDEX</t>
  </si>
  <si>
    <t>RATE</t>
  </si>
  <si>
    <t>DSCR</t>
  </si>
  <si>
    <t>Net Cash Flow</t>
  </si>
  <si>
    <t>Break-even Interest Rate:</t>
  </si>
  <si>
    <t>COMMENTS:</t>
  </si>
  <si>
    <t>AVERAGE RENTAL RATE</t>
  </si>
  <si>
    <t>Projected</t>
  </si>
  <si>
    <t>Higher</t>
  </si>
  <si>
    <t>Rate</t>
  </si>
  <si>
    <t>Lower</t>
  </si>
  <si>
    <t>Vacancy</t>
  </si>
  <si>
    <t>NOI</t>
  </si>
  <si>
    <t>Actual</t>
  </si>
  <si>
    <t>SCENARIO #1</t>
  </si>
  <si>
    <t>SCENARIO #2</t>
  </si>
  <si>
    <t xml:space="preserve">Amortization (years):   </t>
  </si>
  <si>
    <t>Interest</t>
  </si>
  <si>
    <t>Current Index</t>
  </si>
  <si>
    <t>Spread over Index</t>
  </si>
  <si>
    <t>Potential Gross Income (PGI)</t>
  </si>
  <si>
    <t>BREAK EVEN (Expenses Plus Debt Service)</t>
  </si>
  <si>
    <t>MAXIMUM LOAN SUPPORTED AT REQUIRED DSC</t>
  </si>
  <si>
    <t>LOAN AS A PERCENT OF MAXIMUM LOAN</t>
  </si>
  <si>
    <t xml:space="preserve">Index </t>
  </si>
  <si>
    <t>(Interest Only)</t>
  </si>
  <si>
    <t>(Principal + Interest)</t>
  </si>
  <si>
    <t>LOAN</t>
  </si>
  <si>
    <t>AND LOAN GAP ANALYSIS</t>
  </si>
  <si>
    <t>INTEREST  RATE  SENSITIVITY</t>
  </si>
  <si>
    <t>INTEREST RATE SENSITIVITY ANALYSIS</t>
  </si>
  <si>
    <t>LOAN GAP ANALYSIS BASED ON REQUIRED DSC</t>
  </si>
  <si>
    <t>Loan</t>
  </si>
  <si>
    <t>Amount</t>
  </si>
  <si>
    <t>Proforma</t>
  </si>
  <si>
    <t>LOCATION</t>
  </si>
  <si>
    <t>COST PER SQ FT</t>
  </si>
  <si>
    <t>ESTIMATED LOAN TO VALUE</t>
  </si>
  <si>
    <t>ESTIMATED VALUE PER SQ FT</t>
  </si>
  <si>
    <t>VACANCY RATE</t>
  </si>
  <si>
    <t>Insert Comments here</t>
  </si>
  <si>
    <t>MTG CONSTANT</t>
  </si>
  <si>
    <t>DO NOT DELETE</t>
  </si>
  <si>
    <t>Input the most recent income and expense information, annualized.</t>
  </si>
  <si>
    <t>The total income column is the annualized income from the rent roll and will update automatically if you make changes to the rent roll.</t>
  </si>
  <si>
    <t>If needed, adjust the percentages for the rental rates and occupancy rates.</t>
  </si>
  <si>
    <t>Scenario #1 of the Loan Gap Analysis is based of the amortization used on the analysis tab.</t>
  </si>
  <si>
    <t>An alternate amortization may be added to the Loan Gap Analysis by changing the amortization period in Scenario #2.</t>
  </si>
  <si>
    <t>Input the appropriate expense information to be deducted from the  proforma income from the rent roll.  If you've completed the "Existing Income Analysis" column first, this is much easier.</t>
  </si>
  <si>
    <t>Est Value</t>
  </si>
  <si>
    <t>Est LTV</t>
  </si>
  <si>
    <t>INCOME AND VACANCY SENSITIVITY ANALYSIS</t>
  </si>
  <si>
    <t>Y/</t>
  </si>
  <si>
    <t>N *</t>
  </si>
  <si>
    <t>Input other expense description here</t>
  </si>
  <si>
    <r>
      <rPr>
        <sz val="18"/>
        <color rgb="FF0000FF"/>
        <rFont val="Arial Nova"/>
        <family val="2"/>
        <scheme val="minor"/>
      </rPr>
      <t>1)</t>
    </r>
    <r>
      <rPr>
        <sz val="18"/>
        <color rgb="FFFF0000"/>
        <rFont val="Arial Nova"/>
        <family val="2"/>
        <scheme val="minor"/>
      </rPr>
      <t xml:space="preserve"> COMPLETE RENT ROLL -</t>
    </r>
    <r>
      <rPr>
        <sz val="18"/>
        <color rgb="FF0000FF"/>
        <rFont val="Arial Nova"/>
        <family val="2"/>
        <scheme val="minor"/>
      </rPr>
      <t xml:space="preserve"> </t>
    </r>
    <r>
      <rPr>
        <b/>
        <sz val="18"/>
        <color rgb="FF0000FF"/>
        <rFont val="Arial Nova"/>
        <family val="2"/>
        <scheme val="minor"/>
      </rPr>
      <t>INPUTS ARE IN BLUE</t>
    </r>
  </si>
  <si>
    <r>
      <rPr>
        <sz val="18"/>
        <color rgb="FF0000FF"/>
        <rFont val="Arial Nova"/>
        <family val="2"/>
        <scheme val="minor"/>
      </rPr>
      <t>2)</t>
    </r>
    <r>
      <rPr>
        <sz val="18"/>
        <color rgb="FFFF0000"/>
        <rFont val="Arial Nova"/>
        <family val="2"/>
        <scheme val="minor"/>
      </rPr>
      <t xml:space="preserve"> COMPLETE THE "</t>
    </r>
    <r>
      <rPr>
        <sz val="18"/>
        <color rgb="FF0000FF"/>
        <rFont val="Arial Nova"/>
        <family val="2"/>
        <scheme val="minor"/>
      </rPr>
      <t>ANALYSIS</t>
    </r>
    <r>
      <rPr>
        <sz val="18"/>
        <color rgb="FFFF0000"/>
        <rFont val="Arial Nova"/>
        <family val="2"/>
        <scheme val="minor"/>
      </rPr>
      <t>" TAB -</t>
    </r>
    <r>
      <rPr>
        <b/>
        <sz val="18"/>
        <color rgb="FFFF0000"/>
        <rFont val="Arial Nova"/>
        <family val="2"/>
        <scheme val="minor"/>
      </rPr>
      <t xml:space="preserve"> </t>
    </r>
    <r>
      <rPr>
        <b/>
        <sz val="18"/>
        <color rgb="FF0000FF"/>
        <rFont val="Arial Nova"/>
        <family val="2"/>
        <scheme val="minor"/>
      </rPr>
      <t>INPUTS ARE IN BLUE</t>
    </r>
  </si>
  <si>
    <r>
      <rPr>
        <sz val="18"/>
        <color rgb="FF0000FF"/>
        <rFont val="Arial Nova"/>
        <family val="2"/>
        <scheme val="minor"/>
      </rPr>
      <t xml:space="preserve">3) </t>
    </r>
    <r>
      <rPr>
        <sz val="18"/>
        <color rgb="FFFF0000"/>
        <rFont val="Arial Nova"/>
        <family val="2"/>
        <scheme val="minor"/>
      </rPr>
      <t>REVIEW THE RENTAL RATE AND OCCUPANCY RATE SENSITIVITY ANALYSIS  - "</t>
    </r>
    <r>
      <rPr>
        <b/>
        <sz val="18"/>
        <color rgb="FF0000FF"/>
        <rFont val="Arial Nova"/>
        <family val="2"/>
        <scheme val="minor"/>
      </rPr>
      <t>INC VACANCY</t>
    </r>
    <r>
      <rPr>
        <sz val="18"/>
        <color rgb="FFFF0000"/>
        <rFont val="Arial Nova"/>
        <family val="2"/>
        <scheme val="minor"/>
      </rPr>
      <t>"</t>
    </r>
    <r>
      <rPr>
        <sz val="18"/>
        <color rgb="FF0000FF"/>
        <rFont val="Arial Nova"/>
        <family val="2"/>
        <scheme val="minor"/>
      </rPr>
      <t xml:space="preserve"> </t>
    </r>
    <r>
      <rPr>
        <sz val="18"/>
        <color rgb="FFFF0000"/>
        <rFont val="Arial Nova"/>
        <family val="2"/>
        <scheme val="minor"/>
      </rPr>
      <t>TAB</t>
    </r>
  </si>
  <si>
    <r>
      <rPr>
        <sz val="18"/>
        <color rgb="FF0000FF"/>
        <rFont val="Arial Nova"/>
        <family val="2"/>
        <scheme val="minor"/>
      </rPr>
      <t>4)</t>
    </r>
    <r>
      <rPr>
        <sz val="18"/>
        <color rgb="FFFF0000"/>
        <rFont val="Arial Nova"/>
        <family val="2"/>
        <scheme val="minor"/>
      </rPr>
      <t xml:space="preserve"> Review the Interest Rate Sensitivity and Loan Gap Analysis "</t>
    </r>
    <r>
      <rPr>
        <b/>
        <sz val="18"/>
        <color rgb="FF0000FF"/>
        <rFont val="Arial Nova"/>
        <family val="2"/>
        <scheme val="minor"/>
      </rPr>
      <t>Int Rate</t>
    </r>
    <r>
      <rPr>
        <sz val="18"/>
        <color rgb="FFFF0000"/>
        <rFont val="Arial Nova"/>
        <family val="2"/>
        <scheme val="minor"/>
      </rPr>
      <t>"</t>
    </r>
  </si>
  <si>
    <t>Y</t>
  </si>
  <si>
    <t>CASH FLOW AFTER DEBT SERVICE</t>
  </si>
  <si>
    <t>If a tenant is a "credit tenant", change the "N" to  "Y" in the column labled "C" (the column after lease expiration).</t>
  </si>
  <si>
    <t>If not, leave that cell blank, or the input as "N".  Inputs are NOT cap sensitive.</t>
  </si>
  <si>
    <r>
      <t xml:space="preserve">The most recent historical information (if applicable) may be entered in the "Existing Income Analysis" column.  </t>
    </r>
    <r>
      <rPr>
        <b/>
        <sz val="12"/>
        <color rgb="FFFF0000"/>
        <rFont val="Arial Nova"/>
        <family val="2"/>
        <scheme val="minor"/>
      </rPr>
      <t>This is a good place to start on this page</t>
    </r>
    <r>
      <rPr>
        <b/>
        <sz val="12"/>
        <color theme="1"/>
        <rFont val="Arial Nova"/>
        <family val="2"/>
        <scheme val="minor"/>
      </rPr>
      <t>.</t>
    </r>
  </si>
  <si>
    <t>ESTIMATED LOAN TO COST</t>
  </si>
  <si>
    <t>Credit Tentants</t>
  </si>
  <si>
    <t>Non credit</t>
  </si>
  <si>
    <t>sf</t>
  </si>
  <si>
    <t>rent psf</t>
  </si>
  <si>
    <t>annual rent</t>
  </si>
  <si>
    <t>contributions</t>
  </si>
  <si>
    <t>total inc</t>
  </si>
  <si>
    <t xml:space="preserve">Guage </t>
  </si>
  <si>
    <t>DSC Range</t>
  </si>
  <si>
    <t>DSC Guage</t>
  </si>
  <si>
    <t>0X</t>
  </si>
  <si>
    <t>SPECIFICATIONS</t>
  </si>
  <si>
    <t>1.0X</t>
  </si>
  <si>
    <t>POINTER</t>
  </si>
  <si>
    <t>1.25X</t>
  </si>
  <si>
    <t>THICKNESS</t>
  </si>
  <si>
    <t>1.75X</t>
  </si>
  <si>
    <t>REST</t>
  </si>
  <si>
    <t>3.75X</t>
  </si>
  <si>
    <t>Loan to Max and LTVs</t>
  </si>
  <si>
    <t>Expense Pie Chart</t>
  </si>
  <si>
    <t>Max Loan</t>
  </si>
  <si>
    <t>Proposed Loan</t>
  </si>
  <si>
    <t>Total Expenses</t>
  </si>
  <si>
    <t>Debt Service</t>
  </si>
  <si>
    <t>Value Proforma</t>
  </si>
  <si>
    <t>Cash Flow After Debt Service</t>
  </si>
  <si>
    <t>PGI</t>
  </si>
  <si>
    <t xml:space="preserve"> Value Actual #'s</t>
  </si>
  <si>
    <t>Cost</t>
  </si>
  <si>
    <t>Debt Service Coverage</t>
  </si>
  <si>
    <t>PROPOSED INT RATE</t>
  </si>
  <si>
    <t>Estimated Value</t>
  </si>
  <si>
    <t>BREAKEVEN INT RATE</t>
  </si>
  <si>
    <t>Estimated Loan To Value</t>
  </si>
  <si>
    <t>SENSITIVITY ANALYIS</t>
  </si>
  <si>
    <t>CURRENT AVERAGE VACANCY RATE</t>
  </si>
  <si>
    <t>CURRENT AVERAGE RENTAL RATE</t>
  </si>
  <si>
    <t>INCREASE IN VACANCY TO</t>
  </si>
  <si>
    <t>DECLINE IN RENTAL RATE</t>
  </si>
  <si>
    <t>PROVIDES A DSC OF</t>
  </si>
  <si>
    <t>To a Rental Rate of</t>
  </si>
  <si>
    <t xml:space="preserve">A ESTIMATED VALUE OF </t>
  </si>
  <si>
    <t>A LTV OF</t>
  </si>
  <si>
    <t>BE VACANCY</t>
  </si>
  <si>
    <t>CURRENT</t>
  </si>
  <si>
    <t>LOW RENT</t>
  </si>
  <si>
    <t>MAX VACANCY</t>
  </si>
  <si>
    <t>CURRENT VACANCY</t>
  </si>
  <si>
    <t>DSC @ MAX VAC</t>
  </si>
  <si>
    <t>CURRENT DSC</t>
  </si>
  <si>
    <t>CURRENT RENT</t>
  </si>
  <si>
    <t>VALUE</t>
  </si>
  <si>
    <t>EST LTV</t>
  </si>
  <si>
    <t>EST VALUE</t>
  </si>
  <si>
    <t>NAVAGATION:</t>
  </si>
  <si>
    <t>DEBT SERVICE COVERAGE</t>
  </si>
  <si>
    <t>MAIN ANALYSIS</t>
  </si>
  <si>
    <t>BEGIN HERE</t>
  </si>
  <si>
    <t>INCOME/VACANCY</t>
  </si>
  <si>
    <t>SENSITIVITY</t>
  </si>
  <si>
    <t>INTEREST RATE</t>
  </si>
  <si>
    <t>BE Rent</t>
  </si>
  <si>
    <t>PER SQAUARE FOOT</t>
  </si>
  <si>
    <t>ACTUAL</t>
  </si>
  <si>
    <r>
      <t>Financing Surplus/</t>
    </r>
    <r>
      <rPr>
        <b/>
        <sz val="12"/>
        <color rgb="FFFF0000"/>
        <rFont val="Arial Black"/>
        <family val="2"/>
      </rPr>
      <t>Gap</t>
    </r>
  </si>
  <si>
    <t>EFFECTIVE GROSS INCOME</t>
  </si>
  <si>
    <t>PROJECT</t>
  </si>
  <si>
    <t>LOAN AMOUNT</t>
  </si>
  <si>
    <t>PROJECT COST</t>
  </si>
  <si>
    <t>LAND COST</t>
  </si>
  <si>
    <t>CAPITALIZATION RATE</t>
  </si>
  <si>
    <t>LAND COST PER SF</t>
  </si>
  <si>
    <t>BUILDING COST PER SF</t>
  </si>
  <si>
    <t>Net Rentable Area</t>
  </si>
  <si>
    <t>Avg Rents PSF</t>
  </si>
  <si>
    <t>CAM Income PSF</t>
  </si>
  <si>
    <t>Expenses PSF</t>
  </si>
  <si>
    <t>Loan Balance</t>
  </si>
  <si>
    <t>Amortization (# of years)</t>
  </si>
  <si>
    <t>Amort. ($'s this year)</t>
  </si>
  <si>
    <t>Interest Rate</t>
  </si>
  <si>
    <t>Required DSC</t>
  </si>
  <si>
    <t>Current Balance</t>
  </si>
  <si>
    <t>Index Used</t>
  </si>
  <si>
    <t>Current Index Rate</t>
  </si>
  <si>
    <t>Spread Over Index</t>
  </si>
  <si>
    <t>Year 1 NOI</t>
  </si>
  <si>
    <t>Amortization  ($ per year)</t>
  </si>
  <si>
    <t>INDUSTRIAL PROPERTY DASHBOARD</t>
  </si>
  <si>
    <t>Project Name</t>
  </si>
  <si>
    <t>INDUSTRIAL PROPERTY ANALYSIS</t>
  </si>
  <si>
    <t>INDUSTRIAL PROPERTY RENT ROLL</t>
  </si>
  <si>
    <t>Total Leased</t>
  </si>
  <si>
    <t>Unleased</t>
  </si>
  <si>
    <t>Total/AVG</t>
  </si>
  <si>
    <t>OFFICE SF</t>
  </si>
  <si>
    <t xml:space="preserve">% OFFICE </t>
  </si>
  <si>
    <t>OFFICE</t>
  </si>
  <si>
    <t>WAREHOUSE</t>
  </si>
  <si>
    <t># OF PARKING</t>
  </si>
  <si>
    <t>SPACES</t>
  </si>
  <si>
    <t>WAREHOUSE PARKING PER 1000 SF</t>
  </si>
  <si>
    <t>OFFICE PARKING PER 300 SF</t>
  </si>
  <si>
    <t>INDUSTRIAL PROPERTY ANALYSIS INSTRUCTIONS</t>
  </si>
  <si>
    <t>TOTAL BUILDING SF</t>
  </si>
  <si>
    <t>LAND SIZE (ACRE)</t>
  </si>
  <si>
    <t>RAIL SERVED (YES/NO)</t>
  </si>
  <si>
    <t>SPRINKLERS (YES/NO)</t>
  </si>
  <si>
    <t>TYPE LOADING DOORS</t>
  </si>
  <si>
    <t>YEAR USED FOR ANALYSIS</t>
  </si>
  <si>
    <t>NUMBER OF LOADING DOORS</t>
  </si>
  <si>
    <t>AMORTIZATION (YRS)</t>
  </si>
  <si>
    <t xml:space="preserve">CREDIT - LEASED </t>
  </si>
  <si>
    <t xml:space="preserve">LOCAL  - LEASED </t>
  </si>
  <si>
    <t>CEILING CLEARNACE (FT)</t>
  </si>
  <si>
    <t>NAME</t>
  </si>
  <si>
    <t>YEAR</t>
  </si>
  <si>
    <t>YES/NO</t>
  </si>
  <si>
    <t>TYPE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</si>
</sst>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2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0.0%"/>
    <numFmt numFmtId="166" formatCode="#,##0\ "/>
    <numFmt numFmtId="167" formatCode="_(&quot;$&quot;* #,##0_);_(&quot;$&quot;* \(#,##0\);_(&quot;$&quot;* &quot;-&quot;??_);_(@_)"/>
    <numFmt numFmtId="168" formatCode="0.00\X"/>
    <numFmt numFmtId="169" formatCode="&quot;$&quot;#,##0;\(&quot;$&quot;#,##0\)"/>
    <numFmt numFmtId="170" formatCode="&quot;$&quot;#,##0\ ;\(&quot;$&quot;#,##0\)\ "/>
    <numFmt numFmtId="171" formatCode="#,##0;\(#,##0\)"/>
    <numFmt numFmtId="172" formatCode="#,##0\ ;\(#,##0\)\ "/>
    <numFmt numFmtId="173" formatCode="0.0\ \ \ \ "/>
    <numFmt numFmtId="174" formatCode="_(* #,##0_);_(* \(#,##0\);_(* &quot;-&quot;??_);_(@_)"/>
    <numFmt numFmtId="175" formatCode="&quot;$&quot;#,##0.00;\(&quot;$&quot;#,##0.00\)"/>
    <numFmt numFmtId="176" formatCode="m/d/yy;@"/>
    <numFmt numFmtId="177" formatCode="0%\ \L\T\V"/>
    <numFmt numFmtId="178" formatCode="0%\ \L\T\C"/>
    <numFmt numFmtId="179" formatCode="0.00%\ \L\T\V"/>
  </numFmts>
  <fonts count="122">
    <font>
      <sz val="11"/>
      <color theme="1"/>
      <name val="Arial Nova"/>
      <family val="2"/>
      <scheme val="minor"/>
    </font>
    <font>
      <sz val="8"/>
      <color indexed="12"/>
      <name val="Times New Roman"/>
      <family val="1"/>
    </font>
    <font>
      <sz val="11"/>
      <color theme="1"/>
      <name val="Arial Nova"/>
      <family val="2"/>
      <scheme val="minor"/>
    </font>
    <font>
      <sz val="8"/>
      <name val="Times New Roman"/>
      <family val="1"/>
    </font>
    <font>
      <sz val="10"/>
      <color indexed="12"/>
      <name val="Times New Roman"/>
      <family val="1"/>
    </font>
    <font>
      <sz val="8"/>
      <color indexed="12"/>
      <name val="Times New Roman"/>
      <family val="1"/>
    </font>
    <font>
      <sz val="9"/>
      <color indexed="12"/>
      <name val="Times New Roman"/>
      <family val="1"/>
    </font>
    <font>
      <b/>
      <sz val="8"/>
      <name val="Times New Roman"/>
      <family val="1"/>
    </font>
    <font>
      <b/>
      <u/>
      <sz val="8"/>
      <name val="Times New Roman"/>
      <family val="1"/>
    </font>
    <font>
      <sz val="7"/>
      <name val="Times New Roman"/>
      <family val="1"/>
    </font>
    <font>
      <sz val="7"/>
      <color indexed="12"/>
      <name val="Times New Roman"/>
      <family val="1"/>
    </font>
    <font>
      <sz val="8"/>
      <name val="Tms Rmn"/>
    </font>
    <font>
      <sz val="8"/>
      <color indexed="17"/>
      <name val="Times New Roman"/>
      <family val="1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Helv"/>
    </font>
    <font>
      <i/>
      <sz val="12"/>
      <name val="Arial"/>
      <family val="2"/>
    </font>
    <font>
      <b/>
      <sz val="12"/>
      <color theme="1"/>
      <name val="Arial"/>
      <family val="2"/>
    </font>
    <font>
      <sz val="12"/>
      <color theme="4"/>
      <name val="Arial"/>
      <family val="2"/>
    </font>
    <font>
      <i/>
      <sz val="12"/>
      <color theme="4"/>
      <name val="Arial"/>
      <family val="2"/>
    </font>
    <font>
      <sz val="11"/>
      <color theme="1"/>
      <name val="Arial Nova"/>
      <family val="2"/>
    </font>
    <font>
      <sz val="12"/>
      <color theme="1"/>
      <name val="Arial Nova"/>
      <family val="2"/>
    </font>
    <font>
      <sz val="10"/>
      <name val="Arial Nova"/>
      <family val="2"/>
    </font>
    <font>
      <sz val="8"/>
      <name val="Arial Nova"/>
      <family val="2"/>
    </font>
    <font>
      <b/>
      <u/>
      <sz val="8"/>
      <name val="Arial Nova"/>
      <family val="2"/>
    </font>
    <font>
      <sz val="8"/>
      <color indexed="12"/>
      <name val="Arial Nova"/>
      <family val="2"/>
    </font>
    <font>
      <sz val="6"/>
      <name val="Arial Nova"/>
      <family val="2"/>
    </font>
    <font>
      <sz val="7"/>
      <name val="Arial Nova"/>
      <family val="2"/>
    </font>
    <font>
      <sz val="12"/>
      <name val="Arial Nova"/>
      <family val="2"/>
    </font>
    <font>
      <b/>
      <sz val="12"/>
      <name val="Arial Nova"/>
      <family val="2"/>
      <scheme val="minor"/>
    </font>
    <font>
      <b/>
      <sz val="8"/>
      <name val="Arial Nova"/>
      <family val="2"/>
      <scheme val="minor"/>
    </font>
    <font>
      <sz val="8"/>
      <color indexed="12"/>
      <name val="Arial Nova"/>
      <family val="2"/>
      <scheme val="minor"/>
    </font>
    <font>
      <sz val="8"/>
      <name val="Arial Nova"/>
      <family val="2"/>
      <scheme val="minor"/>
    </font>
    <font>
      <b/>
      <u/>
      <sz val="12"/>
      <name val="Arial Nova"/>
      <family val="2"/>
    </font>
    <font>
      <sz val="12"/>
      <color theme="1"/>
      <name val="Arial Nova"/>
      <family val="2"/>
      <scheme val="minor"/>
    </font>
    <font>
      <sz val="18"/>
      <color rgb="FFFF0000"/>
      <name val="Arial Nova"/>
      <family val="2"/>
      <scheme val="minor"/>
    </font>
    <font>
      <sz val="18"/>
      <color rgb="FF0000FF"/>
      <name val="Arial Nova"/>
      <family val="2"/>
      <scheme val="minor"/>
    </font>
    <font>
      <b/>
      <sz val="18"/>
      <color rgb="FF0000FF"/>
      <name val="Arial Nova"/>
      <family val="2"/>
      <scheme val="minor"/>
    </font>
    <font>
      <b/>
      <sz val="18"/>
      <color rgb="FFFF0000"/>
      <name val="Arial Nova"/>
      <family val="2"/>
      <scheme val="minor"/>
    </font>
    <font>
      <sz val="11"/>
      <color rgb="FF0000FF"/>
      <name val="Arial Nova"/>
      <family val="2"/>
      <scheme val="minor"/>
    </font>
    <font>
      <sz val="12"/>
      <color rgb="FF0000FF"/>
      <name val="Arial Nova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8"/>
      <color theme="0"/>
      <name val="Arial Nova"/>
      <family val="2"/>
      <scheme val="minor"/>
    </font>
    <font>
      <sz val="8"/>
      <color theme="1"/>
      <name val="Arial Nova"/>
      <family val="2"/>
      <scheme val="minor"/>
    </font>
    <font>
      <b/>
      <sz val="11"/>
      <color theme="1"/>
      <name val="Arial Nova"/>
      <family val="2"/>
      <scheme val="minor"/>
    </font>
    <font>
      <b/>
      <sz val="18"/>
      <color rgb="FFCBB26A"/>
      <name val="Arial Nova"/>
      <family val="2"/>
      <scheme val="minor"/>
    </font>
    <font>
      <b/>
      <sz val="12"/>
      <color theme="1"/>
      <name val="Arial Nova"/>
      <family val="2"/>
      <scheme val="minor"/>
    </font>
    <font>
      <b/>
      <sz val="12"/>
      <color rgb="FFFF0000"/>
      <name val="Arial Nova"/>
      <family val="2"/>
      <scheme val="minor"/>
    </font>
    <font>
      <sz val="10"/>
      <name val="Courier"/>
    </font>
    <font>
      <sz val="10"/>
      <name val="Arial Black"/>
      <family val="2"/>
    </font>
    <font>
      <b/>
      <sz val="10"/>
      <color theme="0"/>
      <name val="Arial Black"/>
      <family val="2"/>
    </font>
    <font>
      <sz val="10"/>
      <color theme="0"/>
      <name val="Arial Black"/>
      <family val="2"/>
    </font>
    <font>
      <sz val="10"/>
      <color theme="0"/>
      <name val="Courier"/>
    </font>
    <font>
      <sz val="12"/>
      <color theme="0"/>
      <name val="Arial Black"/>
      <family val="2"/>
    </font>
    <font>
      <sz val="12"/>
      <name val="Arial Black"/>
      <family val="2"/>
    </font>
    <font>
      <sz val="10"/>
      <name val="HELV"/>
    </font>
    <font>
      <b/>
      <sz val="12"/>
      <color theme="0"/>
      <name val="Arial Black"/>
      <family val="2"/>
    </font>
    <font>
      <b/>
      <sz val="14"/>
      <color rgb="FF0E225B"/>
      <name val="Arial Black"/>
      <family val="2"/>
    </font>
    <font>
      <b/>
      <sz val="14"/>
      <color indexed="12"/>
      <name val="Arial Black"/>
      <family val="2"/>
    </font>
    <font>
      <sz val="26"/>
      <color rgb="FFFF9933"/>
      <name val="Arial Black"/>
      <family val="2"/>
    </font>
    <font>
      <sz val="26"/>
      <color theme="0"/>
      <name val="Courier"/>
    </font>
    <font>
      <sz val="28"/>
      <color rgb="FFCBB26A"/>
      <name val="Arial Black"/>
      <family val="2"/>
    </font>
    <font>
      <sz val="26"/>
      <color theme="0"/>
      <name val="Arial Black"/>
      <family val="2"/>
    </font>
    <font>
      <sz val="24"/>
      <color theme="0"/>
      <name val="Arial Black"/>
      <family val="2"/>
    </font>
    <font>
      <sz val="20"/>
      <color rgb="FFFFFF99"/>
      <name val="Arial Black"/>
      <family val="2"/>
    </font>
    <font>
      <sz val="18"/>
      <color theme="0"/>
      <name val="Arial Black"/>
      <family val="2"/>
    </font>
    <font>
      <sz val="18"/>
      <color rgb="FFFF0000"/>
      <name val="Arial Black"/>
      <family val="2"/>
    </font>
    <font>
      <sz val="20"/>
      <color theme="0"/>
      <name val="Arial Black"/>
      <family val="2"/>
    </font>
    <font>
      <sz val="18"/>
      <name val="Arial Black"/>
      <family val="2"/>
    </font>
    <font>
      <sz val="18"/>
      <name val="Courier"/>
    </font>
    <font>
      <sz val="16"/>
      <color theme="0"/>
      <name val="Arial Black"/>
      <family val="2"/>
    </font>
    <font>
      <sz val="14"/>
      <color theme="0"/>
      <name val="Arial Black"/>
      <family val="2"/>
    </font>
    <font>
      <sz val="10"/>
      <color rgb="FFFFFF00"/>
      <name val="Arial Black"/>
      <family val="2"/>
    </font>
    <font>
      <sz val="12"/>
      <color rgb="FFFFFF00"/>
      <name val="Arial Black"/>
      <family val="2"/>
    </font>
    <font>
      <sz val="8"/>
      <name val="Arial Black"/>
      <family val="2"/>
    </font>
    <font>
      <sz val="12"/>
      <color rgb="FF0000FF"/>
      <name val="Arial Black"/>
      <family val="2"/>
    </font>
    <font>
      <sz val="12"/>
      <color theme="6"/>
      <name val="Arial Black"/>
      <family val="2"/>
    </font>
    <font>
      <sz val="12"/>
      <color indexed="12"/>
      <name val="Arial Black"/>
      <family val="2"/>
    </font>
    <font>
      <b/>
      <sz val="14"/>
      <color theme="0"/>
      <name val="Arial Black"/>
      <family val="2"/>
    </font>
    <font>
      <b/>
      <sz val="12"/>
      <color rgb="FFFF0000"/>
      <name val="Arial Black"/>
      <family val="2"/>
    </font>
    <font>
      <b/>
      <sz val="16"/>
      <color theme="0"/>
      <name val="Arial Black"/>
      <family val="2"/>
    </font>
    <font>
      <sz val="11"/>
      <color theme="1"/>
      <name val="Arial Black"/>
      <family val="2"/>
    </font>
    <font>
      <b/>
      <sz val="11"/>
      <name val="Arial Black"/>
      <family val="2"/>
    </font>
    <font>
      <b/>
      <sz val="11"/>
      <color theme="1"/>
      <name val="Arial Black"/>
      <family val="2"/>
    </font>
    <font>
      <b/>
      <sz val="11"/>
      <color rgb="FF0000FF"/>
      <name val="Arial Black"/>
      <family val="2"/>
    </font>
    <font>
      <b/>
      <sz val="12"/>
      <name val="Arial Black"/>
      <family val="2"/>
    </font>
    <font>
      <b/>
      <sz val="11"/>
      <color theme="0"/>
      <name val="Arial Black"/>
      <family val="2"/>
    </font>
    <font>
      <u/>
      <sz val="12"/>
      <color theme="0"/>
      <name val="Arial Black"/>
      <family val="2"/>
    </font>
    <font>
      <u val="singleAccounting"/>
      <sz val="12"/>
      <color theme="0"/>
      <name val="Arial Black"/>
      <family val="2"/>
    </font>
    <font>
      <u val="singleAccounting"/>
      <sz val="12"/>
      <color indexed="12"/>
      <name val="Arial Black"/>
      <family val="2"/>
    </font>
    <font>
      <u/>
      <sz val="12"/>
      <color indexed="12"/>
      <name val="Arial Black"/>
      <family val="2"/>
    </font>
    <font>
      <b/>
      <sz val="10"/>
      <name val="Arial Black"/>
      <family val="2"/>
    </font>
    <font>
      <sz val="12"/>
      <color theme="1"/>
      <name val="Arial Black"/>
      <family val="2"/>
    </font>
    <font>
      <sz val="10"/>
      <color theme="1"/>
      <name val="Arial Black"/>
      <family val="2"/>
    </font>
    <font>
      <sz val="10"/>
      <color indexed="12"/>
      <name val="Arial Black"/>
      <family val="2"/>
    </font>
    <font>
      <u/>
      <sz val="12"/>
      <name val="Arial Black"/>
      <family val="2"/>
    </font>
    <font>
      <u/>
      <sz val="12"/>
      <color rgb="FF0000FF"/>
      <name val="Arial Black"/>
      <family val="2"/>
    </font>
    <font>
      <b/>
      <sz val="14"/>
      <name val="Arial Black"/>
      <family val="2"/>
    </font>
    <font>
      <sz val="14"/>
      <name val="Arial Black"/>
      <family val="2"/>
    </font>
    <font>
      <b/>
      <sz val="12"/>
      <color indexed="12"/>
      <name val="Arial Black"/>
      <family val="2"/>
    </font>
    <font>
      <sz val="14"/>
      <color theme="1"/>
      <name val="Arial Black"/>
      <family val="2"/>
    </font>
    <font>
      <b/>
      <sz val="14"/>
      <color rgb="FF0000FF"/>
      <name val="Arial Black"/>
      <family val="2"/>
    </font>
    <font>
      <sz val="11"/>
      <color theme="0"/>
      <name val="Arial Black"/>
      <family val="2"/>
    </font>
    <font>
      <b/>
      <sz val="10"/>
      <color theme="1"/>
      <name val="Arial Black"/>
      <family val="2"/>
    </font>
    <font>
      <b/>
      <sz val="14"/>
      <color theme="1"/>
      <name val="Arial Black"/>
      <family val="2"/>
    </font>
    <font>
      <b/>
      <sz val="12"/>
      <color theme="4"/>
      <name val="Arial Black"/>
      <family val="2"/>
    </font>
    <font>
      <b/>
      <sz val="12"/>
      <color theme="1"/>
      <name val="Arial Black"/>
      <family val="2"/>
    </font>
    <font>
      <b/>
      <sz val="10"/>
      <color rgb="FF0000FF"/>
      <name val="Arial Black"/>
      <family val="2"/>
    </font>
    <font>
      <sz val="8"/>
      <color theme="1"/>
      <name val="Arial Black"/>
      <family val="2"/>
    </font>
    <font>
      <sz val="10"/>
      <color rgb="FF0000FF"/>
      <name val="Arial Black"/>
      <family val="2"/>
    </font>
    <font>
      <sz val="12"/>
      <color rgb="FF0E225B"/>
      <name val="Arial Black"/>
      <family val="2"/>
    </font>
    <font>
      <sz val="11"/>
      <color rgb="FF0E225B"/>
      <name val="Arial Black"/>
      <family val="2"/>
    </font>
    <font>
      <b/>
      <sz val="12"/>
      <color rgb="FF0E225B"/>
      <name val="Arial Black"/>
      <family val="2"/>
    </font>
    <font>
      <sz val="11"/>
      <color rgb="FFFF0000"/>
      <name val="Arial Black"/>
      <family val="2"/>
    </font>
    <font>
      <b/>
      <sz val="20"/>
      <color theme="0"/>
      <name val="Arial Black"/>
      <family val="2"/>
    </font>
    <font>
      <b/>
      <sz val="14"/>
      <color rgb="FFC00000"/>
      <name val="Arial Black"/>
      <family val="2"/>
    </font>
    <font>
      <b/>
      <sz val="11"/>
      <color rgb="FF0E225B"/>
      <name val="Arial Black"/>
      <family val="2"/>
    </font>
    <font>
      <b/>
      <sz val="12"/>
      <color rgb="FF0000FF"/>
      <name val="Arial Black"/>
      <family val="2"/>
    </font>
  </fonts>
  <fills count="10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E225B"/>
        <bgColor indexed="64"/>
      </patternFill>
    </fill>
    <fill>
      <patternFill patternType="solid">
        <fgColor rgb="FFCBB26A"/>
        <bgColor indexed="64"/>
      </patternFill>
    </fill>
    <fill>
      <patternFill patternType="solid">
        <fgColor rgb="FF0F225B"/>
        <bgColor indexed="64"/>
      </patternFill>
    </fill>
    <fill>
      <patternFill patternType="solid">
        <fgColor theme="1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rgb="FF0E225B"/>
      </left>
      <right/>
      <top style="medium">
        <color rgb="FF0E225B"/>
      </top>
      <bottom/>
      <diagonal/>
    </border>
    <border>
      <left/>
      <right/>
      <top style="medium">
        <color rgb="FF0E225B"/>
      </top>
      <bottom/>
      <diagonal/>
    </border>
    <border>
      <left/>
      <right style="medium">
        <color rgb="FF0E225B"/>
      </right>
      <top style="medium">
        <color rgb="FF0E225B"/>
      </top>
      <bottom/>
      <diagonal/>
    </border>
    <border>
      <left style="medium">
        <color rgb="FF0E225B"/>
      </left>
      <right/>
      <top/>
      <bottom/>
      <diagonal/>
    </border>
    <border>
      <left/>
      <right style="medium">
        <color rgb="FF0E225B"/>
      </right>
      <top/>
      <bottom/>
      <diagonal/>
    </border>
    <border>
      <left style="medium">
        <color rgb="FF0E225B"/>
      </left>
      <right/>
      <top/>
      <bottom style="medium">
        <color rgb="FF0E225B"/>
      </bottom>
      <diagonal/>
    </border>
    <border>
      <left/>
      <right/>
      <top/>
      <bottom style="medium">
        <color rgb="FF0E225B"/>
      </bottom>
      <diagonal/>
    </border>
    <border>
      <left/>
      <right style="medium">
        <color rgb="FF0E225B"/>
      </right>
      <top/>
      <bottom style="medium">
        <color rgb="FF0E225B"/>
      </bottom>
      <diagonal/>
    </border>
    <border>
      <left/>
      <right/>
      <top style="thin">
        <color rgb="FF0E225B"/>
      </top>
      <bottom/>
      <diagonal/>
    </border>
    <border>
      <left style="thin">
        <color rgb="FF0E225B"/>
      </left>
      <right style="thin">
        <color rgb="FF0E225B"/>
      </right>
      <top style="thin">
        <color rgb="FF0E225B"/>
      </top>
      <bottom style="thin">
        <color rgb="FF0E225B"/>
      </bottom>
      <diagonal/>
    </border>
    <border>
      <left style="thin">
        <color rgb="FF0E225B"/>
      </left>
      <right style="thin">
        <color rgb="FF0E225B"/>
      </right>
      <top style="thin">
        <color rgb="FF0E225B"/>
      </top>
      <bottom/>
      <diagonal/>
    </border>
    <border>
      <left style="thin">
        <color rgb="FF0E225B"/>
      </left>
      <right style="thin">
        <color rgb="FF0E225B"/>
      </right>
      <top/>
      <bottom/>
      <diagonal/>
    </border>
    <border>
      <left style="thin">
        <color rgb="FF0E225B"/>
      </left>
      <right style="thin">
        <color rgb="FF0E225B"/>
      </right>
      <top/>
      <bottom style="thin">
        <color rgb="FF0E225B"/>
      </bottom>
      <diagonal/>
    </border>
    <border>
      <left style="thin">
        <color rgb="FF0E225B"/>
      </left>
      <right/>
      <top style="thin">
        <color rgb="FF0E225B"/>
      </top>
      <bottom/>
      <diagonal/>
    </border>
    <border>
      <left/>
      <right style="thin">
        <color rgb="FF0E225B"/>
      </right>
      <top style="thin">
        <color rgb="FF0E225B"/>
      </top>
      <bottom/>
      <diagonal/>
    </border>
    <border>
      <left style="thin">
        <color rgb="FF0E225B"/>
      </left>
      <right/>
      <top/>
      <bottom/>
      <diagonal/>
    </border>
    <border>
      <left/>
      <right style="thin">
        <color rgb="FF0E225B"/>
      </right>
      <top/>
      <bottom/>
      <diagonal/>
    </border>
    <border>
      <left style="thin">
        <color rgb="FF0E225B"/>
      </left>
      <right/>
      <top/>
      <bottom style="thin">
        <color rgb="FF0E225B"/>
      </bottom>
      <diagonal/>
    </border>
    <border>
      <left/>
      <right/>
      <top/>
      <bottom style="thin">
        <color rgb="FF0E225B"/>
      </bottom>
      <diagonal/>
    </border>
    <border>
      <left/>
      <right style="thin">
        <color rgb="FF0E225B"/>
      </right>
      <top/>
      <bottom style="thin">
        <color rgb="FF0E225B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E225B"/>
      </left>
      <right/>
      <top style="thin">
        <color rgb="FF0E225B"/>
      </top>
      <bottom style="thin">
        <color rgb="FF0E225B"/>
      </bottom>
      <diagonal/>
    </border>
    <border>
      <left/>
      <right/>
      <top style="thin">
        <color rgb="FF0E225B"/>
      </top>
      <bottom style="thin">
        <color rgb="FF0E225B"/>
      </bottom>
      <diagonal/>
    </border>
    <border>
      <left/>
      <right style="thin">
        <color rgb="FF0E225B"/>
      </right>
      <top style="thin">
        <color rgb="FF0E225B"/>
      </top>
      <bottom style="thin">
        <color rgb="FF0E225B"/>
      </bottom>
      <diagonal/>
    </border>
    <border>
      <left/>
      <right style="thin">
        <color indexed="64"/>
      </right>
      <top/>
      <bottom style="thin">
        <color rgb="FF0E225B"/>
      </bottom>
      <diagonal/>
    </border>
    <border>
      <left/>
      <right style="thin">
        <color rgb="FF0E225B"/>
      </right>
      <top/>
      <bottom style="thin">
        <color indexed="64"/>
      </bottom>
      <diagonal/>
    </border>
    <border>
      <left style="medium">
        <color rgb="FFCBB26A"/>
      </left>
      <right/>
      <top style="medium">
        <color rgb="FFCBB26A"/>
      </top>
      <bottom/>
      <diagonal/>
    </border>
    <border>
      <left/>
      <right/>
      <top style="medium">
        <color rgb="FFCBB26A"/>
      </top>
      <bottom/>
      <diagonal/>
    </border>
    <border>
      <left/>
      <right style="medium">
        <color rgb="FFCBB26A"/>
      </right>
      <top style="medium">
        <color rgb="FFCBB26A"/>
      </top>
      <bottom/>
      <diagonal/>
    </border>
    <border>
      <left style="medium">
        <color rgb="FFCBB26A"/>
      </left>
      <right/>
      <top/>
      <bottom/>
      <diagonal/>
    </border>
    <border>
      <left/>
      <right style="medium">
        <color rgb="FFCBB26A"/>
      </right>
      <top/>
      <bottom/>
      <diagonal/>
    </border>
    <border>
      <left style="medium">
        <color rgb="FFCBB26A"/>
      </left>
      <right/>
      <top/>
      <bottom style="medium">
        <color rgb="FFCBB26A"/>
      </bottom>
      <diagonal/>
    </border>
    <border>
      <left/>
      <right/>
      <top/>
      <bottom style="medium">
        <color rgb="FFCBB26A"/>
      </bottom>
      <diagonal/>
    </border>
    <border>
      <left/>
      <right style="medium">
        <color rgb="FFCBB26A"/>
      </right>
      <top/>
      <bottom style="medium">
        <color rgb="FFCBB26A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2" fillId="0" borderId="0"/>
    <xf numFmtId="9" fontId="52" fillId="0" borderId="0" applyFont="0" applyFill="0" applyBorder="0" applyAlignment="0" applyProtection="0"/>
    <xf numFmtId="8" fontId="59" fillId="0" borderId="0" applyFont="0" applyFill="0" applyBorder="0" applyAlignment="0" applyProtection="0"/>
  </cellStyleXfs>
  <cellXfs count="803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5" fontId="3" fillId="0" borderId="0" xfId="0" applyNumberFormat="1" applyFont="1"/>
    <xf numFmtId="7" fontId="3" fillId="0" borderId="0" xfId="0" applyNumberFormat="1" applyFont="1"/>
    <xf numFmtId="0" fontId="3" fillId="0" borderId="0" xfId="0" applyFont="1" applyAlignment="1">
      <alignment horizontal="left"/>
    </xf>
    <xf numFmtId="0" fontId="4" fillId="0" borderId="0" xfId="0" applyFont="1" applyProtection="1">
      <protection locked="0"/>
    </xf>
    <xf numFmtId="0" fontId="3" fillId="0" borderId="0" xfId="0" applyFont="1" applyAlignment="1">
      <alignment horizontal="center"/>
    </xf>
    <xf numFmtId="10" fontId="6" fillId="0" borderId="0" xfId="0" applyNumberFormat="1" applyFont="1" applyAlignment="1" applyProtection="1">
      <alignment horizontal="center"/>
      <protection locked="0"/>
    </xf>
    <xf numFmtId="165" fontId="5" fillId="0" borderId="0" xfId="0" applyNumberFormat="1" applyFont="1" applyProtection="1">
      <protection locked="0"/>
    </xf>
    <xf numFmtId="0" fontId="7" fillId="0" borderId="0" xfId="0" applyFont="1"/>
    <xf numFmtId="0" fontId="3" fillId="0" borderId="0" xfId="0" quotePrefix="1" applyFont="1" applyAlignment="1">
      <alignment horizontal="left"/>
    </xf>
    <xf numFmtId="0" fontId="3" fillId="0" borderId="0" xfId="0" applyFont="1" applyProtection="1">
      <protection locked="0"/>
    </xf>
    <xf numFmtId="0" fontId="8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10" fontId="5" fillId="0" borderId="0" xfId="0" applyNumberFormat="1" applyFont="1" applyProtection="1">
      <protection locked="0"/>
    </xf>
    <xf numFmtId="0" fontId="9" fillId="0" borderId="0" xfId="0" applyFont="1" applyAlignment="1">
      <alignment horizontal="center"/>
    </xf>
    <xf numFmtId="166" fontId="5" fillId="0" borderId="0" xfId="0" applyNumberFormat="1" applyFont="1" applyProtection="1">
      <protection locked="0"/>
    </xf>
    <xf numFmtId="0" fontId="9" fillId="0" borderId="0" xfId="0" applyFont="1" applyAlignment="1">
      <alignment horizontal="left"/>
    </xf>
    <xf numFmtId="0" fontId="9" fillId="0" borderId="0" xfId="0" applyFont="1"/>
    <xf numFmtId="10" fontId="1" fillId="0" borderId="0" xfId="0" applyNumberFormat="1" applyFont="1"/>
    <xf numFmtId="0" fontId="9" fillId="0" borderId="0" xfId="0" applyFont="1" applyAlignment="1" applyProtection="1">
      <alignment horizontal="left"/>
      <protection locked="0"/>
    </xf>
    <xf numFmtId="1" fontId="10" fillId="0" borderId="0" xfId="0" applyNumberFormat="1" applyFont="1" applyAlignment="1">
      <alignment horizontal="left"/>
    </xf>
    <xf numFmtId="5" fontId="3" fillId="0" borderId="0" xfId="0" applyNumberFormat="1" applyFont="1" applyAlignment="1">
      <alignment horizontal="center"/>
    </xf>
    <xf numFmtId="165" fontId="7" fillId="0" borderId="0" xfId="0" applyNumberFormat="1" applyFont="1"/>
    <xf numFmtId="5" fontId="3" fillId="0" borderId="0" xfId="0" applyNumberFormat="1" applyFont="1" applyAlignment="1">
      <alignment horizontal="right"/>
    </xf>
    <xf numFmtId="6" fontId="3" fillId="0" borderId="0" xfId="0" applyNumberFormat="1" applyFont="1" applyAlignment="1">
      <alignment horizontal="center"/>
    </xf>
    <xf numFmtId="2" fontId="7" fillId="0" borderId="0" xfId="0" applyNumberFormat="1" applyFont="1" applyAlignment="1">
      <alignment horizontal="right"/>
    </xf>
    <xf numFmtId="0" fontId="7" fillId="0" borderId="0" xfId="0" applyFont="1" applyAlignment="1">
      <alignment horizontal="left"/>
    </xf>
    <xf numFmtId="2" fontId="7" fillId="0" borderId="0" xfId="0" applyNumberFormat="1" applyFont="1" applyAlignment="1">
      <alignment horizontal="center"/>
    </xf>
    <xf numFmtId="165" fontId="3" fillId="0" borderId="0" xfId="0" applyNumberFormat="1" applyFont="1"/>
    <xf numFmtId="165" fontId="3" fillId="0" borderId="0" xfId="0" applyNumberFormat="1" applyFont="1" applyAlignment="1">
      <alignment horizontal="right"/>
    </xf>
    <xf numFmtId="10" fontId="5" fillId="0" borderId="0" xfId="0" applyNumberFormat="1" applyFont="1" applyAlignment="1" applyProtection="1">
      <alignment horizontal="center"/>
      <protection locked="0"/>
    </xf>
    <xf numFmtId="10" fontId="4" fillId="0" borderId="0" xfId="0" applyNumberFormat="1" applyFont="1" applyAlignment="1">
      <alignment horizontal="center"/>
    </xf>
    <xf numFmtId="0" fontId="8" fillId="0" borderId="0" xfId="0" quotePrefix="1" applyFont="1" applyAlignment="1">
      <alignment horizontal="left"/>
    </xf>
    <xf numFmtId="2" fontId="6" fillId="0" borderId="0" xfId="0" applyNumberFormat="1" applyFont="1" applyProtection="1">
      <protection locked="0"/>
    </xf>
    <xf numFmtId="10" fontId="3" fillId="0" borderId="0" xfId="0" applyNumberFormat="1" applyFont="1"/>
    <xf numFmtId="5" fontId="3" fillId="0" borderId="0" xfId="0" applyNumberFormat="1" applyFont="1" applyAlignment="1">
      <alignment horizontal="left"/>
    </xf>
    <xf numFmtId="0" fontId="11" fillId="0" borderId="0" xfId="0" applyFont="1" applyAlignment="1">
      <alignment horizontal="left"/>
    </xf>
    <xf numFmtId="5" fontId="7" fillId="0" borderId="0" xfId="0" applyNumberFormat="1" applyFont="1" applyAlignment="1">
      <alignment horizontal="center"/>
    </xf>
    <xf numFmtId="0" fontId="3" fillId="0" borderId="0" xfId="0" applyFont="1" applyAlignment="1" applyProtection="1">
      <alignment horizontal="left"/>
      <protection locked="0"/>
    </xf>
    <xf numFmtId="0" fontId="5" fillId="0" borderId="0" xfId="0" applyFont="1" applyAlignment="1" applyProtection="1">
      <alignment horizontal="fill"/>
      <protection locked="0"/>
    </xf>
    <xf numFmtId="14" fontId="3" fillId="0" borderId="0" xfId="0" applyNumberFormat="1" applyFont="1"/>
    <xf numFmtId="14" fontId="3" fillId="0" borderId="0" xfId="0" applyNumberFormat="1" applyFont="1" applyProtection="1">
      <protection locked="0"/>
    </xf>
    <xf numFmtId="14" fontId="12" fillId="0" borderId="0" xfId="0" applyNumberFormat="1" applyFont="1" applyAlignment="1" applyProtection="1">
      <alignment horizontal="left"/>
      <protection locked="0"/>
    </xf>
    <xf numFmtId="0" fontId="13" fillId="0" borderId="0" xfId="0" applyFont="1" applyAlignment="1">
      <alignment horizontal="center"/>
    </xf>
    <xf numFmtId="0" fontId="14" fillId="0" borderId="0" xfId="0" applyFont="1"/>
    <xf numFmtId="0" fontId="13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0" fillId="0" borderId="0" xfId="0" applyProtection="1">
      <protection locked="0"/>
    </xf>
    <xf numFmtId="0" fontId="0" fillId="0" borderId="4" xfId="0" applyBorder="1"/>
    <xf numFmtId="0" fontId="16" fillId="0" borderId="0" xfId="0" applyFont="1" applyAlignment="1">
      <alignment horizontal="centerContinuous"/>
    </xf>
    <xf numFmtId="0" fontId="13" fillId="0" borderId="5" xfId="0" applyFont="1" applyBorder="1" applyAlignment="1">
      <alignment horizontal="centerContinuous"/>
    </xf>
    <xf numFmtId="0" fontId="17" fillId="0" borderId="0" xfId="0" applyFont="1" applyAlignment="1">
      <alignment horizontal="centerContinuous"/>
    </xf>
    <xf numFmtId="0" fontId="17" fillId="0" borderId="0" xfId="0" applyFont="1"/>
    <xf numFmtId="0" fontId="18" fillId="0" borderId="0" xfId="0" applyFont="1"/>
    <xf numFmtId="0" fontId="18" fillId="0" borderId="4" xfId="0" applyFont="1" applyBorder="1"/>
    <xf numFmtId="0" fontId="13" fillId="0" borderId="0" xfId="0" applyFont="1"/>
    <xf numFmtId="0" fontId="13" fillId="0" borderId="5" xfId="0" applyFont="1" applyBorder="1"/>
    <xf numFmtId="0" fontId="19" fillId="0" borderId="0" xfId="0" applyFont="1" applyAlignment="1">
      <alignment horizontal="centerContinuous"/>
    </xf>
    <xf numFmtId="6" fontId="13" fillId="0" borderId="0" xfId="1" applyNumberFormat="1" applyFont="1" applyAlignment="1" applyProtection="1">
      <alignment horizontal="center"/>
    </xf>
    <xf numFmtId="6" fontId="2" fillId="0" borderId="0" xfId="1" applyNumberFormat="1" applyAlignment="1" applyProtection="1">
      <alignment horizontal="center"/>
    </xf>
    <xf numFmtId="0" fontId="13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13" fillId="0" borderId="0" xfId="0" applyFont="1" applyAlignment="1" applyProtection="1">
      <alignment horizontal="center"/>
      <protection locked="0"/>
    </xf>
    <xf numFmtId="0" fontId="13" fillId="0" borderId="5" xfId="0" applyFont="1" applyBorder="1" applyAlignment="1">
      <alignment horizontal="center"/>
    </xf>
    <xf numFmtId="9" fontId="13" fillId="0" borderId="0" xfId="3" applyFont="1" applyAlignment="1" applyProtection="1">
      <alignment horizontal="center"/>
    </xf>
    <xf numFmtId="9" fontId="2" fillId="0" borderId="0" xfId="3" applyAlignment="1" applyProtection="1">
      <alignment horizontal="center"/>
    </xf>
    <xf numFmtId="0" fontId="20" fillId="0" borderId="0" xfId="0" applyFont="1" applyAlignment="1" applyProtection="1">
      <alignment horizontal="center"/>
      <protection locked="0"/>
    </xf>
    <xf numFmtId="6" fontId="13" fillId="0" borderId="5" xfId="1" applyNumberFormat="1" applyFont="1" applyBorder="1" applyAlignment="1" applyProtection="1">
      <alignment horizontal="center"/>
    </xf>
    <xf numFmtId="10" fontId="13" fillId="0" borderId="0" xfId="3" applyNumberFormat="1" applyFont="1" applyAlignment="1" applyProtection="1">
      <alignment horizontal="center"/>
    </xf>
    <xf numFmtId="10" fontId="2" fillId="0" borderId="0" xfId="3" applyNumberFormat="1" applyAlignment="1" applyProtection="1">
      <alignment horizontal="center"/>
    </xf>
    <xf numFmtId="0" fontId="21" fillId="0" borderId="0" xfId="0" applyFont="1" applyAlignment="1" applyProtection="1">
      <alignment horizontal="center"/>
      <protection locked="0"/>
    </xf>
    <xf numFmtId="3" fontId="13" fillId="0" borderId="5" xfId="2" applyNumberFormat="1" applyFont="1" applyBorder="1" applyAlignment="1" applyProtection="1">
      <alignment horizontal="center"/>
    </xf>
    <xf numFmtId="6" fontId="21" fillId="0" borderId="0" xfId="1" applyNumberFormat="1" applyFont="1" applyBorder="1" applyAlignment="1" applyProtection="1">
      <protection locked="0"/>
    </xf>
    <xf numFmtId="44" fontId="13" fillId="0" borderId="5" xfId="1" applyFont="1" applyBorder="1" applyAlignment="1" applyProtection="1">
      <alignment horizontal="center"/>
    </xf>
    <xf numFmtId="3" fontId="21" fillId="0" borderId="0" xfId="2" applyNumberFormat="1" applyFont="1" applyBorder="1" applyAlignment="1" applyProtection="1">
      <protection locked="0"/>
    </xf>
    <xf numFmtId="44" fontId="21" fillId="0" borderId="0" xfId="1" applyFont="1" applyBorder="1" applyAlignment="1" applyProtection="1">
      <protection locked="0"/>
    </xf>
    <xf numFmtId="165" fontId="13" fillId="0" borderId="0" xfId="3" applyNumberFormat="1" applyFont="1" applyAlignment="1" applyProtection="1">
      <alignment horizontal="center"/>
    </xf>
    <xf numFmtId="165" fontId="2" fillId="0" borderId="0" xfId="3" applyNumberFormat="1" applyAlignment="1" applyProtection="1">
      <alignment horizontal="center"/>
    </xf>
    <xf numFmtId="0" fontId="19" fillId="0" borderId="0" xfId="0" applyFont="1"/>
    <xf numFmtId="0" fontId="21" fillId="2" borderId="0" xfId="0" applyFont="1" applyFill="1"/>
    <xf numFmtId="7" fontId="21" fillId="0" borderId="0" xfId="1" applyNumberFormat="1" applyFont="1" applyBorder="1" applyAlignment="1" applyProtection="1">
      <protection locked="0"/>
    </xf>
    <xf numFmtId="9" fontId="13" fillId="0" borderId="5" xfId="3" applyFont="1" applyBorder="1" applyAlignment="1" applyProtection="1">
      <alignment horizontal="center"/>
    </xf>
    <xf numFmtId="0" fontId="21" fillId="0" borderId="0" xfId="0" applyFont="1" applyProtection="1">
      <protection locked="0"/>
    </xf>
    <xf numFmtId="10" fontId="13" fillId="0" borderId="5" xfId="3" applyNumberFormat="1" applyFont="1" applyBorder="1" applyAlignment="1" applyProtection="1">
      <alignment horizontal="center"/>
    </xf>
    <xf numFmtId="168" fontId="13" fillId="0" borderId="0" xfId="0" applyNumberFormat="1" applyFont="1" applyAlignment="1">
      <alignment horizontal="center"/>
    </xf>
    <xf numFmtId="168" fontId="0" fillId="0" borderId="0" xfId="0" applyNumberFormat="1" applyAlignment="1">
      <alignment horizontal="center"/>
    </xf>
    <xf numFmtId="9" fontId="17" fillId="0" borderId="0" xfId="3" applyFont="1" applyBorder="1" applyAlignment="1" applyProtection="1">
      <protection locked="0"/>
    </xf>
    <xf numFmtId="10" fontId="21" fillId="0" borderId="0" xfId="3" applyNumberFormat="1" applyFont="1" applyBorder="1" applyAlignment="1" applyProtection="1">
      <protection locked="0"/>
    </xf>
    <xf numFmtId="165" fontId="13" fillId="0" borderId="5" xfId="3" applyNumberFormat="1" applyFont="1" applyBorder="1" applyAlignment="1" applyProtection="1">
      <alignment horizontal="center"/>
    </xf>
    <xf numFmtId="10" fontId="21" fillId="0" borderId="0" xfId="3" applyNumberFormat="1" applyFont="1" applyBorder="1" applyAlignment="1" applyProtection="1">
      <alignment horizontal="right"/>
      <protection locked="0"/>
    </xf>
    <xf numFmtId="10" fontId="13" fillId="0" borderId="0" xfId="3" applyNumberFormat="1" applyFont="1" applyBorder="1" applyAlignment="1" applyProtection="1">
      <protection locked="0"/>
    </xf>
    <xf numFmtId="168" fontId="17" fillId="0" borderId="0" xfId="0" applyNumberFormat="1" applyFont="1" applyAlignment="1">
      <alignment horizontal="center"/>
    </xf>
    <xf numFmtId="168" fontId="18" fillId="0" borderId="0" xfId="0" applyNumberFormat="1" applyFont="1" applyAlignment="1">
      <alignment horizontal="center"/>
    </xf>
    <xf numFmtId="0" fontId="18" fillId="0" borderId="0" xfId="0" applyFont="1" applyProtection="1">
      <protection locked="0"/>
    </xf>
    <xf numFmtId="165" fontId="21" fillId="0" borderId="0" xfId="3" applyNumberFormat="1" applyFont="1" applyBorder="1" applyAlignment="1" applyProtection="1">
      <protection locked="0"/>
    </xf>
    <xf numFmtId="10" fontId="13" fillId="0" borderId="0" xfId="3" applyNumberFormat="1" applyFont="1" applyBorder="1" applyAlignment="1" applyProtection="1"/>
    <xf numFmtId="10" fontId="13" fillId="0" borderId="0" xfId="3" applyNumberFormat="1" applyFont="1" applyAlignment="1" applyProtection="1">
      <alignment horizontal="centerContinuous"/>
    </xf>
    <xf numFmtId="10" fontId="2" fillId="0" borderId="0" xfId="3" applyNumberFormat="1" applyAlignment="1" applyProtection="1">
      <alignment horizontal="centerContinuous"/>
    </xf>
    <xf numFmtId="168" fontId="13" fillId="0" borderId="5" xfId="0" applyNumberFormat="1" applyFont="1" applyBorder="1" applyAlignment="1">
      <alignment horizontal="center"/>
    </xf>
    <xf numFmtId="0" fontId="13" fillId="2" borderId="0" xfId="0" applyFont="1" applyFill="1"/>
    <xf numFmtId="0" fontId="13" fillId="0" borderId="0" xfId="0" applyFont="1" applyAlignment="1">
      <alignment horizontal="right"/>
    </xf>
    <xf numFmtId="168" fontId="13" fillId="0" borderId="0" xfId="0" applyNumberFormat="1" applyFont="1"/>
    <xf numFmtId="10" fontId="13" fillId="0" borderId="0" xfId="3" applyNumberFormat="1" applyFont="1" applyBorder="1" applyAlignment="1" applyProtection="1">
      <alignment horizontal="center"/>
    </xf>
    <xf numFmtId="10" fontId="2" fillId="0" borderId="0" xfId="3" applyNumberFormat="1" applyBorder="1" applyAlignment="1" applyProtection="1">
      <alignment horizontal="center"/>
    </xf>
    <xf numFmtId="168" fontId="17" fillId="0" borderId="5" xfId="0" applyNumberFormat="1" applyFont="1" applyBorder="1" applyAlignment="1">
      <alignment horizontal="center"/>
    </xf>
    <xf numFmtId="168" fontId="21" fillId="0" borderId="0" xfId="0" applyNumberFormat="1" applyFont="1" applyProtection="1">
      <protection locked="0"/>
    </xf>
    <xf numFmtId="10" fontId="13" fillId="0" borderId="5" xfId="3" applyNumberFormat="1" applyFont="1" applyBorder="1" applyAlignment="1" applyProtection="1">
      <alignment horizontal="centerContinuous"/>
    </xf>
    <xf numFmtId="10" fontId="19" fillId="0" borderId="0" xfId="3" applyNumberFormat="1" applyFont="1" applyBorder="1" applyAlignment="1" applyProtection="1">
      <alignment horizontal="centerContinuous"/>
    </xf>
    <xf numFmtId="10" fontId="13" fillId="0" borderId="0" xfId="3" applyNumberFormat="1" applyFont="1" applyBorder="1" applyAlignment="1" applyProtection="1">
      <alignment horizontal="centerContinuous"/>
    </xf>
    <xf numFmtId="0" fontId="22" fillId="0" borderId="6" xfId="0" applyFont="1" applyBorder="1" applyProtection="1">
      <protection locked="0"/>
    </xf>
    <xf numFmtId="0" fontId="13" fillId="0" borderId="6" xfId="0" applyFont="1" applyBorder="1" applyProtection="1">
      <protection locked="0"/>
    </xf>
    <xf numFmtId="10" fontId="13" fillId="0" borderId="6" xfId="3" applyNumberFormat="1" applyFont="1" applyBorder="1" applyAlignment="1" applyProtection="1">
      <alignment horizontal="center"/>
      <protection locked="0"/>
    </xf>
    <xf numFmtId="0" fontId="21" fillId="0" borderId="6" xfId="0" applyFont="1" applyBorder="1" applyProtection="1">
      <protection locked="0"/>
    </xf>
    <xf numFmtId="0" fontId="0" fillId="0" borderId="7" xfId="0" applyBorder="1"/>
    <xf numFmtId="0" fontId="13" fillId="0" borderId="6" xfId="0" applyFont="1" applyBorder="1"/>
    <xf numFmtId="0" fontId="13" fillId="0" borderId="8" xfId="0" applyFont="1" applyBorder="1"/>
    <xf numFmtId="0" fontId="13" fillId="0" borderId="0" xfId="0" applyFont="1" applyProtection="1">
      <protection locked="0"/>
    </xf>
    <xf numFmtId="0" fontId="14" fillId="0" borderId="0" xfId="0" applyFont="1" applyAlignment="1">
      <alignment horizontal="right"/>
    </xf>
    <xf numFmtId="6" fontId="15" fillId="0" borderId="0" xfId="0" applyNumberFormat="1" applyFont="1"/>
    <xf numFmtId="8" fontId="15" fillId="0" borderId="0" xfId="3" applyNumberFormat="1" applyFont="1" applyBorder="1" applyAlignment="1" applyProtection="1">
      <alignment horizontal="right"/>
    </xf>
    <xf numFmtId="0" fontId="13" fillId="3" borderId="0" xfId="0" applyFont="1" applyFill="1" applyAlignment="1">
      <alignment horizontal="left"/>
    </xf>
    <xf numFmtId="0" fontId="13" fillId="3" borderId="0" xfId="0" applyFont="1" applyFill="1"/>
    <xf numFmtId="6" fontId="13" fillId="3" borderId="0" xfId="1" applyNumberFormat="1" applyFont="1" applyFill="1" applyBorder="1" applyAlignment="1" applyProtection="1">
      <protection locked="0"/>
    </xf>
    <xf numFmtId="0" fontId="19" fillId="3" borderId="0" xfId="0" applyFont="1" applyFill="1" applyAlignment="1">
      <alignment horizontal="left" vertical="top"/>
    </xf>
    <xf numFmtId="0" fontId="19" fillId="3" borderId="0" xfId="0" applyFont="1" applyFill="1"/>
    <xf numFmtId="6" fontId="19" fillId="3" borderId="0" xfId="1" applyNumberFormat="1" applyFont="1" applyFill="1" applyBorder="1" applyAlignment="1" applyProtection="1"/>
    <xf numFmtId="0" fontId="23" fillId="0" borderId="0" xfId="0" applyFont="1"/>
    <xf numFmtId="0" fontId="26" fillId="0" borderId="0" xfId="0" applyFont="1"/>
    <xf numFmtId="0" fontId="27" fillId="0" borderId="0" xfId="0" applyFont="1" applyAlignment="1">
      <alignment horizontal="centerContinuous"/>
    </xf>
    <xf numFmtId="0" fontId="26" fillId="0" borderId="0" xfId="0" applyFont="1" applyAlignment="1">
      <alignment horizontal="centerContinuous"/>
    </xf>
    <xf numFmtId="0" fontId="26" fillId="0" borderId="0" xfId="0" quotePrefix="1" applyFont="1" applyAlignment="1">
      <alignment horizontal="center"/>
    </xf>
    <xf numFmtId="10" fontId="28" fillId="0" borderId="0" xfId="0" applyNumberFormat="1" applyFont="1" applyProtection="1">
      <protection locked="0"/>
    </xf>
    <xf numFmtId="0" fontId="29" fillId="0" borderId="0" xfId="0" applyFont="1" applyAlignment="1" applyProtection="1">
      <alignment horizontal="left"/>
      <protection locked="0"/>
    </xf>
    <xf numFmtId="14" fontId="30" fillId="0" borderId="0" xfId="0" applyNumberFormat="1" applyFont="1" applyAlignment="1">
      <alignment horizontal="left"/>
    </xf>
    <xf numFmtId="0" fontId="30" fillId="0" borderId="0" xfId="0" applyFont="1" applyAlignment="1">
      <alignment horizontal="center"/>
    </xf>
    <xf numFmtId="0" fontId="43" fillId="0" borderId="0" xfId="0" applyFont="1"/>
    <xf numFmtId="10" fontId="31" fillId="4" borderId="13" xfId="3" applyNumberFormat="1" applyFont="1" applyFill="1" applyBorder="1" applyAlignment="1" applyProtection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44" fontId="32" fillId="0" borderId="0" xfId="1" applyFont="1" applyBorder="1" applyAlignment="1" applyProtection="1">
      <alignment horizontal="center"/>
    </xf>
    <xf numFmtId="0" fontId="23" fillId="0" borderId="18" xfId="0" applyFont="1" applyBorder="1"/>
    <xf numFmtId="0" fontId="23" fillId="0" borderId="19" xfId="0" applyFont="1" applyBorder="1"/>
    <xf numFmtId="0" fontId="31" fillId="0" borderId="0" xfId="0" applyFont="1"/>
    <xf numFmtId="0" fontId="36" fillId="0" borderId="0" xfId="0" applyFont="1" applyAlignment="1">
      <alignment horizontal="center"/>
    </xf>
    <xf numFmtId="0" fontId="24" fillId="0" borderId="0" xfId="0" applyFont="1"/>
    <xf numFmtId="165" fontId="25" fillId="0" borderId="19" xfId="3" applyNumberFormat="1" applyFont="1" applyBorder="1" applyProtection="1"/>
    <xf numFmtId="0" fontId="23" fillId="0" borderId="20" xfId="0" applyFont="1" applyBorder="1"/>
    <xf numFmtId="0" fontId="23" fillId="0" borderId="22" xfId="0" applyFont="1" applyBorder="1"/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0" fillId="0" borderId="38" xfId="0" applyBorder="1"/>
    <xf numFmtId="0" fontId="0" fillId="0" borderId="40" xfId="0" applyBorder="1"/>
    <xf numFmtId="0" fontId="0" fillId="4" borderId="12" xfId="0" applyFill="1" applyBorder="1" applyAlignment="1">
      <alignment horizontal="right"/>
    </xf>
    <xf numFmtId="0" fontId="0" fillId="4" borderId="14" xfId="0" applyFill="1" applyBorder="1"/>
    <xf numFmtId="0" fontId="0" fillId="0" borderId="39" xfId="0" applyBorder="1"/>
    <xf numFmtId="0" fontId="43" fillId="0" borderId="39" xfId="0" applyFont="1" applyBorder="1"/>
    <xf numFmtId="0" fontId="0" fillId="0" borderId="41" xfId="0" applyBorder="1"/>
    <xf numFmtId="0" fontId="0" fillId="0" borderId="42" xfId="0" applyBorder="1"/>
    <xf numFmtId="0" fontId="0" fillId="7" borderId="0" xfId="0" applyFill="1"/>
    <xf numFmtId="0" fontId="48" fillId="7" borderId="0" xfId="0" applyFont="1" applyFill="1"/>
    <xf numFmtId="0" fontId="43" fillId="7" borderId="0" xfId="0" applyFont="1" applyFill="1"/>
    <xf numFmtId="0" fontId="37" fillId="7" borderId="0" xfId="0" applyFont="1" applyFill="1"/>
    <xf numFmtId="0" fontId="42" fillId="7" borderId="0" xfId="0" applyFont="1" applyFill="1"/>
    <xf numFmtId="0" fontId="0" fillId="7" borderId="15" xfId="0" applyFill="1" applyBorder="1"/>
    <xf numFmtId="0" fontId="0" fillId="7" borderId="16" xfId="0" applyFill="1" applyBorder="1"/>
    <xf numFmtId="0" fontId="0" fillId="7" borderId="17" xfId="0" applyFill="1" applyBorder="1"/>
    <xf numFmtId="0" fontId="38" fillId="7" borderId="18" xfId="0" applyFont="1" applyFill="1" applyBorder="1"/>
    <xf numFmtId="0" fontId="0" fillId="7" borderId="19" xfId="0" applyFill="1" applyBorder="1"/>
    <xf numFmtId="0" fontId="0" fillId="7" borderId="18" xfId="0" applyFill="1" applyBorder="1"/>
    <xf numFmtId="0" fontId="43" fillId="7" borderId="18" xfId="0" applyFont="1" applyFill="1" applyBorder="1"/>
    <xf numFmtId="0" fontId="43" fillId="7" borderId="19" xfId="0" applyFont="1" applyFill="1" applyBorder="1"/>
    <xf numFmtId="0" fontId="0" fillId="7" borderId="20" xfId="0" applyFill="1" applyBorder="1"/>
    <xf numFmtId="0" fontId="0" fillId="7" borderId="21" xfId="0" applyFill="1" applyBorder="1"/>
    <xf numFmtId="0" fontId="42" fillId="7" borderId="21" xfId="0" applyFont="1" applyFill="1" applyBorder="1"/>
    <xf numFmtId="0" fontId="0" fillId="7" borderId="22" xfId="0" applyFill="1" applyBorder="1"/>
    <xf numFmtId="0" fontId="50" fillId="7" borderId="0" xfId="0" applyFont="1" applyFill="1"/>
    <xf numFmtId="167" fontId="0" fillId="0" borderId="0" xfId="0" applyNumberFormat="1"/>
    <xf numFmtId="167" fontId="23" fillId="0" borderId="0" xfId="0" applyNumberFormat="1" applyFont="1"/>
    <xf numFmtId="0" fontId="53" fillId="0" borderId="0" xfId="4" applyFont="1"/>
    <xf numFmtId="0" fontId="52" fillId="0" borderId="0" xfId="4"/>
    <xf numFmtId="0" fontId="54" fillId="8" borderId="0" xfId="4" applyFont="1" applyFill="1"/>
    <xf numFmtId="0" fontId="55" fillId="8" borderId="0" xfId="4" applyFont="1" applyFill="1"/>
    <xf numFmtId="0" fontId="56" fillId="8" borderId="0" xfId="4" applyFont="1" applyFill="1"/>
    <xf numFmtId="0" fontId="55" fillId="8" borderId="0" xfId="4" quotePrefix="1" applyFont="1" applyFill="1"/>
    <xf numFmtId="168" fontId="55" fillId="8" borderId="0" xfId="4" applyNumberFormat="1" applyFont="1" applyFill="1"/>
    <xf numFmtId="2" fontId="55" fillId="8" borderId="0" xfId="4" applyNumberFormat="1" applyFont="1" applyFill="1"/>
    <xf numFmtId="0" fontId="55" fillId="8" borderId="0" xfId="4" applyFont="1" applyFill="1" applyAlignment="1">
      <alignment horizontal="right"/>
    </xf>
    <xf numFmtId="9" fontId="55" fillId="8" borderId="0" xfId="5" applyFont="1" applyFill="1"/>
    <xf numFmtId="0" fontId="57" fillId="8" borderId="0" xfId="4" applyFont="1" applyFill="1"/>
    <xf numFmtId="0" fontId="57" fillId="8" borderId="0" xfId="4" applyFont="1" applyFill="1" applyAlignment="1">
      <alignment horizontal="right"/>
    </xf>
    <xf numFmtId="0" fontId="58" fillId="0" borderId="0" xfId="4" applyFont="1"/>
    <xf numFmtId="6" fontId="55" fillId="8" borderId="0" xfId="6" applyNumberFormat="1" applyFont="1" applyFill="1"/>
    <xf numFmtId="0" fontId="57" fillId="8" borderId="0" xfId="4" applyFont="1" applyFill="1" applyAlignment="1">
      <alignment vertical="center"/>
    </xf>
    <xf numFmtId="0" fontId="53" fillId="0" borderId="0" xfId="4" applyFont="1" applyAlignment="1">
      <alignment horizontal="right"/>
    </xf>
    <xf numFmtId="177" fontId="55" fillId="8" borderId="0" xfId="5" applyNumberFormat="1" applyFont="1" applyFill="1"/>
    <xf numFmtId="0" fontId="57" fillId="8" borderId="0" xfId="4" applyFont="1" applyFill="1" applyAlignment="1">
      <alignment horizontal="right" vertical="center"/>
    </xf>
    <xf numFmtId="167" fontId="57" fillId="8" borderId="0" xfId="4" applyNumberFormat="1" applyFont="1" applyFill="1" applyAlignment="1">
      <alignment vertical="center"/>
    </xf>
    <xf numFmtId="178" fontId="55" fillId="8" borderId="0" xfId="5" applyNumberFormat="1" applyFont="1" applyFill="1"/>
    <xf numFmtId="0" fontId="60" fillId="8" borderId="0" xfId="4" applyFont="1" applyFill="1" applyAlignment="1">
      <alignment vertical="center"/>
    </xf>
    <xf numFmtId="0" fontId="60" fillId="8" borderId="0" xfId="4" applyFont="1" applyFill="1" applyAlignment="1">
      <alignment horizontal="right" vertical="center"/>
    </xf>
    <xf numFmtId="0" fontId="58" fillId="0" borderId="0" xfId="4" applyFont="1" applyAlignment="1">
      <alignment horizontal="right"/>
    </xf>
    <xf numFmtId="0" fontId="55" fillId="8" borderId="0" xfId="4" applyFont="1" applyFill="1" applyAlignment="1">
      <alignment horizontal="right" vertical="center"/>
    </xf>
    <xf numFmtId="0" fontId="55" fillId="8" borderId="0" xfId="4" applyFont="1" applyFill="1" applyAlignment="1">
      <alignment horizontal="center"/>
    </xf>
    <xf numFmtId="7" fontId="55" fillId="8" borderId="0" xfId="4" applyNumberFormat="1" applyFont="1" applyFill="1"/>
    <xf numFmtId="165" fontId="55" fillId="8" borderId="0" xfId="5" applyNumberFormat="1" applyFont="1" applyFill="1"/>
    <xf numFmtId="9" fontId="55" fillId="8" borderId="0" xfId="4" applyNumberFormat="1" applyFont="1" applyFill="1"/>
    <xf numFmtId="6" fontId="55" fillId="8" borderId="0" xfId="4" applyNumberFormat="1" applyFont="1" applyFill="1"/>
    <xf numFmtId="0" fontId="53" fillId="0" borderId="0" xfId="4" applyFont="1" applyAlignment="1">
      <alignment horizontal="center"/>
    </xf>
    <xf numFmtId="168" fontId="53" fillId="0" borderId="0" xfId="4" applyNumberFormat="1" applyFont="1"/>
    <xf numFmtId="0" fontId="52" fillId="9" borderId="0" xfId="4" applyFill="1"/>
    <xf numFmtId="0" fontId="52" fillId="9" borderId="51" xfId="4" applyFill="1" applyBorder="1"/>
    <xf numFmtId="0" fontId="52" fillId="9" borderId="52" xfId="4" applyFill="1" applyBorder="1"/>
    <xf numFmtId="0" fontId="63" fillId="9" borderId="0" xfId="4" applyFont="1" applyFill="1" applyAlignment="1">
      <alignment horizontal="center" vertical="center"/>
    </xf>
    <xf numFmtId="0" fontId="64" fillId="9" borderId="0" xfId="4" applyFont="1" applyFill="1" applyAlignment="1">
      <alignment horizontal="center" vertical="center"/>
    </xf>
    <xf numFmtId="0" fontId="52" fillId="5" borderId="0" xfId="4" applyFill="1" applyAlignment="1">
      <alignment vertical="center"/>
    </xf>
    <xf numFmtId="0" fontId="67" fillId="9" borderId="0" xfId="4" applyFont="1" applyFill="1" applyAlignment="1">
      <alignment horizontal="center" vertical="center"/>
    </xf>
    <xf numFmtId="0" fontId="67" fillId="9" borderId="52" xfId="4" applyFont="1" applyFill="1" applyBorder="1" applyAlignment="1">
      <alignment horizontal="center" vertical="center"/>
    </xf>
    <xf numFmtId="0" fontId="52" fillId="5" borderId="0" xfId="4" applyFill="1"/>
    <xf numFmtId="0" fontId="69" fillId="9" borderId="0" xfId="4" applyFont="1" applyFill="1" applyAlignment="1">
      <alignment horizontal="center" vertical="center"/>
    </xf>
    <xf numFmtId="0" fontId="69" fillId="9" borderId="51" xfId="4" applyFont="1" applyFill="1" applyBorder="1" applyAlignment="1">
      <alignment horizontal="center" vertical="center"/>
    </xf>
    <xf numFmtId="0" fontId="71" fillId="9" borderId="0" xfId="4" applyFont="1" applyFill="1" applyAlignment="1">
      <alignment vertical="center"/>
    </xf>
    <xf numFmtId="0" fontId="71" fillId="9" borderId="51" xfId="4" applyFont="1" applyFill="1" applyBorder="1" applyAlignment="1">
      <alignment vertical="center"/>
    </xf>
    <xf numFmtId="0" fontId="69" fillId="9" borderId="0" xfId="4" applyFont="1" applyFill="1" applyAlignment="1">
      <alignment horizontal="center"/>
    </xf>
    <xf numFmtId="0" fontId="69" fillId="9" borderId="51" xfId="4" applyFont="1" applyFill="1" applyBorder="1" applyAlignment="1">
      <alignment horizontal="center"/>
    </xf>
    <xf numFmtId="0" fontId="69" fillId="9" borderId="0" xfId="4" applyFont="1" applyFill="1"/>
    <xf numFmtId="0" fontId="69" fillId="9" borderId="0" xfId="4" applyFont="1" applyFill="1" applyAlignment="1">
      <alignment horizontal="left"/>
    </xf>
    <xf numFmtId="0" fontId="72" fillId="9" borderId="0" xfId="4" applyFont="1" applyFill="1" applyAlignment="1">
      <alignment horizontal="center" vertical="center"/>
    </xf>
    <xf numFmtId="0" fontId="72" fillId="9" borderId="0" xfId="4" applyFont="1" applyFill="1" applyAlignment="1">
      <alignment horizontal="center"/>
    </xf>
    <xf numFmtId="0" fontId="73" fillId="9" borderId="0" xfId="4" applyFont="1" applyFill="1" applyAlignment="1">
      <alignment horizontal="center" vertical="center"/>
    </xf>
    <xf numFmtId="0" fontId="73" fillId="9" borderId="0" xfId="4" applyFont="1" applyFill="1" applyAlignment="1">
      <alignment horizontal="center"/>
    </xf>
    <xf numFmtId="0" fontId="73" fillId="9" borderId="51" xfId="4" applyFont="1" applyFill="1" applyBorder="1" applyAlignment="1">
      <alignment horizontal="center" vertical="center"/>
    </xf>
    <xf numFmtId="0" fontId="57" fillId="9" borderId="0" xfId="4" applyFont="1" applyFill="1"/>
    <xf numFmtId="0" fontId="74" fillId="9" borderId="0" xfId="4" applyFont="1" applyFill="1" applyAlignment="1">
      <alignment horizontal="center"/>
    </xf>
    <xf numFmtId="0" fontId="74" fillId="9" borderId="51" xfId="4" applyFont="1" applyFill="1" applyBorder="1" applyAlignment="1">
      <alignment horizontal="center"/>
    </xf>
    <xf numFmtId="0" fontId="56" fillId="9" borderId="0" xfId="4" applyFont="1" applyFill="1"/>
    <xf numFmtId="0" fontId="56" fillId="9" borderId="51" xfId="4" applyFont="1" applyFill="1" applyBorder="1"/>
    <xf numFmtId="179" fontId="75" fillId="9" borderId="0" xfId="5" applyNumberFormat="1" applyFont="1" applyFill="1" applyBorder="1" applyAlignment="1">
      <alignment horizontal="center" vertical="center"/>
    </xf>
    <xf numFmtId="0" fontId="56" fillId="9" borderId="52" xfId="4" applyFont="1" applyFill="1" applyBorder="1"/>
    <xf numFmtId="0" fontId="75" fillId="9" borderId="0" xfId="4" applyFont="1" applyFill="1" applyAlignment="1">
      <alignment horizontal="center" vertical="center"/>
    </xf>
    <xf numFmtId="9" fontId="75" fillId="9" borderId="0" xfId="5" applyFont="1" applyFill="1" applyBorder="1" applyAlignment="1">
      <alignment horizontal="center" vertical="center"/>
    </xf>
    <xf numFmtId="0" fontId="52" fillId="9" borderId="53" xfId="4" applyFill="1" applyBorder="1"/>
    <xf numFmtId="0" fontId="52" fillId="9" borderId="54" xfId="4" applyFill="1" applyBorder="1"/>
    <xf numFmtId="0" fontId="52" fillId="9" borderId="55" xfId="4" applyFill="1" applyBorder="1"/>
    <xf numFmtId="0" fontId="52" fillId="6" borderId="0" xfId="4" applyFill="1"/>
    <xf numFmtId="0" fontId="53" fillId="6" borderId="0" xfId="4" applyFont="1" applyFill="1"/>
    <xf numFmtId="8" fontId="76" fillId="8" borderId="0" xfId="6" applyFont="1" applyFill="1"/>
    <xf numFmtId="9" fontId="76" fillId="8" borderId="0" xfId="5" applyFont="1" applyFill="1"/>
    <xf numFmtId="7" fontId="76" fillId="8" borderId="0" xfId="5" applyNumberFormat="1" applyFont="1" applyFill="1"/>
    <xf numFmtId="168" fontId="76" fillId="8" borderId="0" xfId="4" applyNumberFormat="1" applyFont="1" applyFill="1"/>
    <xf numFmtId="6" fontId="76" fillId="8" borderId="0" xfId="6" applyNumberFormat="1" applyFont="1" applyFill="1"/>
    <xf numFmtId="167" fontId="77" fillId="8" borderId="0" xfId="4" applyNumberFormat="1" applyFont="1" applyFill="1"/>
    <xf numFmtId="6" fontId="77" fillId="8" borderId="0" xfId="4" applyNumberFormat="1" applyFont="1" applyFill="1"/>
    <xf numFmtId="167" fontId="77" fillId="8" borderId="0" xfId="4" applyNumberFormat="1" applyFont="1" applyFill="1" applyAlignment="1">
      <alignment vertical="center"/>
    </xf>
    <xf numFmtId="5" fontId="76" fillId="8" borderId="0" xfId="4" applyNumberFormat="1" applyFont="1" applyFill="1"/>
    <xf numFmtId="10" fontId="76" fillId="8" borderId="0" xfId="4" applyNumberFormat="1" applyFont="1" applyFill="1"/>
    <xf numFmtId="168" fontId="77" fillId="8" borderId="0" xfId="4" applyNumberFormat="1" applyFont="1" applyFill="1" applyAlignment="1">
      <alignment vertical="center"/>
    </xf>
    <xf numFmtId="167" fontId="77" fillId="8" borderId="0" xfId="6" applyNumberFormat="1" applyFont="1" applyFill="1"/>
    <xf numFmtId="165" fontId="77" fillId="8" borderId="0" xfId="4" applyNumberFormat="1" applyFont="1" applyFill="1" applyAlignment="1">
      <alignment vertical="center"/>
    </xf>
    <xf numFmtId="0" fontId="79" fillId="7" borderId="30" xfId="0" applyFont="1" applyFill="1" applyBorder="1" applyProtection="1">
      <protection locked="0"/>
    </xf>
    <xf numFmtId="5" fontId="58" fillId="7" borderId="0" xfId="0" applyNumberFormat="1" applyFont="1" applyFill="1"/>
    <xf numFmtId="7" fontId="58" fillId="7" borderId="0" xfId="0" applyNumberFormat="1" applyFont="1" applyFill="1"/>
    <xf numFmtId="0" fontId="79" fillId="7" borderId="32" xfId="0" applyFont="1" applyFill="1" applyBorder="1" applyProtection="1">
      <protection locked="0"/>
    </xf>
    <xf numFmtId="14" fontId="79" fillId="7" borderId="33" xfId="0" applyNumberFormat="1" applyFont="1" applyFill="1" applyBorder="1" applyProtection="1">
      <protection locked="0"/>
    </xf>
    <xf numFmtId="14" fontId="80" fillId="7" borderId="33" xfId="0" applyNumberFormat="1" applyFont="1" applyFill="1" applyBorder="1" applyProtection="1">
      <protection locked="0"/>
    </xf>
    <xf numFmtId="37" fontId="79" fillId="7" borderId="33" xfId="0" applyNumberFormat="1" applyFont="1" applyFill="1" applyBorder="1" applyProtection="1">
      <protection locked="0"/>
    </xf>
    <xf numFmtId="7" fontId="79" fillId="7" borderId="33" xfId="0" applyNumberFormat="1" applyFont="1" applyFill="1" applyBorder="1" applyProtection="1">
      <protection locked="0"/>
    </xf>
    <xf numFmtId="0" fontId="60" fillId="6" borderId="0" xfId="0" applyFont="1" applyFill="1" applyAlignment="1">
      <alignment horizontal="center"/>
    </xf>
    <xf numFmtId="175" fontId="82" fillId="6" borderId="0" xfId="1" applyNumberFormat="1" applyFont="1" applyFill="1" applyBorder="1" applyAlignment="1" applyProtection="1">
      <alignment horizontal="center"/>
    </xf>
    <xf numFmtId="169" fontId="82" fillId="6" borderId="0" xfId="1" applyNumberFormat="1" applyFont="1" applyFill="1" applyBorder="1" applyAlignment="1" applyProtection="1">
      <alignment horizontal="center"/>
    </xf>
    <xf numFmtId="0" fontId="57" fillId="6" borderId="0" xfId="0" applyFont="1" applyFill="1" applyAlignment="1">
      <alignment horizontal="center"/>
    </xf>
    <xf numFmtId="0" fontId="57" fillId="6" borderId="0" xfId="0" applyFont="1" applyFill="1"/>
    <xf numFmtId="0" fontId="89" fillId="7" borderId="25" xfId="0" applyFont="1" applyFill="1" applyBorder="1" applyAlignment="1">
      <alignment horizontal="center"/>
    </xf>
    <xf numFmtId="0" fontId="90" fillId="6" borderId="0" xfId="0" applyFont="1" applyFill="1" applyAlignment="1">
      <alignment horizontal="center"/>
    </xf>
    <xf numFmtId="0" fontId="89" fillId="7" borderId="26" xfId="0" applyFont="1" applyFill="1" applyBorder="1" applyAlignment="1">
      <alignment horizontal="center"/>
    </xf>
    <xf numFmtId="0" fontId="90" fillId="6" borderId="6" xfId="0" applyFont="1" applyFill="1" applyBorder="1" applyAlignment="1">
      <alignment horizontal="center"/>
    </xf>
    <xf numFmtId="0" fontId="90" fillId="6" borderId="47" xfId="0" applyFont="1" applyFill="1" applyBorder="1" applyAlignment="1">
      <alignment horizontal="center"/>
    </xf>
    <xf numFmtId="0" fontId="89" fillId="7" borderId="27" xfId="0" applyFont="1" applyFill="1" applyBorder="1" applyAlignment="1">
      <alignment horizontal="center"/>
    </xf>
    <xf numFmtId="0" fontId="58" fillId="0" borderId="0" xfId="0" applyFont="1"/>
    <xf numFmtId="0" fontId="58" fillId="5" borderId="0" xfId="0" applyFont="1" applyFill="1"/>
    <xf numFmtId="0" fontId="57" fillId="6" borderId="0" xfId="0" applyFont="1" applyFill="1" applyAlignment="1">
      <alignment horizontal="left"/>
    </xf>
    <xf numFmtId="37" fontId="57" fillId="6" borderId="0" xfId="0" applyNumberFormat="1" applyFont="1" applyFill="1"/>
    <xf numFmtId="9" fontId="57" fillId="6" borderId="0" xfId="0" applyNumberFormat="1" applyFont="1" applyFill="1"/>
    <xf numFmtId="175" fontId="57" fillId="6" borderId="0" xfId="0" applyNumberFormat="1" applyFont="1" applyFill="1"/>
    <xf numFmtId="5" fontId="57" fillId="6" borderId="0" xfId="0" applyNumberFormat="1" applyFont="1" applyFill="1"/>
    <xf numFmtId="5" fontId="81" fillId="7" borderId="25" xfId="1" applyNumberFormat="1" applyFont="1" applyFill="1" applyBorder="1" applyProtection="1">
      <protection locked="0"/>
    </xf>
    <xf numFmtId="37" fontId="91" fillId="6" borderId="0" xfId="0" applyNumberFormat="1" applyFont="1" applyFill="1"/>
    <xf numFmtId="9" fontId="91" fillId="6" borderId="0" xfId="0" applyNumberFormat="1" applyFont="1" applyFill="1"/>
    <xf numFmtId="175" fontId="91" fillId="6" borderId="0" xfId="0" applyNumberFormat="1" applyFont="1" applyFill="1"/>
    <xf numFmtId="5" fontId="91" fillId="6" borderId="0" xfId="0" applyNumberFormat="1" applyFont="1" applyFill="1"/>
    <xf numFmtId="5" fontId="92" fillId="6" borderId="0" xfId="0" applyNumberFormat="1" applyFont="1" applyFill="1"/>
    <xf numFmtId="5" fontId="93" fillId="7" borderId="26" xfId="1" applyNumberFormat="1" applyFont="1" applyFill="1" applyBorder="1" applyProtection="1">
      <protection locked="0"/>
    </xf>
    <xf numFmtId="0" fontId="60" fillId="6" borderId="0" xfId="0" applyFont="1" applyFill="1" applyAlignment="1">
      <alignment horizontal="left"/>
    </xf>
    <xf numFmtId="0" fontId="60" fillId="6" borderId="0" xfId="0" applyFont="1" applyFill="1"/>
    <xf numFmtId="37" fontId="60" fillId="6" borderId="0" xfId="0" applyNumberFormat="1" applyFont="1" applyFill="1"/>
    <xf numFmtId="9" fontId="60" fillId="6" borderId="0" xfId="0" applyNumberFormat="1" applyFont="1" applyFill="1"/>
    <xf numFmtId="175" fontId="60" fillId="6" borderId="0" xfId="0" applyNumberFormat="1" applyFont="1" applyFill="1"/>
    <xf numFmtId="5" fontId="60" fillId="6" borderId="0" xfId="0" applyNumberFormat="1" applyFont="1" applyFill="1"/>
    <xf numFmtId="5" fontId="89" fillId="7" borderId="26" xfId="1" applyNumberFormat="1" applyFont="1" applyFill="1" applyBorder="1" applyProtection="1"/>
    <xf numFmtId="7" fontId="60" fillId="6" borderId="0" xfId="0" applyNumberFormat="1" applyFont="1" applyFill="1"/>
    <xf numFmtId="5" fontId="58" fillId="7" borderId="26" xfId="1" applyNumberFormat="1" applyFont="1" applyFill="1" applyBorder="1" applyProtection="1"/>
    <xf numFmtId="169" fontId="91" fillId="6" borderId="0" xfId="0" applyNumberFormat="1" applyFont="1" applyFill="1"/>
    <xf numFmtId="5" fontId="94" fillId="7" borderId="26" xfId="1" applyNumberFormat="1" applyFont="1" applyFill="1" applyBorder="1" applyProtection="1"/>
    <xf numFmtId="5" fontId="89" fillId="7" borderId="27" xfId="1" applyNumberFormat="1" applyFont="1" applyFill="1" applyBorder="1" applyProtection="1"/>
    <xf numFmtId="0" fontId="53" fillId="0" borderId="0" xfId="0" applyFont="1" applyAlignment="1">
      <alignment horizontal="left"/>
    </xf>
    <xf numFmtId="0" fontId="53" fillId="0" borderId="0" xfId="0" applyFont="1"/>
    <xf numFmtId="37" fontId="95" fillId="0" borderId="0" xfId="0" applyNumberFormat="1" applyFont="1"/>
    <xf numFmtId="9" fontId="95" fillId="0" borderId="0" xfId="0" applyNumberFormat="1" applyFont="1"/>
    <xf numFmtId="7" fontId="95" fillId="0" borderId="0" xfId="0" applyNumberFormat="1" applyFont="1"/>
    <xf numFmtId="5" fontId="95" fillId="0" borderId="0" xfId="0" applyNumberFormat="1" applyFont="1"/>
    <xf numFmtId="5" fontId="95" fillId="0" borderId="0" xfId="1" applyNumberFormat="1" applyFont="1" applyBorder="1" applyProtection="1"/>
    <xf numFmtId="5" fontId="53" fillId="0" borderId="0" xfId="0" applyNumberFormat="1" applyFont="1"/>
    <xf numFmtId="0" fontId="85" fillId="0" borderId="0" xfId="0" applyFont="1"/>
    <xf numFmtId="9" fontId="95" fillId="0" borderId="0" xfId="0" applyNumberFormat="1" applyFont="1" applyAlignment="1">
      <alignment wrapText="1"/>
    </xf>
    <xf numFmtId="5" fontId="95" fillId="0" borderId="0" xfId="0" applyNumberFormat="1" applyFont="1" applyAlignment="1">
      <alignment wrapText="1"/>
    </xf>
    <xf numFmtId="0" fontId="60" fillId="6" borderId="0" xfId="0" applyFont="1" applyFill="1" applyAlignment="1">
      <alignment horizontal="right"/>
    </xf>
    <xf numFmtId="165" fontId="62" fillId="7" borderId="24" xfId="0" applyNumberFormat="1" applyFont="1" applyFill="1" applyBorder="1" applyProtection="1">
      <protection locked="0"/>
    </xf>
    <xf numFmtId="5" fontId="89" fillId="6" borderId="24" xfId="0" applyNumberFormat="1" applyFont="1" applyFill="1" applyBorder="1"/>
    <xf numFmtId="0" fontId="97" fillId="0" borderId="0" xfId="0" applyFont="1"/>
    <xf numFmtId="0" fontId="54" fillId="6" borderId="0" xfId="0" applyFont="1" applyFill="1"/>
    <xf numFmtId="0" fontId="55" fillId="6" borderId="0" xfId="0" applyFont="1" applyFill="1"/>
    <xf numFmtId="0" fontId="54" fillId="6" borderId="0" xfId="0" applyFont="1" applyFill="1" applyAlignment="1">
      <alignment horizontal="center"/>
    </xf>
    <xf numFmtId="5" fontId="98" fillId="0" borderId="0" xfId="0" applyNumberFormat="1" applyFont="1"/>
    <xf numFmtId="5" fontId="79" fillId="7" borderId="2" xfId="0" applyNumberFormat="1" applyFont="1" applyFill="1" applyBorder="1" applyProtection="1">
      <protection locked="0"/>
    </xf>
    <xf numFmtId="5" fontId="81" fillId="7" borderId="3" xfId="0" applyNumberFormat="1" applyFont="1" applyFill="1" applyBorder="1" applyProtection="1">
      <protection locked="0"/>
    </xf>
    <xf numFmtId="0" fontId="58" fillId="7" borderId="4" xfId="0" applyFont="1" applyFill="1" applyBorder="1" applyAlignment="1">
      <alignment horizontal="left"/>
    </xf>
    <xf numFmtId="0" fontId="58" fillId="7" borderId="0" xfId="0" applyFont="1" applyFill="1"/>
    <xf numFmtId="5" fontId="79" fillId="7" borderId="0" xfId="0" applyNumberFormat="1" applyFont="1" applyFill="1" applyProtection="1">
      <protection locked="0"/>
    </xf>
    <xf numFmtId="5" fontId="81" fillId="7" borderId="5" xfId="0" applyNumberFormat="1" applyFont="1" applyFill="1" applyBorder="1" applyProtection="1">
      <protection locked="0"/>
    </xf>
    <xf numFmtId="165" fontId="79" fillId="7" borderId="0" xfId="0" applyNumberFormat="1" applyFont="1" applyFill="1" applyProtection="1">
      <protection locked="0"/>
    </xf>
    <xf numFmtId="0" fontId="58" fillId="7" borderId="4" xfId="0" applyFont="1" applyFill="1" applyBorder="1"/>
    <xf numFmtId="5" fontId="81" fillId="7" borderId="5" xfId="0" quotePrefix="1" applyNumberFormat="1" applyFont="1" applyFill="1" applyBorder="1" applyAlignment="1" applyProtection="1">
      <alignment horizontal="right"/>
      <protection locked="0"/>
    </xf>
    <xf numFmtId="0" fontId="58" fillId="7" borderId="33" xfId="0" applyFont="1" applyFill="1" applyBorder="1"/>
    <xf numFmtId="7" fontId="99" fillId="7" borderId="0" xfId="0" applyNumberFormat="1" applyFont="1" applyFill="1"/>
    <xf numFmtId="5" fontId="100" fillId="7" borderId="33" xfId="0" applyNumberFormat="1" applyFont="1" applyFill="1" applyBorder="1" applyProtection="1">
      <protection locked="0"/>
    </xf>
    <xf numFmtId="5" fontId="94" fillId="7" borderId="46" xfId="0" applyNumberFormat="1" applyFont="1" applyFill="1" applyBorder="1" applyProtection="1">
      <protection locked="0"/>
    </xf>
    <xf numFmtId="0" fontId="81" fillId="7" borderId="7" xfId="0" applyFont="1" applyFill="1" applyBorder="1"/>
    <xf numFmtId="0" fontId="60" fillId="6" borderId="6" xfId="0" applyFont="1" applyFill="1" applyBorder="1"/>
    <xf numFmtId="0" fontId="60" fillId="6" borderId="6" xfId="0" applyFont="1" applyFill="1" applyBorder="1" applyAlignment="1">
      <alignment horizontal="right"/>
    </xf>
    <xf numFmtId="7" fontId="60" fillId="6" borderId="6" xfId="0" applyNumberFormat="1" applyFont="1" applyFill="1" applyBorder="1"/>
    <xf numFmtId="5" fontId="60" fillId="6" borderId="6" xfId="0" applyNumberFormat="1" applyFont="1" applyFill="1" applyBorder="1"/>
    <xf numFmtId="5" fontId="60" fillId="6" borderId="8" xfId="0" applyNumberFormat="1" applyFont="1" applyFill="1" applyBorder="1"/>
    <xf numFmtId="7" fontId="58" fillId="0" borderId="0" xfId="0" applyNumberFormat="1" applyFont="1"/>
    <xf numFmtId="5" fontId="58" fillId="0" borderId="0" xfId="0" applyNumberFormat="1" applyFont="1"/>
    <xf numFmtId="0" fontId="101" fillId="6" borderId="0" xfId="0" applyFont="1" applyFill="1"/>
    <xf numFmtId="0" fontId="82" fillId="6" borderId="0" xfId="0" applyFont="1" applyFill="1"/>
    <xf numFmtId="0" fontId="82" fillId="6" borderId="0" xfId="0" applyFont="1" applyFill="1" applyAlignment="1">
      <alignment horizontal="right"/>
    </xf>
    <xf numFmtId="7" fontId="82" fillId="6" borderId="0" xfId="0" applyNumberFormat="1" applyFont="1" applyFill="1"/>
    <xf numFmtId="5" fontId="82" fillId="6" borderId="0" xfId="0" applyNumberFormat="1" applyFont="1" applyFill="1"/>
    <xf numFmtId="0" fontId="102" fillId="0" borderId="0" xfId="0" applyFont="1"/>
    <xf numFmtId="5" fontId="102" fillId="0" borderId="0" xfId="0" applyNumberFormat="1" applyFont="1"/>
    <xf numFmtId="0" fontId="102" fillId="0" borderId="0" xfId="0" applyFont="1" applyAlignment="1">
      <alignment vertical="center"/>
    </xf>
    <xf numFmtId="0" fontId="102" fillId="5" borderId="0" xfId="0" applyFont="1" applyFill="1"/>
    <xf numFmtId="0" fontId="104" fillId="6" borderId="0" xfId="0" applyFont="1" applyFill="1"/>
    <xf numFmtId="6" fontId="82" fillId="6" borderId="0" xfId="0" applyNumberFormat="1" applyFont="1" applyFill="1"/>
    <xf numFmtId="5" fontId="105" fillId="7" borderId="24" xfId="0" applyNumberFormat="1" applyFont="1" applyFill="1" applyBorder="1" applyProtection="1">
      <protection locked="0"/>
    </xf>
    <xf numFmtId="0" fontId="104" fillId="5" borderId="0" xfId="0" applyFont="1" applyFill="1"/>
    <xf numFmtId="0" fontId="82" fillId="5" borderId="0" xfId="0" applyFont="1" applyFill="1" applyAlignment="1">
      <alignment horizontal="right"/>
    </xf>
    <xf numFmtId="6" fontId="82" fillId="5" borderId="0" xfId="0" applyNumberFormat="1" applyFont="1" applyFill="1"/>
    <xf numFmtId="0" fontId="96" fillId="5" borderId="0" xfId="0" applyFont="1" applyFill="1"/>
    <xf numFmtId="43" fontId="82" fillId="6" borderId="0" xfId="2" applyFont="1" applyFill="1" applyBorder="1" applyAlignment="1" applyProtection="1">
      <alignment horizontal="right"/>
    </xf>
    <xf numFmtId="168" fontId="82" fillId="6" borderId="0" xfId="2" applyNumberFormat="1" applyFont="1" applyFill="1" applyBorder="1" applyProtection="1"/>
    <xf numFmtId="0" fontId="75" fillId="6" borderId="0" xfId="0" applyFont="1" applyFill="1" applyAlignment="1">
      <alignment horizontal="right"/>
    </xf>
    <xf numFmtId="5" fontId="82" fillId="6" borderId="0" xfId="1" applyNumberFormat="1" applyFont="1" applyFill="1" applyBorder="1" applyProtection="1"/>
    <xf numFmtId="7" fontId="82" fillId="6" borderId="0" xfId="1" applyNumberFormat="1" applyFont="1" applyFill="1" applyBorder="1" applyProtection="1"/>
    <xf numFmtId="165" fontId="82" fillId="6" borderId="0" xfId="3" applyNumberFormat="1" applyFont="1" applyFill="1" applyBorder="1" applyProtection="1"/>
    <xf numFmtId="9" fontId="82" fillId="6" borderId="0" xfId="3" applyFont="1" applyFill="1" applyBorder="1" applyProtection="1"/>
    <xf numFmtId="0" fontId="101" fillId="0" borderId="0" xfId="0" applyFont="1"/>
    <xf numFmtId="7" fontId="82" fillId="6" borderId="0" xfId="0" applyNumberFormat="1" applyFont="1" applyFill="1" applyAlignment="1">
      <alignment horizontal="right"/>
    </xf>
    <xf numFmtId="176" fontId="78" fillId="0" borderId="0" xfId="0" applyNumberFormat="1" applyFont="1" applyAlignment="1">
      <alignment horizontal="left"/>
    </xf>
    <xf numFmtId="0" fontId="78" fillId="0" borderId="0" xfId="0" applyFont="1"/>
    <xf numFmtId="165" fontId="82" fillId="6" borderId="0" xfId="3" applyNumberFormat="1" applyFont="1" applyFill="1" applyBorder="1" applyAlignment="1" applyProtection="1">
      <alignment horizontal="right"/>
    </xf>
    <xf numFmtId="0" fontId="78" fillId="0" borderId="21" xfId="0" applyFont="1" applyBorder="1"/>
    <xf numFmtId="0" fontId="78" fillId="0" borderId="21" xfId="0" applyFont="1" applyBorder="1" applyAlignment="1">
      <alignment horizontal="right"/>
    </xf>
    <xf numFmtId="0" fontId="78" fillId="0" borderId="0" xfId="0" applyFont="1" applyAlignment="1">
      <alignment horizontal="right"/>
    </xf>
    <xf numFmtId="6" fontId="82" fillId="6" borderId="57" xfId="0" applyNumberFormat="1" applyFont="1" applyFill="1" applyBorder="1"/>
    <xf numFmtId="0" fontId="75" fillId="6" borderId="0" xfId="0" applyFont="1" applyFill="1"/>
    <xf numFmtId="0" fontId="104" fillId="7" borderId="1" xfId="0" applyFont="1" applyFill="1" applyBorder="1"/>
    <xf numFmtId="0" fontId="102" fillId="7" borderId="2" xfId="0" applyFont="1" applyFill="1" applyBorder="1" applyAlignment="1">
      <alignment horizontal="right"/>
    </xf>
    <xf numFmtId="10" fontId="62" fillId="7" borderId="3" xfId="0" applyNumberFormat="1" applyFont="1" applyFill="1" applyBorder="1" applyProtection="1">
      <protection locked="0"/>
    </xf>
    <xf numFmtId="0" fontId="104" fillId="7" borderId="4" xfId="0" applyFont="1" applyFill="1" applyBorder="1"/>
    <xf numFmtId="0" fontId="102" fillId="7" borderId="0" xfId="0" applyFont="1" applyFill="1" applyAlignment="1">
      <alignment horizontal="right"/>
    </xf>
    <xf numFmtId="10" fontId="102" fillId="7" borderId="5" xfId="0" applyNumberFormat="1" applyFont="1" applyFill="1" applyBorder="1"/>
    <xf numFmtId="0" fontId="104" fillId="7" borderId="7" xfId="0" applyFont="1" applyFill="1" applyBorder="1"/>
    <xf numFmtId="0" fontId="102" fillId="7" borderId="6" xfId="0" applyFont="1" applyFill="1" applyBorder="1" applyAlignment="1">
      <alignment horizontal="right"/>
    </xf>
    <xf numFmtId="10" fontId="62" fillId="7" borderId="8" xfId="0" applyNumberFormat="1" applyFont="1" applyFill="1" applyBorder="1" applyAlignment="1" applyProtection="1">
      <alignment horizontal="right"/>
      <protection locked="0"/>
    </xf>
    <xf numFmtId="0" fontId="85" fillId="0" borderId="35" xfId="0" applyFont="1" applyBorder="1"/>
    <xf numFmtId="0" fontId="85" fillId="0" borderId="36" xfId="0" applyFont="1" applyBorder="1"/>
    <xf numFmtId="0" fontId="85" fillId="0" borderId="37" xfId="0" applyFont="1" applyBorder="1"/>
    <xf numFmtId="0" fontId="85" fillId="0" borderId="38" xfId="0" applyFont="1" applyBorder="1"/>
    <xf numFmtId="0" fontId="97" fillId="0" borderId="39" xfId="0" applyFont="1" applyBorder="1"/>
    <xf numFmtId="0" fontId="95" fillId="0" borderId="0" xfId="0" applyFont="1" applyAlignment="1">
      <alignment horizontal="centerContinuous"/>
    </xf>
    <xf numFmtId="0" fontId="97" fillId="0" borderId="0" xfId="0" applyFont="1" applyAlignment="1">
      <alignment horizontal="centerContinuous"/>
    </xf>
    <xf numFmtId="0" fontId="106" fillId="6" borderId="0" xfId="0" applyFont="1" applyFill="1"/>
    <xf numFmtId="0" fontId="53" fillId="0" borderId="39" xfId="0" applyFont="1" applyBorder="1"/>
    <xf numFmtId="0" fontId="57" fillId="6" borderId="0" xfId="0" applyFont="1" applyFill="1" applyAlignment="1">
      <alignment horizontal="right"/>
    </xf>
    <xf numFmtId="3" fontId="57" fillId="6" borderId="0" xfId="2" applyNumberFormat="1" applyFont="1" applyFill="1" applyBorder="1" applyAlignment="1" applyProtection="1">
      <alignment horizontal="right"/>
    </xf>
    <xf numFmtId="175" fontId="57" fillId="6" borderId="0" xfId="1" applyNumberFormat="1" applyFont="1" applyFill="1" applyBorder="1" applyAlignment="1" applyProtection="1">
      <alignment horizontal="right"/>
    </xf>
    <xf numFmtId="165" fontId="57" fillId="6" borderId="0" xfId="0" applyNumberFormat="1" applyFont="1" applyFill="1" applyAlignment="1">
      <alignment horizontal="right"/>
    </xf>
    <xf numFmtId="0" fontId="96" fillId="0" borderId="0" xfId="0" applyFont="1"/>
    <xf numFmtId="0" fontId="55" fillId="6" borderId="28" xfId="0" applyFont="1" applyFill="1" applyBorder="1"/>
    <xf numFmtId="0" fontId="60" fillId="6" borderId="23" xfId="0" applyFont="1" applyFill="1" applyBorder="1" applyAlignment="1">
      <alignment horizontal="centerContinuous"/>
    </xf>
    <xf numFmtId="0" fontId="55" fillId="6" borderId="29" xfId="0" applyFont="1" applyFill="1" applyBorder="1" applyAlignment="1">
      <alignment horizontal="centerContinuous"/>
    </xf>
    <xf numFmtId="0" fontId="97" fillId="7" borderId="30" xfId="0" applyFont="1" applyFill="1" applyBorder="1"/>
    <xf numFmtId="165" fontId="103" fillId="7" borderId="0" xfId="0" applyNumberFormat="1" applyFont="1" applyFill="1" applyAlignment="1" applyProtection="1">
      <alignment horizontal="center"/>
      <protection locked="0"/>
    </xf>
    <xf numFmtId="165" fontId="89" fillId="7" borderId="0" xfId="0" applyNumberFormat="1" applyFont="1" applyFill="1" applyAlignment="1">
      <alignment horizontal="center"/>
    </xf>
    <xf numFmtId="165" fontId="103" fillId="7" borderId="31" xfId="0" applyNumberFormat="1" applyFont="1" applyFill="1" applyBorder="1" applyAlignment="1" applyProtection="1">
      <alignment horizontal="center"/>
      <protection locked="0"/>
    </xf>
    <xf numFmtId="0" fontId="107" fillId="7" borderId="0" xfId="0" applyFont="1" applyFill="1" applyAlignment="1">
      <alignment horizontal="center"/>
    </xf>
    <xf numFmtId="0" fontId="107" fillId="7" borderId="31" xfId="0" applyFont="1" applyFill="1" applyBorder="1" applyAlignment="1">
      <alignment horizontal="center"/>
    </xf>
    <xf numFmtId="0" fontId="107" fillId="0" borderId="0" xfId="0" applyFont="1"/>
    <xf numFmtId="0" fontId="107" fillId="7" borderId="32" xfId="0" applyFont="1" applyFill="1" applyBorder="1" applyAlignment="1">
      <alignment horizontal="right"/>
    </xf>
    <xf numFmtId="7" fontId="107" fillId="7" borderId="33" xfId="1" applyNumberFormat="1" applyFont="1" applyFill="1" applyBorder="1" applyAlignment="1" applyProtection="1">
      <alignment horizontal="center"/>
    </xf>
    <xf numFmtId="7" fontId="107" fillId="7" borderId="33" xfId="0" applyNumberFormat="1" applyFont="1" applyFill="1" applyBorder="1" applyAlignment="1">
      <alignment horizontal="center"/>
    </xf>
    <xf numFmtId="7" fontId="107" fillId="7" borderId="34" xfId="1" applyNumberFormat="1" applyFont="1" applyFill="1" applyBorder="1" applyAlignment="1" applyProtection="1">
      <alignment horizontal="center"/>
    </xf>
    <xf numFmtId="0" fontId="108" fillId="0" borderId="0" xfId="0" applyFont="1" applyAlignment="1">
      <alignment vertical="center" textRotation="255" wrapText="1"/>
    </xf>
    <xf numFmtId="0" fontId="107" fillId="0" borderId="0" xfId="0" applyFont="1" applyAlignment="1">
      <alignment horizontal="center"/>
    </xf>
    <xf numFmtId="0" fontId="97" fillId="0" borderId="0" xfId="0" applyFont="1" applyAlignment="1">
      <alignment horizontal="center"/>
    </xf>
    <xf numFmtId="0" fontId="85" fillId="7" borderId="28" xfId="0" applyFont="1" applyFill="1" applyBorder="1"/>
    <xf numFmtId="0" fontId="107" fillId="7" borderId="23" xfId="0" applyFont="1" applyFill="1" applyBorder="1" applyAlignment="1">
      <alignment horizontal="right"/>
    </xf>
    <xf numFmtId="6" fontId="54" fillId="6" borderId="23" xfId="1" applyNumberFormat="1" applyFont="1" applyFill="1" applyBorder="1" applyAlignment="1" applyProtection="1">
      <alignment horizontal="center"/>
    </xf>
    <xf numFmtId="0" fontId="107" fillId="7" borderId="0" xfId="0" applyFont="1" applyFill="1" applyAlignment="1">
      <alignment horizontal="right"/>
    </xf>
    <xf numFmtId="168" fontId="54" fillId="6" borderId="0" xfId="0" applyNumberFormat="1" applyFont="1" applyFill="1" applyAlignment="1">
      <alignment horizontal="center"/>
    </xf>
    <xf numFmtId="168" fontId="54" fillId="6" borderId="31" xfId="0" applyNumberFormat="1" applyFont="1" applyFill="1" applyBorder="1" applyAlignment="1">
      <alignment horizontal="center"/>
    </xf>
    <xf numFmtId="169" fontId="54" fillId="6" borderId="0" xfId="1" applyNumberFormat="1" applyFont="1" applyFill="1" applyBorder="1" applyAlignment="1" applyProtection="1">
      <alignment horizontal="center"/>
    </xf>
    <xf numFmtId="169" fontId="54" fillId="6" borderId="31" xfId="1" applyNumberFormat="1" applyFont="1" applyFill="1" applyBorder="1" applyAlignment="1" applyProtection="1">
      <alignment horizontal="center"/>
    </xf>
    <xf numFmtId="9" fontId="109" fillId="7" borderId="32" xfId="0" applyNumberFormat="1" applyFont="1" applyFill="1" applyBorder="1" applyAlignment="1">
      <alignment horizontal="center"/>
    </xf>
    <xf numFmtId="0" fontId="107" fillId="7" borderId="33" xfId="0" applyFont="1" applyFill="1" applyBorder="1" applyAlignment="1">
      <alignment horizontal="right"/>
    </xf>
    <xf numFmtId="9" fontId="54" fillId="6" borderId="33" xfId="3" applyFont="1" applyFill="1" applyBorder="1" applyAlignment="1" applyProtection="1">
      <alignment horizontal="center"/>
    </xf>
    <xf numFmtId="9" fontId="54" fillId="6" borderId="34" xfId="3" applyFont="1" applyFill="1" applyBorder="1" applyAlignment="1" applyProtection="1">
      <alignment horizontal="center"/>
    </xf>
    <xf numFmtId="0" fontId="109" fillId="0" borderId="0" xfId="0" applyFont="1" applyAlignment="1">
      <alignment horizontal="center"/>
    </xf>
    <xf numFmtId="0" fontId="95" fillId="0" borderId="0" xfId="0" applyFont="1" applyAlignment="1">
      <alignment horizontal="right"/>
    </xf>
    <xf numFmtId="0" fontId="109" fillId="7" borderId="32" xfId="0" applyFont="1" applyFill="1" applyBorder="1" applyAlignment="1">
      <alignment horizontal="center"/>
    </xf>
    <xf numFmtId="8" fontId="53" fillId="0" borderId="0" xfId="1" applyNumberFormat="1" applyFont="1" applyFill="1" applyBorder="1" applyAlignment="1" applyProtection="1">
      <alignment horizontal="center"/>
    </xf>
    <xf numFmtId="0" fontId="107" fillId="7" borderId="32" xfId="0" applyFont="1" applyFill="1" applyBorder="1"/>
    <xf numFmtId="0" fontId="110" fillId="7" borderId="28" xfId="0" applyFont="1" applyFill="1" applyBorder="1" applyAlignment="1">
      <alignment horizontal="center"/>
    </xf>
    <xf numFmtId="6" fontId="85" fillId="0" borderId="0" xfId="0" applyNumberFormat="1" applyFont="1"/>
    <xf numFmtId="0" fontId="110" fillId="7" borderId="30" xfId="0" applyFont="1" applyFill="1" applyBorder="1" applyAlignment="1">
      <alignment horizontal="center"/>
    </xf>
    <xf numFmtId="0" fontId="107" fillId="7" borderId="32" xfId="0" applyFont="1" applyFill="1" applyBorder="1" applyAlignment="1">
      <alignment horizontal="center"/>
    </xf>
    <xf numFmtId="0" fontId="53" fillId="0" borderId="0" xfId="0" applyFont="1" applyAlignment="1">
      <alignment horizontal="right"/>
    </xf>
    <xf numFmtId="168" fontId="97" fillId="0" borderId="0" xfId="0" applyNumberFormat="1" applyFont="1" applyAlignment="1">
      <alignment horizontal="center"/>
    </xf>
    <xf numFmtId="0" fontId="108" fillId="0" borderId="0" xfId="0" applyFont="1" applyAlignment="1">
      <alignment horizontal="right"/>
    </xf>
    <xf numFmtId="0" fontId="85" fillId="0" borderId="40" xfId="0" applyFont="1" applyBorder="1"/>
    <xf numFmtId="0" fontId="53" fillId="0" borderId="41" xfId="0" applyFont="1" applyBorder="1"/>
    <xf numFmtId="0" fontId="97" fillId="0" borderId="41" xfId="0" applyFont="1" applyBorder="1"/>
    <xf numFmtId="0" fontId="113" fillId="0" borderId="41" xfId="0" applyFont="1" applyBorder="1" applyAlignment="1">
      <alignment vertical="top"/>
    </xf>
    <xf numFmtId="0" fontId="97" fillId="0" borderId="42" xfId="0" applyFont="1" applyBorder="1"/>
    <xf numFmtId="0" fontId="85" fillId="0" borderId="15" xfId="0" applyFont="1" applyBorder="1"/>
    <xf numFmtId="0" fontId="85" fillId="0" borderId="16" xfId="0" applyFont="1" applyBorder="1"/>
    <xf numFmtId="0" fontId="85" fillId="0" borderId="17" xfId="0" applyFont="1" applyBorder="1"/>
    <xf numFmtId="0" fontId="96" fillId="0" borderId="18" xfId="0" applyFont="1" applyBorder="1"/>
    <xf numFmtId="0" fontId="96" fillId="0" borderId="19" xfId="0" applyFont="1" applyBorder="1"/>
    <xf numFmtId="0" fontId="89" fillId="0" borderId="0" xfId="0" applyFont="1" applyAlignment="1">
      <alignment horizontal="centerContinuous"/>
    </xf>
    <xf numFmtId="0" fontId="96" fillId="0" borderId="0" xfId="0" applyFont="1" applyAlignment="1">
      <alignment horizontal="centerContinuous"/>
    </xf>
    <xf numFmtId="0" fontId="58" fillId="0" borderId="18" xfId="0" applyFont="1" applyBorder="1"/>
    <xf numFmtId="0" fontId="58" fillId="7" borderId="28" xfId="0" applyFont="1" applyFill="1" applyBorder="1"/>
    <xf numFmtId="0" fontId="58" fillId="7" borderId="23" xfId="0" applyFont="1" applyFill="1" applyBorder="1"/>
    <xf numFmtId="0" fontId="85" fillId="7" borderId="23" xfId="0" applyFont="1" applyFill="1" applyBorder="1"/>
    <xf numFmtId="0" fontId="58" fillId="7" borderId="29" xfId="0" applyFont="1" applyFill="1" applyBorder="1"/>
    <xf numFmtId="0" fontId="58" fillId="0" borderId="19" xfId="0" applyFont="1" applyBorder="1"/>
    <xf numFmtId="0" fontId="115" fillId="7" borderId="0" xfId="0" applyFont="1" applyFill="1"/>
    <xf numFmtId="0" fontId="115" fillId="7" borderId="0" xfId="0" applyFont="1" applyFill="1" applyAlignment="1">
      <alignment horizontal="center"/>
    </xf>
    <xf numFmtId="0" fontId="115" fillId="7" borderId="33" xfId="0" applyFont="1" applyFill="1" applyBorder="1"/>
    <xf numFmtId="0" fontId="96" fillId="0" borderId="0" xfId="0" applyFont="1" applyAlignment="1">
      <alignment horizontal="right"/>
    </xf>
    <xf numFmtId="0" fontId="110" fillId="7" borderId="23" xfId="0" applyFont="1" applyFill="1" applyBorder="1" applyAlignment="1">
      <alignment horizontal="center"/>
    </xf>
    <xf numFmtId="0" fontId="110" fillId="7" borderId="29" xfId="0" applyFont="1" applyFill="1" applyBorder="1" applyAlignment="1">
      <alignment horizontal="center"/>
    </xf>
    <xf numFmtId="0" fontId="89" fillId="7" borderId="32" xfId="0" applyFont="1" applyFill="1" applyBorder="1" applyAlignment="1">
      <alignment horizontal="center"/>
    </xf>
    <xf numFmtId="0" fontId="110" fillId="7" borderId="33" xfId="0" applyFont="1" applyFill="1" applyBorder="1" applyAlignment="1">
      <alignment horizontal="center"/>
    </xf>
    <xf numFmtId="0" fontId="110" fillId="7" borderId="34" xfId="0" applyFont="1" applyFill="1" applyBorder="1" applyAlignment="1">
      <alignment horizontal="center"/>
    </xf>
    <xf numFmtId="0" fontId="110" fillId="7" borderId="32" xfId="0" applyFont="1" applyFill="1" applyBorder="1" applyAlignment="1">
      <alignment horizontal="center"/>
    </xf>
    <xf numFmtId="10" fontId="57" fillId="6" borderId="30" xfId="0" applyNumberFormat="1" applyFont="1" applyFill="1" applyBorder="1"/>
    <xf numFmtId="10" fontId="57" fillId="6" borderId="0" xfId="0" applyNumberFormat="1" applyFont="1" applyFill="1"/>
    <xf numFmtId="168" fontId="114" fillId="7" borderId="28" xfId="0" applyNumberFormat="1" applyFont="1" applyFill="1" applyBorder="1"/>
    <xf numFmtId="0" fontId="114" fillId="7" borderId="23" xfId="0" applyFont="1" applyFill="1" applyBorder="1"/>
    <xf numFmtId="169" fontId="114" fillId="7" borderId="29" xfId="0" applyNumberFormat="1" applyFont="1" applyFill="1" applyBorder="1"/>
    <xf numFmtId="168" fontId="57" fillId="6" borderId="0" xfId="0" applyNumberFormat="1" applyFont="1" applyFill="1"/>
    <xf numFmtId="2" fontId="57" fillId="6" borderId="0" xfId="0" applyNumberFormat="1" applyFont="1" applyFill="1"/>
    <xf numFmtId="170" fontId="57" fillId="6" borderId="31" xfId="0" applyNumberFormat="1" applyFont="1" applyFill="1" applyBorder="1"/>
    <xf numFmtId="168" fontId="114" fillId="7" borderId="30" xfId="0" applyNumberFormat="1" applyFont="1" applyFill="1" applyBorder="1"/>
    <xf numFmtId="0" fontId="114" fillId="7" borderId="0" xfId="0" applyFont="1" applyFill="1"/>
    <xf numFmtId="169" fontId="114" fillId="7" borderId="31" xfId="0" applyNumberFormat="1" applyFont="1" applyFill="1" applyBorder="1"/>
    <xf numFmtId="10" fontId="57" fillId="6" borderId="32" xfId="0" applyNumberFormat="1" applyFont="1" applyFill="1" applyBorder="1"/>
    <xf numFmtId="0" fontId="57" fillId="6" borderId="33" xfId="0" applyFont="1" applyFill="1" applyBorder="1"/>
    <xf numFmtId="10" fontId="57" fillId="6" borderId="33" xfId="0" applyNumberFormat="1" applyFont="1" applyFill="1" applyBorder="1"/>
    <xf numFmtId="168" fontId="114" fillId="7" borderId="32" xfId="0" applyNumberFormat="1" applyFont="1" applyFill="1" applyBorder="1"/>
    <xf numFmtId="0" fontId="114" fillId="7" borderId="33" xfId="0" applyFont="1" applyFill="1" applyBorder="1"/>
    <xf numFmtId="169" fontId="114" fillId="7" borderId="34" xfId="0" applyNumberFormat="1" applyFont="1" applyFill="1" applyBorder="1"/>
    <xf numFmtId="168" fontId="57" fillId="6" borderId="33" xfId="0" applyNumberFormat="1" applyFont="1" applyFill="1" applyBorder="1"/>
    <xf numFmtId="2" fontId="57" fillId="6" borderId="33" xfId="0" applyNumberFormat="1" applyFont="1" applyFill="1" applyBorder="1"/>
    <xf numFmtId="170" fontId="57" fillId="6" borderId="34" xfId="0" applyNumberFormat="1" applyFont="1" applyFill="1" applyBorder="1"/>
    <xf numFmtId="10" fontId="96" fillId="0" borderId="0" xfId="0" applyNumberFormat="1" applyFont="1"/>
    <xf numFmtId="2" fontId="96" fillId="0" borderId="0" xfId="0" applyNumberFormat="1" applyFont="1"/>
    <xf numFmtId="171" fontId="96" fillId="0" borderId="0" xfId="0" applyNumberFormat="1" applyFont="1"/>
    <xf numFmtId="0" fontId="82" fillId="6" borderId="32" xfId="0" applyFont="1" applyFill="1" applyBorder="1"/>
    <xf numFmtId="0" fontId="82" fillId="6" borderId="44" xfId="0" applyFont="1" applyFill="1" applyBorder="1"/>
    <xf numFmtId="0" fontId="85" fillId="6" borderId="0" xfId="0" applyFont="1" applyFill="1"/>
    <xf numFmtId="0" fontId="82" fillId="6" borderId="44" xfId="0" applyFont="1" applyFill="1" applyBorder="1" applyAlignment="1">
      <alignment horizontal="right"/>
    </xf>
    <xf numFmtId="10" fontId="61" fillId="7" borderId="44" xfId="0" applyNumberFormat="1" applyFont="1" applyFill="1" applyBorder="1" applyAlignment="1">
      <alignment horizontal="center"/>
    </xf>
    <xf numFmtId="10" fontId="96" fillId="0" borderId="44" xfId="0" applyNumberFormat="1" applyFont="1" applyBorder="1"/>
    <xf numFmtId="172" fontId="96" fillId="0" borderId="0" xfId="0" applyNumberFormat="1" applyFont="1"/>
    <xf numFmtId="0" fontId="117" fillId="0" borderId="0" xfId="0" applyFont="1"/>
    <xf numFmtId="0" fontId="116" fillId="7" borderId="30" xfId="0" applyFont="1" applyFill="1" applyBorder="1" applyAlignment="1">
      <alignment horizontal="center"/>
    </xf>
    <xf numFmtId="0" fontId="116" fillId="7" borderId="0" xfId="0" applyFont="1" applyFill="1" applyAlignment="1">
      <alignment horizontal="center"/>
    </xf>
    <xf numFmtId="0" fontId="116" fillId="7" borderId="31" xfId="0" applyFont="1" applyFill="1" applyBorder="1" applyAlignment="1">
      <alignment horizontal="center"/>
    </xf>
    <xf numFmtId="10" fontId="110" fillId="7" borderId="30" xfId="0" applyNumberFormat="1" applyFont="1" applyFill="1" applyBorder="1"/>
    <xf numFmtId="0" fontId="110" fillId="7" borderId="0" xfId="0" applyFont="1" applyFill="1"/>
    <xf numFmtId="0" fontId="110" fillId="7" borderId="0" xfId="0" applyFont="1" applyFill="1" applyAlignment="1">
      <alignment horizontal="right"/>
    </xf>
    <xf numFmtId="0" fontId="87" fillId="0" borderId="0" xfId="0" applyFont="1"/>
    <xf numFmtId="0" fontId="87" fillId="7" borderId="30" xfId="0" applyFont="1" applyFill="1" applyBorder="1"/>
    <xf numFmtId="0" fontId="96" fillId="7" borderId="30" xfId="0" applyFont="1" applyFill="1" applyBorder="1"/>
    <xf numFmtId="0" fontId="96" fillId="7" borderId="0" xfId="0" applyFont="1" applyFill="1"/>
    <xf numFmtId="0" fontId="96" fillId="7" borderId="31" xfId="0" applyFont="1" applyFill="1" applyBorder="1"/>
    <xf numFmtId="0" fontId="85" fillId="7" borderId="30" xfId="0" applyFont="1" applyFill="1" applyBorder="1"/>
    <xf numFmtId="0" fontId="85" fillId="7" borderId="31" xfId="0" applyFont="1" applyFill="1" applyBorder="1"/>
    <xf numFmtId="0" fontId="110" fillId="0" borderId="18" xfId="0" applyFont="1" applyBorder="1"/>
    <xf numFmtId="0" fontId="110" fillId="7" borderId="30" xfId="0" applyFont="1" applyFill="1" applyBorder="1" applyAlignment="1">
      <alignment horizontal="center" vertical="top" wrapText="1"/>
    </xf>
    <xf numFmtId="0" fontId="110" fillId="7" borderId="0" xfId="0" applyFont="1" applyFill="1" applyAlignment="1">
      <alignment vertical="top" wrapText="1"/>
    </xf>
    <xf numFmtId="0" fontId="110" fillId="7" borderId="0" xfId="0" applyFont="1" applyFill="1" applyAlignment="1">
      <alignment horizontal="center" vertical="top" wrapText="1"/>
    </xf>
    <xf numFmtId="0" fontId="87" fillId="7" borderId="30" xfId="0" applyFont="1" applyFill="1" applyBorder="1" applyAlignment="1">
      <alignment horizontal="center"/>
    </xf>
    <xf numFmtId="0" fontId="110" fillId="7" borderId="0" xfId="0" applyFont="1" applyFill="1" applyAlignment="1">
      <alignment horizontal="center"/>
    </xf>
    <xf numFmtId="0" fontId="110" fillId="7" borderId="32" xfId="0" applyFont="1" applyFill="1" applyBorder="1" applyAlignment="1">
      <alignment horizontal="center" vertical="top" wrapText="1"/>
    </xf>
    <xf numFmtId="0" fontId="110" fillId="7" borderId="33" xfId="0" applyFont="1" applyFill="1" applyBorder="1" applyAlignment="1">
      <alignment vertical="top" wrapText="1"/>
    </xf>
    <xf numFmtId="0" fontId="110" fillId="7" borderId="33" xfId="0" applyFont="1" applyFill="1" applyBorder="1" applyAlignment="1">
      <alignment horizontal="center" vertical="top" wrapText="1"/>
    </xf>
    <xf numFmtId="0" fontId="87" fillId="7" borderId="32" xfId="0" applyFont="1" applyFill="1" applyBorder="1" applyAlignment="1">
      <alignment horizontal="center"/>
    </xf>
    <xf numFmtId="10" fontId="57" fillId="6" borderId="28" xfId="0" applyNumberFormat="1" applyFont="1" applyFill="1" applyBorder="1" applyAlignment="1">
      <alignment horizontal="center"/>
    </xf>
    <xf numFmtId="6" fontId="57" fillId="6" borderId="23" xfId="0" applyNumberFormat="1" applyFont="1" applyFill="1" applyBorder="1" applyAlignment="1">
      <alignment horizontal="right"/>
    </xf>
    <xf numFmtId="10" fontId="57" fillId="6" borderId="30" xfId="0" applyNumberFormat="1" applyFont="1" applyFill="1" applyBorder="1" applyAlignment="1">
      <alignment horizontal="center"/>
    </xf>
    <xf numFmtId="6" fontId="57" fillId="6" borderId="0" xfId="0" applyNumberFormat="1" applyFont="1" applyFill="1" applyAlignment="1">
      <alignment horizontal="right"/>
    </xf>
    <xf numFmtId="0" fontId="96" fillId="5" borderId="19" xfId="0" applyFont="1" applyFill="1" applyBorder="1"/>
    <xf numFmtId="0" fontId="85" fillId="0" borderId="18" xfId="0" applyFont="1" applyBorder="1"/>
    <xf numFmtId="0" fontId="115" fillId="5" borderId="0" xfId="0" applyFont="1" applyFill="1"/>
    <xf numFmtId="0" fontId="85" fillId="0" borderId="19" xfId="0" applyFont="1" applyBorder="1"/>
    <xf numFmtId="10" fontId="57" fillId="6" borderId="32" xfId="0" applyNumberFormat="1" applyFont="1" applyFill="1" applyBorder="1" applyAlignment="1">
      <alignment horizontal="center"/>
    </xf>
    <xf numFmtId="6" fontId="57" fillId="6" borderId="33" xfId="0" applyNumberFormat="1" applyFont="1" applyFill="1" applyBorder="1" applyAlignment="1">
      <alignment horizontal="right"/>
    </xf>
    <xf numFmtId="0" fontId="85" fillId="0" borderId="20" xfId="0" applyFont="1" applyBorder="1"/>
    <xf numFmtId="176" fontId="112" fillId="0" borderId="21" xfId="0" applyNumberFormat="1" applyFont="1" applyBorder="1" applyAlignment="1">
      <alignment horizontal="left"/>
    </xf>
    <xf numFmtId="0" fontId="85" fillId="0" borderId="21" xfId="0" applyFont="1" applyBorder="1"/>
    <xf numFmtId="0" fontId="85" fillId="0" borderId="22" xfId="0" applyFont="1" applyBorder="1"/>
    <xf numFmtId="9" fontId="76" fillId="6" borderId="0" xfId="4" applyNumberFormat="1" applyFont="1" applyFill="1"/>
    <xf numFmtId="0" fontId="58" fillId="7" borderId="1" xfId="0" applyFont="1" applyFill="1" applyBorder="1" applyAlignment="1">
      <alignment horizontal="left"/>
    </xf>
    <xf numFmtId="0" fontId="58" fillId="7" borderId="2" xfId="0" applyFont="1" applyFill="1" applyBorder="1"/>
    <xf numFmtId="0" fontId="79" fillId="7" borderId="2" xfId="0" applyFont="1" applyFill="1" applyBorder="1" applyAlignment="1">
      <alignment horizontal="center"/>
    </xf>
    <xf numFmtId="7" fontId="58" fillId="7" borderId="2" xfId="0" applyNumberFormat="1" applyFont="1" applyFill="1" applyBorder="1"/>
    <xf numFmtId="0" fontId="79" fillId="7" borderId="0" xfId="0" applyFont="1" applyFill="1" applyAlignment="1">
      <alignment horizontal="center"/>
    </xf>
    <xf numFmtId="0" fontId="58" fillId="7" borderId="4" xfId="0" quotePrefix="1" applyFont="1" applyFill="1" applyBorder="1" applyAlignment="1">
      <alignment horizontal="left"/>
    </xf>
    <xf numFmtId="0" fontId="79" fillId="7" borderId="33" xfId="0" applyFont="1" applyFill="1" applyBorder="1" applyAlignment="1">
      <alignment horizontal="center"/>
    </xf>
    <xf numFmtId="5" fontId="105" fillId="5" borderId="0" xfId="0" applyNumberFormat="1" applyFont="1" applyFill="1"/>
    <xf numFmtId="5" fontId="82" fillId="6" borderId="58" xfId="0" applyNumberFormat="1" applyFont="1" applyFill="1" applyBorder="1"/>
    <xf numFmtId="6" fontId="57" fillId="6" borderId="0" xfId="0" applyNumberFormat="1" applyFont="1" applyFill="1"/>
    <xf numFmtId="173" fontId="57" fillId="6" borderId="0" xfId="0" applyNumberFormat="1" applyFont="1" applyFill="1"/>
    <xf numFmtId="6" fontId="57" fillId="6" borderId="0" xfId="1" applyNumberFormat="1" applyFont="1" applyFill="1" applyBorder="1" applyAlignment="1" applyProtection="1"/>
    <xf numFmtId="10" fontId="57" fillId="6" borderId="0" xfId="3" applyNumberFormat="1" applyFont="1" applyFill="1" applyBorder="1" applyAlignment="1" applyProtection="1"/>
    <xf numFmtId="0" fontId="97" fillId="6" borderId="0" xfId="0" applyFont="1" applyFill="1"/>
    <xf numFmtId="0" fontId="96" fillId="6" borderId="0" xfId="0" applyFont="1" applyFill="1"/>
    <xf numFmtId="165" fontId="96" fillId="6" borderId="0" xfId="0" applyNumberFormat="1" applyFont="1" applyFill="1" applyAlignment="1">
      <alignment horizontal="left"/>
    </xf>
    <xf numFmtId="9" fontId="119" fillId="7" borderId="30" xfId="0" applyNumberFormat="1" applyFont="1" applyFill="1" applyBorder="1" applyAlignment="1">
      <alignment horizontal="center"/>
    </xf>
    <xf numFmtId="0" fontId="82" fillId="6" borderId="0" xfId="0" applyFont="1" applyFill="1" applyAlignment="1">
      <alignment horizontal="center"/>
    </xf>
    <xf numFmtId="0" fontId="82" fillId="6" borderId="23" xfId="0" applyFont="1" applyFill="1" applyBorder="1" applyAlignment="1">
      <alignment horizontal="center"/>
    </xf>
    <xf numFmtId="0" fontId="82" fillId="6" borderId="29" xfId="0" applyFont="1" applyFill="1" applyBorder="1" applyAlignment="1">
      <alignment horizontal="center"/>
    </xf>
    <xf numFmtId="0" fontId="116" fillId="7" borderId="23" xfId="0" applyFont="1" applyFill="1" applyBorder="1" applyAlignment="1">
      <alignment horizontal="right"/>
    </xf>
    <xf numFmtId="0" fontId="120" fillId="7" borderId="23" xfId="0" applyFont="1" applyFill="1" applyBorder="1"/>
    <xf numFmtId="0" fontId="116" fillId="7" borderId="23" xfId="0" applyFont="1" applyFill="1" applyBorder="1" applyAlignment="1">
      <alignment horizontal="left"/>
    </xf>
    <xf numFmtId="175" fontId="82" fillId="5" borderId="0" xfId="1" applyNumberFormat="1" applyFont="1" applyFill="1" applyBorder="1" applyAlignment="1" applyProtection="1">
      <alignment horizontal="center"/>
    </xf>
    <xf numFmtId="169" fontId="82" fillId="5" borderId="0" xfId="1" applyNumberFormat="1" applyFont="1" applyFill="1" applyBorder="1" applyAlignment="1" applyProtection="1">
      <alignment horizontal="center"/>
    </xf>
    <xf numFmtId="0" fontId="0" fillId="5" borderId="0" xfId="0" applyFill="1"/>
    <xf numFmtId="167" fontId="0" fillId="5" borderId="0" xfId="0" applyNumberFormat="1" applyFill="1"/>
    <xf numFmtId="0" fontId="23" fillId="5" borderId="0" xfId="0" applyFont="1" applyFill="1"/>
    <xf numFmtId="0" fontId="79" fillId="5" borderId="0" xfId="0" applyFont="1" applyFill="1" applyProtection="1">
      <protection locked="0"/>
    </xf>
    <xf numFmtId="14" fontId="79" fillId="5" borderId="0" xfId="0" applyNumberFormat="1" applyFont="1" applyFill="1" applyProtection="1">
      <protection locked="0"/>
    </xf>
    <xf numFmtId="14" fontId="80" fillId="5" borderId="0" xfId="0" applyNumberFormat="1" applyFont="1" applyFill="1" applyProtection="1">
      <protection locked="0"/>
    </xf>
    <xf numFmtId="37" fontId="79" fillId="5" borderId="0" xfId="0" applyNumberFormat="1" applyFont="1" applyFill="1" applyProtection="1">
      <protection locked="0"/>
    </xf>
    <xf numFmtId="7" fontId="79" fillId="5" borderId="0" xfId="0" applyNumberFormat="1" applyFont="1" applyFill="1" applyProtection="1">
      <protection locked="0"/>
    </xf>
    <xf numFmtId="5" fontId="58" fillId="5" borderId="0" xfId="0" applyNumberFormat="1" applyFont="1" applyFill="1"/>
    <xf numFmtId="9" fontId="81" fillId="5" borderId="0" xfId="0" applyNumberFormat="1" applyFont="1" applyFill="1"/>
    <xf numFmtId="7" fontId="58" fillId="5" borderId="0" xfId="0" applyNumberFormat="1" applyFont="1" applyFill="1"/>
    <xf numFmtId="0" fontId="34" fillId="5" borderId="0" xfId="0" applyFont="1" applyFill="1"/>
    <xf numFmtId="14" fontId="34" fillId="5" borderId="0" xfId="0" applyNumberFormat="1" applyFont="1" applyFill="1"/>
    <xf numFmtId="37" fontId="34" fillId="5" borderId="0" xfId="0" applyNumberFormat="1" applyFont="1" applyFill="1"/>
    <xf numFmtId="7" fontId="34" fillId="5" borderId="0" xfId="0" applyNumberFormat="1" applyFont="1" applyFill="1"/>
    <xf numFmtId="5" fontId="35" fillId="5" borderId="0" xfId="0" applyNumberFormat="1" applyFont="1" applyFill="1"/>
    <xf numFmtId="9" fontId="34" fillId="5" borderId="0" xfId="0" applyNumberFormat="1" applyFont="1" applyFill="1"/>
    <xf numFmtId="7" fontId="35" fillId="5" borderId="0" xfId="0" applyNumberFormat="1" applyFont="1" applyFill="1"/>
    <xf numFmtId="0" fontId="82" fillId="5" borderId="0" xfId="0" applyFont="1" applyFill="1" applyAlignment="1">
      <alignment horizontal="center"/>
    </xf>
    <xf numFmtId="37" fontId="82" fillId="5" borderId="0" xfId="0" applyNumberFormat="1" applyFont="1" applyFill="1" applyAlignment="1">
      <alignment horizontal="center"/>
    </xf>
    <xf numFmtId="176" fontId="47" fillId="5" borderId="0" xfId="0" applyNumberFormat="1" applyFont="1" applyFill="1" applyAlignment="1">
      <alignment horizontal="left"/>
    </xf>
    <xf numFmtId="167" fontId="23" fillId="5" borderId="0" xfId="0" applyNumberFormat="1" applyFont="1" applyFill="1"/>
    <xf numFmtId="14" fontId="79" fillId="7" borderId="0" xfId="0" applyNumberFormat="1" applyFont="1" applyFill="1" applyProtection="1">
      <protection locked="0"/>
    </xf>
    <xf numFmtId="14" fontId="79" fillId="7" borderId="0" xfId="0" applyNumberFormat="1" applyFont="1" applyFill="1" applyAlignment="1" applyProtection="1">
      <alignment horizontal="center"/>
      <protection locked="0"/>
    </xf>
    <xf numFmtId="37" fontId="79" fillId="7" borderId="0" xfId="0" applyNumberFormat="1" applyFont="1" applyFill="1" applyProtection="1">
      <protection locked="0"/>
    </xf>
    <xf numFmtId="7" fontId="79" fillId="7" borderId="0" xfId="0" applyNumberFormat="1" applyFont="1" applyFill="1" applyProtection="1">
      <protection locked="0"/>
    </xf>
    <xf numFmtId="14" fontId="80" fillId="7" borderId="0" xfId="0" applyNumberFormat="1" applyFont="1" applyFill="1" applyProtection="1">
      <protection locked="0"/>
    </xf>
    <xf numFmtId="9" fontId="57" fillId="6" borderId="0" xfId="3" applyFont="1" applyFill="1"/>
    <xf numFmtId="9" fontId="91" fillId="6" borderId="0" xfId="3" applyFont="1" applyFill="1"/>
    <xf numFmtId="37" fontId="53" fillId="0" borderId="0" xfId="0" applyNumberFormat="1" applyFont="1"/>
    <xf numFmtId="7" fontId="53" fillId="0" borderId="0" xfId="0" applyNumberFormat="1" applyFont="1"/>
    <xf numFmtId="0" fontId="57" fillId="0" borderId="0" xfId="0" applyFont="1" applyAlignment="1">
      <alignment horizontal="left"/>
    </xf>
    <xf numFmtId="0" fontId="57" fillId="0" borderId="0" xfId="0" applyFont="1"/>
    <xf numFmtId="0" fontId="57" fillId="0" borderId="0" xfId="0" applyFont="1" applyAlignment="1">
      <alignment horizontal="right" indent="1"/>
    </xf>
    <xf numFmtId="9" fontId="60" fillId="0" borderId="0" xfId="0" applyNumberFormat="1" applyFont="1"/>
    <xf numFmtId="0" fontId="60" fillId="0" borderId="0" xfId="0" applyFont="1"/>
    <xf numFmtId="0" fontId="60" fillId="0" borderId="0" xfId="0" applyFont="1" applyAlignment="1">
      <alignment horizontal="right"/>
    </xf>
    <xf numFmtId="0" fontId="42" fillId="6" borderId="0" xfId="0" applyFont="1" applyFill="1"/>
    <xf numFmtId="0" fontId="96" fillId="7" borderId="1" xfId="0" applyFont="1" applyFill="1" applyBorder="1"/>
    <xf numFmtId="0" fontId="96" fillId="7" borderId="2" xfId="0" applyFont="1" applyFill="1" applyBorder="1"/>
    <xf numFmtId="0" fontId="96" fillId="7" borderId="3" xfId="0" applyFont="1" applyFill="1" applyBorder="1"/>
    <xf numFmtId="0" fontId="85" fillId="7" borderId="7" xfId="0" applyFont="1" applyFill="1" applyBorder="1"/>
    <xf numFmtId="0" fontId="86" fillId="7" borderId="6" xfId="0" applyFont="1" applyFill="1" applyBorder="1" applyAlignment="1">
      <alignment horizontal="right"/>
    </xf>
    <xf numFmtId="7" fontId="86" fillId="7" borderId="6" xfId="0" applyNumberFormat="1" applyFont="1" applyFill="1" applyBorder="1" applyAlignment="1">
      <alignment horizontal="center"/>
    </xf>
    <xf numFmtId="0" fontId="86" fillId="7" borderId="6" xfId="0" applyFont="1" applyFill="1" applyBorder="1" applyAlignment="1">
      <alignment horizontal="left"/>
    </xf>
    <xf numFmtId="1" fontId="88" fillId="7" borderId="8" xfId="0" applyNumberFormat="1" applyFont="1" applyFill="1" applyBorder="1" applyAlignment="1">
      <alignment horizontal="center"/>
    </xf>
    <xf numFmtId="0" fontId="0" fillId="0" borderId="0" xfId="0" applyAlignment="1">
      <alignment vertical="center"/>
    </xf>
    <xf numFmtId="0" fontId="0" fillId="0" borderId="38" xfId="0" applyBorder="1" applyAlignment="1">
      <alignment horizontal="center"/>
    </xf>
    <xf numFmtId="0" fontId="33" fillId="0" borderId="39" xfId="0" applyFont="1" applyBorder="1" applyAlignment="1">
      <alignment horizontal="center"/>
    </xf>
    <xf numFmtId="167" fontId="0" fillId="6" borderId="0" xfId="0" applyNumberFormat="1" applyFill="1"/>
    <xf numFmtId="0" fontId="23" fillId="7" borderId="0" xfId="0" applyFont="1" applyFill="1"/>
    <xf numFmtId="0" fontId="82" fillId="6" borderId="31" xfId="0" applyFont="1" applyFill="1" applyBorder="1" applyAlignment="1">
      <alignment horizontal="center"/>
    </xf>
    <xf numFmtId="174" fontId="0" fillId="0" borderId="0" xfId="2" applyNumberFormat="1" applyFont="1" applyProtection="1"/>
    <xf numFmtId="44" fontId="0" fillId="0" borderId="0" xfId="1" applyFont="1" applyProtection="1"/>
    <xf numFmtId="167" fontId="0" fillId="0" borderId="0" xfId="1" applyNumberFormat="1" applyFont="1" applyFill="1" applyBorder="1" applyProtection="1"/>
    <xf numFmtId="9" fontId="81" fillId="7" borderId="0" xfId="0" applyNumberFormat="1" applyFont="1" applyFill="1"/>
    <xf numFmtId="5" fontId="58" fillId="7" borderId="5" xfId="0" applyNumberFormat="1" applyFont="1" applyFill="1" applyBorder="1"/>
    <xf numFmtId="5" fontId="35" fillId="0" borderId="39" xfId="0" applyNumberFormat="1" applyFont="1" applyBorder="1"/>
    <xf numFmtId="44" fontId="23" fillId="0" borderId="0" xfId="0" applyNumberFormat="1" applyFont="1"/>
    <xf numFmtId="5" fontId="58" fillId="7" borderId="31" xfId="0" applyNumberFormat="1" applyFont="1" applyFill="1" applyBorder="1"/>
    <xf numFmtId="0" fontId="34" fillId="0" borderId="0" xfId="0" applyFont="1"/>
    <xf numFmtId="14" fontId="34" fillId="0" borderId="0" xfId="0" applyNumberFormat="1" applyFont="1"/>
    <xf numFmtId="37" fontId="34" fillId="0" borderId="0" xfId="0" applyNumberFormat="1" applyFont="1"/>
    <xf numFmtId="7" fontId="34" fillId="0" borderId="0" xfId="0" applyNumberFormat="1" applyFont="1"/>
    <xf numFmtId="5" fontId="35" fillId="0" borderId="0" xfId="0" applyNumberFormat="1" applyFont="1"/>
    <xf numFmtId="9" fontId="34" fillId="0" borderId="0" xfId="0" applyNumberFormat="1" applyFont="1"/>
    <xf numFmtId="7" fontId="35" fillId="0" borderId="0" xfId="0" applyNumberFormat="1" applyFont="1"/>
    <xf numFmtId="37" fontId="82" fillId="6" borderId="0" xfId="0" applyNumberFormat="1" applyFont="1" applyFill="1" applyAlignment="1">
      <alignment horizontal="center"/>
    </xf>
    <xf numFmtId="37" fontId="32" fillId="0" borderId="39" xfId="0" applyNumberFormat="1" applyFont="1" applyBorder="1" applyAlignment="1">
      <alignment horizontal="center"/>
    </xf>
    <xf numFmtId="37" fontId="32" fillId="0" borderId="0" xfId="0" applyNumberFormat="1" applyFont="1" applyAlignment="1">
      <alignment horizontal="center"/>
    </xf>
    <xf numFmtId="44" fontId="32" fillId="0" borderId="0" xfId="1" applyFont="1" applyAlignment="1" applyProtection="1">
      <alignment horizontal="center"/>
    </xf>
    <xf numFmtId="167" fontId="32" fillId="0" borderId="0" xfId="1" applyNumberFormat="1" applyFont="1" applyAlignment="1" applyProtection="1">
      <alignment horizontal="center"/>
    </xf>
    <xf numFmtId="0" fontId="32" fillId="0" borderId="0" xfId="0" applyFont="1" applyAlignment="1">
      <alignment horizontal="center"/>
    </xf>
    <xf numFmtId="0" fontId="75" fillId="6" borderId="28" xfId="0" applyFont="1" applyFill="1" applyBorder="1" applyAlignment="1">
      <alignment horizontal="center"/>
    </xf>
    <xf numFmtId="0" fontId="57" fillId="6" borderId="23" xfId="0" applyFont="1" applyFill="1" applyBorder="1" applyAlignment="1">
      <alignment horizontal="center"/>
    </xf>
    <xf numFmtId="0" fontId="57" fillId="6" borderId="29" xfId="0" applyFont="1" applyFill="1" applyBorder="1" applyAlignment="1">
      <alignment horizontal="center"/>
    </xf>
    <xf numFmtId="0" fontId="57" fillId="6" borderId="30" xfId="0" applyFont="1" applyFill="1" applyBorder="1" applyAlignment="1">
      <alignment horizontal="center"/>
    </xf>
    <xf numFmtId="0" fontId="57" fillId="6" borderId="31" xfId="0" applyFont="1" applyFill="1" applyBorder="1" applyAlignment="1">
      <alignment horizontal="center"/>
    </xf>
    <xf numFmtId="5" fontId="58" fillId="7" borderId="33" xfId="0" applyNumberFormat="1" applyFont="1" applyFill="1" applyBorder="1"/>
    <xf numFmtId="9" fontId="81" fillId="7" borderId="33" xfId="0" applyNumberFormat="1" applyFont="1" applyFill="1" applyBorder="1"/>
    <xf numFmtId="7" fontId="58" fillId="7" borderId="33" xfId="0" applyNumberFormat="1" applyFont="1" applyFill="1" applyBorder="1"/>
    <xf numFmtId="5" fontId="58" fillId="7" borderId="34" xfId="0" applyNumberFormat="1" applyFont="1" applyFill="1" applyBorder="1"/>
    <xf numFmtId="0" fontId="0" fillId="5" borderId="40" xfId="0" applyFill="1" applyBorder="1"/>
    <xf numFmtId="0" fontId="0" fillId="5" borderId="41" xfId="0" applyFill="1" applyBorder="1"/>
    <xf numFmtId="0" fontId="0" fillId="5" borderId="42" xfId="0" applyFill="1" applyBorder="1"/>
    <xf numFmtId="0" fontId="60" fillId="5" borderId="0" xfId="0" applyFont="1" applyFill="1" applyAlignment="1">
      <alignment horizontal="center"/>
    </xf>
    <xf numFmtId="0" fontId="79" fillId="5" borderId="0" xfId="0" applyFont="1" applyFill="1"/>
    <xf numFmtId="14" fontId="79" fillId="5" borderId="0" xfId="0" applyNumberFormat="1" applyFont="1" applyFill="1"/>
    <xf numFmtId="14" fontId="80" fillId="5" borderId="0" xfId="0" applyNumberFormat="1" applyFont="1" applyFill="1"/>
    <xf numFmtId="37" fontId="79" fillId="5" borderId="0" xfId="0" applyNumberFormat="1" applyFont="1" applyFill="1"/>
    <xf numFmtId="7" fontId="79" fillId="5" borderId="0" xfId="0" applyNumberFormat="1" applyFont="1" applyFill="1"/>
    <xf numFmtId="175" fontId="82" fillId="6" borderId="0" xfId="1" applyNumberFormat="1" applyFont="1" applyFill="1" applyBorder="1" applyProtection="1"/>
    <xf numFmtId="175" fontId="82" fillId="6" borderId="0" xfId="0" applyNumberFormat="1" applyFont="1" applyFill="1"/>
    <xf numFmtId="44" fontId="77" fillId="8" borderId="0" xfId="1" applyFont="1" applyFill="1"/>
    <xf numFmtId="10" fontId="103" fillId="7" borderId="0" xfId="3" applyNumberFormat="1" applyFont="1" applyFill="1" applyBorder="1" applyAlignment="1" applyProtection="1">
      <alignment horizontal="right" vertical="center"/>
      <protection locked="0"/>
    </xf>
    <xf numFmtId="0" fontId="103" fillId="7" borderId="0" xfId="0" applyFont="1" applyFill="1" applyAlignment="1" applyProtection="1">
      <alignment horizontal="right" vertical="center"/>
      <protection locked="0"/>
    </xf>
    <xf numFmtId="165" fontId="103" fillId="7" borderId="0" xfId="3" applyNumberFormat="1" applyFont="1" applyFill="1" applyBorder="1" applyAlignment="1" applyProtection="1">
      <alignment horizontal="right" vertical="center"/>
      <protection locked="0"/>
    </xf>
    <xf numFmtId="9" fontId="96" fillId="7" borderId="0" xfId="3" applyFont="1" applyFill="1" applyAlignment="1" applyProtection="1">
      <alignment horizontal="right" vertical="center"/>
    </xf>
    <xf numFmtId="0" fontId="79" fillId="7" borderId="0" xfId="0" applyFont="1" applyFill="1" applyAlignment="1" applyProtection="1">
      <alignment horizontal="right" vertical="center"/>
      <protection locked="0"/>
    </xf>
    <xf numFmtId="0" fontId="89" fillId="7" borderId="0" xfId="0" applyFont="1" applyFill="1" applyAlignment="1">
      <alignment horizontal="right" vertical="center"/>
    </xf>
    <xf numFmtId="0" fontId="89" fillId="7" borderId="0" xfId="0" applyFont="1" applyFill="1" applyAlignment="1">
      <alignment horizontal="left" vertical="center"/>
    </xf>
    <xf numFmtId="7" fontId="89" fillId="7" borderId="5" xfId="0" applyNumberFormat="1" applyFont="1" applyFill="1" applyBorder="1" applyAlignment="1">
      <alignment horizontal="right" vertical="center"/>
    </xf>
    <xf numFmtId="1" fontId="110" fillId="7" borderId="5" xfId="0" applyNumberFormat="1" applyFont="1" applyFill="1" applyBorder="1" applyAlignment="1">
      <alignment horizontal="right" vertical="center"/>
    </xf>
    <xf numFmtId="174" fontId="121" fillId="7" borderId="0" xfId="2" applyNumberFormat="1" applyFont="1" applyFill="1" applyBorder="1" applyAlignment="1" applyProtection="1">
      <alignment horizontal="center" vertical="center"/>
      <protection locked="0"/>
    </xf>
    <xf numFmtId="174" fontId="121" fillId="7" borderId="5" xfId="2" applyNumberFormat="1" applyFont="1" applyFill="1" applyBorder="1" applyAlignment="1" applyProtection="1">
      <alignment horizontal="right" vertical="center"/>
      <protection locked="0"/>
    </xf>
    <xf numFmtId="164" fontId="110" fillId="7" borderId="5" xfId="0" applyNumberFormat="1" applyFont="1" applyFill="1" applyBorder="1" applyAlignment="1">
      <alignment horizontal="right" vertical="center"/>
    </xf>
    <xf numFmtId="0" fontId="89" fillId="7" borderId="0" xfId="0" applyFont="1" applyFill="1" applyAlignment="1">
      <alignment vertical="center"/>
    </xf>
    <xf numFmtId="0" fontId="96" fillId="7" borderId="0" xfId="0" applyFont="1" applyFill="1" applyAlignment="1">
      <alignment horizontal="right" vertical="center"/>
    </xf>
    <xf numFmtId="0" fontId="79" fillId="7" borderId="5" xfId="0" applyFont="1" applyFill="1" applyBorder="1" applyAlignment="1" applyProtection="1">
      <alignment horizontal="right" vertical="center"/>
      <protection locked="0"/>
    </xf>
    <xf numFmtId="174" fontId="79" fillId="7" borderId="5" xfId="2" applyNumberFormat="1" applyFont="1" applyFill="1" applyBorder="1" applyAlignment="1" applyProtection="1">
      <alignment horizontal="right" vertical="center"/>
      <protection locked="0"/>
    </xf>
    <xf numFmtId="0" fontId="96" fillId="7" borderId="0" xfId="0" applyFont="1" applyFill="1" applyAlignment="1">
      <alignment vertical="center"/>
    </xf>
    <xf numFmtId="0" fontId="96" fillId="7" borderId="5" xfId="0" applyFont="1" applyFill="1" applyBorder="1" applyAlignment="1" applyProtection="1">
      <alignment horizontal="right" vertical="center"/>
      <protection locked="0"/>
    </xf>
    <xf numFmtId="168" fontId="103" fillId="7" borderId="0" xfId="0" applyNumberFormat="1" applyFont="1" applyFill="1" applyAlignment="1" applyProtection="1">
      <alignment horizontal="right" vertical="center"/>
      <protection locked="0"/>
    </xf>
    <xf numFmtId="167" fontId="103" fillId="7" borderId="0" xfId="1" applyNumberFormat="1" applyFont="1" applyFill="1" applyBorder="1" applyAlignment="1" applyProtection="1">
      <alignment horizontal="left" vertical="center"/>
      <protection locked="0"/>
    </xf>
    <xf numFmtId="174" fontId="110" fillId="7" borderId="0" xfId="2" applyNumberFormat="1" applyFont="1" applyFill="1" applyBorder="1" applyAlignment="1" applyProtection="1">
      <alignment horizontal="left" vertical="center"/>
    </xf>
    <xf numFmtId="174" fontId="79" fillId="7" borderId="0" xfId="2" applyNumberFormat="1" applyFont="1" applyFill="1" applyBorder="1" applyAlignment="1" applyProtection="1">
      <alignment horizontal="left" vertical="center"/>
      <protection locked="0"/>
    </xf>
    <xf numFmtId="169" fontId="110" fillId="7" borderId="59" xfId="1" applyNumberFormat="1" applyFont="1" applyFill="1" applyBorder="1" applyAlignment="1" applyProtection="1">
      <alignment horizontal="center"/>
    </xf>
    <xf numFmtId="168" fontId="110" fillId="7" borderId="60" xfId="0" applyNumberFormat="1" applyFont="1" applyFill="1" applyBorder="1" applyAlignment="1">
      <alignment horizontal="center"/>
    </xf>
    <xf numFmtId="169" fontId="110" fillId="7" borderId="60" xfId="1" applyNumberFormat="1" applyFont="1" applyFill="1" applyBorder="1" applyAlignment="1" applyProtection="1">
      <alignment horizontal="center"/>
    </xf>
    <xf numFmtId="9" fontId="110" fillId="7" borderId="61" xfId="3" applyFont="1" applyFill="1" applyBorder="1" applyAlignment="1" applyProtection="1">
      <alignment horizontal="center"/>
    </xf>
    <xf numFmtId="0" fontId="69" fillId="9" borderId="0" xfId="4" applyFont="1" applyFill="1" applyAlignment="1">
      <alignment horizontal="center" vertical="center"/>
    </xf>
    <xf numFmtId="0" fontId="69" fillId="9" borderId="52" xfId="4" applyFont="1" applyFill="1" applyBorder="1" applyAlignment="1">
      <alignment horizontal="center" vertical="center"/>
    </xf>
    <xf numFmtId="0" fontId="66" fillId="9" borderId="0" xfId="4" applyFont="1" applyFill="1" applyAlignment="1">
      <alignment horizontal="center" vertical="center"/>
    </xf>
    <xf numFmtId="0" fontId="66" fillId="9" borderId="52" xfId="4" applyFont="1" applyFill="1" applyBorder="1" applyAlignment="1">
      <alignment horizontal="center" vertical="center"/>
    </xf>
    <xf numFmtId="0" fontId="68" fillId="9" borderId="0" xfId="4" applyFont="1" applyFill="1" applyAlignment="1">
      <alignment horizontal="center" vertical="center"/>
    </xf>
    <xf numFmtId="0" fontId="70" fillId="9" borderId="0" xfId="4" applyFont="1" applyFill="1" applyAlignment="1">
      <alignment horizontal="center" vertical="center"/>
    </xf>
    <xf numFmtId="0" fontId="70" fillId="9" borderId="52" xfId="4" applyFont="1" applyFill="1" applyBorder="1" applyAlignment="1">
      <alignment horizontal="center" vertical="center"/>
    </xf>
    <xf numFmtId="0" fontId="65" fillId="9" borderId="48" xfId="4" applyFont="1" applyFill="1" applyBorder="1" applyAlignment="1">
      <alignment horizontal="center" vertical="center"/>
    </xf>
    <xf numFmtId="0" fontId="65" fillId="9" borderId="49" xfId="4" applyFont="1" applyFill="1" applyBorder="1" applyAlignment="1">
      <alignment horizontal="center" vertical="center"/>
    </xf>
    <xf numFmtId="0" fontId="65" fillId="9" borderId="50" xfId="4" applyFont="1" applyFill="1" applyBorder="1" applyAlignment="1">
      <alignment horizontal="center" vertical="center"/>
    </xf>
    <xf numFmtId="0" fontId="65" fillId="9" borderId="51" xfId="4" applyFont="1" applyFill="1" applyBorder="1" applyAlignment="1">
      <alignment horizontal="center" vertical="center"/>
    </xf>
    <xf numFmtId="0" fontId="65" fillId="9" borderId="0" xfId="4" applyFont="1" applyFill="1" applyAlignment="1">
      <alignment horizontal="center" vertical="center"/>
    </xf>
    <xf numFmtId="0" fontId="65" fillId="9" borderId="52" xfId="4" applyFont="1" applyFill="1" applyBorder="1" applyAlignment="1">
      <alignment horizontal="center" vertical="center"/>
    </xf>
    <xf numFmtId="0" fontId="69" fillId="9" borderId="0" xfId="4" applyFont="1" applyFill="1" applyAlignment="1">
      <alignment horizontal="center"/>
    </xf>
    <xf numFmtId="0" fontId="69" fillId="9" borderId="52" xfId="4" applyFont="1" applyFill="1" applyBorder="1" applyAlignment="1">
      <alignment horizontal="center"/>
    </xf>
    <xf numFmtId="0" fontId="60" fillId="5" borderId="0" xfId="0" applyFont="1" applyFill="1" applyAlignment="1">
      <alignment horizontal="center" vertical="center"/>
    </xf>
    <xf numFmtId="0" fontId="118" fillId="6" borderId="0" xfId="0" applyFont="1" applyFill="1" applyAlignment="1">
      <alignment horizontal="center" vertical="center"/>
    </xf>
    <xf numFmtId="0" fontId="82" fillId="6" borderId="28" xfId="0" applyFont="1" applyFill="1" applyBorder="1" applyAlignment="1">
      <alignment horizontal="center" vertical="center"/>
    </xf>
    <xf numFmtId="0" fontId="82" fillId="6" borderId="30" xfId="0" applyFont="1" applyFill="1" applyBorder="1" applyAlignment="1">
      <alignment horizontal="center" vertical="center"/>
    </xf>
    <xf numFmtId="0" fontId="46" fillId="6" borderId="0" xfId="0" applyFont="1" applyFill="1" applyAlignment="1">
      <alignment horizontal="center"/>
    </xf>
    <xf numFmtId="0" fontId="46" fillId="7" borderId="0" xfId="0" applyFont="1" applyFill="1" applyAlignment="1">
      <alignment horizontal="center"/>
    </xf>
    <xf numFmtId="0" fontId="82" fillId="6" borderId="23" xfId="0" applyFont="1" applyFill="1" applyBorder="1" applyAlignment="1">
      <alignment horizontal="center"/>
    </xf>
    <xf numFmtId="0" fontId="75" fillId="6" borderId="0" xfId="0" applyFont="1" applyFill="1" applyAlignment="1">
      <alignment horizontal="right"/>
    </xf>
    <xf numFmtId="0" fontId="89" fillId="7" borderId="4" xfId="0" applyFont="1" applyFill="1" applyBorder="1" applyAlignment="1">
      <alignment horizontal="right" vertical="center"/>
    </xf>
    <xf numFmtId="0" fontId="89" fillId="7" borderId="0" xfId="0" applyFont="1" applyFill="1" applyAlignment="1">
      <alignment horizontal="right" vertical="center"/>
    </xf>
    <xf numFmtId="0" fontId="96" fillId="7" borderId="0" xfId="0" applyFont="1" applyFill="1" applyAlignment="1">
      <alignment horizontal="right" vertical="center"/>
    </xf>
    <xf numFmtId="0" fontId="79" fillId="7" borderId="0" xfId="0" applyFont="1" applyFill="1" applyAlignment="1" applyProtection="1">
      <alignment horizontal="center" vertical="center"/>
      <protection locked="0"/>
    </xf>
    <xf numFmtId="7" fontId="89" fillId="7" borderId="0" xfId="0" applyNumberFormat="1" applyFont="1" applyFill="1" applyAlignment="1">
      <alignment horizontal="center" vertical="center"/>
    </xf>
    <xf numFmtId="0" fontId="60" fillId="6" borderId="0" xfId="0" applyFont="1" applyFill="1" applyAlignment="1">
      <alignment horizontal="left"/>
    </xf>
    <xf numFmtId="0" fontId="89" fillId="7" borderId="0" xfId="0" applyFont="1" applyFill="1" applyAlignment="1">
      <alignment horizontal="center" vertical="center"/>
    </xf>
    <xf numFmtId="0" fontId="84" fillId="6" borderId="0" xfId="0" applyFont="1" applyFill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0" fontId="82" fillId="6" borderId="0" xfId="0" applyFont="1" applyFill="1" applyAlignment="1">
      <alignment horizontal="center"/>
    </xf>
    <xf numFmtId="0" fontId="103" fillId="7" borderId="0" xfId="0" applyFont="1" applyFill="1" applyAlignment="1" applyProtection="1">
      <alignment horizontal="center" vertical="center"/>
      <protection locked="0"/>
    </xf>
    <xf numFmtId="5" fontId="103" fillId="7" borderId="0" xfId="0" applyNumberFormat="1" applyFont="1" applyFill="1" applyAlignment="1" applyProtection="1">
      <alignment horizontal="center" vertical="center"/>
      <protection locked="0"/>
    </xf>
    <xf numFmtId="2" fontId="103" fillId="7" borderId="0" xfId="0" applyNumberFormat="1" applyFont="1" applyFill="1" applyAlignment="1" applyProtection="1">
      <alignment horizontal="center" vertical="center"/>
      <protection locked="0"/>
    </xf>
    <xf numFmtId="0" fontId="79" fillId="7" borderId="1" xfId="0" applyFont="1" applyFill="1" applyBorder="1" applyAlignment="1" applyProtection="1">
      <alignment horizontal="left" vertical="top" wrapText="1"/>
      <protection locked="0"/>
    </xf>
    <xf numFmtId="0" fontId="79" fillId="7" borderId="2" xfId="0" applyFont="1" applyFill="1" applyBorder="1" applyAlignment="1" applyProtection="1">
      <alignment horizontal="left" vertical="top" wrapText="1"/>
      <protection locked="0"/>
    </xf>
    <xf numFmtId="0" fontId="79" fillId="7" borderId="3" xfId="0" applyFont="1" applyFill="1" applyBorder="1" applyAlignment="1" applyProtection="1">
      <alignment horizontal="left" vertical="top" wrapText="1"/>
      <protection locked="0"/>
    </xf>
    <xf numFmtId="0" fontId="79" fillId="7" borderId="7" xfId="0" applyFont="1" applyFill="1" applyBorder="1" applyAlignment="1" applyProtection="1">
      <alignment horizontal="left" vertical="top" wrapText="1"/>
      <protection locked="0"/>
    </xf>
    <xf numFmtId="0" fontId="79" fillId="7" borderId="6" xfId="0" applyFont="1" applyFill="1" applyBorder="1" applyAlignment="1" applyProtection="1">
      <alignment horizontal="left" vertical="top" wrapText="1"/>
      <protection locked="0"/>
    </xf>
    <xf numFmtId="0" fontId="79" fillId="7" borderId="8" xfId="0" applyFont="1" applyFill="1" applyBorder="1" applyAlignment="1" applyProtection="1">
      <alignment horizontal="left" vertical="top" wrapText="1"/>
      <protection locked="0"/>
    </xf>
    <xf numFmtId="0" fontId="60" fillId="6" borderId="0" xfId="0" applyFont="1" applyFill="1" applyAlignment="1">
      <alignment horizontal="center"/>
    </xf>
    <xf numFmtId="0" fontId="60" fillId="6" borderId="6" xfId="0" applyFont="1" applyFill="1" applyBorder="1" applyAlignment="1">
      <alignment horizontal="center"/>
    </xf>
    <xf numFmtId="0" fontId="57" fillId="6" borderId="0" xfId="0" applyFont="1" applyFill="1" applyAlignment="1">
      <alignment horizontal="left"/>
    </xf>
    <xf numFmtId="0" fontId="82" fillId="6" borderId="56" xfId="0" applyFont="1" applyFill="1" applyBorder="1" applyAlignment="1">
      <alignment horizontal="right"/>
    </xf>
    <xf numFmtId="0" fontId="82" fillId="6" borderId="57" xfId="0" applyFont="1" applyFill="1" applyBorder="1" applyAlignment="1">
      <alignment horizontal="right"/>
    </xf>
    <xf numFmtId="0" fontId="82" fillId="6" borderId="0" xfId="0" applyFont="1" applyFill="1" applyAlignment="1">
      <alignment horizontal="right"/>
    </xf>
    <xf numFmtId="0" fontId="82" fillId="6" borderId="0" xfId="0" applyFont="1" applyFill="1" applyAlignment="1">
      <alignment horizontal="center" vertical="center"/>
    </xf>
    <xf numFmtId="0" fontId="111" fillId="0" borderId="28" xfId="0" applyFont="1" applyBorder="1" applyAlignment="1" applyProtection="1">
      <alignment horizontal="left" vertical="top"/>
      <protection locked="0"/>
    </xf>
    <xf numFmtId="0" fontId="111" fillId="0" borderId="23" xfId="0" applyFont="1" applyBorder="1" applyAlignment="1" applyProtection="1">
      <alignment horizontal="left" vertical="top"/>
      <protection locked="0"/>
    </xf>
    <xf numFmtId="0" fontId="111" fillId="0" borderId="29" xfId="0" applyFont="1" applyBorder="1" applyAlignment="1" applyProtection="1">
      <alignment horizontal="left" vertical="top"/>
      <protection locked="0"/>
    </xf>
    <xf numFmtId="0" fontId="111" fillId="0" borderId="30" xfId="0" applyFont="1" applyBorder="1" applyAlignment="1" applyProtection="1">
      <alignment horizontal="left" vertical="top"/>
      <protection locked="0"/>
    </xf>
    <xf numFmtId="0" fontId="111" fillId="0" borderId="0" xfId="0" applyFont="1" applyAlignment="1" applyProtection="1">
      <alignment horizontal="left" vertical="top"/>
      <protection locked="0"/>
    </xf>
    <xf numFmtId="0" fontId="111" fillId="0" borderId="31" xfId="0" applyFont="1" applyBorder="1" applyAlignment="1" applyProtection="1">
      <alignment horizontal="left" vertical="top"/>
      <protection locked="0"/>
    </xf>
    <xf numFmtId="0" fontId="111" fillId="0" borderId="32" xfId="0" applyFont="1" applyBorder="1" applyAlignment="1" applyProtection="1">
      <alignment horizontal="left" vertical="top"/>
      <protection locked="0"/>
    </xf>
    <xf numFmtId="0" fontId="111" fillId="0" borderId="33" xfId="0" applyFont="1" applyBorder="1" applyAlignment="1" applyProtection="1">
      <alignment horizontal="left" vertical="top"/>
      <protection locked="0"/>
    </xf>
    <xf numFmtId="0" fontId="111" fillId="0" borderId="34" xfId="0" applyFont="1" applyBorder="1" applyAlignment="1" applyProtection="1">
      <alignment horizontal="left" vertical="top"/>
      <protection locked="0"/>
    </xf>
    <xf numFmtId="0" fontId="23" fillId="4" borderId="9" xfId="0" applyFont="1" applyFill="1" applyBorder="1" applyAlignment="1">
      <alignment horizontal="center"/>
    </xf>
    <xf numFmtId="0" fontId="23" fillId="4" borderId="10" xfId="0" applyFont="1" applyFill="1" applyBorder="1" applyAlignment="1">
      <alignment horizontal="center"/>
    </xf>
    <xf numFmtId="0" fontId="23" fillId="4" borderId="11" xfId="0" applyFont="1" applyFill="1" applyBorder="1" applyAlignment="1">
      <alignment horizontal="center"/>
    </xf>
    <xf numFmtId="165" fontId="103" fillId="7" borderId="30" xfId="0" applyNumberFormat="1" applyFont="1" applyFill="1" applyBorder="1" applyAlignment="1" applyProtection="1">
      <alignment horizontal="center" vertical="center"/>
      <protection locked="0"/>
    </xf>
    <xf numFmtId="0" fontId="82" fillId="6" borderId="0" xfId="0" applyFont="1" applyFill="1" applyAlignment="1">
      <alignment horizontal="center" vertical="center" textRotation="255" wrapText="1"/>
    </xf>
    <xf numFmtId="14" fontId="112" fillId="0" borderId="0" xfId="0" applyNumberFormat="1" applyFont="1" applyAlignment="1">
      <alignment horizontal="left"/>
    </xf>
    <xf numFmtId="0" fontId="84" fillId="6" borderId="0" xfId="0" applyFont="1" applyFill="1" applyAlignment="1">
      <alignment horizontal="center"/>
    </xf>
    <xf numFmtId="10" fontId="82" fillId="6" borderId="33" xfId="0" applyNumberFormat="1" applyFont="1" applyFill="1" applyBorder="1" applyAlignment="1">
      <alignment horizontal="center"/>
    </xf>
    <xf numFmtId="10" fontId="82" fillId="6" borderId="34" xfId="0" applyNumberFormat="1" applyFont="1" applyFill="1" applyBorder="1" applyAlignment="1">
      <alignment horizontal="center"/>
    </xf>
    <xf numFmtId="6" fontId="57" fillId="6" borderId="0" xfId="0" applyNumberFormat="1" applyFont="1" applyFill="1" applyAlignment="1">
      <alignment horizontal="center"/>
    </xf>
    <xf numFmtId="6" fontId="57" fillId="6" borderId="31" xfId="0" applyNumberFormat="1" applyFont="1" applyFill="1" applyBorder="1" applyAlignment="1">
      <alignment horizontal="center"/>
    </xf>
    <xf numFmtId="0" fontId="103" fillId="7" borderId="0" xfId="0" applyFont="1" applyFill="1" applyAlignment="1" applyProtection="1">
      <alignment horizontal="left"/>
      <protection locked="0"/>
    </xf>
    <xf numFmtId="0" fontId="103" fillId="7" borderId="31" xfId="0" applyFont="1" applyFill="1" applyBorder="1" applyAlignment="1" applyProtection="1">
      <alignment horizontal="left"/>
      <protection locked="0"/>
    </xf>
    <xf numFmtId="0" fontId="116" fillId="7" borderId="28" xfId="0" applyFont="1" applyFill="1" applyBorder="1" applyAlignment="1">
      <alignment horizontal="center"/>
    </xf>
    <xf numFmtId="0" fontId="116" fillId="7" borderId="23" xfId="0" applyFont="1" applyFill="1" applyBorder="1" applyAlignment="1">
      <alignment horizontal="center"/>
    </xf>
    <xf numFmtId="0" fontId="116" fillId="7" borderId="29" xfId="0" applyFont="1" applyFill="1" applyBorder="1" applyAlignment="1">
      <alignment horizontal="center"/>
    </xf>
    <xf numFmtId="0" fontId="82" fillId="6" borderId="28" xfId="0" applyFont="1" applyFill="1" applyBorder="1" applyAlignment="1">
      <alignment horizontal="center"/>
    </xf>
    <xf numFmtId="0" fontId="82" fillId="6" borderId="29" xfId="0" applyFont="1" applyFill="1" applyBorder="1" applyAlignment="1">
      <alignment horizontal="center"/>
    </xf>
    <xf numFmtId="0" fontId="110" fillId="7" borderId="28" xfId="0" applyFont="1" applyFill="1" applyBorder="1" applyAlignment="1">
      <alignment horizontal="center"/>
    </xf>
    <xf numFmtId="0" fontId="110" fillId="7" borderId="23" xfId="0" applyFont="1" applyFill="1" applyBorder="1" applyAlignment="1">
      <alignment horizontal="center"/>
    </xf>
    <xf numFmtId="0" fontId="110" fillId="7" borderId="29" xfId="0" applyFont="1" applyFill="1" applyBorder="1" applyAlignment="1">
      <alignment horizontal="center"/>
    </xf>
    <xf numFmtId="0" fontId="60" fillId="6" borderId="23" xfId="0" applyFont="1" applyFill="1" applyBorder="1" applyAlignment="1">
      <alignment horizontal="center"/>
    </xf>
    <xf numFmtId="10" fontId="82" fillId="6" borderId="43" xfId="0" applyNumberFormat="1" applyFont="1" applyFill="1" applyBorder="1" applyAlignment="1">
      <alignment horizontal="center"/>
    </xf>
    <xf numFmtId="10" fontId="82" fillId="6" borderId="44" xfId="0" applyNumberFormat="1" applyFont="1" applyFill="1" applyBorder="1" applyAlignment="1">
      <alignment horizontal="center"/>
    </xf>
    <xf numFmtId="10" fontId="82" fillId="6" borderId="45" xfId="0" applyNumberFormat="1" applyFont="1" applyFill="1" applyBorder="1" applyAlignment="1">
      <alignment horizontal="center"/>
    </xf>
    <xf numFmtId="0" fontId="89" fillId="7" borderId="0" xfId="0" applyFont="1" applyFill="1" applyAlignment="1">
      <alignment horizontal="left"/>
    </xf>
    <xf numFmtId="0" fontId="89" fillId="7" borderId="31" xfId="0" applyFont="1" applyFill="1" applyBorder="1" applyAlignment="1">
      <alignment horizontal="left"/>
    </xf>
    <xf numFmtId="0" fontId="114" fillId="7" borderId="32" xfId="0" applyFont="1" applyFill="1" applyBorder="1" applyAlignment="1">
      <alignment horizontal="right"/>
    </xf>
    <xf numFmtId="0" fontId="114" fillId="7" borderId="33" xfId="0" applyFont="1" applyFill="1" applyBorder="1" applyAlignment="1">
      <alignment horizontal="right"/>
    </xf>
    <xf numFmtId="169" fontId="114" fillId="7" borderId="0" xfId="0" applyNumberFormat="1" applyFont="1" applyFill="1" applyAlignment="1">
      <alignment horizontal="left"/>
    </xf>
    <xf numFmtId="169" fontId="114" fillId="7" borderId="31" xfId="0" applyNumberFormat="1" applyFont="1" applyFill="1" applyBorder="1" applyAlignment="1">
      <alignment horizontal="left"/>
    </xf>
    <xf numFmtId="10" fontId="57" fillId="6" borderId="30" xfId="0" applyNumberFormat="1" applyFont="1" applyFill="1" applyBorder="1" applyAlignment="1">
      <alignment horizontal="center"/>
    </xf>
    <xf numFmtId="10" fontId="57" fillId="6" borderId="0" xfId="0" applyNumberFormat="1" applyFont="1" applyFill="1" applyAlignment="1">
      <alignment horizontal="center"/>
    </xf>
    <xf numFmtId="10" fontId="57" fillId="6" borderId="32" xfId="0" applyNumberFormat="1" applyFont="1" applyFill="1" applyBorder="1" applyAlignment="1">
      <alignment horizontal="center"/>
    </xf>
    <xf numFmtId="10" fontId="57" fillId="6" borderId="33" xfId="0" applyNumberFormat="1" applyFont="1" applyFill="1" applyBorder="1" applyAlignment="1">
      <alignment horizontal="center"/>
    </xf>
    <xf numFmtId="0" fontId="110" fillId="7" borderId="0" xfId="0" applyFont="1" applyFill="1" applyAlignment="1">
      <alignment horizontal="center" vertical="top" wrapText="1"/>
    </xf>
    <xf numFmtId="0" fontId="110" fillId="7" borderId="31" xfId="0" applyFont="1" applyFill="1" applyBorder="1" applyAlignment="1">
      <alignment horizontal="center" vertical="top" wrapText="1"/>
    </xf>
    <xf numFmtId="0" fontId="110" fillId="7" borderId="33" xfId="0" applyFont="1" applyFill="1" applyBorder="1" applyAlignment="1">
      <alignment horizontal="center" vertical="top" wrapText="1"/>
    </xf>
    <xf numFmtId="0" fontId="110" fillId="7" borderId="34" xfId="0" applyFont="1" applyFill="1" applyBorder="1" applyAlignment="1">
      <alignment horizontal="center" vertical="top" wrapText="1"/>
    </xf>
    <xf numFmtId="6" fontId="57" fillId="6" borderId="23" xfId="0" applyNumberFormat="1" applyFont="1" applyFill="1" applyBorder="1" applyAlignment="1">
      <alignment horizontal="center"/>
    </xf>
    <xf numFmtId="6" fontId="57" fillId="6" borderId="29" xfId="0" applyNumberFormat="1" applyFont="1" applyFill="1" applyBorder="1" applyAlignment="1">
      <alignment horizontal="center"/>
    </xf>
    <xf numFmtId="10" fontId="57" fillId="6" borderId="28" xfId="0" applyNumberFormat="1" applyFont="1" applyFill="1" applyBorder="1" applyAlignment="1">
      <alignment horizontal="center"/>
    </xf>
    <xf numFmtId="10" fontId="57" fillId="6" borderId="23" xfId="0" applyNumberFormat="1" applyFont="1" applyFill="1" applyBorder="1" applyAlignment="1">
      <alignment horizontal="center"/>
    </xf>
    <xf numFmtId="6" fontId="57" fillId="6" borderId="33" xfId="0" applyNumberFormat="1" applyFont="1" applyFill="1" applyBorder="1" applyAlignment="1">
      <alignment horizontal="center"/>
    </xf>
    <xf numFmtId="6" fontId="57" fillId="6" borderId="34" xfId="0" applyNumberFormat="1" applyFont="1" applyFill="1" applyBorder="1" applyAlignment="1">
      <alignment horizontal="center"/>
    </xf>
    <xf numFmtId="0" fontId="114" fillId="7" borderId="30" xfId="0" applyFont="1" applyFill="1" applyBorder="1" applyAlignment="1">
      <alignment horizontal="right"/>
    </xf>
    <xf numFmtId="0" fontId="114" fillId="7" borderId="0" xfId="0" applyFont="1" applyFill="1" applyAlignment="1">
      <alignment horizontal="right"/>
    </xf>
    <xf numFmtId="10" fontId="114" fillId="7" borderId="0" xfId="0" applyNumberFormat="1" applyFont="1" applyFill="1" applyAlignment="1">
      <alignment horizontal="left"/>
    </xf>
    <xf numFmtId="10" fontId="114" fillId="7" borderId="31" xfId="0" applyNumberFormat="1" applyFont="1" applyFill="1" applyBorder="1" applyAlignment="1">
      <alignment horizontal="left"/>
    </xf>
    <xf numFmtId="168" fontId="114" fillId="7" borderId="33" xfId="0" applyNumberFormat="1" applyFont="1" applyFill="1" applyBorder="1" applyAlignment="1">
      <alignment horizontal="left"/>
    </xf>
    <xf numFmtId="168" fontId="114" fillId="7" borderId="34" xfId="0" applyNumberFormat="1" applyFont="1" applyFill="1" applyBorder="1" applyAlignment="1">
      <alignment horizontal="left"/>
    </xf>
    <xf numFmtId="0" fontId="37" fillId="7" borderId="0" xfId="0" applyFont="1" applyFill="1" applyAlignment="1">
      <alignment horizontal="left" vertical="center" wrapText="1"/>
    </xf>
    <xf numFmtId="0" fontId="49" fillId="6" borderId="0" xfId="0" applyFont="1" applyFill="1" applyAlignment="1">
      <alignment horizontal="center" vertical="center"/>
    </xf>
    <xf numFmtId="0" fontId="53" fillId="7" borderId="0" xfId="4" applyFont="1" applyFill="1" applyAlignment="1">
      <alignment horizontal="center"/>
    </xf>
    <xf numFmtId="0" fontId="55" fillId="7" borderId="0" xfId="4" applyFont="1" applyFill="1" applyAlignment="1">
      <alignment horizontal="center"/>
    </xf>
    <xf numFmtId="9" fontId="55" fillId="8" borderId="0" xfId="5" applyFont="1" applyFill="1" applyAlignment="1">
      <alignment horizontal="center"/>
    </xf>
    <xf numFmtId="0" fontId="20" fillId="0" borderId="0" xfId="0" applyFont="1" applyAlignment="1">
      <alignment horizontal="center"/>
    </xf>
  </cellXfs>
  <cellStyles count="7">
    <cellStyle name="Comma" xfId="2" builtinId="3"/>
    <cellStyle name="Currency" xfId="1" builtinId="4"/>
    <cellStyle name="Currency 2" xfId="6" xr:uid="{6B7CB77D-7EE5-4242-83D0-8D353568C2C1}"/>
    <cellStyle name="Normal" xfId="0" builtinId="0"/>
    <cellStyle name="Normal 2" xfId="4" xr:uid="{4E4E9F4B-CB37-47B4-BE43-60B33E315F77}"/>
    <cellStyle name="Percent" xfId="3" builtinId="5"/>
    <cellStyle name="Percent 2" xfId="5" xr:uid="{1108CC45-2710-46A5-B222-2D1176FB7ACB}"/>
  </cellStyles>
  <dxfs count="0"/>
  <tableStyles count="0" defaultTableStyle="TableStyleMedium2" defaultPivotStyle="PivotStyleLight16"/>
  <colors>
    <mruColors>
      <color rgb="FF33CC33"/>
      <color rgb="FFCCFF66"/>
      <color rgb="FF9933FF"/>
      <color rgb="FF0E225B"/>
      <color rgb="FFCBB26A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3.xml"/><Relationship Id="rId1" Type="http://schemas.microsoft.com/office/2011/relationships/chartStyle" Target="style3.xml"/><Relationship Id="rId4" Type="http://schemas.openxmlformats.org/officeDocument/2006/relationships/chartUserShapes" Target="../drawings/drawing4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Ex3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Ex4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Ex5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Ex6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rgbClr val="FFFF99"/>
                </a:solidFill>
                <a:latin typeface="Arial Black" panose="020B0A04020102020204" pitchFamily="34" charset="0"/>
                <a:ea typeface="+mn-ea"/>
                <a:cs typeface="+mn-cs"/>
              </a:defRPr>
            </a:pPr>
            <a:r>
              <a:rPr lang="en-US" sz="1600" baseline="0">
                <a:solidFill>
                  <a:srgbClr val="FFFF99"/>
                </a:solidFill>
                <a:latin typeface="Arial Black" panose="020B0A04020102020204" pitchFamily="34" charset="0"/>
              </a:rPr>
              <a:t>PROFORMA DSC</a:t>
            </a:r>
            <a:endParaRPr lang="en-US" sz="1600">
              <a:solidFill>
                <a:srgbClr val="FFFF99"/>
              </a:solidFill>
              <a:latin typeface="Arial Black" panose="020B0A04020102020204" pitchFamily="34" charset="0"/>
            </a:endParaRPr>
          </a:p>
        </c:rich>
      </c:tx>
      <c:layout>
        <c:manualLayout>
          <c:xMode val="edge"/>
          <c:yMode val="edge"/>
          <c:x val="0.40133590842667677"/>
          <c:y val="0.576301442893858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rgbClr val="FFFF99"/>
              </a:solidFill>
              <a:latin typeface="Arial Black" panose="020B0A040201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9202653399777379"/>
          <c:y val="0.11869265428706165"/>
          <c:w val="0.45676240972047438"/>
          <c:h val="0.86714223874667185"/>
        </c:manualLayout>
      </c:layout>
      <c:doughnutChart>
        <c:varyColors val="1"/>
        <c:ser>
          <c:idx val="0"/>
          <c:order val="0"/>
          <c:tx>
            <c:v>DSC_Range</c:v>
          </c:tx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CE3-4E15-8A8C-836BAA5907C8}"/>
              </c:ext>
            </c:extLst>
          </c:dPt>
          <c:dPt>
            <c:idx val="1"/>
            <c:bubble3D val="0"/>
            <c:spPr>
              <a:gradFill flip="none" rotWithShape="1">
                <a:gsLst>
                  <a:gs pos="41000">
                    <a:srgbClr val="C00000"/>
                  </a:gs>
                  <a:gs pos="100000">
                    <a:srgbClr val="FF7C80"/>
                  </a:gs>
                </a:gsLst>
                <a:path path="rect">
                  <a:fillToRect l="100000" b="100000"/>
                </a:path>
                <a:tileRect t="-100000" r="-100000"/>
              </a:gradFill>
              <a:ln w="6350">
                <a:solidFill>
                  <a:srgbClr val="CBB26A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CE3-4E15-8A8C-836BAA5907C8}"/>
              </c:ext>
            </c:extLst>
          </c:dPt>
          <c:dPt>
            <c:idx val="2"/>
            <c:bubble3D val="0"/>
            <c:spPr>
              <a:gradFill>
                <a:gsLst>
                  <a:gs pos="44000">
                    <a:srgbClr val="00FFFF">
                      <a:alpha val="71765"/>
                    </a:srgbClr>
                  </a:gs>
                  <a:gs pos="99000">
                    <a:srgbClr val="0F225B"/>
                  </a:gs>
                </a:gsLst>
                <a:path path="rect">
                  <a:fillToRect l="100000" t="100000"/>
                </a:path>
              </a:gradFill>
              <a:ln w="6350">
                <a:solidFill>
                  <a:srgbClr val="CBB26A">
                    <a:alpha val="89000"/>
                  </a:srgb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CE3-4E15-8A8C-836BAA5907C8}"/>
              </c:ext>
            </c:extLst>
          </c:dPt>
          <c:dPt>
            <c:idx val="3"/>
            <c:bubble3D val="0"/>
            <c:spPr>
              <a:gradFill flip="none" rotWithShape="1">
                <a:gsLst>
                  <a:gs pos="14000">
                    <a:srgbClr val="66FF99">
                      <a:lumMod val="98000"/>
                      <a:alpha val="72000"/>
                    </a:srgbClr>
                  </a:gs>
                  <a:gs pos="90000">
                    <a:srgbClr val="00FFCC"/>
                  </a:gs>
                </a:gsLst>
                <a:path path="rect">
                  <a:fillToRect l="100000" t="100000"/>
                </a:path>
                <a:tileRect r="-100000" b="-100000"/>
              </a:gradFill>
              <a:ln w="9525">
                <a:solidFill>
                  <a:srgbClr val="CBB26A">
                    <a:alpha val="86000"/>
                  </a:srgb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CE3-4E15-8A8C-836BAA5907C8}"/>
              </c:ext>
            </c:extLst>
          </c:dPt>
          <c:dPt>
            <c:idx val="4"/>
            <c:bubble3D val="0"/>
            <c:spPr>
              <a:noFill/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2CE3-4E15-8A8C-836BAA5907C8}"/>
              </c:ext>
            </c:extLst>
          </c:dPt>
          <c:dLbls>
            <c:dLbl>
              <c:idx val="0"/>
              <c:layout>
                <c:manualLayout>
                  <c:x val="-8.6696608251196142E-2"/>
                  <c:y val="-5.9576053053648544E-3"/>
                </c:manualLayout>
              </c:layout>
              <c:tx>
                <c:rich>
                  <a:bodyPr/>
                  <a:lstStyle/>
                  <a:p>
                    <a:fld id="{DDA3AEFF-C574-41A5-9731-676531B3819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2CE3-4E15-8A8C-836BAA5907C8}"/>
                </c:ext>
              </c:extLst>
            </c:dLbl>
            <c:dLbl>
              <c:idx val="1"/>
              <c:layout>
                <c:manualLayout>
                  <c:x val="-5.6097805339009287E-2"/>
                  <c:y val="-0.21447379099313282"/>
                </c:manualLayout>
              </c:layout>
              <c:tx>
                <c:rich>
                  <a:bodyPr/>
                  <a:lstStyle/>
                  <a:p>
                    <a:fld id="{2C58627E-5BDC-45E0-8DBA-650FC811E03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2CE3-4E15-8A8C-836BAA5907C8}"/>
                </c:ext>
              </c:extLst>
            </c:dLbl>
            <c:dLbl>
              <c:idx val="2"/>
              <c:layout>
                <c:manualLayout>
                  <c:x val="-4.334830412559805E-2"/>
                  <c:y val="-0.16085534324484962"/>
                </c:manualLayout>
              </c:layout>
              <c:tx>
                <c:rich>
                  <a:bodyPr/>
                  <a:lstStyle/>
                  <a:p>
                    <a:fld id="{EBECD395-70A9-4A15-86AB-49E499F52C8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2CE3-4E15-8A8C-836BAA5907C8}"/>
                </c:ext>
              </c:extLst>
            </c:dLbl>
            <c:dLbl>
              <c:idx val="3"/>
              <c:layout>
                <c:manualLayout>
                  <c:x val="4.5898204368280286E-2"/>
                  <c:y val="-0.25617702813068643"/>
                </c:manualLayout>
              </c:layout>
              <c:tx>
                <c:rich>
                  <a:bodyPr/>
                  <a:lstStyle/>
                  <a:p>
                    <a:fld id="{2E54580F-6A6B-4E77-B59E-A4BDC090DE01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2CE3-4E15-8A8C-836BAA5907C8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2CE3-4E15-8A8C-836BAA5907C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rgbClr val="FFFF99"/>
                    </a:solidFill>
                    <a:latin typeface="Arial Black" panose="020B0A040201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</c:ext>
            </c:extLst>
          </c:dLbls>
          <c:val>
            <c:numRef>
              <c:f>'Dash Data'!$C$4:$C$8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1.5</c:v>
                </c:pt>
                <c:pt idx="3">
                  <c:v>1.5</c:v>
                </c:pt>
                <c:pt idx="4">
                  <c:v>4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'Dash Data'!$B$4:$B$7</c15:f>
                <c15:dlblRangeCache>
                  <c:ptCount val="4"/>
                  <c:pt idx="0">
                    <c:v>0X</c:v>
                  </c:pt>
                  <c:pt idx="1">
                    <c:v>1.0X</c:v>
                  </c:pt>
                  <c:pt idx="2">
                    <c:v>1.25X</c:v>
                  </c:pt>
                  <c:pt idx="3">
                    <c:v>1.75X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A-2CE3-4E15-8A8C-836BAA5907C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270"/>
        <c:holeSize val="36"/>
      </c:doughnutChart>
      <c:pieChart>
        <c:varyColors val="1"/>
        <c:ser>
          <c:idx val="1"/>
          <c:order val="1"/>
          <c:tx>
            <c:v>pOINTER</c:v>
          </c:tx>
          <c:spPr>
            <a:ln>
              <a:noFill/>
            </a:ln>
          </c:spPr>
          <c:dPt>
            <c:idx val="0"/>
            <c:bubble3D val="0"/>
            <c:spPr>
              <a:noFill/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2CE3-4E15-8A8C-836BAA5907C8}"/>
              </c:ext>
            </c:extLst>
          </c:dPt>
          <c:dPt>
            <c:idx val="1"/>
            <c:bubble3D val="0"/>
            <c:spPr>
              <a:gradFill flip="none" rotWithShape="1">
                <a:gsLst>
                  <a:gs pos="87000">
                    <a:srgbClr val="FF7C80"/>
                  </a:gs>
                  <a:gs pos="69000">
                    <a:srgbClr val="FFFF00"/>
                  </a:gs>
                  <a:gs pos="100000">
                    <a:srgbClr val="C14781"/>
                  </a:gs>
                </a:gsLst>
                <a:path path="circle">
                  <a:fillToRect l="50000" t="-80000" r="50000" b="180000"/>
                </a:path>
                <a:tileRect/>
              </a:gra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2CE3-4E15-8A8C-836BAA5907C8}"/>
              </c:ext>
            </c:extLst>
          </c:dPt>
          <c:dPt>
            <c:idx val="2"/>
            <c:bubble3D val="0"/>
            <c:spPr>
              <a:noFill/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2CE3-4E15-8A8C-836BAA5907C8}"/>
              </c:ext>
            </c:extLst>
          </c:dPt>
          <c:dLbls>
            <c:delete val="1"/>
          </c:dLbls>
          <c:val>
            <c:numRef>
              <c:f>'Dash Data'!$E$5:$E$7</c:f>
              <c:numCache>
                <c:formatCode>0.00</c:formatCode>
                <c:ptCount val="3"/>
                <c:pt idx="0" formatCode="0.00\X">
                  <c:v>0</c:v>
                </c:pt>
                <c:pt idx="1">
                  <c:v>0.09</c:v>
                </c:pt>
                <c:pt idx="2">
                  <c:v>3.66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2CE3-4E15-8A8C-836BAA5907C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215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12700" cap="flat" cmpd="sng" algn="ctr">
      <a:noFill/>
      <a:round/>
    </a:ln>
    <a:effectLst/>
  </c:spPr>
  <c:txPr>
    <a:bodyPr/>
    <a:lstStyle/>
    <a:p>
      <a:pPr>
        <a:defRPr sz="1600">
          <a:solidFill>
            <a:schemeClr val="bg1"/>
          </a:solidFill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ln>
                  <a:noFill/>
                </a:ln>
                <a:solidFill>
                  <a:srgbClr val="00FFFF"/>
                </a:solidFill>
                <a:effectLst/>
                <a:latin typeface="Abadi" panose="020B0604020104020204" pitchFamily="34" charset="0"/>
                <a:ea typeface="+mn-ea"/>
                <a:cs typeface="+mn-cs"/>
              </a:defRPr>
            </a:pPr>
            <a:r>
              <a:rPr lang="en-US" sz="2000" baseline="0">
                <a:solidFill>
                  <a:srgbClr val="00FFFF"/>
                </a:solidFill>
                <a:latin typeface="Arial Black" panose="020B0A04020102020204" pitchFamily="34" charset="0"/>
              </a:rPr>
              <a:t>POTENTIAL GROSS INCOME</a:t>
            </a:r>
          </a:p>
          <a:p>
            <a:pPr>
              <a:defRPr sz="2000">
                <a:solidFill>
                  <a:srgbClr val="00FFFF"/>
                </a:solidFill>
              </a:defRPr>
            </a:pPr>
            <a:r>
              <a:rPr lang="en-US" sz="2000" baseline="0">
                <a:solidFill>
                  <a:srgbClr val="00FFFF"/>
                </a:solidFill>
                <a:latin typeface="Arial Black" panose="020B0A04020102020204" pitchFamily="34" charset="0"/>
              </a:rPr>
              <a:t>PSF:</a:t>
            </a:r>
            <a:r>
              <a:rPr lang="en-US" sz="2000" baseline="0">
                <a:solidFill>
                  <a:srgbClr val="00FFFF"/>
                </a:solidFill>
              </a:rPr>
              <a:t> </a:t>
            </a:r>
            <a:endParaRPr lang="en-US" sz="2000">
              <a:solidFill>
                <a:srgbClr val="00FFFF"/>
              </a:solidFill>
            </a:endParaRPr>
          </a:p>
        </c:rich>
      </c:tx>
      <c:layout>
        <c:manualLayout>
          <c:xMode val="edge"/>
          <c:yMode val="edge"/>
          <c:x val="0.49023301832930244"/>
          <c:y val="7.6329188848808305E-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ln>
                <a:noFill/>
              </a:ln>
              <a:solidFill>
                <a:srgbClr val="00FFFF"/>
              </a:solidFill>
              <a:effectLst/>
              <a:latin typeface="Abadi" panose="020B0604020104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75"/>
      <c:rotY val="19"/>
      <c:rAngAx val="0"/>
      <c:perspective val="6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4.4549160117304848E-5"/>
          <c:y val="0.23585032090904326"/>
          <c:w val="0.4352735467469806"/>
          <c:h val="0.69663044005258212"/>
        </c:manualLayout>
      </c:layout>
      <c:pie3DChart>
        <c:varyColors val="1"/>
        <c:ser>
          <c:idx val="0"/>
          <c:order val="0"/>
          <c:spPr>
            <a:effectLst>
              <a:outerShdw dist="177800" dir="5400000" algn="ctr" rotWithShape="0">
                <a:srgbClr val="CBB26A"/>
              </a:outerShdw>
            </a:effectLst>
            <a:scene3d>
              <a:camera prst="orthographicFront"/>
              <a:lightRig rig="threePt" dir="t"/>
            </a:scene3d>
            <a:sp3d prstMaterial="dkEdge">
              <a:bevelT w="101600" h="101600"/>
              <a:bevelB w="101600" h="101600"/>
              <a:contourClr>
                <a:srgbClr val="000000"/>
              </a:contourClr>
            </a:sp3d>
          </c:spPr>
          <c:dPt>
            <c:idx val="0"/>
            <c:bubble3D val="0"/>
            <c:spPr>
              <a:gradFill>
                <a:gsLst>
                  <a:gs pos="93000">
                    <a:srgbClr val="0F225B"/>
                  </a:gs>
                  <a:gs pos="10000">
                    <a:srgbClr val="C14781"/>
                  </a:gs>
                </a:gsLst>
                <a:path path="circle">
                  <a:fillToRect r="100000" b="100000"/>
                </a:path>
              </a:gradFill>
              <a:ln w="25400">
                <a:solidFill>
                  <a:schemeClr val="lt1"/>
                </a:solidFill>
              </a:ln>
              <a:effectLst>
                <a:outerShdw dist="177800" dir="5400000" algn="ctr" rotWithShape="0">
                  <a:srgbClr val="CBB26A"/>
                </a:outerShdw>
              </a:effectLst>
              <a:scene3d>
                <a:camera prst="orthographicFront"/>
                <a:lightRig rig="threePt" dir="t"/>
              </a:scene3d>
              <a:sp3d contourW="25400" prstMaterial="dkEdge">
                <a:bevelT w="101600" h="101600"/>
                <a:bevelB w="101600" h="101600"/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2601-482A-B88A-9E99B430A3F8}"/>
              </c:ext>
            </c:extLst>
          </c:dPt>
          <c:dPt>
            <c:idx val="1"/>
            <c:bubble3D val="0"/>
            <c:spPr>
              <a:gradFill flip="none" rotWithShape="1">
                <a:gsLst>
                  <a:gs pos="0">
                    <a:schemeClr val="accent4">
                      <a:alpha val="96000"/>
                      <a:lumMod val="15000"/>
                      <a:lumOff val="85000"/>
                    </a:schemeClr>
                  </a:gs>
                  <a:gs pos="74000">
                    <a:schemeClr val="accent4">
                      <a:lumMod val="45000"/>
                      <a:lumOff val="55000"/>
                    </a:schemeClr>
                  </a:gs>
                  <a:gs pos="83000">
                    <a:schemeClr val="accent4">
                      <a:lumMod val="45000"/>
                      <a:lumOff val="55000"/>
                    </a:schemeClr>
                  </a:gs>
                  <a:gs pos="100000">
                    <a:schemeClr val="accent4">
                      <a:lumMod val="30000"/>
                      <a:lumOff val="70000"/>
                    </a:schemeClr>
                  </a:gs>
                </a:gsLst>
                <a:lin ang="5400000" scaled="1"/>
                <a:tileRect/>
              </a:gradFill>
              <a:ln w="25400">
                <a:solidFill>
                  <a:schemeClr val="bg1"/>
                </a:solidFill>
              </a:ln>
              <a:effectLst>
                <a:outerShdw dir="5400000" algn="ctr" rotWithShape="0">
                  <a:srgbClr val="CBB26A"/>
                </a:outerShdw>
              </a:effectLst>
              <a:scene3d>
                <a:camera prst="orthographicFront"/>
                <a:lightRig rig="threePt" dir="t"/>
              </a:scene3d>
              <a:sp3d contourW="25400" prstMaterial="dkEdge">
                <a:bevelT w="101600" h="101600"/>
                <a:bevelB w="101600" h="101600"/>
                <a:contourClr>
                  <a:schemeClr val="bg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2601-482A-B88A-9E99B430A3F8}"/>
              </c:ext>
            </c:extLst>
          </c:dPt>
          <c:dPt>
            <c:idx val="2"/>
            <c:bubble3D val="0"/>
            <c:spPr>
              <a:gradFill flip="none" rotWithShape="1">
                <a:gsLst>
                  <a:gs pos="2000">
                    <a:srgbClr val="3D967B"/>
                  </a:gs>
                  <a:gs pos="100000">
                    <a:srgbClr val="0F225B"/>
                  </a:gs>
                  <a:gs pos="0">
                    <a:srgbClr val="66FF99"/>
                  </a:gs>
                </a:gsLst>
                <a:path path="circle">
                  <a:fillToRect l="100000" t="100000"/>
                </a:path>
                <a:tileRect r="-100000" b="-100000"/>
              </a:gradFill>
              <a:ln w="25400">
                <a:solidFill>
                  <a:schemeClr val="lt1"/>
                </a:solidFill>
              </a:ln>
              <a:effectLst>
                <a:outerShdw dist="177800" dir="5400000" algn="ctr" rotWithShape="0">
                  <a:srgbClr val="CBB26A"/>
                </a:outerShdw>
              </a:effectLst>
              <a:scene3d>
                <a:camera prst="orthographicFront"/>
                <a:lightRig rig="threePt" dir="t"/>
              </a:scene3d>
              <a:sp3d contourW="25400" prstMaterial="dkEdge">
                <a:bevelT w="101600" h="101600"/>
                <a:bevelB w="101600" h="101600"/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2601-482A-B88A-9E99B430A3F8}"/>
              </c:ext>
            </c:extLst>
          </c:dPt>
          <c:dPt>
            <c:idx val="3"/>
            <c:bubble3D val="0"/>
            <c:spPr>
              <a:gradFill flip="none" rotWithShape="1">
                <a:gsLst>
                  <a:gs pos="0">
                    <a:srgbClr val="CC99FF"/>
                  </a:gs>
                  <a:gs pos="100000">
                    <a:schemeClr val="accent2">
                      <a:lumMod val="100000"/>
                    </a:schemeClr>
                  </a:gs>
                </a:gsLst>
                <a:path path="circle">
                  <a:fillToRect l="50000" t="-80000" r="50000" b="180000"/>
                </a:path>
                <a:tileRect/>
              </a:gradFill>
              <a:ln w="25400">
                <a:solidFill>
                  <a:schemeClr val="lt1"/>
                </a:solidFill>
              </a:ln>
              <a:effectLst>
                <a:outerShdw dist="177800" dir="5400000" algn="ctr" rotWithShape="0">
                  <a:srgbClr val="CBB26A"/>
                </a:outerShdw>
              </a:effectLst>
              <a:scene3d>
                <a:camera prst="orthographicFront"/>
                <a:lightRig rig="threePt" dir="t"/>
              </a:scene3d>
              <a:sp3d contourW="25400" prstMaterial="dkEdge">
                <a:bevelT w="101600" h="101600"/>
                <a:bevelB w="101600" h="101600"/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2601-482A-B88A-9E99B430A3F8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AC7B639D-EF4C-4664-B870-17471CBFFF2E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2B9C32F7-F09D-4A3C-9CB9-C7FF154361A5}" type="PERCENTAGE">
                      <a:rPr lang="en-US"/>
                      <a:pPr/>
                      <a:t>[PERCENTAGE]</a:t>
                    </a:fld>
                    <a:endParaRPr lang="en-US"/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2601-482A-B88A-9E99B430A3F8}"/>
                </c:ext>
              </c:extLst>
            </c:dLbl>
            <c:dLbl>
              <c:idx val="1"/>
              <c:layout>
                <c:manualLayout>
                  <c:x val="-3.7006030621139106E-3"/>
                  <c:y val="3.1263825806224374E-2"/>
                </c:manualLayout>
              </c:layout>
              <c:tx>
                <c:rich>
                  <a:bodyPr/>
                  <a:lstStyle/>
                  <a:p>
                    <a:fld id="{B6781168-B782-43C6-801E-1AEB14A0E81D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80DFD244-2848-4180-9C86-4165DD382B1A}" type="PERCENTAGE">
                      <a:rPr lang="en-US"/>
                      <a:pPr/>
                      <a:t>[PERCENTAGE]</a:t>
                    </a:fld>
                    <a:endParaRPr lang="en-US"/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2601-482A-B88A-9E99B430A3F8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CE3836C2-C8F5-47CE-9D58-0600C1CE90CD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55516A39-F6C4-4A73-8B7A-6BCD77EF1D58}" type="PERCENTAGE">
                      <a:rPr lang="en-US"/>
                      <a:pPr/>
                      <a:t>[PERCENTAGE]</a:t>
                    </a:fld>
                    <a:endParaRPr lang="en-US"/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2601-482A-B88A-9E99B430A3F8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712C9E16-5E22-49B9-AE9B-89C15DD31D75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D0786F74-0B3E-4596-809D-A2BABB0BD61B}" type="PERCENTAGE">
                      <a:rPr lang="en-US"/>
                      <a:pPr/>
                      <a:t>[PERCENTAGE]</a:t>
                    </a:fld>
                    <a:endParaRPr lang="en-US"/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2601-482A-B88A-9E99B430A3F8}"/>
                </c:ext>
              </c:extLst>
            </c:dLbl>
            <c:spPr>
              <a:noFill/>
              <a:ln w="19050">
                <a:noFill/>
              </a:ln>
              <a:effectLst>
                <a:softEdge rad="25400"/>
              </a:effectLst>
            </c:spPr>
            <c:txPr>
              <a:bodyPr rot="0" spcFirstLastPara="1" vertOverflow="clip" horzOverflow="clip" vert="horz" wrap="square" lIns="9144" tIns="9144" rIns="9144" bIns="9144" anchor="ctr" anchorCtr="1">
                <a:spAutoFit/>
              </a:bodyPr>
              <a:lstStyle/>
              <a:p>
                <a:pPr>
                  <a:defRPr sz="2000" b="0" i="0" u="none" strike="noStrike" kern="1200" baseline="0">
                    <a:ln>
                      <a:noFill/>
                    </a:ln>
                    <a:solidFill>
                      <a:srgbClr val="00FFFF"/>
                    </a:solidFill>
                    <a:effectLst/>
                    <a:latin typeface="Arial Black" panose="020B0A040201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  <c15:showDataLabelsRange val="1"/>
              </c:ext>
            </c:extLst>
          </c:dLbls>
          <c:cat>
            <c:strRef>
              <c:f>'Dash Data'!$C$12:$C$15</c:f>
              <c:strCache>
                <c:ptCount val="4"/>
                <c:pt idx="0">
                  <c:v>Vacancy</c:v>
                </c:pt>
                <c:pt idx="1">
                  <c:v>Total Expenses</c:v>
                </c:pt>
                <c:pt idx="2">
                  <c:v>Debt Service</c:v>
                </c:pt>
                <c:pt idx="3">
                  <c:v>Cash Flow After Debt Service</c:v>
                </c:pt>
              </c:strCache>
            </c:strRef>
          </c:cat>
          <c:val>
            <c:numRef>
              <c:f>'Dash Data'!$D$12:$D$15</c:f>
              <c:numCache>
                <c:formatCode>_("$"* #,##0_);_("$"* \(#,##0\);_("$"* "-"??_);_(@_)</c:formatCode>
                <c:ptCount val="4"/>
                <c:pt idx="0">
                  <c:v>0</c:v>
                </c:pt>
                <c:pt idx="1">
                  <c:v>0</c:v>
                </c:pt>
                <c:pt idx="2" formatCode="&quot;$&quot;#,##0_);[Red]\(&quot;$&quot;#,##0\)">
                  <c:v>0</c:v>
                </c:pt>
                <c:pt idx="3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'Dash Data'!$E$12:$E$15</c15:f>
                <c15:dlblRangeCache>
                  <c:ptCount val="4"/>
                  <c:pt idx="0">
                    <c:v> $-   </c:v>
                  </c:pt>
                  <c:pt idx="1">
                    <c:v> $-   </c:v>
                  </c:pt>
                  <c:pt idx="2">
                    <c:v> $-   </c:v>
                  </c:pt>
                  <c:pt idx="3">
                    <c:v> $-   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8-2601-482A-B88A-9E99B430A3F8}"/>
            </c:ext>
          </c:extLst>
        </c:ser>
        <c:ser>
          <c:idx val="1"/>
          <c:order val="1"/>
          <c:tx>
            <c:v>PSF</c:v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A-2601-482A-B88A-9E99B430A3F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C-2601-482A-B88A-9E99B430A3F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E-2601-482A-B88A-9E99B430A3F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0-2601-482A-B88A-9E99B430A3F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0" i="0" u="none" strike="noStrike" kern="1200" baseline="0">
                    <a:ln>
                      <a:noFill/>
                    </a:ln>
                    <a:solidFill>
                      <a:schemeClr val="bg1"/>
                    </a:solidFill>
                    <a:effectLst/>
                    <a:latin typeface="Abadi" panose="020B0604020104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'Dash Data'!$E$12:$E$15</c:f>
              <c:numCache>
                <c:formatCode>_("$"* #,##0.00_);_("$"* \(#,##0.00\);_("$"* "-"??_);_(@_)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2601-482A-B88A-9E99B430A3F8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>
          <a:outerShdw blurRad="50800" dist="50800" dir="5400000" algn="ctr" rotWithShape="0">
            <a:srgbClr val="000000">
              <a:alpha val="95000"/>
            </a:srgbClr>
          </a:outerShdw>
          <a:softEdge rad="342900"/>
        </a:effectLst>
      </c:spPr>
    </c:plotArea>
    <c:legend>
      <c:legendPos val="r"/>
      <c:legendEntry>
        <c:idx val="0"/>
        <c:txPr>
          <a:bodyPr rot="0" spcFirstLastPara="1" vertOverflow="ellipsis" vert="horz" wrap="square" anchor="ctr" anchorCtr="1"/>
          <a:lstStyle/>
          <a:p>
            <a:pPr rtl="0">
              <a:defRPr sz="2000" b="0" i="0" u="none" strike="noStrike" kern="1200" baseline="0">
                <a:ln>
                  <a:noFill/>
                </a:ln>
                <a:solidFill>
                  <a:srgbClr val="00FFFF"/>
                </a:solidFill>
                <a:effectLst/>
                <a:latin typeface="Abadi" panose="020B0604020104020204" pitchFamily="34" charset="0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ln>
                  <a:noFill/>
                </a:ln>
                <a:solidFill>
                  <a:srgbClr val="00FFFF"/>
                </a:solidFill>
                <a:effectLst/>
                <a:latin typeface="Abadi" panose="020B0604020104020204" pitchFamily="34" charset="0"/>
                <a:ea typeface="+mn-ea"/>
                <a:cs typeface="+mn-cs"/>
              </a:defRPr>
            </a:pPr>
            <a:endParaRPr lang="en-US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ln>
                  <a:noFill/>
                </a:ln>
                <a:solidFill>
                  <a:srgbClr val="00FFFF"/>
                </a:solidFill>
                <a:effectLst/>
                <a:latin typeface="Abadi" panose="020B0604020104020204" pitchFamily="34" charset="0"/>
                <a:ea typeface="+mn-ea"/>
                <a:cs typeface="+mn-cs"/>
              </a:defRPr>
            </a:pPr>
            <a:endParaRPr lang="en-US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ln>
                  <a:noFill/>
                </a:ln>
                <a:solidFill>
                  <a:srgbClr val="00FFFF"/>
                </a:solidFill>
                <a:effectLst/>
                <a:latin typeface="Abadi" panose="020B0604020104020204" pitchFamily="34" charset="0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0.67599026003297802"/>
          <c:y val="0.33691504717162346"/>
          <c:w val="0.30570284304041773"/>
          <c:h val="0.49440790962403608"/>
        </c:manualLayout>
      </c:layout>
      <c:overlay val="0"/>
      <c:spPr>
        <a:noFill/>
        <a:ln w="25400">
          <a:solidFill>
            <a:srgbClr val="CBB26A"/>
          </a:solidFill>
        </a:ln>
        <a:effectLst>
          <a:glow rad="114300">
            <a:srgbClr val="7030A0">
              <a:alpha val="26000"/>
            </a:srgbClr>
          </a:glow>
          <a:softEdge rad="0"/>
        </a:effectLst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baseline="0">
              <a:ln>
                <a:noFill/>
              </a:ln>
              <a:solidFill>
                <a:srgbClr val="00FFFF"/>
              </a:solidFill>
              <a:effectLst/>
              <a:latin typeface="Abadi" panose="020B0604020104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12700" cap="flat" cmpd="sng" algn="ctr">
      <a:noFill/>
      <a:round/>
    </a:ln>
    <a:effectLst/>
  </c:spPr>
  <c:txPr>
    <a:bodyPr/>
    <a:lstStyle/>
    <a:p>
      <a:pPr>
        <a:defRPr sz="2000" baseline="0">
          <a:ln>
            <a:noFill/>
          </a:ln>
          <a:solidFill>
            <a:schemeClr val="bg1"/>
          </a:solidFill>
          <a:effectLst/>
          <a:latin typeface="Abadi" panose="020B0604020104020204" pitchFamily="34" charset="0"/>
        </a:defRPr>
      </a:pPr>
      <a:endParaRPr lang="en-US"/>
    </a:p>
  </c:txPr>
  <c:printSettings>
    <c:headerFooter/>
    <c:pageMargins b="0.75" l="0.25" r="0.25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400">
                <a:latin typeface="Arial Black" panose="020B0A04020102020204" pitchFamily="34" charset="0"/>
              </a:defRPr>
            </a:pPr>
            <a:r>
              <a:rPr lang="en-US" sz="1400">
                <a:latin typeface="Arial Black" panose="020B0A04020102020204" pitchFamily="34" charset="0"/>
              </a:rPr>
              <a:t>HISTORICAL DSC</a:t>
            </a:r>
          </a:p>
        </c:rich>
      </c:tx>
      <c:layout>
        <c:manualLayout>
          <c:xMode val="edge"/>
          <c:yMode val="edge"/>
          <c:x val="0.3978179579801927"/>
          <c:y val="0.50842477864348345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2239243372852011"/>
          <c:y val="8.3726852143658534E-2"/>
          <c:w val="0.58333980309584266"/>
          <c:h val="0.79983808231189324"/>
        </c:manualLayout>
      </c:layout>
      <c:doughnutChart>
        <c:varyColors val="1"/>
        <c:ser>
          <c:idx val="0"/>
          <c:order val="0"/>
          <c:tx>
            <c:v>DSC_Range</c:v>
          </c:tx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F76-47D5-AEB7-99D67044772B}"/>
              </c:ext>
            </c:extLst>
          </c:dPt>
          <c:dPt>
            <c:idx val="1"/>
            <c:bubble3D val="0"/>
            <c:spPr>
              <a:gradFill flip="none" rotWithShape="1">
                <a:gsLst>
                  <a:gs pos="24000">
                    <a:srgbClr val="C00000">
                      <a:alpha val="84000"/>
                    </a:srgbClr>
                  </a:gs>
                  <a:gs pos="69000">
                    <a:srgbClr val="C14781">
                      <a:alpha val="88000"/>
                    </a:srgbClr>
                  </a:gs>
                </a:gsLst>
                <a:lin ang="16200000" scaled="1"/>
                <a:tileRect/>
              </a:gradFill>
              <a:ln w="6350">
                <a:solidFill>
                  <a:srgbClr val="CBB26A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F76-47D5-AEB7-99D67044772B}"/>
              </c:ext>
            </c:extLst>
          </c:dPt>
          <c:dPt>
            <c:idx val="2"/>
            <c:bubble3D val="0"/>
            <c:spPr>
              <a:gradFill>
                <a:gsLst>
                  <a:gs pos="21000">
                    <a:srgbClr val="00FFFF">
                      <a:alpha val="71765"/>
                    </a:srgbClr>
                  </a:gs>
                  <a:gs pos="42000">
                    <a:srgbClr val="00FFFF">
                      <a:alpha val="71765"/>
                    </a:srgbClr>
                  </a:gs>
                  <a:gs pos="100000">
                    <a:srgbClr val="0F225B"/>
                  </a:gs>
                </a:gsLst>
                <a:path path="rect">
                  <a:fillToRect l="100000" t="100000"/>
                </a:path>
              </a:gradFill>
              <a:ln w="6350">
                <a:solidFill>
                  <a:srgbClr val="CBB26A">
                    <a:alpha val="89000"/>
                  </a:srgb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F76-47D5-AEB7-99D67044772B}"/>
              </c:ext>
            </c:extLst>
          </c:dPt>
          <c:dPt>
            <c:idx val="3"/>
            <c:bubble3D val="0"/>
            <c:spPr>
              <a:gradFill flip="none" rotWithShape="1">
                <a:gsLst>
                  <a:gs pos="45000">
                    <a:srgbClr val="66FF99">
                      <a:alpha val="85000"/>
                      <a:lumMod val="100000"/>
                    </a:srgbClr>
                  </a:gs>
                  <a:gs pos="98000">
                    <a:srgbClr val="CCFF99"/>
                  </a:gs>
                </a:gsLst>
                <a:path path="rect">
                  <a:fillToRect r="100000" b="100000"/>
                </a:path>
                <a:tileRect l="-100000" t="-100000"/>
              </a:gradFill>
              <a:ln w="6350">
                <a:solidFill>
                  <a:srgbClr val="CBB26A">
                    <a:alpha val="86000"/>
                  </a:srgb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F76-47D5-AEB7-99D67044772B}"/>
              </c:ext>
            </c:extLst>
          </c:dPt>
          <c:dPt>
            <c:idx val="4"/>
            <c:bubble3D val="0"/>
            <c:spPr>
              <a:noFill/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3F76-47D5-AEB7-99D67044772B}"/>
              </c:ext>
            </c:extLst>
          </c:dPt>
          <c:dLbls>
            <c:dLbl>
              <c:idx val="0"/>
              <c:layout>
                <c:manualLayout>
                  <c:x val="-8.6696608251196142E-2"/>
                  <c:y val="-5.9576053053648544E-3"/>
                </c:manualLayout>
              </c:layout>
              <c:tx>
                <c:rich>
                  <a:bodyPr/>
                  <a:lstStyle/>
                  <a:p>
                    <a:fld id="{E09FE4B2-2758-4F33-91EB-4340877301E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3F76-47D5-AEB7-99D67044772B}"/>
                </c:ext>
              </c:extLst>
            </c:dLbl>
            <c:dLbl>
              <c:idx val="1"/>
              <c:layout>
                <c:manualLayout>
                  <c:x val="-5.6097805339009287E-2"/>
                  <c:y val="-0.21447379099313282"/>
                </c:manualLayout>
              </c:layout>
              <c:tx>
                <c:rich>
                  <a:bodyPr/>
                  <a:lstStyle/>
                  <a:p>
                    <a:fld id="{365AB606-2DB9-4278-BCDD-93B78DA37A0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3F76-47D5-AEB7-99D67044772B}"/>
                </c:ext>
              </c:extLst>
            </c:dLbl>
            <c:dLbl>
              <c:idx val="2"/>
              <c:layout>
                <c:manualLayout>
                  <c:x val="-4.334830412559805E-2"/>
                  <c:y val="-0.16085534324484962"/>
                </c:manualLayout>
              </c:layout>
              <c:tx>
                <c:rich>
                  <a:bodyPr/>
                  <a:lstStyle/>
                  <a:p>
                    <a:fld id="{C64A1097-14EF-4D61-8DFD-986951579A8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3F76-47D5-AEB7-99D67044772B}"/>
                </c:ext>
              </c:extLst>
            </c:dLbl>
            <c:dLbl>
              <c:idx val="3"/>
              <c:layout>
                <c:manualLayout>
                  <c:x val="4.5898204368280286E-2"/>
                  <c:y val="-0.25617702813068643"/>
                </c:manualLayout>
              </c:layout>
              <c:tx>
                <c:rich>
                  <a:bodyPr/>
                  <a:lstStyle/>
                  <a:p>
                    <a:fld id="{BBA2B1FF-019B-402B-8D4C-EBE41DC3857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3F76-47D5-AEB7-99D67044772B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3F76-47D5-AEB7-99D67044772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>
                    <a:latin typeface="Arial Black" panose="020B0A040201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DataLabelsRange val="1"/>
              </c:ext>
            </c:extLst>
          </c:dLbls>
          <c:val>
            <c:numRef>
              <c:f>'Dash Data'!$C$4:$C$8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1.5</c:v>
                </c:pt>
                <c:pt idx="3">
                  <c:v>1.5</c:v>
                </c:pt>
                <c:pt idx="4">
                  <c:v>4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'Dash Data'!$B$4:$B$7</c15:f>
                <c15:dlblRangeCache>
                  <c:ptCount val="4"/>
                  <c:pt idx="0">
                    <c:v>0X</c:v>
                  </c:pt>
                  <c:pt idx="1">
                    <c:v>1.0X</c:v>
                  </c:pt>
                  <c:pt idx="2">
                    <c:v>1.25X</c:v>
                  </c:pt>
                  <c:pt idx="3">
                    <c:v>1.75X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A-3F76-47D5-AEB7-99D67044772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270"/>
        <c:holeSize val="36"/>
      </c:doughnutChart>
      <c:pieChart>
        <c:varyColors val="1"/>
        <c:ser>
          <c:idx val="1"/>
          <c:order val="1"/>
          <c:tx>
            <c:v>pOINTER</c:v>
          </c:tx>
          <c:spPr>
            <a:ln>
              <a:noFill/>
            </a:ln>
          </c:spPr>
          <c:dPt>
            <c:idx val="0"/>
            <c:bubble3D val="0"/>
            <c:spPr>
              <a:noFill/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3F76-47D5-AEB7-99D67044772B}"/>
              </c:ext>
            </c:extLst>
          </c:dPt>
          <c:dPt>
            <c:idx val="1"/>
            <c:bubble3D val="0"/>
            <c:spPr>
              <a:gradFill flip="none" rotWithShape="1">
                <a:gsLst>
                  <a:gs pos="91000">
                    <a:srgbClr val="C14781"/>
                  </a:gs>
                  <a:gs pos="69000">
                    <a:srgbClr val="E0A341"/>
                  </a:gs>
                  <a:gs pos="35000">
                    <a:srgbClr val="FFFF00"/>
                  </a:gs>
                </a:gsLst>
                <a:path path="circle">
                  <a:fillToRect r="100000" b="100000"/>
                </a:path>
                <a:tileRect l="-100000" t="-100000"/>
              </a:gra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3F76-47D5-AEB7-99D67044772B}"/>
              </c:ext>
            </c:extLst>
          </c:dPt>
          <c:dPt>
            <c:idx val="2"/>
            <c:bubble3D val="0"/>
            <c:spPr>
              <a:noFill/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3F76-47D5-AEB7-99D67044772B}"/>
              </c:ext>
            </c:extLst>
          </c:dPt>
          <c:cat>
            <c:numRef>
              <c:f>'Dash Data'!$G$5:$G$7</c:f>
              <c:numCache>
                <c:formatCode>0.00</c:formatCode>
                <c:ptCount val="3"/>
                <c:pt idx="0" formatCode="0.00\X">
                  <c:v>0</c:v>
                </c:pt>
                <c:pt idx="1">
                  <c:v>0.09</c:v>
                </c:pt>
                <c:pt idx="2">
                  <c:v>3.66</c:v>
                </c:pt>
              </c:numCache>
            </c:numRef>
          </c:cat>
          <c:val>
            <c:numRef>
              <c:f>'Dash Data'!$G$5:$G$7</c:f>
              <c:numCache>
                <c:formatCode>0.00</c:formatCode>
                <c:ptCount val="3"/>
                <c:pt idx="0" formatCode="0.00\X">
                  <c:v>0</c:v>
                </c:pt>
                <c:pt idx="1">
                  <c:v>0.09</c:v>
                </c:pt>
                <c:pt idx="2">
                  <c:v>3.66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3F76-47D5-AEB7-99D6704477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15"/>
        <c:extLst>
          <c:ext xmlns:c15="http://schemas.microsoft.com/office/drawing/2012/chart" uri="{02D57815-91ED-43cb-92C2-25804820EDAC}">
            <c15:filteredPieSeries>
              <c15:ser>
                <c:idx val="2"/>
                <c:order val="2"/>
                <c:tx>
                  <c:v>Actual</c:v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3-3F76-47D5-AEB7-99D67044772B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5-3F76-47D5-AEB7-99D67044772B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7-3F76-47D5-AEB7-99D67044772B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600" b="0" i="0" u="none" strike="noStrike" kern="1200" baseline="0">
                          <a:solidFill>
                            <a:schemeClr val="bg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>
                    <c:ext uri="{CE6537A1-D6FC-4f65-9D91-7224C49458BB}"/>
                  </c:extLst>
                </c:dLbls>
                <c:cat>
                  <c:numRef>
                    <c:extLst>
                      <c:ext uri="{02D57815-91ED-43cb-92C2-25804820EDAC}">
                        <c15:formulaRef>
                          <c15:sqref>'Dash Data'!$G$5:$G$7</c15:sqref>
                        </c15:formulaRef>
                      </c:ext>
                    </c:extLst>
                    <c:numCache>
                      <c:formatCode>0.00</c:formatCode>
                      <c:ptCount val="3"/>
                      <c:pt idx="0" formatCode="0.00\X">
                        <c:v>0</c:v>
                      </c:pt>
                      <c:pt idx="1">
                        <c:v>0.09</c:v>
                      </c:pt>
                      <c:pt idx="2">
                        <c:v>3.66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'Dash Data'!$G$5:$G$7</c15:sqref>
                        </c15:formulaRef>
                      </c:ext>
                    </c:extLst>
                    <c:numCache>
                      <c:formatCode>0.00</c:formatCode>
                      <c:ptCount val="3"/>
                      <c:pt idx="0" formatCode="0.00\X">
                        <c:v>0</c:v>
                      </c:pt>
                      <c:pt idx="1">
                        <c:v>0.09</c:v>
                      </c:pt>
                      <c:pt idx="2">
                        <c:v>3.66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18-3F76-47D5-AEB7-99D67044772B}"/>
                  </c:ext>
                </c:extLst>
              </c15:ser>
            </c15:filteredPieSeries>
          </c:ext>
        </c:extLst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12700" cap="flat" cmpd="sng" algn="ctr">
      <a:noFill/>
      <a:round/>
    </a:ln>
    <a:effectLst/>
  </c:spPr>
  <c:txPr>
    <a:bodyPr/>
    <a:lstStyle/>
    <a:p>
      <a:pPr>
        <a:defRPr sz="1600">
          <a:solidFill>
            <a:srgbClr val="FFFF99"/>
          </a:solidFill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rgbClr val="FF00FF"/>
                </a:solidFill>
                <a:latin typeface="Arial Black" panose="020B0A04020102020204" pitchFamily="34" charset="0"/>
                <a:ea typeface="+mn-ea"/>
                <a:cs typeface="+mn-cs"/>
              </a:defRPr>
            </a:pPr>
            <a:r>
              <a:rPr lang="en-US" sz="2400" baseline="0">
                <a:solidFill>
                  <a:srgbClr val="FF00FF"/>
                </a:solidFill>
              </a:rPr>
              <a:t>PROPERTY VALUE &amp; LOAN AMOUNTS</a:t>
            </a:r>
          </a:p>
        </c:rich>
      </c:tx>
      <c:layout>
        <c:manualLayout>
          <c:xMode val="edge"/>
          <c:yMode val="edge"/>
          <c:x val="0.20084392894471045"/>
          <c:y val="1.645323220331521E-2"/>
        </c:manualLayout>
      </c:layout>
      <c:overlay val="0"/>
      <c:spPr>
        <a:noFill/>
        <a:ln>
          <a:noFill/>
        </a:ln>
        <a:effectLst>
          <a:glow rad="228600">
            <a:schemeClr val="accent1">
              <a:satMod val="175000"/>
              <a:alpha val="40000"/>
            </a:schemeClr>
          </a:glow>
        </a:effectLst>
      </c:spPr>
    </c:title>
    <c:autoTitleDeleted val="0"/>
    <c:view3D>
      <c:rotX val="15"/>
      <c:rotY val="30"/>
      <c:depthPercent val="100"/>
      <c:rAngAx val="1"/>
    </c:view3D>
    <c:floor>
      <c:thickness val="0"/>
      <c:spPr>
        <a:solidFill>
          <a:schemeClr val="tx1">
            <a:alpha val="94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solidFill>
          <a:schemeClr val="tx1"/>
        </a:solidFill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4.0973550667795519E-3"/>
          <c:y val="0.12630823348927733"/>
          <c:w val="0.95332188934414253"/>
          <c:h val="0.8655370100426284"/>
        </c:manualLayout>
      </c:layout>
      <c:bar3DChart>
        <c:barDir val="col"/>
        <c:grouping val="standard"/>
        <c:varyColors val="0"/>
        <c:ser>
          <c:idx val="0"/>
          <c:order val="0"/>
          <c:spPr>
            <a:solidFill>
              <a:schemeClr val="dk1">
                <a:tint val="88500"/>
              </a:schemeClr>
            </a:solidFill>
            <a:ln>
              <a:noFill/>
            </a:ln>
            <a:effectLst/>
            <a:sp3d/>
          </c:spPr>
          <c:invertIfNegative val="0"/>
          <c:dPt>
            <c:idx val="0"/>
            <c:invertIfNegative val="0"/>
            <c:bubble3D val="0"/>
            <c:spPr>
              <a:gradFill flip="none" rotWithShape="1">
                <a:gsLst>
                  <a:gs pos="24000">
                    <a:srgbClr val="66FF99">
                      <a:alpha val="82000"/>
                      <a:lumMod val="80000"/>
                    </a:srgbClr>
                  </a:gs>
                  <a:gs pos="100000">
                    <a:schemeClr val="accent2">
                      <a:lumMod val="100000"/>
                    </a:schemeClr>
                  </a:gs>
                </a:gsLst>
                <a:path path="circle">
                  <a:fillToRect l="100000" b="100000"/>
                </a:path>
                <a:tileRect t="-100000" r="-100000"/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1358-4DC1-9737-BFA7C401C4D2}"/>
              </c:ext>
            </c:extLst>
          </c:dPt>
          <c:dPt>
            <c:idx val="1"/>
            <c:invertIfNegative val="0"/>
            <c:bubble3D val="0"/>
            <c:spPr>
              <a:gradFill>
                <a:gsLst>
                  <a:gs pos="36000">
                    <a:srgbClr val="CC99FF">
                      <a:lumMod val="69000"/>
                      <a:alpha val="79000"/>
                    </a:srgbClr>
                  </a:gs>
                  <a:gs pos="100000">
                    <a:schemeClr val="accent2">
                      <a:lumMod val="100000"/>
                    </a:schemeClr>
                  </a:gs>
                </a:gsLst>
                <a:path path="circle">
                  <a:fillToRect l="50000" t="-80000" r="50000" b="180000"/>
                </a:path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1358-4DC1-9737-BFA7C401C4D2}"/>
              </c:ext>
            </c:extLst>
          </c:dPt>
          <c:dPt>
            <c:idx val="2"/>
            <c:invertIfNegative val="0"/>
            <c:bubble3D val="0"/>
            <c:spPr>
              <a:gradFill>
                <a:gsLst>
                  <a:gs pos="33000">
                    <a:srgbClr val="66FF99"/>
                  </a:gs>
                  <a:gs pos="82000">
                    <a:srgbClr val="FF9933">
                      <a:alpha val="64000"/>
                      <a:lumMod val="75000"/>
                    </a:srgbClr>
                  </a:gs>
                </a:gsLst>
                <a:path path="circle">
                  <a:fillToRect l="50000" t="-80000" r="50000" b="180000"/>
                </a:path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1358-4DC1-9737-BFA7C401C4D2}"/>
              </c:ext>
            </c:extLst>
          </c:dPt>
          <c:dLbls>
            <c:dLbl>
              <c:idx val="0"/>
              <c:layout>
                <c:manualLayout>
                  <c:x val="2.9747525498404485E-2"/>
                  <c:y val="0.24994347684128387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358-4DC1-9737-BFA7C401C4D2}"/>
                </c:ext>
              </c:extLst>
            </c:dLbl>
            <c:dLbl>
              <c:idx val="1"/>
              <c:layout>
                <c:manualLayout>
                  <c:x val="2.8409771138998282E-2"/>
                  <c:y val="0.2428900266224353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358-4DC1-9737-BFA7C401C4D2}"/>
                </c:ext>
              </c:extLst>
            </c:dLbl>
            <c:dLbl>
              <c:idx val="2"/>
              <c:layout>
                <c:manualLayout>
                  <c:x val="9.1305715395152018E-2"/>
                  <c:y val="0.33703533775631828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358-4DC1-9737-BFA7C401C4D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none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bg1">
                        <a:alpha val="83000"/>
                      </a:schemeClr>
                    </a:solidFill>
                    <a:latin typeface="Arial Black" panose="020B0A040201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'Dash Data'!$G$10:$G$12</c:f>
              <c:strCache>
                <c:ptCount val="3"/>
                <c:pt idx="0">
                  <c:v>Max Loan</c:v>
                </c:pt>
                <c:pt idx="1">
                  <c:v>Proposed Loan</c:v>
                </c:pt>
                <c:pt idx="2">
                  <c:v>Max Loan</c:v>
                </c:pt>
              </c:strCache>
            </c:strRef>
          </c:cat>
          <c:val>
            <c:numRef>
              <c:f>'Dash Data'!$H$10:$H$12</c:f>
              <c:numCache>
                <c:formatCode>"$"#,##0_);[Red]\("$"#,##0\)</c:formatCode>
                <c:ptCount val="3"/>
                <c:pt idx="0" formatCode="&quot;$&quot;#,##0_);\(&quot;$&quot;#,##0\)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358-4DC1-9737-BFA7C401C4D2}"/>
            </c:ext>
          </c:extLst>
        </c:ser>
        <c:ser>
          <c:idx val="1"/>
          <c:order val="1"/>
          <c:tx>
            <c:v>Value</c:v>
          </c:tx>
          <c:spPr>
            <a:solidFill>
              <a:schemeClr val="dk1">
                <a:tint val="55000"/>
              </a:schemeClr>
            </a:solidFill>
            <a:ln>
              <a:noFill/>
            </a:ln>
            <a:effectLst/>
            <a:sp3d/>
          </c:spPr>
          <c:invertIfNegative val="0"/>
          <c:dPt>
            <c:idx val="0"/>
            <c:invertIfNegative val="0"/>
            <c:bubble3D val="0"/>
            <c:spPr>
              <a:gradFill>
                <a:gsLst>
                  <a:gs pos="38000">
                    <a:srgbClr val="66FF99">
                      <a:alpha val="77000"/>
                      <a:lumMod val="85000"/>
                    </a:srgbClr>
                  </a:gs>
                  <a:gs pos="95000">
                    <a:srgbClr val="0F225B"/>
                  </a:gs>
                </a:gsLst>
                <a:path path="circle">
                  <a:fillToRect l="50000" t="-80000" r="50000" b="180000"/>
                </a:path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8-1358-4DC1-9737-BFA7C401C4D2}"/>
              </c:ext>
            </c:extLst>
          </c:dPt>
          <c:dPt>
            <c:idx val="2"/>
            <c:invertIfNegative val="0"/>
            <c:bubble3D val="0"/>
            <c:spPr>
              <a:gradFill>
                <a:gsLst>
                  <a:gs pos="45000">
                    <a:srgbClr val="C14781">
                      <a:alpha val="85000"/>
                      <a:lumMod val="94000"/>
                    </a:srgbClr>
                  </a:gs>
                  <a:gs pos="99000">
                    <a:srgbClr val="0F225B"/>
                  </a:gs>
                </a:gsLst>
                <a:path path="circle">
                  <a:fillToRect l="50000" t="-80000" r="50000" b="180000"/>
                </a:path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A-1358-4DC1-9737-BFA7C401C4D2}"/>
              </c:ext>
            </c:extLst>
          </c:dPt>
          <c:dLbls>
            <c:dLbl>
              <c:idx val="0"/>
              <c:layout>
                <c:manualLayout>
                  <c:x val="4.8673093147338552E-2"/>
                  <c:y val="0.16780971027212566"/>
                </c:manualLayout>
              </c:layout>
              <c:tx>
                <c:rich>
                  <a:bodyPr rot="-5400000" spcFirstLastPara="1" vertOverflow="clip" horzOverflow="clip" vert="horz" wrap="square" lIns="0" tIns="0" rIns="0" bIns="0" anchor="b" anchorCtr="0">
                    <a:spAutoFit/>
                  </a:bodyPr>
                  <a:lstStyle/>
                  <a:p>
                    <a:pPr>
                      <a:defRPr sz="1600" b="0" i="0" u="none" strike="noStrike" kern="1200" baseline="0">
                        <a:solidFill>
                          <a:schemeClr val="bg1"/>
                        </a:solidFill>
                        <a:latin typeface="Arial Black" panose="020B0A04020102020204" pitchFamily="34" charset="0"/>
                        <a:ea typeface="+mn-ea"/>
                        <a:cs typeface="+mn-cs"/>
                      </a:defRPr>
                    </a:pPr>
                    <a:fld id="{C4CE379B-5B4F-491E-9180-98E221B6EF73}" type="SERIESNAME">
                      <a:rPr lang="en-US" sz="1600">
                        <a:solidFill>
                          <a:schemeClr val="bg1"/>
                        </a:solidFill>
                      </a:rPr>
                      <a:pPr>
                        <a:defRPr sz="1600" b="0" i="0" u="none" strike="noStrike" kern="1200" baseline="0">
                          <a:solidFill>
                            <a:schemeClr val="bg1"/>
                          </a:solidFill>
                          <a:latin typeface="Arial Black" panose="020B0A04020102020204" pitchFamily="34" charset="0"/>
                          <a:ea typeface="+mn-ea"/>
                          <a:cs typeface="+mn-cs"/>
                        </a:defRPr>
                      </a:pPr>
                      <a:t>[SERIES NAME]</a:t>
                    </a:fld>
                    <a:r>
                      <a:rPr lang="en-US" sz="1600" baseline="0">
                        <a:solidFill>
                          <a:schemeClr val="bg1"/>
                        </a:solidFill>
                      </a:rPr>
                      <a:t> </a:t>
                    </a:r>
                    <a:fld id="{4CDE8180-A6C8-4E51-BE2D-A3BC25185FF4}" type="VALUE">
                      <a:rPr lang="en-US" sz="1600" baseline="0">
                        <a:solidFill>
                          <a:schemeClr val="bg1"/>
                        </a:solidFill>
                      </a:rPr>
                      <a:pPr>
                        <a:defRPr sz="1600" b="0" i="0" u="none" strike="noStrike" kern="1200" baseline="0">
                          <a:solidFill>
                            <a:schemeClr val="bg1"/>
                          </a:solidFill>
                          <a:latin typeface="Arial Black" panose="020B0A04020102020204" pitchFamily="34" charset="0"/>
                          <a:ea typeface="+mn-ea"/>
                          <a:cs typeface="+mn-cs"/>
                        </a:defRPr>
                      </a:pPr>
                      <a:t>[VALUE]</a:t>
                    </a:fld>
                    <a:endParaRPr lang="en-US" sz="1600" baseline="0">
                      <a:solidFill>
                        <a:schemeClr val="bg1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1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0.29445068319037637"/>
                      <c:h val="4.3489758806424944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8-1358-4DC1-9737-BFA7C401C4D2}"/>
                </c:ext>
              </c:extLst>
            </c:dLbl>
            <c:dLbl>
              <c:idx val="2"/>
              <c:layout>
                <c:manualLayout>
                  <c:x val="6.8417371750369965E-2"/>
                  <c:y val="0.17541918308035231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clip" horzOverflow="clip" vert="horz" wrap="square" lIns="0" tIns="0" rIns="0" bIns="0" anchor="b" anchorCtr="0">
                  <a:noAutofit/>
                </a:bodyPr>
                <a:lstStyle/>
                <a:p>
                  <a:pPr>
                    <a:defRPr sz="1600" b="0" i="0" u="none" strike="noStrike" kern="1200" baseline="0">
                      <a:solidFill>
                        <a:schemeClr val="bg1"/>
                      </a:solidFill>
                      <a:latin typeface="Arial Black" panose="020B0A040201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0.24349013174575374"/>
                      <c:h val="5.315268890041291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A-1358-4DC1-9737-BFA7C401C4D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0" tIns="0" rIns="0" bIns="0" anchor="b" anchorCtr="0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chemeClr val="bg1"/>
                    </a:solidFill>
                    <a:latin typeface="Arial Black" panose="020B0A040201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'Dash Data'!$H$14:$H$16</c:f>
              <c:numCache>
                <c:formatCode>General</c:formatCode>
                <c:ptCount val="3"/>
                <c:pt idx="0" formatCode="&quot;$&quot;#,##0_);[Red]\(&quot;$&quot;#,##0\)">
                  <c:v>0</c:v>
                </c:pt>
                <c:pt idx="2" formatCode="&quot;$&quot;#,##0_);\(&quot;$&quot;#,##0\)">
                  <c:v>0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0B-1358-4DC1-9737-BFA7C401C4D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70"/>
        <c:gapDepth val="23"/>
        <c:shape val="box"/>
        <c:axId val="1451098335"/>
        <c:axId val="1451099167"/>
        <c:axId val="1232716415"/>
      </c:bar3DChart>
      <c:catAx>
        <c:axId val="1451098335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451099167"/>
        <c:crosses val="autoZero"/>
        <c:auto val="1"/>
        <c:lblAlgn val="ctr"/>
        <c:lblOffset val="100"/>
        <c:noMultiLvlLbl val="0"/>
      </c:catAx>
      <c:valAx>
        <c:axId val="1451099167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&quot;$&quot;#,##0_);\(&quot;$&quot;#,##0\)" sourceLinked="1"/>
        <c:majorTickMark val="none"/>
        <c:minorTickMark val="none"/>
        <c:tickLblPos val="nextTo"/>
        <c:crossAx val="1451098335"/>
        <c:crosses val="autoZero"/>
        <c:crossBetween val="between"/>
      </c:valAx>
      <c:serAx>
        <c:axId val="1232716415"/>
        <c:scaling>
          <c:orientation val="minMax"/>
        </c:scaling>
        <c:delete val="1"/>
        <c:axPos val="b"/>
        <c:majorTickMark val="none"/>
        <c:minorTickMark val="none"/>
        <c:tickLblPos val="nextTo"/>
        <c:crossAx val="1451099167"/>
        <c:crosses val="autoZero"/>
      </c:ser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12700" cap="flat" cmpd="sng" algn="ctr">
      <a:noFill/>
      <a:round/>
    </a:ln>
    <a:effectLst/>
  </c:spPr>
  <c:txPr>
    <a:bodyPr/>
    <a:lstStyle/>
    <a:p>
      <a:pPr>
        <a:defRPr sz="1400">
          <a:solidFill>
            <a:schemeClr val="bg1"/>
          </a:solidFill>
          <a:latin typeface="Arial Black" panose="020B0A04020102020204" pitchFamily="34" charset="0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0" i="0" u="none" strike="noStrike" kern="1200" spc="0" baseline="0">
                <a:solidFill>
                  <a:srgbClr val="9933FF"/>
                </a:solidFill>
                <a:latin typeface="Arial Black" panose="020B0A04020102020204" pitchFamily="34" charset="0"/>
                <a:ea typeface="+mn-ea"/>
                <a:cs typeface="+mn-cs"/>
              </a:defRPr>
            </a:pPr>
            <a:r>
              <a:rPr lang="en-US" sz="2400">
                <a:solidFill>
                  <a:srgbClr val="9933FF"/>
                </a:solidFill>
              </a:rPr>
              <a:t>INTEREST RATE SENSITIVITY</a:t>
            </a:r>
          </a:p>
          <a:p>
            <a:pPr>
              <a:defRPr sz="2400" b="0" i="0" u="none" strike="noStrike" kern="1200" spc="0" baseline="0">
                <a:solidFill>
                  <a:srgbClr val="9933FF"/>
                </a:solidFill>
                <a:latin typeface="Arial Black" panose="020B0A04020102020204" pitchFamily="34" charset="0"/>
                <a:ea typeface="+mn-ea"/>
                <a:cs typeface="+mn-cs"/>
              </a:defRPr>
            </a:pPr>
            <a:endParaRPr lang="en-US" sz="2400">
              <a:solidFill>
                <a:srgbClr val="9933FF"/>
              </a:solidFill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8359469768537154"/>
          <c:y val="0.11999761613478555"/>
          <c:w val="0.81640530231462849"/>
          <c:h val="0.81456092244955358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'Dash Data'!$G$19</c:f>
              <c:strCache>
                <c:ptCount val="1"/>
                <c:pt idx="0">
                  <c:v>PROPOSED INT RATE</c:v>
                </c:pt>
              </c:strCache>
            </c:strRef>
          </c:tx>
          <c:spPr>
            <a:gradFill flip="none" rotWithShape="1">
              <a:gsLst>
                <a:gs pos="99000">
                  <a:srgbClr val="0F225B"/>
                </a:gs>
                <a:gs pos="39000">
                  <a:srgbClr val="C14781"/>
                </a:gs>
              </a:gsLst>
              <a:path path="circle">
                <a:fillToRect l="50000" t="50000" r="50000" b="50000"/>
              </a:path>
              <a:tileRect/>
            </a:gradFill>
            <a:ln>
              <a:noFill/>
            </a:ln>
            <a:effectLst/>
            <a:sp3d/>
          </c:spPr>
          <c:invertIfNegative val="0"/>
          <c:val>
            <c:numRef>
              <c:f>'Dash Data'!$H$19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E9-410E-9A6D-B935D878D0B7}"/>
            </c:ext>
          </c:extLst>
        </c:ser>
        <c:ser>
          <c:idx val="1"/>
          <c:order val="1"/>
          <c:tx>
            <c:strRef>
              <c:f>'Dash Data'!$G$20</c:f>
              <c:strCache>
                <c:ptCount val="1"/>
                <c:pt idx="0">
                  <c:v>BREAKEVEN INT RATE</c:v>
                </c:pt>
              </c:strCache>
            </c:strRef>
          </c:tx>
          <c:spPr>
            <a:gradFill>
              <a:gsLst>
                <a:gs pos="100000">
                  <a:srgbClr val="0F225B"/>
                </a:gs>
                <a:gs pos="39000">
                  <a:srgbClr val="66FF99"/>
                </a:gs>
              </a:gsLst>
              <a:path path="circle">
                <a:fillToRect r="100000" b="100000"/>
              </a:path>
            </a:gradFill>
            <a:ln>
              <a:noFill/>
            </a:ln>
            <a:effectLst/>
            <a:sp3d/>
          </c:spPr>
          <c:invertIfNegative val="0"/>
          <c:dPt>
            <c:idx val="0"/>
            <c:invertIfNegative val="0"/>
            <c:bubble3D val="0"/>
            <c:spPr>
              <a:gradFill flip="none" rotWithShape="1">
                <a:gsLst>
                  <a:gs pos="100000">
                    <a:srgbClr val="0F225B"/>
                  </a:gs>
                  <a:gs pos="39000">
                    <a:srgbClr val="66FF99"/>
                  </a:gs>
                </a:gsLst>
                <a:path path="circle">
                  <a:fillToRect l="50000" t="50000" r="50000" b="50000"/>
                </a:path>
                <a:tileRect/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2-54E9-410E-9A6D-B935D878D0B7}"/>
              </c:ext>
            </c:extLst>
          </c:dPt>
          <c:val>
            <c:numRef>
              <c:f>'Dash Data'!$H$20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4E9-410E-9A6D-B935D878D0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70"/>
        <c:gapDepth val="167"/>
        <c:shape val="box"/>
        <c:axId val="100696671"/>
        <c:axId val="100694175"/>
        <c:axId val="776310384"/>
      </c:bar3DChart>
      <c:catAx>
        <c:axId val="100696671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00694175"/>
        <c:crosses val="autoZero"/>
        <c:auto val="1"/>
        <c:lblAlgn val="ctr"/>
        <c:lblOffset val="100"/>
        <c:noMultiLvlLbl val="0"/>
      </c:catAx>
      <c:valAx>
        <c:axId val="100694175"/>
        <c:scaling>
          <c:orientation val="minMax"/>
          <c:min val="5.000000000000001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0"/>
        <c:majorTickMark val="none"/>
        <c:minorTickMark val="none"/>
        <c:tickLblPos val="nextTo"/>
        <c:spPr>
          <a:noFill/>
          <a:ln>
            <a:solidFill>
              <a:srgbClr val="CBB26A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rgbClr val="9933FF"/>
                </a:solidFill>
                <a:latin typeface="Arial Black" panose="020B0A04020102020204" pitchFamily="34" charset="0"/>
                <a:ea typeface="+mn-ea"/>
                <a:cs typeface="+mn-cs"/>
              </a:defRPr>
            </a:pPr>
            <a:endParaRPr lang="en-US"/>
          </a:p>
        </c:txPr>
        <c:crossAx val="100696671"/>
        <c:crosses val="autoZero"/>
        <c:crossBetween val="between"/>
        <c:majorUnit val="5.000000000000001E-3"/>
      </c:valAx>
      <c:serAx>
        <c:axId val="776310384"/>
        <c:scaling>
          <c:orientation val="minMax"/>
        </c:scaling>
        <c:delete val="1"/>
        <c:axPos val="b"/>
        <c:majorTickMark val="out"/>
        <c:minorTickMark val="none"/>
        <c:tickLblPos val="nextTo"/>
        <c:crossAx val="100694175"/>
        <c:crosses val="autoZero"/>
      </c:ser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0060236184083283"/>
          <c:y val="0.88512519969577697"/>
          <c:w val="0.61609442934816794"/>
          <c:h val="0.113016099592561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baseline="0">
              <a:solidFill>
                <a:srgbClr val="9933FF"/>
              </a:solidFill>
              <a:latin typeface="Arial Black" panose="020B0A040201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solidFill>
            <a:schemeClr val="bg1"/>
          </a:solidFill>
          <a:latin typeface="Arial Black" panose="020B0A04020102020204" pitchFamily="34" charset="0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920" b="0" i="0" u="none" strike="noStrike" kern="1200" spc="0" baseline="0">
                <a:solidFill>
                  <a:srgbClr val="FF9933"/>
                </a:solidFill>
                <a:latin typeface="Arial Black" panose="020B0A04020102020204" pitchFamily="34" charset="0"/>
                <a:ea typeface="+mn-ea"/>
                <a:cs typeface="+mn-cs"/>
              </a:defRPr>
            </a:pPr>
            <a:r>
              <a:rPr lang="en-US">
                <a:solidFill>
                  <a:srgbClr val="FF9933"/>
                </a:solidFill>
              </a:rPr>
              <a:t>VACANCY</a:t>
            </a:r>
            <a:r>
              <a:rPr lang="en-US" baseline="0">
                <a:solidFill>
                  <a:srgbClr val="FF9933"/>
                </a:solidFill>
              </a:rPr>
              <a:t> RATE SENSITIVITY</a:t>
            </a:r>
            <a:endParaRPr lang="en-US">
              <a:solidFill>
                <a:srgbClr val="FF9933"/>
              </a:solidFill>
            </a:endParaRPr>
          </a:p>
        </c:rich>
      </c:tx>
      <c:layout>
        <c:manualLayout>
          <c:xMode val="edge"/>
          <c:yMode val="edge"/>
          <c:x val="0.13027767975197538"/>
          <c:y val="3.57000124564961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920" b="0" i="0" u="none" strike="noStrike" kern="1200" spc="0" baseline="0">
              <a:solidFill>
                <a:srgbClr val="FF9933"/>
              </a:solidFill>
              <a:latin typeface="Arial Black" panose="020B0A040201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7030442144017818"/>
          <c:y val="0.25472879921090458"/>
          <c:w val="0.70514884081233054"/>
          <c:h val="0.4681566220650231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'Dash Data'!$E$61</c:f>
              <c:strCache>
                <c:ptCount val="1"/>
                <c:pt idx="0">
                  <c:v>EST VALUE</c:v>
                </c:pt>
              </c:strCache>
            </c:strRef>
          </c:tx>
          <c:spPr>
            <a:solidFill>
              <a:schemeClr val="accent1"/>
            </a:solidFill>
            <a:ln w="136525" cmpd="sng">
              <a:gradFill>
                <a:gsLst>
                  <a:gs pos="54600">
                    <a:srgbClr val="FF7C80"/>
                  </a:gs>
                  <a:gs pos="0">
                    <a:srgbClr val="FFFF00"/>
                  </a:gs>
                  <a:gs pos="100000">
                    <a:srgbClr val="0070C0"/>
                  </a:gs>
                </a:gsLst>
                <a:lin ang="5400000" scaled="1"/>
              </a:gradFill>
              <a:headEnd type="diamond" w="sm" len="sm"/>
              <a:tailEnd type="diamond" w="sm" len="sm"/>
            </a:ln>
            <a:effectLst/>
          </c:spPr>
          <c:invertIfNegative val="0"/>
          <c:dPt>
            <c:idx val="0"/>
            <c:invertIfNegative val="0"/>
            <c:bubble3D val="0"/>
            <c:spPr>
              <a:gradFill>
                <a:gsLst>
                  <a:gs pos="10000">
                    <a:srgbClr val="66FF99">
                      <a:alpha val="90000"/>
                      <a:lumMod val="90000"/>
                    </a:srgbClr>
                  </a:gs>
                  <a:gs pos="100000">
                    <a:srgbClr val="0F225B"/>
                  </a:gs>
                </a:gsLst>
                <a:lin ang="5400000" scaled="1"/>
              </a:gradFill>
              <a:ln w="136525" cmpd="sng">
                <a:noFill/>
                <a:headEnd type="diamond" w="sm" len="sm"/>
                <a:tailEnd type="diamond" w="sm" len="sm"/>
              </a:ln>
              <a:effectLst/>
            </c:spPr>
            <c:extLst>
              <c:ext xmlns:c16="http://schemas.microsoft.com/office/drawing/2014/chart" uri="{C3380CC4-5D6E-409C-BE32-E72D297353CC}">
                <c16:uniqueId val="{00000001-3A10-4801-A662-D77F4FD01298}"/>
              </c:ext>
            </c:extLst>
          </c:dPt>
          <c:dPt>
            <c:idx val="1"/>
            <c:invertIfNegative val="0"/>
            <c:bubble3D val="0"/>
            <c:spPr>
              <a:gradFill>
                <a:gsLst>
                  <a:gs pos="97000">
                    <a:srgbClr val="0F225B"/>
                  </a:gs>
                  <a:gs pos="25962">
                    <a:srgbClr val="C14781">
                      <a:alpha val="90000"/>
                      <a:lumMod val="90000"/>
                    </a:srgbClr>
                  </a:gs>
                  <a:gs pos="69000">
                    <a:srgbClr val="FF7C80"/>
                  </a:gs>
                  <a:gs pos="38000">
                    <a:srgbClr val="C14781"/>
                  </a:gs>
                </a:gsLst>
                <a:path path="circle">
                  <a:fillToRect l="50000" t="-80000" r="50000" b="180000"/>
                </a:path>
              </a:gradFill>
              <a:ln w="136525" cmpd="sng">
                <a:noFill/>
                <a:headEnd type="diamond" w="sm" len="sm"/>
                <a:tailEnd type="diamond" w="sm" len="sm"/>
              </a:ln>
              <a:effectLst/>
            </c:spPr>
            <c:extLst>
              <c:ext xmlns:c16="http://schemas.microsoft.com/office/drawing/2014/chart" uri="{C3380CC4-5D6E-409C-BE32-E72D297353CC}">
                <c16:uniqueId val="{00000003-3A10-4801-A662-D77F4FD01298}"/>
              </c:ext>
            </c:extLst>
          </c:dPt>
          <c:dLbls>
            <c:dLbl>
              <c:idx val="0"/>
              <c:layout>
                <c:manualLayout>
                  <c:x val="-4.7641724776547826E-3"/>
                  <c:y val="1.81394103201922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noAutofit/>
                </a:bodyPr>
                <a:lstStyle/>
                <a:p>
                  <a:pPr>
                    <a:defRPr sz="1600" b="0" i="0" u="none" strike="noStrike" kern="1200" baseline="0">
                      <a:solidFill>
                        <a:srgbClr val="CCFF99">
                          <a:alpha val="95000"/>
                        </a:srgbClr>
                      </a:solidFill>
                      <a:latin typeface="Arial Black" panose="020B0A040201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1339310063872411"/>
                      <c:h val="0.1849379513395488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3A10-4801-A662-D77F4FD01298}"/>
                </c:ext>
              </c:extLst>
            </c:dLbl>
            <c:dLbl>
              <c:idx val="1"/>
              <c:layout>
                <c:manualLayout>
                  <c:x val="1.1910196741445197E-2"/>
                  <c:y val="8.080478228204589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A10-4801-A662-D77F4FD0129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rgbClr val="CCFF99">
                        <a:alpha val="95000"/>
                      </a:srgbClr>
                    </a:solidFill>
                    <a:latin typeface="Arial Black" panose="020B0A040201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'Dash Data'!$F$59:$G$59</c:f>
              <c:strCache>
                <c:ptCount val="2"/>
                <c:pt idx="0">
                  <c:v>MAX VACANCY</c:v>
                </c:pt>
                <c:pt idx="1">
                  <c:v>CURRENT VACANCY</c:v>
                </c:pt>
              </c:strCache>
            </c:strRef>
          </c:cat>
          <c:val>
            <c:numRef>
              <c:f>'Dash Data'!$F$61:$G$61</c:f>
              <c:numCache>
                <c:formatCode>"$"#,##0_);[Red]\("$"#,##0\)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A10-4801-A662-D77F4FD012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079954255"/>
        <c:axId val="1079953423"/>
      </c:barChart>
      <c:lineChart>
        <c:grouping val="stacked"/>
        <c:varyColors val="0"/>
        <c:ser>
          <c:idx val="1"/>
          <c:order val="1"/>
          <c:tx>
            <c:strRef>
              <c:f>'Dash Data'!$E$60</c:f>
              <c:strCache>
                <c:ptCount val="1"/>
                <c:pt idx="0">
                  <c:v>EST LTV</c:v>
                </c:pt>
              </c:strCache>
            </c:strRef>
          </c:tx>
          <c:spPr>
            <a:ln w="136525" cap="rnd">
              <a:gradFill flip="none" rotWithShape="1">
                <a:gsLst>
                  <a:gs pos="0">
                    <a:srgbClr val="FFFF00"/>
                  </a:gs>
                  <a:gs pos="32000">
                    <a:srgbClr val="C14781"/>
                  </a:gs>
                  <a:gs pos="68000">
                    <a:srgbClr val="0F225B"/>
                  </a:gs>
                  <a:gs pos="100000">
                    <a:srgbClr val="66FF99"/>
                  </a:gs>
                </a:gsLst>
                <a:path path="rect">
                  <a:fillToRect l="100000" t="100000"/>
                </a:path>
                <a:tileRect r="-100000" b="-100000"/>
              </a:gradFill>
              <a:round/>
              <a:headEnd type="diamond" w="sm" len="sm"/>
              <a:tailEnd type="diamond" w="sm" len="sm"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Pt>
            <c:idx val="0"/>
            <c:marker>
              <c:symbol val="circle"/>
              <c:size val="5"/>
              <c:spPr>
                <a:solidFill>
                  <a:schemeClr val="accent2"/>
                </a:solidFill>
                <a:ln w="9525">
                  <a:solidFill>
                    <a:schemeClr val="accent2"/>
                  </a:solidFill>
                </a:ln>
                <a:effectLst/>
              </c:spPr>
            </c:marker>
            <c:bubble3D val="0"/>
            <c:spPr>
              <a:ln w="136525" cap="rnd">
                <a:gradFill flip="none" rotWithShape="1">
                  <a:gsLst>
                    <a:gs pos="0">
                      <a:srgbClr val="FFFF00"/>
                    </a:gs>
                    <a:gs pos="32000">
                      <a:srgbClr val="C14781"/>
                    </a:gs>
                    <a:gs pos="68000">
                      <a:srgbClr val="0F225B"/>
                    </a:gs>
                    <a:gs pos="100000">
                      <a:srgbClr val="66FF99"/>
                    </a:gs>
                  </a:gsLst>
                  <a:path path="rect">
                    <a:fillToRect l="100000" t="100000"/>
                  </a:path>
                  <a:tileRect r="-100000" b="-100000"/>
                </a:gradFill>
                <a:round/>
                <a:headEnd type="diamond" w="sm" len="sm"/>
                <a:tailEnd type="diamond" w="sm" len="sm"/>
              </a:ln>
              <a:effectLst/>
            </c:spPr>
            <c:extLst>
              <c:ext xmlns:c16="http://schemas.microsoft.com/office/drawing/2014/chart" uri="{C3380CC4-5D6E-409C-BE32-E72D297353CC}">
                <c16:uniqueId val="{00000006-3A10-4801-A662-D77F4FD01298}"/>
              </c:ext>
            </c:extLst>
          </c:dPt>
          <c:dPt>
            <c:idx val="1"/>
            <c:marker>
              <c:symbol val="circle"/>
              <c:size val="5"/>
              <c:spPr>
                <a:solidFill>
                  <a:schemeClr val="accent2"/>
                </a:solidFill>
                <a:ln w="9525">
                  <a:solidFill>
                    <a:schemeClr val="accent2"/>
                  </a:solidFill>
                </a:ln>
                <a:effectLst/>
                <a:scene3d>
                  <a:camera prst="orthographicFront"/>
                  <a:lightRig rig="threePt" dir="t"/>
                </a:scene3d>
                <a:sp3d>
                  <a:bevelT/>
                  <a:bevelB/>
                </a:sp3d>
              </c:spPr>
            </c:marker>
            <c:bubble3D val="0"/>
            <c:spPr>
              <a:ln w="136525" cap="rnd">
                <a:gradFill flip="none" rotWithShape="1">
                  <a:gsLst>
                    <a:gs pos="20000">
                      <a:srgbClr val="FFFF00"/>
                    </a:gs>
                    <a:gs pos="52000">
                      <a:srgbClr val="0F225B"/>
                    </a:gs>
                    <a:gs pos="81000">
                      <a:srgbClr val="66FF99"/>
                    </a:gs>
                  </a:gsLst>
                  <a:path path="rect">
                    <a:fillToRect l="100000" t="100000"/>
                  </a:path>
                  <a:tileRect r="-100000" b="-100000"/>
                </a:gradFill>
                <a:round/>
                <a:headEnd type="diamond" w="sm" len="sm"/>
                <a:tailEnd type="diamond" w="sm" len="sm"/>
              </a:ln>
              <a:effectLst/>
            </c:spPr>
            <c:extLst>
              <c:ext xmlns:c16="http://schemas.microsoft.com/office/drawing/2014/chart" uri="{C3380CC4-5D6E-409C-BE32-E72D297353CC}">
                <c16:uniqueId val="{00000008-3A10-4801-A662-D77F4FD01298}"/>
              </c:ext>
            </c:extLst>
          </c:dPt>
          <c:cat>
            <c:strRef>
              <c:f>'Dash Data'!$F$59:$G$59</c:f>
              <c:strCache>
                <c:ptCount val="2"/>
                <c:pt idx="0">
                  <c:v>MAX VACANCY</c:v>
                </c:pt>
                <c:pt idx="1">
                  <c:v>CURRENT VACANCY</c:v>
                </c:pt>
              </c:strCache>
            </c:strRef>
          </c:cat>
          <c:val>
            <c:numRef>
              <c:f>'Dash Data'!$F$60:$G$60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3A10-4801-A662-D77F4FD012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2639263"/>
        <c:axId val="1152644255"/>
      </c:lineChart>
      <c:catAx>
        <c:axId val="1079954255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079953423"/>
        <c:crosses val="autoZero"/>
        <c:auto val="1"/>
        <c:lblAlgn val="ctr"/>
        <c:lblOffset val="100"/>
        <c:noMultiLvlLbl val="0"/>
      </c:catAx>
      <c:valAx>
        <c:axId val="10799534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_);[Red]\(&quot;$&quot;#,##0\)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bg1"/>
                </a:solidFill>
                <a:latin typeface="Arial Black" panose="020B0A04020102020204" pitchFamily="34" charset="0"/>
                <a:ea typeface="+mn-ea"/>
                <a:cs typeface="+mn-cs"/>
              </a:defRPr>
            </a:pPr>
            <a:endParaRPr lang="en-US"/>
          </a:p>
        </c:txPr>
        <c:crossAx val="1079954255"/>
        <c:crosses val="autoZero"/>
        <c:crossBetween val="between"/>
      </c:valAx>
      <c:valAx>
        <c:axId val="1152644255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low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rgbClr val="FF9933"/>
                </a:solidFill>
                <a:latin typeface="Arial Black" panose="020B0A04020102020204" pitchFamily="34" charset="0"/>
                <a:ea typeface="+mn-ea"/>
                <a:cs typeface="+mn-cs"/>
              </a:defRPr>
            </a:pPr>
            <a:endParaRPr lang="en-US"/>
          </a:p>
        </c:txPr>
        <c:crossAx val="1152639263"/>
        <c:crosses val="max"/>
        <c:crossBetween val="between"/>
      </c:valAx>
      <c:catAx>
        <c:axId val="115263926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52644255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tx1"/>
    </a:solidFill>
    <a:ln w="9525" cap="flat" cmpd="sng" algn="ctr">
      <a:noFill/>
      <a:round/>
    </a:ln>
    <a:effectLst/>
  </c:spPr>
  <c:txPr>
    <a:bodyPr/>
    <a:lstStyle/>
    <a:p>
      <a:pPr>
        <a:defRPr sz="1600">
          <a:solidFill>
            <a:schemeClr val="bg1"/>
          </a:solidFill>
          <a:latin typeface="Arial Black" panose="020B0A040201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4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920" b="0" i="0" u="none" strike="noStrike" kern="1200" spc="0" baseline="0">
                <a:solidFill>
                  <a:srgbClr val="66FF99"/>
                </a:solidFill>
                <a:latin typeface="Arial Black" panose="020B0A04020102020204" pitchFamily="34" charset="0"/>
                <a:ea typeface="+mn-ea"/>
                <a:cs typeface="+mn-cs"/>
              </a:defRPr>
            </a:pPr>
            <a:r>
              <a:rPr lang="en-US"/>
              <a:t>RENTAL RATE SENSITIVITY</a:t>
            </a:r>
          </a:p>
        </c:rich>
      </c:tx>
      <c:layout>
        <c:manualLayout>
          <c:xMode val="edge"/>
          <c:yMode val="edge"/>
          <c:x val="0.14210081515021819"/>
          <c:y val="1.8291132427383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920" b="0" i="0" u="none" strike="noStrike" kern="1200" spc="0" baseline="0">
              <a:solidFill>
                <a:srgbClr val="66FF99"/>
              </a:solidFill>
              <a:latin typeface="Arial Black" panose="020B0A040201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6724541044282025E-2"/>
          <c:y val="0.19938457430685275"/>
          <c:w val="0.73925789858467472"/>
          <c:h val="0.40049067724183357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'Dash Data'!$E$57</c:f>
              <c:strCache>
                <c:ptCount val="1"/>
                <c:pt idx="0">
                  <c:v>EST VALUE</c:v>
                </c:pt>
              </c:strCache>
            </c:strRef>
          </c:tx>
          <c:spPr>
            <a:gradFill>
              <a:gsLst>
                <a:gs pos="0">
                  <a:srgbClr val="C14781"/>
                </a:gs>
                <a:gs pos="52000">
                  <a:srgbClr val="FF7C80"/>
                </a:gs>
                <a:gs pos="97000">
                  <a:srgbClr val="0F225B">
                    <a:alpha val="85000"/>
                    <a:lumMod val="90000"/>
                  </a:srgbClr>
                </a:gs>
              </a:gsLst>
              <a:path path="shape">
                <a:fillToRect l="50000" t="50000" r="50000" b="50000"/>
              </a:path>
            </a:gra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gradFill flip="none" rotWithShape="1">
                <a:gsLst>
                  <a:gs pos="0">
                    <a:srgbClr val="66FF99">
                      <a:lumMod val="76000"/>
                    </a:srgbClr>
                  </a:gs>
                  <a:gs pos="97000">
                    <a:srgbClr val="0F225B">
                      <a:alpha val="85000"/>
                      <a:lumMod val="90000"/>
                    </a:srgbClr>
                  </a:gs>
                </a:gsLst>
                <a:path path="circle">
                  <a:fillToRect r="100000" b="100000"/>
                </a:path>
                <a:tileRect l="-100000" t="-10000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4B5-4112-81F3-390D245917A7}"/>
              </c:ext>
            </c:extLst>
          </c:dPt>
          <c:dPt>
            <c:idx val="1"/>
            <c:invertIfNegative val="0"/>
            <c:bubble3D val="0"/>
            <c:spPr>
              <a:gradFill flip="none" rotWithShape="1">
                <a:gsLst>
                  <a:gs pos="0">
                    <a:srgbClr val="C14781"/>
                  </a:gs>
                  <a:gs pos="52000">
                    <a:srgbClr val="FF7C80"/>
                  </a:gs>
                  <a:gs pos="97000">
                    <a:srgbClr val="0F225B">
                      <a:alpha val="85000"/>
                      <a:lumMod val="90000"/>
                    </a:srgbClr>
                  </a:gs>
                </a:gsLst>
                <a:lin ang="5400000" scaled="1"/>
                <a:tileRect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4B5-4112-81F3-390D245917A7}"/>
              </c:ext>
            </c:extLst>
          </c:dPt>
          <c:dLbls>
            <c:dLbl>
              <c:idx val="0"/>
              <c:layout>
                <c:manualLayout>
                  <c:x val="-1.6815140511399682E-2"/>
                  <c:y val="0.243555488556646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ellipsis" wrap="square" anchor="ctr" anchorCtr="1"/>
                <a:lstStyle/>
                <a:p>
                  <a:pPr>
                    <a:defRPr sz="1600" b="0" i="0" u="none" strike="noStrike" kern="1200" baseline="0">
                      <a:solidFill>
                        <a:srgbClr val="CCFF99"/>
                      </a:solidFill>
                      <a:latin typeface="Arial Black" panose="020B0A040201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4B5-4112-81F3-390D245917A7}"/>
                </c:ext>
              </c:extLst>
            </c:dLbl>
            <c:dLbl>
              <c:idx val="1"/>
              <c:layout>
                <c:manualLayout>
                  <c:x val="1.4412977581199728E-2"/>
                  <c:y val="0.3277927867299087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ellipsis" wrap="square" anchor="ctr" anchorCtr="1"/>
                <a:lstStyle/>
                <a:p>
                  <a:pPr>
                    <a:defRPr sz="1600" b="0" i="0" u="none" strike="noStrike" kern="1200" baseline="0">
                      <a:solidFill>
                        <a:srgbClr val="CCFF99"/>
                      </a:solidFill>
                      <a:latin typeface="Arial Black" panose="020B0A040201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4B5-4112-81F3-390D245917A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rgbClr val="CCFF99"/>
                    </a:solidFill>
                    <a:latin typeface="Arial Black" panose="020B0A040201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inBase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'Dash Data'!$F$55:$G$55</c:f>
              <c:strCache>
                <c:ptCount val="2"/>
                <c:pt idx="0">
                  <c:v>LOW RENT</c:v>
                </c:pt>
                <c:pt idx="1">
                  <c:v>CURRENT RENT</c:v>
                </c:pt>
              </c:strCache>
            </c:strRef>
          </c:cat>
          <c:val>
            <c:numRef>
              <c:f>'Dash Data'!$F$57:$G$57</c:f>
              <c:numCache>
                <c:formatCode>"$"#,##0_);[Red]\("$"#,##0\)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4B5-4112-81F3-390D245917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589115039"/>
        <c:axId val="589100895"/>
      </c:barChart>
      <c:lineChart>
        <c:grouping val="stacked"/>
        <c:varyColors val="0"/>
        <c:ser>
          <c:idx val="0"/>
          <c:order val="0"/>
          <c:tx>
            <c:strRef>
              <c:f>'Dash Data'!$E$56</c:f>
              <c:strCache>
                <c:ptCount val="1"/>
                <c:pt idx="0">
                  <c:v>EST LTV</c:v>
                </c:pt>
              </c:strCache>
            </c:strRef>
          </c:tx>
          <c:spPr>
            <a:ln w="136525" cap="rnd">
              <a:gradFill flip="none" rotWithShape="1">
                <a:gsLst>
                  <a:gs pos="30000">
                    <a:srgbClr val="C14781">
                      <a:lumMod val="100000"/>
                    </a:srgbClr>
                  </a:gs>
                  <a:gs pos="0">
                    <a:srgbClr val="0F225B"/>
                  </a:gs>
                  <a:gs pos="100000">
                    <a:srgbClr val="FFFF00"/>
                  </a:gs>
                </a:gsLst>
                <a:lin ang="18900000" scaled="1"/>
                <a:tileRect/>
              </a:gradFill>
              <a:round/>
              <a:headEnd type="diamond" w="sm" len="sm"/>
              <a:tailEnd type="diamond" w="sm" len="sm"/>
            </a:ln>
            <a:effectLst/>
          </c:spPr>
          <c:marker>
            <c:symbol val="circle"/>
            <c:size val="5"/>
            <c:spPr>
              <a:solidFill>
                <a:srgbClr val="FF7C80"/>
              </a:solidFill>
              <a:ln w="9525">
                <a:solidFill>
                  <a:schemeClr val="accen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marker>
          <c:dPt>
            <c:idx val="1"/>
            <c:marker>
              <c:symbol val="circle"/>
              <c:size val="5"/>
              <c:spPr>
                <a:solidFill>
                  <a:srgbClr val="FF7C80"/>
                </a:solidFill>
                <a:ln w="9525">
                  <a:solidFill>
                    <a:schemeClr val="accent1"/>
                  </a:solidFill>
                </a:ln>
                <a:effectLst/>
                <a:scene3d>
                  <a:camera prst="orthographicFront"/>
                  <a:lightRig rig="threePt" dir="t"/>
                </a:scene3d>
                <a:sp3d>
                  <a:bevelT/>
                  <a:bevelB/>
                </a:sp3d>
              </c:spPr>
            </c:marker>
            <c:bubble3D val="0"/>
            <c:spPr>
              <a:ln w="136525" cap="rnd">
                <a:gradFill flip="none" rotWithShape="1">
                  <a:gsLst>
                    <a:gs pos="38000">
                      <a:srgbClr val="00FFCC"/>
                    </a:gs>
                    <a:gs pos="0">
                      <a:srgbClr val="0F225B"/>
                    </a:gs>
                    <a:gs pos="100000">
                      <a:srgbClr val="FFFF00"/>
                    </a:gs>
                  </a:gsLst>
                  <a:path path="circle">
                    <a:fillToRect l="100000" t="100000"/>
                  </a:path>
                  <a:tileRect r="-100000" b="-100000"/>
                </a:gradFill>
                <a:round/>
                <a:headEnd type="diamond" w="sm" len="sm"/>
                <a:tailEnd type="diamond" w="sm" len="sm"/>
              </a:ln>
              <a:effectLst/>
            </c:spPr>
            <c:extLst>
              <c:ext xmlns:c16="http://schemas.microsoft.com/office/drawing/2014/chart" uri="{C3380CC4-5D6E-409C-BE32-E72D297353CC}">
                <c16:uniqueId val="{00000006-24B5-4112-81F3-390D245917A7}"/>
              </c:ext>
            </c:extLst>
          </c:dPt>
          <c:cat>
            <c:strRef>
              <c:f>'Dash Data'!$F$55:$G$55</c:f>
              <c:strCache>
                <c:ptCount val="2"/>
                <c:pt idx="0">
                  <c:v>LOW RENT</c:v>
                </c:pt>
                <c:pt idx="1">
                  <c:v>CURRENT RENT</c:v>
                </c:pt>
              </c:strCache>
            </c:strRef>
          </c:cat>
          <c:val>
            <c:numRef>
              <c:f>'Dash Data'!$F$56:$G$56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4B5-4112-81F3-390D245917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9117535"/>
        <c:axId val="589114623"/>
      </c:lineChart>
      <c:catAx>
        <c:axId val="589117535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89114623"/>
        <c:crosses val="autoZero"/>
        <c:auto val="1"/>
        <c:lblAlgn val="ctr"/>
        <c:lblOffset val="100"/>
        <c:noMultiLvlLbl val="0"/>
      </c:catAx>
      <c:valAx>
        <c:axId val="5891146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rgbClr val="66FF99"/>
                </a:solidFill>
                <a:latin typeface="Arial Black" panose="020B0A04020102020204" pitchFamily="34" charset="0"/>
                <a:ea typeface="+mn-ea"/>
                <a:cs typeface="+mn-cs"/>
              </a:defRPr>
            </a:pPr>
            <a:endParaRPr lang="en-US"/>
          </a:p>
        </c:txPr>
        <c:crossAx val="589117535"/>
        <c:crosses val="autoZero"/>
        <c:crossBetween val="between"/>
      </c:valAx>
      <c:valAx>
        <c:axId val="589100895"/>
        <c:scaling>
          <c:orientation val="minMax"/>
        </c:scaling>
        <c:delete val="0"/>
        <c:axPos val="r"/>
        <c:numFmt formatCode="&quot;$&quot;#,##0_);[Red]\(&quot;$&quot;#,##0\)" sourceLinked="1"/>
        <c:majorTickMark val="out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rgbClr val="66FF99"/>
                </a:solidFill>
                <a:latin typeface="Arial Black" panose="020B0A04020102020204" pitchFamily="34" charset="0"/>
                <a:ea typeface="+mn-ea"/>
                <a:cs typeface="+mn-cs"/>
              </a:defRPr>
            </a:pPr>
            <a:endParaRPr lang="en-US"/>
          </a:p>
        </c:txPr>
        <c:crossAx val="589115039"/>
        <c:crosses val="max"/>
        <c:crossBetween val="between"/>
      </c:valAx>
      <c:catAx>
        <c:axId val="589115039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9100895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tx1"/>
    </a:solidFill>
    <a:ln w="9525" cap="flat" cmpd="sng" algn="ctr">
      <a:noFill/>
      <a:round/>
    </a:ln>
    <a:effectLst/>
  </c:spPr>
  <c:txPr>
    <a:bodyPr/>
    <a:lstStyle/>
    <a:p>
      <a:pPr>
        <a:defRPr sz="1600">
          <a:solidFill>
            <a:srgbClr val="66FF99"/>
          </a:solidFill>
          <a:latin typeface="Arial Black" panose="020B0A04020102020204" pitchFamily="34" charset="0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 dir="row">_xlchart.v2.9</cx:f>
      </cx:strDim>
      <cx:numDim type="val">
        <cx:f dir="row">_xlchart.v2.10</cx:f>
      </cx:numDim>
    </cx:data>
  </cx:chartData>
  <cx:chart>
    <cx:title pos="t" align="ctr" overlay="0">
      <cx:tx>
        <cx:txData>
          <cx:v>RENTAL SENSITIVITY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en-US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rPr>
            <a:t>RENTAL SENSITIVITY</a:t>
          </a:r>
        </a:p>
      </cx:txPr>
    </cx:title>
    <cx:plotArea>
      <cx:plotAreaRegion>
        <cx:series layoutId="funnel" uniqueId="{10D3D299-922D-445A-ABE6-A5741C7DDCE4}">
          <cx:dataLabels>
            <cx:visibility seriesName="0" categoryName="0" value="1"/>
          </cx:dataLabels>
          <cx:dataId val="0"/>
        </cx:series>
      </cx:plotAreaRegion>
      <cx:axis id="0">
        <cx:catScaling gapWidth="0.0599999987"/>
        <cx:tickLabels/>
      </cx:axis>
    </cx:plotArea>
  </cx:chart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 dir="row">_xlchart.v2.7</cx:f>
      </cx:strDim>
      <cx:numDim type="val">
        <cx:f dir="row">_xlchart.v2.8</cx:f>
      </cx:numDim>
    </cx:data>
  </cx:chartData>
  <cx:chart>
    <cx:title pos="t" align="ctr" overlay="0">
      <cx:tx>
        <cx:txData>
          <cx:v>VACANCY / VAC RATE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en-US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rPr>
            <a:t>VACANCY / VAC RATE</a:t>
          </a:r>
        </a:p>
      </cx:txPr>
    </cx:title>
    <cx:plotArea>
      <cx:plotAreaRegion>
        <cx:series layoutId="funnel" uniqueId="{3BC81610-23D5-48EC-B284-5AE3C97FCB85}">
          <cx:tx>
            <cx:txData>
              <cx:f>_xlchart.v2.6</cx:f>
              <cx:v>CURRENT AVERAGE VACANCY RATE</cx:v>
            </cx:txData>
          </cx:tx>
          <cx:dataLabels>
            <cx:visibility seriesName="0" categoryName="0" value="1"/>
          </cx:dataLabels>
          <cx:dataId val="0"/>
        </cx:series>
      </cx:plotAreaRegion>
      <cx:axis id="0">
        <cx:catScaling gapWidth="0.0599999987"/>
        <cx:tickLabels/>
      </cx:axis>
    </cx:plotArea>
  </cx:chart>
</cx:chartSpace>
</file>

<file path=xl/charts/chartEx3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 dir="row">_xlchart.v2.12</cx:f>
      </cx:strDim>
      <cx:numDim type="val">
        <cx:f dir="row">_xlchart.v2.13</cx:f>
      </cx:numDim>
    </cx:data>
  </cx:chartData>
  <cx:chart>
    <cx:title pos="t" align="ctr" overlay="0">
      <cx:tx>
        <cx:txData>
          <cx:v>VACANCY / DSC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en-US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rPr>
            <a:t>VACANCY / DSC</a:t>
          </a:r>
        </a:p>
      </cx:txPr>
    </cx:title>
    <cx:plotArea>
      <cx:plotAreaRegion>
        <cx:series layoutId="funnel" uniqueId="{73BE4FBA-71E0-4A44-BF95-3C1255595560}">
          <cx:tx>
            <cx:txData>
              <cx:f>_xlchart.v2.11</cx:f>
              <cx:v>DSC</cx:v>
            </cx:txData>
          </cx:tx>
          <cx:dataLabels>
            <cx:visibility seriesName="0" categoryName="0" value="1"/>
          </cx:dataLabels>
          <cx:dataId val="0"/>
        </cx:series>
      </cx:plotAreaRegion>
      <cx:axis id="0">
        <cx:catScaling gapWidth="0.0599999987"/>
        <cx:tickLabels/>
      </cx:axis>
    </cx:plotArea>
  </cx:chart>
</cx:chartSpace>
</file>

<file path=xl/charts/chartEx4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 dir="row">_xlchart.v2.14</cx:f>
      </cx:strDim>
      <cx:numDim type="val">
        <cx:f dir="row">_xlchart.v2.15</cx:f>
      </cx:numDim>
    </cx:data>
  </cx:chartData>
  <cx:chart>
    <cx:title pos="t" align="ctr" overlay="0">
      <cx:tx>
        <cx:txData>
          <cx:v>RENT  SENSITIVITY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en-US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rPr>
            <a:t>RENT  SENSITIVITY</a:t>
          </a:r>
        </a:p>
      </cx:txPr>
    </cx:title>
    <cx:plotArea>
      <cx:plotAreaRegion>
        <cx:series layoutId="funnel" uniqueId="{82D9F8C3-0FFF-4DE2-BB07-0F1C3B218552}">
          <cx:tx>
            <cx:txData>
              <cx:f>_xlchart.v2.14</cx:f>
              <cx:v>CURRENT RENT LOW RENT</cx:v>
            </cx:txData>
          </cx:tx>
          <cx:dataLabels>
            <cx:visibility seriesName="0" categoryName="0" value="1"/>
          </cx:dataLabels>
          <cx:dataId val="0"/>
        </cx:series>
      </cx:plotAreaRegion>
      <cx:axis id="0">
        <cx:catScaling gapWidth="0.0599999987"/>
        <cx:tickLabels/>
      </cx:axis>
    </cx:plotArea>
  </cx:chart>
</cx:chartSpace>
</file>

<file path=xl/charts/chartEx5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 dir="row">_xlchart.v2.1</cx:f>
      </cx:strDim>
      <cx:numDim type="val">
        <cx:f dir="row">_xlchart.v2.2</cx:f>
      </cx:numDim>
    </cx:data>
  </cx:chartData>
  <cx:chart>
    <cx:title pos="t" align="ctr" overlay="0">
      <cx:tx>
        <cx:txData>
          <cx:v>VALUE / RENTAL RATE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en-US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rPr>
            <a:t>VALUE / RENTAL RATE</a:t>
          </a:r>
        </a:p>
      </cx:txPr>
    </cx:title>
    <cx:plotArea>
      <cx:plotAreaRegion>
        <cx:series layoutId="funnel" uniqueId="{54B6E0A1-8450-46AA-A8F0-FDBD25784B2F}">
          <cx:tx>
            <cx:txData>
              <cx:f>_xlchart.v2.0</cx:f>
              <cx:v>VALUE</cx:v>
            </cx:txData>
          </cx:tx>
          <cx:dataLabels>
            <cx:visibility seriesName="0" categoryName="0" value="1"/>
          </cx:dataLabels>
          <cx:dataId val="0"/>
        </cx:series>
      </cx:plotAreaRegion>
      <cx:axis id="0">
        <cx:catScaling gapWidth="0.0599999987"/>
        <cx:tickLabels/>
      </cx:axis>
    </cx:plotArea>
  </cx:chart>
</cx:chartSpace>
</file>

<file path=xl/charts/chartEx6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 dir="row">_xlchart.v2.4</cx:f>
      </cx:strDim>
      <cx:numDim type="val">
        <cx:f dir="row">_xlchart.v2.5</cx:f>
      </cx:numDim>
    </cx:data>
  </cx:chartData>
  <cx:chart>
    <cx:title pos="t" align="ctr" overlay="0">
      <cx:tx>
        <cx:txData>
          <cx:v>VALUE/ VACANCY RATE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en-US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rPr>
            <a:t>VALUE/ VACANCY RATE</a:t>
          </a:r>
        </a:p>
      </cx:txPr>
    </cx:title>
    <cx:plotArea>
      <cx:plotAreaRegion>
        <cx:series layoutId="funnel" uniqueId="{CED7B441-9A1E-4C81-872A-45DA54887F17}">
          <cx:tx>
            <cx:txData>
              <cx:f>_xlchart.v2.3</cx:f>
              <cx:v>VALUE</cx:v>
            </cx:txData>
          </cx:tx>
          <cx:dataLabels>
            <cx:visibility seriesName="0" categoryName="0" value="1"/>
          </cx:dataLabels>
          <cx:dataId val="0"/>
        </cx:series>
      </cx:plotAreaRegion>
      <cx:axis id="0">
        <cx:catScaling gapWidth="0.0599999987"/>
        <cx:tickLabels/>
      </cx:axis>
    </cx:plotArea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png"/><Relationship Id="rId13" Type="http://schemas.openxmlformats.org/officeDocument/2006/relationships/hyperlink" Target="#'Inc Vacancy'!A1"/><Relationship Id="rId18" Type="http://schemas.openxmlformats.org/officeDocument/2006/relationships/image" Target="../media/image8.svg"/><Relationship Id="rId3" Type="http://schemas.openxmlformats.org/officeDocument/2006/relationships/chart" Target="../charts/chart3.xml"/><Relationship Id="rId7" Type="http://schemas.openxmlformats.org/officeDocument/2006/relationships/chart" Target="../charts/chart4.xml"/><Relationship Id="rId12" Type="http://schemas.openxmlformats.org/officeDocument/2006/relationships/chart" Target="../charts/chart7.xml"/><Relationship Id="rId17" Type="http://schemas.openxmlformats.org/officeDocument/2006/relationships/image" Target="../media/image7.png"/><Relationship Id="rId2" Type="http://schemas.openxmlformats.org/officeDocument/2006/relationships/chart" Target="../charts/chart2.xml"/><Relationship Id="rId16" Type="http://schemas.openxmlformats.org/officeDocument/2006/relationships/hyperlink" Target="#'Int Rate'!A1"/><Relationship Id="rId1" Type="http://schemas.openxmlformats.org/officeDocument/2006/relationships/chart" Target="../charts/chart1.xml"/><Relationship Id="rId6" Type="http://schemas.openxmlformats.org/officeDocument/2006/relationships/image" Target="../media/image2.svg"/><Relationship Id="rId11" Type="http://schemas.openxmlformats.org/officeDocument/2006/relationships/chart" Target="../charts/chart6.xml"/><Relationship Id="rId5" Type="http://schemas.openxmlformats.org/officeDocument/2006/relationships/image" Target="../media/image1.png"/><Relationship Id="rId15" Type="http://schemas.openxmlformats.org/officeDocument/2006/relationships/image" Target="../media/image6.svg"/><Relationship Id="rId10" Type="http://schemas.openxmlformats.org/officeDocument/2006/relationships/chart" Target="../charts/chart5.xml"/><Relationship Id="rId4" Type="http://schemas.openxmlformats.org/officeDocument/2006/relationships/hyperlink" Target="#Analysis!A1"/><Relationship Id="rId9" Type="http://schemas.openxmlformats.org/officeDocument/2006/relationships/image" Target="../media/image4.svg"/><Relationship Id="rId14" Type="http://schemas.openxmlformats.org/officeDocument/2006/relationships/image" Target="../media/image5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svg"/><Relationship Id="rId1" Type="http://schemas.openxmlformats.org/officeDocument/2006/relationships/image" Target="../media/image3.png"/></Relationships>
</file>

<file path=xl/drawings/_rels/drawing11.xml.rels><?xml version="1.0" encoding="UTF-8" standalone="yes"?>
<Relationships xmlns="http://schemas.openxmlformats.org/package/2006/relationships"><Relationship Id="rId3" Type="http://schemas.microsoft.com/office/2014/relationships/chartEx" Target="../charts/chartEx3.xml"/><Relationship Id="rId2" Type="http://schemas.microsoft.com/office/2014/relationships/chartEx" Target="../charts/chartEx2.xml"/><Relationship Id="rId1" Type="http://schemas.microsoft.com/office/2014/relationships/chartEx" Target="../charts/chartEx1.xml"/><Relationship Id="rId6" Type="http://schemas.microsoft.com/office/2014/relationships/chartEx" Target="../charts/chartEx6.xml"/><Relationship Id="rId5" Type="http://schemas.microsoft.com/office/2014/relationships/chartEx" Target="../charts/chartEx5.xml"/><Relationship Id="rId4" Type="http://schemas.microsoft.com/office/2014/relationships/chartEx" Target="../charts/chartEx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svg"/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svg"/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svg"/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sv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568461</xdr:colOff>
      <xdr:row>14</xdr:row>
      <xdr:rowOff>115936</xdr:rowOff>
    </xdr:from>
    <xdr:to>
      <xdr:col>16</xdr:col>
      <xdr:colOff>555374</xdr:colOff>
      <xdr:row>42</xdr:row>
      <xdr:rowOff>117806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B677071-9E73-4A77-A544-A8F02C0E1B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516103</xdr:colOff>
      <xdr:row>41</xdr:row>
      <xdr:rowOff>44876</xdr:rowOff>
    </xdr:from>
    <xdr:to>
      <xdr:col>21</xdr:col>
      <xdr:colOff>89756</xdr:colOff>
      <xdr:row>65</xdr:row>
      <xdr:rowOff>67319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53F0012-C029-49BC-BB76-C14689E056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583419</xdr:colOff>
      <xdr:row>15</xdr:row>
      <xdr:rowOff>44877</xdr:rowOff>
    </xdr:from>
    <xdr:to>
      <xdr:col>24</xdr:col>
      <xdr:colOff>740494</xdr:colOff>
      <xdr:row>46</xdr:row>
      <xdr:rowOff>179513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49EC9E3-B068-4B14-A67C-C4F62637F3FF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</xdr:col>
      <xdr:colOff>218782</xdr:colOff>
      <xdr:row>17</xdr:row>
      <xdr:rowOff>44492</xdr:rowOff>
    </xdr:from>
    <xdr:to>
      <xdr:col>3</xdr:col>
      <xdr:colOff>510493</xdr:colOff>
      <xdr:row>27</xdr:row>
      <xdr:rowOff>5613</xdr:rowOff>
    </xdr:to>
    <xdr:pic>
      <xdr:nvPicPr>
        <xdr:cNvPr id="5" name="Graphic 4" descr="Bank with solid fill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FEC4C7-27F4-4CCC-B677-B2D3118EC1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>
          <a:off x="914400" y="2524030"/>
          <a:ext cx="1682945" cy="1419673"/>
        </a:xfrm>
        <a:prstGeom prst="rect">
          <a:avLst/>
        </a:prstGeom>
      </xdr:spPr>
    </xdr:pic>
    <xdr:clientData/>
  </xdr:twoCellAnchor>
  <xdr:twoCellAnchor>
    <xdr:from>
      <xdr:col>21</xdr:col>
      <xdr:colOff>551630</xdr:colOff>
      <xdr:row>11</xdr:row>
      <xdr:rowOff>78537</xdr:rowOff>
    </xdr:from>
    <xdr:to>
      <xdr:col>38</xdr:col>
      <xdr:colOff>5609</xdr:colOff>
      <xdr:row>65</xdr:row>
      <xdr:rowOff>162684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61AB761F-DB85-4AFC-9BAF-C074BF91B9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30</xdr:col>
      <xdr:colOff>346875</xdr:colOff>
      <xdr:row>3</xdr:row>
      <xdr:rowOff>90693</xdr:rowOff>
    </xdr:from>
    <xdr:to>
      <xdr:col>36</xdr:col>
      <xdr:colOff>12153</xdr:colOff>
      <xdr:row>10</xdr:row>
      <xdr:rowOff>14621</xdr:rowOff>
    </xdr:to>
    <xdr:pic>
      <xdr:nvPicPr>
        <xdr:cNvPr id="7" name="Graphic 6">
          <a:extLst>
            <a:ext uri="{FF2B5EF4-FFF2-40B4-BE49-F238E27FC236}">
              <a16:creationId xmlns:a16="http://schemas.microsoft.com/office/drawing/2014/main" id="{66324411-65E0-4350-B8ED-7AE76609D5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9"/>
            </a:ext>
          </a:extLst>
        </a:blip>
        <a:stretch>
          <a:fillRect/>
        </a:stretch>
      </xdr:blipFill>
      <xdr:spPr>
        <a:xfrm>
          <a:off x="19406225" y="519844"/>
          <a:ext cx="3317268" cy="925280"/>
        </a:xfrm>
        <a:prstGeom prst="rect">
          <a:avLst/>
        </a:prstGeom>
      </xdr:spPr>
    </xdr:pic>
    <xdr:clientData/>
  </xdr:twoCellAnchor>
  <xdr:twoCellAnchor>
    <xdr:from>
      <xdr:col>24</xdr:col>
      <xdr:colOff>747707</xdr:colOff>
      <xdr:row>16</xdr:row>
      <xdr:rowOff>129025</xdr:rowOff>
    </xdr:from>
    <xdr:to>
      <xdr:col>27</xdr:col>
      <xdr:colOff>353417</xdr:colOff>
      <xdr:row>20</xdr:row>
      <xdr:rowOff>117805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9577A1A3-A8AB-4C35-BFFA-B06A3C8FEF45}"/>
            </a:ext>
          </a:extLst>
        </xdr:cNvPr>
        <xdr:cNvSpPr txBox="1">
          <a:spLocks noChangeAspect="1"/>
        </xdr:cNvSpPr>
      </xdr:nvSpPr>
      <xdr:spPr>
        <a:xfrm>
          <a:off x="15490303" y="2417830"/>
          <a:ext cx="2096469" cy="5609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n-US" sz="2000">
              <a:solidFill>
                <a:srgbClr val="FF00FF"/>
              </a:solidFill>
              <a:latin typeface="Arial Black" panose="020B0A04020102020204" pitchFamily="34" charset="0"/>
            </a:rPr>
            <a:t>PROFORMA</a:t>
          </a:r>
        </a:p>
      </xdr:txBody>
    </xdr:sp>
    <xdr:clientData/>
  </xdr:twoCellAnchor>
  <xdr:oneCellAnchor>
    <xdr:from>
      <xdr:col>31</xdr:col>
      <xdr:colOff>546957</xdr:colOff>
      <xdr:row>64</xdr:row>
      <xdr:rowOff>19582</xdr:rowOff>
    </xdr:from>
    <xdr:ext cx="1405259" cy="325474"/>
    <xdr:sp macro="" textlink="'Dash Data'!I16" fLocksText="0">
      <xdr:nvSpPr>
        <xdr:cNvPr id="9" name="TextBox 8">
          <a:extLst>
            <a:ext uri="{FF2B5EF4-FFF2-40B4-BE49-F238E27FC236}">
              <a16:creationId xmlns:a16="http://schemas.microsoft.com/office/drawing/2014/main" id="{C6F90BEF-C757-40DC-8067-8EE79CA7712F}"/>
            </a:ext>
          </a:extLst>
        </xdr:cNvPr>
        <xdr:cNvSpPr txBox="1">
          <a:spLocks noChangeAspect="1"/>
        </xdr:cNvSpPr>
      </xdr:nvSpPr>
      <xdr:spPr>
        <a:xfrm>
          <a:off x="20214972" y="10336034"/>
          <a:ext cx="1405259" cy="3254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lIns="0" tIns="0" rIns="0" bIns="0" rtlCol="0" anchor="ctr">
          <a:spAutoFit/>
        </a:bodyPr>
        <a:lstStyle/>
        <a:p>
          <a:pPr algn="ctr"/>
          <a:fld id="{6497C30C-5587-42CA-AEED-BFA528EEEDC2}" type="TxLink">
            <a:rPr lang="en-US" sz="1800" b="0" i="0" u="none" strike="noStrike">
              <a:solidFill>
                <a:srgbClr val="FF00FF"/>
              </a:solidFill>
              <a:latin typeface="Arial Black"/>
            </a:rPr>
            <a:pPr algn="ctr"/>
            <a:t>0% LTV</a:t>
          </a:fld>
          <a:endParaRPr lang="en-US" sz="1800">
            <a:solidFill>
              <a:srgbClr val="FF00FF"/>
            </a:solidFill>
          </a:endParaRPr>
        </a:p>
      </xdr:txBody>
    </xdr:sp>
    <xdr:clientData fLocksWithSheet="0"/>
  </xdr:oneCellAnchor>
  <xdr:twoCellAnchor>
    <xdr:from>
      <xdr:col>5</xdr:col>
      <xdr:colOff>575940</xdr:colOff>
      <xdr:row>64</xdr:row>
      <xdr:rowOff>224391</xdr:rowOff>
    </xdr:from>
    <xdr:to>
      <xdr:col>15</xdr:col>
      <xdr:colOff>441307</xdr:colOff>
      <xdr:row>118</xdr:row>
      <xdr:rowOff>142116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6BE96306-9FFD-4519-92DC-2762ACBB7A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17</xdr:col>
      <xdr:colOff>320285</xdr:colOff>
      <xdr:row>66</xdr:row>
      <xdr:rowOff>50489</xdr:rowOff>
    </xdr:from>
    <xdr:to>
      <xdr:col>25</xdr:col>
      <xdr:colOff>54229</xdr:colOff>
      <xdr:row>117</xdr:row>
      <xdr:rowOff>80408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A8D74B61-4992-4D7F-BACB-C012E4FBE8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27</xdr:col>
      <xdr:colOff>270309</xdr:colOff>
      <xdr:row>67</xdr:row>
      <xdr:rowOff>11216</xdr:rowOff>
    </xdr:from>
    <xdr:to>
      <xdr:col>36</xdr:col>
      <xdr:colOff>104467</xdr:colOff>
      <xdr:row>127</xdr:row>
      <xdr:rowOff>143046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54AEA625-BFCE-4E27-9DFC-147E0EBD6A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oneCellAnchor>
    <xdr:from>
      <xdr:col>34</xdr:col>
      <xdr:colOff>497421</xdr:colOff>
      <xdr:row>72</xdr:row>
      <xdr:rowOff>191880</xdr:rowOff>
    </xdr:from>
    <xdr:ext cx="740459" cy="453970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221D29BC-E53C-4FAC-8B4E-8D3A5C781235}"/>
            </a:ext>
          </a:extLst>
        </xdr:cNvPr>
        <xdr:cNvSpPr txBox="1">
          <a:spLocks noChangeAspect="1"/>
        </xdr:cNvSpPr>
      </xdr:nvSpPr>
      <xdr:spPr>
        <a:xfrm>
          <a:off x="21991431" y="12101519"/>
          <a:ext cx="740459" cy="453970"/>
        </a:xfrm>
        <a:prstGeom prst="rect">
          <a:avLst/>
        </a:prstGeom>
        <a:solidFill>
          <a:schemeClr val="tx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ctr"/>
          <a:r>
            <a:rPr lang="en-US" sz="2000">
              <a:solidFill>
                <a:srgbClr val="66FF99"/>
              </a:solidFill>
              <a:latin typeface="Arial Black" panose="020B0A04020102020204" pitchFamily="34" charset="0"/>
            </a:rPr>
            <a:t>LTV</a:t>
          </a:r>
        </a:p>
      </xdr:txBody>
    </xdr:sp>
    <xdr:clientData/>
  </xdr:oneCellAnchor>
  <xdr:oneCellAnchor>
    <xdr:from>
      <xdr:col>18</xdr:col>
      <xdr:colOff>531183</xdr:colOff>
      <xdr:row>112</xdr:row>
      <xdr:rowOff>75331</xdr:rowOff>
    </xdr:from>
    <xdr:ext cx="902939" cy="417807"/>
    <xdr:sp macro="" textlink="'Dash Data'!E26">
      <xdr:nvSpPr>
        <xdr:cNvPr id="14" name="TextBox 13">
          <a:extLst>
            <a:ext uri="{FF2B5EF4-FFF2-40B4-BE49-F238E27FC236}">
              <a16:creationId xmlns:a16="http://schemas.microsoft.com/office/drawing/2014/main" id="{1CC1C59C-8A04-406C-AA2A-2093F8582F15}"/>
            </a:ext>
          </a:extLst>
        </xdr:cNvPr>
        <xdr:cNvSpPr txBox="1">
          <a:spLocks noChangeAspect="1"/>
        </xdr:cNvSpPr>
      </xdr:nvSpPr>
      <xdr:spPr>
        <a:xfrm>
          <a:off x="13069121" y="18531625"/>
          <a:ext cx="902939" cy="417807"/>
        </a:xfrm>
        <a:prstGeom prst="rect">
          <a:avLst/>
        </a:prstGeom>
        <a:solidFill>
          <a:schemeClr val="tx1">
            <a:alpha val="97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ctr"/>
          <a:fld id="{A7EBC1C9-C0E2-4404-BE2A-8196C8D8580C}" type="TxLink">
            <a:rPr lang="en-US" sz="1800" b="0" i="0" u="none" strike="noStrike">
              <a:solidFill>
                <a:srgbClr val="FF9933"/>
              </a:solidFill>
              <a:latin typeface="Arial Black"/>
            </a:rPr>
            <a:pPr algn="ctr"/>
            <a:t>0.00X</a:t>
          </a:fld>
          <a:endParaRPr lang="en-US" sz="3600">
            <a:solidFill>
              <a:srgbClr val="FF9933"/>
            </a:solidFill>
            <a:latin typeface="Arial Black" panose="020B0A04020102020204" pitchFamily="34" charset="0"/>
          </a:endParaRPr>
        </a:p>
      </xdr:txBody>
    </xdr:sp>
    <xdr:clientData/>
  </xdr:oneCellAnchor>
  <xdr:twoCellAnchor>
    <xdr:from>
      <xdr:col>21</xdr:col>
      <xdr:colOff>145856</xdr:colOff>
      <xdr:row>112</xdr:row>
      <xdr:rowOff>84150</xdr:rowOff>
    </xdr:from>
    <xdr:to>
      <xdr:col>22</xdr:col>
      <xdr:colOff>297258</xdr:colOff>
      <xdr:row>115</xdr:row>
      <xdr:rowOff>75611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0A2A14A3-F6AB-40E5-AB69-C1F198A92428}"/>
            </a:ext>
          </a:extLst>
        </xdr:cNvPr>
        <xdr:cNvSpPr txBox="1">
          <a:spLocks noChangeAspect="1"/>
        </xdr:cNvSpPr>
      </xdr:nvSpPr>
      <xdr:spPr>
        <a:xfrm>
          <a:off x="14770646" y="18540444"/>
          <a:ext cx="847020" cy="429027"/>
        </a:xfrm>
        <a:prstGeom prst="rect">
          <a:avLst/>
        </a:prstGeom>
        <a:solidFill>
          <a:schemeClr val="tx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n-US" sz="1800">
              <a:solidFill>
                <a:srgbClr val="FF9933"/>
              </a:solidFill>
              <a:latin typeface="Arial Black" panose="020B0A04020102020204" pitchFamily="34" charset="0"/>
            </a:rPr>
            <a:t>DSC</a:t>
          </a:r>
          <a:endParaRPr lang="en-US" sz="1100">
            <a:solidFill>
              <a:srgbClr val="FF9933"/>
            </a:solidFill>
            <a:latin typeface="Arial Black" panose="020B0A04020102020204" pitchFamily="34" charset="0"/>
          </a:endParaRPr>
        </a:p>
      </xdr:txBody>
    </xdr:sp>
    <xdr:clientData/>
  </xdr:twoCellAnchor>
  <xdr:oneCellAnchor>
    <xdr:from>
      <xdr:col>23</xdr:col>
      <xdr:colOff>490042</xdr:colOff>
      <xdr:row>112</xdr:row>
      <xdr:rowOff>122077</xdr:rowOff>
    </xdr:from>
    <xdr:ext cx="902939" cy="417807"/>
    <xdr:sp macro="" textlink="'Dash Data'!G34">
      <xdr:nvSpPr>
        <xdr:cNvPr id="16" name="TextBox 15">
          <a:extLst>
            <a:ext uri="{FF2B5EF4-FFF2-40B4-BE49-F238E27FC236}">
              <a16:creationId xmlns:a16="http://schemas.microsoft.com/office/drawing/2014/main" id="{45DA17BF-CDF7-4DFB-957D-979116A6D82F}"/>
            </a:ext>
          </a:extLst>
        </xdr:cNvPr>
        <xdr:cNvSpPr txBox="1"/>
      </xdr:nvSpPr>
      <xdr:spPr>
        <a:xfrm>
          <a:off x="16506066" y="18578371"/>
          <a:ext cx="902939" cy="417807"/>
        </a:xfrm>
        <a:prstGeom prst="rect">
          <a:avLst/>
        </a:prstGeom>
        <a:solidFill>
          <a:schemeClr val="tx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ctr"/>
          <a:fld id="{619E315C-AF76-4C92-9EF6-16F1C1A68B6E}" type="TxLink">
            <a:rPr lang="en-US" sz="1800" b="0" i="0" u="none" strike="noStrike">
              <a:solidFill>
                <a:srgbClr val="FF9933"/>
              </a:solidFill>
              <a:latin typeface="Arial Black"/>
            </a:rPr>
            <a:pPr algn="ctr"/>
            <a:t>0.00X</a:t>
          </a:fld>
          <a:endParaRPr lang="en-US" sz="2400">
            <a:solidFill>
              <a:srgbClr val="FF9933"/>
            </a:solidFill>
          </a:endParaRPr>
        </a:p>
      </xdr:txBody>
    </xdr:sp>
    <xdr:clientData/>
  </xdr:oneCellAnchor>
  <xdr:twoCellAnchor editAs="oneCell">
    <xdr:from>
      <xdr:col>1</xdr:col>
      <xdr:colOff>274881</xdr:colOff>
      <xdr:row>35</xdr:row>
      <xdr:rowOff>7265</xdr:rowOff>
    </xdr:from>
    <xdr:to>
      <xdr:col>3</xdr:col>
      <xdr:colOff>493662</xdr:colOff>
      <xdr:row>44</xdr:row>
      <xdr:rowOff>117805</xdr:rowOff>
    </xdr:to>
    <xdr:pic>
      <xdr:nvPicPr>
        <xdr:cNvPr id="17" name="Graphic 16" descr="Bar graph with upward trend with solid fill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70009929-92CB-4748-83C3-099C98F076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5"/>
            </a:ext>
          </a:extLst>
        </a:blip>
        <a:stretch>
          <a:fillRect/>
        </a:stretch>
      </xdr:blipFill>
      <xdr:spPr>
        <a:xfrm>
          <a:off x="970499" y="5319761"/>
          <a:ext cx="1610015" cy="1423238"/>
        </a:xfrm>
        <a:prstGeom prst="rect">
          <a:avLst/>
        </a:prstGeom>
      </xdr:spPr>
    </xdr:pic>
    <xdr:clientData/>
  </xdr:twoCellAnchor>
  <xdr:twoCellAnchor editAs="oneCell">
    <xdr:from>
      <xdr:col>1</xdr:col>
      <xdr:colOff>258051</xdr:colOff>
      <xdr:row>50</xdr:row>
      <xdr:rowOff>39270</xdr:rowOff>
    </xdr:from>
    <xdr:to>
      <xdr:col>3</xdr:col>
      <xdr:colOff>530155</xdr:colOff>
      <xdr:row>58</xdr:row>
      <xdr:rowOff>134638</xdr:rowOff>
    </xdr:to>
    <xdr:pic>
      <xdr:nvPicPr>
        <xdr:cNvPr id="18" name="Graphic 17" descr="Abacus outline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547C9432-BC9D-4777-96BC-71051BDD7E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8"/>
            </a:ext>
          </a:extLst>
        </a:blip>
        <a:stretch>
          <a:fillRect/>
        </a:stretch>
      </xdr:blipFill>
      <xdr:spPr>
        <a:xfrm>
          <a:off x="866716" y="7926671"/>
          <a:ext cx="1489434" cy="1239771"/>
        </a:xfrm>
        <a:prstGeom prst="rect">
          <a:avLst/>
        </a:prstGeom>
      </xdr:spPr>
    </xdr:pic>
    <xdr:clientData/>
  </xdr:twoCellAnchor>
  <xdr:oneCellAnchor>
    <xdr:from>
      <xdr:col>18</xdr:col>
      <xdr:colOff>359027</xdr:colOff>
      <xdr:row>71</xdr:row>
      <xdr:rowOff>145855</xdr:rowOff>
    </xdr:from>
    <xdr:ext cx="3829635" cy="381708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6456565C-FB2E-46F7-9749-00E2053A06F3}"/>
            </a:ext>
          </a:extLst>
        </xdr:cNvPr>
        <xdr:cNvSpPr txBox="1">
          <a:spLocks noChangeAspect="1"/>
        </xdr:cNvSpPr>
      </xdr:nvSpPr>
      <xdr:spPr>
        <a:xfrm>
          <a:off x="11449633" y="11780613"/>
          <a:ext cx="3829635" cy="381708"/>
        </a:xfrm>
        <a:prstGeom prst="rect">
          <a:avLst/>
        </a:prstGeom>
        <a:solidFill>
          <a:schemeClr val="tx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600">
              <a:solidFill>
                <a:srgbClr val="FF9933"/>
              </a:solidFill>
              <a:latin typeface="Arial Black" panose="020B0A04020102020204" pitchFamily="34" charset="0"/>
            </a:rPr>
            <a:t>STRESSED               PROJECTED</a:t>
          </a:r>
        </a:p>
      </xdr:txBody>
    </xdr:sp>
    <xdr:clientData/>
  </xdr:oneCellAnchor>
  <xdr:oneCellAnchor>
    <xdr:from>
      <xdr:col>27</xdr:col>
      <xdr:colOff>544153</xdr:colOff>
      <xdr:row>71</xdr:row>
      <xdr:rowOff>153095</xdr:rowOff>
    </xdr:from>
    <xdr:ext cx="4031587" cy="381708"/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BA20193E-1B37-44A2-B652-CA082895E2E6}"/>
            </a:ext>
          </a:extLst>
        </xdr:cNvPr>
        <xdr:cNvSpPr txBox="1">
          <a:spLocks noChangeAspect="1"/>
        </xdr:cNvSpPr>
      </xdr:nvSpPr>
      <xdr:spPr>
        <a:xfrm>
          <a:off x="17777508" y="11787853"/>
          <a:ext cx="4031587" cy="381708"/>
        </a:xfrm>
        <a:prstGeom prst="rect">
          <a:avLst/>
        </a:prstGeom>
        <a:solidFill>
          <a:schemeClr val="tx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b">
          <a:spAutoFit/>
        </a:bodyPr>
        <a:lstStyle/>
        <a:p>
          <a:r>
            <a:rPr lang="en-US" sz="1600">
              <a:solidFill>
                <a:srgbClr val="66FF99"/>
              </a:solidFill>
              <a:latin typeface="Arial Black" panose="020B0A04020102020204" pitchFamily="34" charset="0"/>
              <a:ea typeface="+mn-ea"/>
              <a:cs typeface="+mn-cs"/>
            </a:rPr>
            <a:t>STRESSED                  PROJECTED</a:t>
          </a:r>
        </a:p>
      </xdr:txBody>
    </xdr:sp>
    <xdr:clientData/>
  </xdr:oneCellAnchor>
  <xdr:oneCellAnchor>
    <xdr:from>
      <xdr:col>17</xdr:col>
      <xdr:colOff>95368</xdr:colOff>
      <xdr:row>43</xdr:row>
      <xdr:rowOff>123415</xdr:rowOff>
    </xdr:from>
    <xdr:ext cx="1554480" cy="381468"/>
    <xdr:sp macro="" textlink="'Dash Data'!E16">
      <xdr:nvSpPr>
        <xdr:cNvPr id="21" name="TextBox 20">
          <a:extLst>
            <a:ext uri="{FF2B5EF4-FFF2-40B4-BE49-F238E27FC236}">
              <a16:creationId xmlns:a16="http://schemas.microsoft.com/office/drawing/2014/main" id="{686C3D86-BADA-4C57-985D-C9540DDD5CB6}"/>
            </a:ext>
          </a:extLst>
        </xdr:cNvPr>
        <xdr:cNvSpPr txBox="1"/>
      </xdr:nvSpPr>
      <xdr:spPr>
        <a:xfrm>
          <a:off x="10577309" y="6484946"/>
          <a:ext cx="1554480" cy="3814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fld id="{5CA17D35-E559-4B96-BFFE-89E8B518F82B}" type="TxLink">
            <a:rPr lang="en-US" sz="2000" b="0" i="0" u="none" strike="noStrike">
              <a:solidFill>
                <a:srgbClr val="00FFFF"/>
              </a:solidFill>
              <a:latin typeface="Arial Black"/>
            </a:rPr>
            <a:pPr algn="ctr"/>
            <a:t> $-   </a:t>
          </a:fld>
          <a:endParaRPr lang="en-US" sz="2000">
            <a:solidFill>
              <a:srgbClr val="00FFFF"/>
            </a:solidFill>
          </a:endParaRPr>
        </a:p>
      </xdr:txBody>
    </xdr:sp>
    <xdr:clientData/>
  </xdr:oneCellAnchor>
  <xdr:twoCellAnchor>
    <xdr:from>
      <xdr:col>6</xdr:col>
      <xdr:colOff>465615</xdr:colOff>
      <xdr:row>112</xdr:row>
      <xdr:rowOff>140246</xdr:rowOff>
    </xdr:from>
    <xdr:to>
      <xdr:col>8</xdr:col>
      <xdr:colOff>370249</xdr:colOff>
      <xdr:row>116</xdr:row>
      <xdr:rowOff>95365</xdr:rowOff>
    </xdr:to>
    <xdr:sp macro="" textlink="'Dash Data'!H19">
      <xdr:nvSpPr>
        <xdr:cNvPr id="22" name="TextBox 21">
          <a:extLst>
            <a:ext uri="{FF2B5EF4-FFF2-40B4-BE49-F238E27FC236}">
              <a16:creationId xmlns:a16="http://schemas.microsoft.com/office/drawing/2014/main" id="{0DED641F-951B-41DA-AA38-B86C274606FE}"/>
            </a:ext>
          </a:extLst>
        </xdr:cNvPr>
        <xdr:cNvSpPr txBox="1"/>
      </xdr:nvSpPr>
      <xdr:spPr>
        <a:xfrm>
          <a:off x="4656147" y="18596540"/>
          <a:ext cx="1295868" cy="5385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fld id="{ABE0BA25-E130-4BF7-85B0-D850048C470B}" type="TxLink">
            <a:rPr lang="en-US" sz="1600" b="1" i="0" u="none" strike="noStrike">
              <a:solidFill>
                <a:srgbClr val="9933FF"/>
              </a:solidFill>
              <a:latin typeface="Arial Black"/>
            </a:rPr>
            <a:pPr algn="ctr"/>
            <a:t>0.00%</a:t>
          </a:fld>
          <a:endParaRPr lang="en-US" sz="1600" b="1">
            <a:solidFill>
              <a:srgbClr val="9933FF"/>
            </a:solidFill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431956</xdr:colOff>
      <xdr:row>2</xdr:row>
      <xdr:rowOff>64513</xdr:rowOff>
    </xdr:from>
    <xdr:to>
      <xdr:col>4</xdr:col>
      <xdr:colOff>566104</xdr:colOff>
      <xdr:row>2</xdr:row>
      <xdr:rowOff>499487</xdr:rowOff>
    </xdr:to>
    <xdr:pic>
      <xdr:nvPicPr>
        <xdr:cNvPr id="2" name="Graphic 1">
          <a:extLst>
            <a:ext uri="{FF2B5EF4-FFF2-40B4-BE49-F238E27FC236}">
              <a16:creationId xmlns:a16="http://schemas.microsoft.com/office/drawing/2014/main" id="{AC4E8413-4FA4-4FD9-9B21-FABAD06A67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85374" y="364638"/>
          <a:ext cx="1525383" cy="434974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564724</xdr:colOff>
      <xdr:row>31</xdr:row>
      <xdr:rowOff>89758</xdr:rowOff>
    </xdr:from>
    <xdr:to>
      <xdr:col>10</xdr:col>
      <xdr:colOff>243093</xdr:colOff>
      <xdr:row>35</xdr:row>
      <xdr:rowOff>153334</xdr:rowOff>
    </xdr:to>
    <mc:AlternateContent xmlns:mc="http://schemas.openxmlformats.org/markup-compatibility/2006">
      <mc:Choice xmlns:cx2="http://schemas.microsoft.com/office/drawing/2015/10/21/chartex" Requires="cx2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AD5E852D-7CE8-40B5-BF00-B0708129408E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470307" y="6695316"/>
              <a:ext cx="1880222" cy="87139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8</xdr:col>
      <xdr:colOff>164555</xdr:colOff>
      <xdr:row>36</xdr:row>
      <xdr:rowOff>186993</xdr:rowOff>
    </xdr:from>
    <xdr:to>
      <xdr:col>10</xdr:col>
      <xdr:colOff>564719</xdr:colOff>
      <xdr:row>40</xdr:row>
      <xdr:rowOff>175772</xdr:rowOff>
    </xdr:to>
    <mc:AlternateContent xmlns:mc="http://schemas.openxmlformats.org/markup-compatibility/2006">
      <mc:Choice xmlns:cx2="http://schemas.microsoft.com/office/drawing/2015/10/21/chartex" Requires="cx2">
        <xdr:graphicFrame macro="">
          <xdr:nvGraphicFramePr>
            <xdr:cNvPr id="3" name="Chart 2">
              <a:extLst>
                <a:ext uri="{FF2B5EF4-FFF2-40B4-BE49-F238E27FC236}">
                  <a16:creationId xmlns:a16="http://schemas.microsoft.com/office/drawing/2014/main" id="{9D70747C-9247-45A8-8B16-9CBE5CBBCAE6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070138" y="7802318"/>
              <a:ext cx="2602017" cy="796593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11</xdr:col>
      <xdr:colOff>33656</xdr:colOff>
      <xdr:row>37</xdr:row>
      <xdr:rowOff>11221</xdr:rowOff>
    </xdr:from>
    <xdr:to>
      <xdr:col>15</xdr:col>
      <xdr:colOff>280490</xdr:colOff>
      <xdr:row>40</xdr:row>
      <xdr:rowOff>160815</xdr:rowOff>
    </xdr:to>
    <mc:AlternateContent xmlns:mc="http://schemas.openxmlformats.org/markup-compatibility/2006">
      <mc:Choice xmlns:cx2="http://schemas.microsoft.com/office/drawing/2015/10/21/chartex" Requires="cx2">
        <xdr:graphicFrame macro="">
          <xdr:nvGraphicFramePr>
            <xdr:cNvPr id="4" name="Chart 3">
              <a:extLst>
                <a:ext uri="{FF2B5EF4-FFF2-40B4-BE49-F238E27FC236}">
                  <a16:creationId xmlns:a16="http://schemas.microsoft.com/office/drawing/2014/main" id="{6F06630F-ABA4-4663-8A25-F3248F76B9F6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3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1836709" y="7828500"/>
              <a:ext cx="3029302" cy="755454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11</xdr:col>
      <xdr:colOff>104715</xdr:colOff>
      <xdr:row>32</xdr:row>
      <xdr:rowOff>934</xdr:rowOff>
    </xdr:from>
    <xdr:to>
      <xdr:col>15</xdr:col>
      <xdr:colOff>3741</xdr:colOff>
      <xdr:row>35</xdr:row>
      <xdr:rowOff>149596</xdr:rowOff>
    </xdr:to>
    <mc:AlternateContent xmlns:mc="http://schemas.openxmlformats.org/markup-compatibility/2006">
      <mc:Choice xmlns:cx2="http://schemas.microsoft.com/office/drawing/2015/10/21/chartex" Requires="cx2">
        <xdr:graphicFrame macro="">
          <xdr:nvGraphicFramePr>
            <xdr:cNvPr id="5" name="Chart 4">
              <a:extLst>
                <a:ext uri="{FF2B5EF4-FFF2-40B4-BE49-F238E27FC236}">
                  <a16:creationId xmlns:a16="http://schemas.microsoft.com/office/drawing/2014/main" id="{45BE5F20-BCEC-4870-BAC8-B81C1697FAE3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4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1907768" y="6808446"/>
              <a:ext cx="2681494" cy="754522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16</xdr:col>
      <xdr:colOff>29919</xdr:colOff>
      <xdr:row>31</xdr:row>
      <xdr:rowOff>172970</xdr:rowOff>
    </xdr:from>
    <xdr:to>
      <xdr:col>19</xdr:col>
      <xdr:colOff>456266</xdr:colOff>
      <xdr:row>35</xdr:row>
      <xdr:rowOff>145855</xdr:rowOff>
    </xdr:to>
    <mc:AlternateContent xmlns:mc="http://schemas.openxmlformats.org/markup-compatibility/2006">
      <mc:Choice xmlns:cx2="http://schemas.microsoft.com/office/drawing/2015/10/21/chartex" Requires="cx2">
        <xdr:graphicFrame macro="">
          <xdr:nvGraphicFramePr>
            <xdr:cNvPr id="6" name="Chart 5">
              <a:extLst>
                <a:ext uri="{FF2B5EF4-FFF2-40B4-BE49-F238E27FC236}">
                  <a16:creationId xmlns:a16="http://schemas.microsoft.com/office/drawing/2014/main" id="{3F6682B2-BB4C-43D0-A70A-1D1F4A6452A6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5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5311058" y="6778528"/>
              <a:ext cx="2513198" cy="78069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15</xdr:col>
      <xdr:colOff>411386</xdr:colOff>
      <xdr:row>37</xdr:row>
      <xdr:rowOff>19632</xdr:rowOff>
    </xdr:from>
    <xdr:to>
      <xdr:col>20</xdr:col>
      <xdr:colOff>53291</xdr:colOff>
      <xdr:row>40</xdr:row>
      <xdr:rowOff>194474</xdr:rowOff>
    </xdr:to>
    <mc:AlternateContent xmlns:mc="http://schemas.openxmlformats.org/markup-compatibility/2006">
      <mc:Choice xmlns:cx2="http://schemas.microsoft.com/office/drawing/2015/10/21/chartex" Requires="cx2">
        <xdr:graphicFrame macro="">
          <xdr:nvGraphicFramePr>
            <xdr:cNvPr id="7" name="Chart 6">
              <a:extLst>
                <a:ext uri="{FF2B5EF4-FFF2-40B4-BE49-F238E27FC236}">
                  <a16:creationId xmlns:a16="http://schemas.microsoft.com/office/drawing/2014/main" id="{9F868FBE-7858-4BB6-9370-341ABBC1F411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6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4996907" y="7836911"/>
              <a:ext cx="3119991" cy="780702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0.3313</cdr:x>
      <cdr:y>0.26561</cdr:y>
    </cdr:from>
    <cdr:to>
      <cdr:x>0.47423</cdr:x>
      <cdr:y>0.38718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BA9A3819-5B97-AE0E-65A9-53EBD5EF8FA5}"/>
            </a:ext>
          </a:extLst>
        </cdr:cNvPr>
        <cdr:cNvSpPr txBox="1"/>
      </cdr:nvSpPr>
      <cdr:spPr>
        <a:xfrm xmlns:a="http://schemas.openxmlformats.org/drawingml/2006/main">
          <a:off x="1983071" y="894765"/>
          <a:ext cx="855497" cy="4095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0.60161</cdr:x>
      <cdr:y>0.08996</cdr:y>
    </cdr:from>
    <cdr:to>
      <cdr:x>0.78729</cdr:x>
      <cdr:y>0.13931</cdr:y>
    </cdr:to>
    <cdr:sp macro="" textlink="">
      <cdr:nvSpPr>
        <cdr:cNvPr id="6" name="TextBox 5">
          <a:extLst xmlns:a="http://schemas.openxmlformats.org/drawingml/2006/main">
            <a:ext uri="{FF2B5EF4-FFF2-40B4-BE49-F238E27FC236}">
              <a16:creationId xmlns:a16="http://schemas.microsoft.com/office/drawing/2014/main" id="{0E9C17EB-806A-3A8A-353D-0DE1E4319752}"/>
            </a:ext>
          </a:extLst>
        </cdr:cNvPr>
        <cdr:cNvSpPr txBox="1"/>
      </cdr:nvSpPr>
      <cdr:spPr>
        <a:xfrm xmlns:a="http://schemas.openxmlformats.org/drawingml/2006/main">
          <a:off x="6323496" y="827660"/>
          <a:ext cx="1951624" cy="453970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none" rtlCol="0" anchor="ctr">
          <a:spAutoFit/>
        </a:bodyPr>
        <a:lstStyle xmlns:a="http://schemas.openxmlformats.org/drawingml/2006/main"/>
        <a:p xmlns:a="http://schemas.openxmlformats.org/drawingml/2006/main">
          <a:pPr algn="ctr"/>
          <a:r>
            <a:rPr lang="en-US" sz="2000">
              <a:solidFill>
                <a:srgbClr val="FF00FF"/>
              </a:solidFill>
              <a:latin typeface="Arial Black" panose="020B0A04020102020204" pitchFamily="34" charset="0"/>
            </a:rPr>
            <a:t>HISTORICAL</a:t>
          </a:r>
        </a:p>
      </cdr:txBody>
    </cdr:sp>
  </cdr:relSizeAnchor>
  <cdr:relSizeAnchor xmlns:cdr="http://schemas.openxmlformats.org/drawingml/2006/chartDrawing">
    <cdr:from>
      <cdr:x>0.09684</cdr:x>
      <cdr:y>0.95775</cdr:y>
    </cdr:from>
    <cdr:to>
      <cdr:x>0.22628</cdr:x>
      <cdr:y>0.99381</cdr:y>
    </cdr:to>
    <cdr:sp macro="" textlink="'Dash Data'!$I$14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F46194B5-4B83-9756-BEA4-61AD21329118}"/>
            </a:ext>
          </a:extLst>
        </cdr:cNvPr>
        <cdr:cNvSpPr txBox="1">
          <a:spLocks xmlns:a="http://schemas.openxmlformats.org/drawingml/2006/main" noChangeAspect="1"/>
        </cdr:cNvSpPr>
      </cdr:nvSpPr>
      <cdr:spPr>
        <a:xfrm xmlns:a="http://schemas.openxmlformats.org/drawingml/2006/main">
          <a:off x="1013509" y="8679794"/>
          <a:ext cx="1354769" cy="326789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horzOverflow="clip" wrap="square" lIns="0" tIns="0" rIns="0" bIns="0" rtlCol="0" anchor="ctr">
          <a:spAutoFit/>
        </a:bodyPr>
        <a:lstStyle xmlns:a="http://schemas.openxmlformats.org/drawingml/2006/main"/>
        <a:p xmlns:a="http://schemas.openxmlformats.org/drawingml/2006/main">
          <a:pPr algn="ctr"/>
          <a:fld id="{2DC71244-1135-4306-AEBE-8DAC4FA2D47D}" type="TxLink">
            <a:rPr lang="en-US" sz="1800" b="0" i="0" u="none" strike="noStrike">
              <a:solidFill>
                <a:srgbClr val="FF00FF"/>
              </a:solidFill>
              <a:latin typeface="Arial Black"/>
            </a:rPr>
            <a:pPr algn="ctr"/>
            <a:t>0% LTV</a:t>
          </a:fld>
          <a:endParaRPr lang="en-US" sz="1800">
            <a:solidFill>
              <a:srgbClr val="FF00FF"/>
            </a:solidFill>
            <a:latin typeface="Arial Black" panose="020B0A04020102020204" pitchFamily="34" charset="0"/>
          </a:endParaRPr>
        </a:p>
      </cdr:txBody>
    </cdr:sp>
  </cdr:relSizeAnchor>
  <cdr:relSizeAnchor xmlns:cdr="http://schemas.openxmlformats.org/drawingml/2006/chartDrawing">
    <cdr:from>
      <cdr:x>0.32946</cdr:x>
      <cdr:y>0.95278</cdr:y>
    </cdr:from>
    <cdr:to>
      <cdr:x>0.47391</cdr:x>
      <cdr:y>0.99907</cdr:y>
    </cdr:to>
    <cdr:sp macro="" textlink="'Dash Data'!$I$17">
      <cdr:nvSpPr>
        <cdr:cNvPr id="5" name="TextBox 4">
          <a:extLst xmlns:a="http://schemas.openxmlformats.org/drawingml/2006/main">
            <a:ext uri="{FF2B5EF4-FFF2-40B4-BE49-F238E27FC236}">
              <a16:creationId xmlns:a16="http://schemas.microsoft.com/office/drawing/2014/main" id="{B218D8C3-6227-D2D0-EFFE-00E9DC2C6F62}"/>
            </a:ext>
          </a:extLst>
        </cdr:cNvPr>
        <cdr:cNvSpPr txBox="1">
          <a:spLocks xmlns:a="http://schemas.openxmlformats.org/drawingml/2006/main" noChangeAspect="1"/>
        </cdr:cNvSpPr>
      </cdr:nvSpPr>
      <cdr:spPr>
        <a:xfrm xmlns:a="http://schemas.openxmlformats.org/drawingml/2006/main" flipH="1">
          <a:off x="3448169" y="8634732"/>
          <a:ext cx="1511844" cy="419495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horzOverflow="clip" wrap="square" rtlCol="0" anchor="ctr">
          <a:spAutoFit/>
        </a:bodyPr>
        <a:lstStyle xmlns:a="http://schemas.openxmlformats.org/drawingml/2006/main"/>
        <a:p xmlns:a="http://schemas.openxmlformats.org/drawingml/2006/main">
          <a:pPr algn="ctr"/>
          <a:fld id="{062426FD-CEB1-407F-92F9-5B222AD7D1C0}" type="TxLink">
            <a:rPr lang="en-US" sz="1800" b="0" i="0" u="none" strike="noStrike">
              <a:solidFill>
                <a:srgbClr val="FF00FF"/>
              </a:solidFill>
              <a:latin typeface="Arial Black"/>
            </a:rPr>
            <a:pPr algn="ctr"/>
            <a:t> </a:t>
          </a:fld>
          <a:endParaRPr lang="en-US" sz="1800">
            <a:solidFill>
              <a:srgbClr val="FF00FF"/>
            </a:solidFill>
            <a:latin typeface="Arial Black" panose="020B0A04020102020204" pitchFamily="34" charset="0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0.09284</cdr:x>
      <cdr:y>0.9447</cdr:y>
    </cdr:from>
    <cdr:to>
      <cdr:x>0.26601</cdr:x>
      <cdr:y>0.98857</cdr:y>
    </cdr:to>
    <cdr:sp macro="" textlink="'Int Rate'!$J$29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29BA2E68-BB49-A0F5-C03E-686E96819F16}"/>
            </a:ext>
          </a:extLst>
        </cdr:cNvPr>
        <cdr:cNvSpPr txBox="1"/>
      </cdr:nvSpPr>
      <cdr:spPr>
        <a:xfrm xmlns:a="http://schemas.openxmlformats.org/drawingml/2006/main">
          <a:off x="633327" y="7898163"/>
          <a:ext cx="1181254" cy="3667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DADA8F78-112B-48C7-95F9-DCF9293774EF}" type="TxLink">
            <a:rPr lang="en-US" sz="1600" b="1" i="0" u="none" strike="noStrike">
              <a:solidFill>
                <a:srgbClr val="33CC33"/>
              </a:solidFill>
              <a:latin typeface="Arial Black"/>
            </a:rPr>
            <a:pPr algn="ctr"/>
            <a:t>0.00%</a:t>
          </a:fld>
          <a:endParaRPr lang="en-US" sz="1600">
            <a:solidFill>
              <a:srgbClr val="33CC33"/>
            </a:solidFill>
            <a:latin typeface="Arial Black" panose="020B0A04020102020204" pitchFamily="34" charset="0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0.16616</cdr:x>
      <cdr:y>0.76177</cdr:y>
    </cdr:from>
    <cdr:to>
      <cdr:x>0.32994</cdr:x>
      <cdr:y>0.81495</cdr:y>
    </cdr:to>
    <cdr:sp macro="" textlink="'Dash Data'!$F$33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E37F51B1-65D4-3E0F-6424-B14ADBD90688}"/>
            </a:ext>
          </a:extLst>
        </cdr:cNvPr>
        <cdr:cNvSpPr txBox="1">
          <a:spLocks xmlns:a="http://schemas.openxmlformats.org/drawingml/2006/main" noChangeAspect="1"/>
        </cdr:cNvSpPr>
      </cdr:nvSpPr>
      <cdr:spPr>
        <a:xfrm xmlns:a="http://schemas.openxmlformats.org/drawingml/2006/main">
          <a:off x="968062" y="5984147"/>
          <a:ext cx="954236" cy="417807"/>
        </a:xfrm>
        <a:prstGeom xmlns:a="http://schemas.openxmlformats.org/drawingml/2006/main" prst="rect">
          <a:avLst/>
        </a:prstGeom>
        <a:solidFill xmlns:a="http://schemas.openxmlformats.org/drawingml/2006/main">
          <a:schemeClr val="tx1"/>
        </a:solidFill>
      </cdr:spPr>
      <cdr:txBody>
        <a:bodyPr xmlns:a="http://schemas.openxmlformats.org/drawingml/2006/main" vertOverflow="clip" wrap="none" rtlCol="0" anchor="ctr">
          <a:spAutoFit/>
        </a:bodyPr>
        <a:lstStyle xmlns:a="http://schemas.openxmlformats.org/drawingml/2006/main"/>
        <a:p xmlns:a="http://schemas.openxmlformats.org/drawingml/2006/main">
          <a:pPr algn="r"/>
          <a:fld id="{84700C39-1E50-428E-A382-370EE1FB4927}" type="TxLink">
            <a:rPr lang="en-US" sz="1800" b="0" i="0" u="none" strike="noStrike">
              <a:solidFill>
                <a:srgbClr val="FF9933"/>
              </a:solidFill>
              <a:latin typeface="Arial Black"/>
            </a:rPr>
            <a:pPr algn="r"/>
            <a:t>30.0%</a:t>
          </a:fld>
          <a:endParaRPr lang="en-US" sz="1800">
            <a:solidFill>
              <a:srgbClr val="FF9933"/>
            </a:solidFill>
            <a:latin typeface="Arial Black" panose="020B0A04020102020204" pitchFamily="34" charset="0"/>
          </a:endParaRPr>
        </a:p>
      </cdr:txBody>
    </cdr:sp>
  </cdr:relSizeAnchor>
  <cdr:relSizeAnchor xmlns:cdr="http://schemas.openxmlformats.org/drawingml/2006/chartDrawing">
    <cdr:from>
      <cdr:x>0.00953</cdr:x>
      <cdr:y>0.00893</cdr:y>
    </cdr:from>
    <cdr:to>
      <cdr:x>0.11003</cdr:x>
      <cdr:y>0.07745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C5D569FA-B57F-4A5B-8902-F4A0A1BFAFB6}"/>
            </a:ext>
          </a:extLst>
        </cdr:cNvPr>
        <cdr:cNvSpPr txBox="1"/>
      </cdr:nvSpPr>
      <cdr:spPr>
        <a:xfrm xmlns:a="http://schemas.openxmlformats.org/drawingml/2006/main">
          <a:off x="50800" y="50800"/>
          <a:ext cx="535838" cy="389573"/>
        </a:xfrm>
        <a:prstGeom xmlns:a="http://schemas.openxmlformats.org/drawingml/2006/main" prst="rect">
          <a:avLst/>
        </a:prstGeom>
        <a:solidFill xmlns:a="http://schemas.openxmlformats.org/drawingml/2006/main">
          <a:schemeClr val="tx1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en-US" sz="1800">
            <a:solidFill>
              <a:schemeClr val="bg1"/>
            </a:solidFill>
            <a:latin typeface="Arial Black" panose="020B0A04020102020204" pitchFamily="34" charset="0"/>
          </a:endParaRPr>
        </a:p>
      </cdr:txBody>
    </cdr:sp>
  </cdr:relSizeAnchor>
  <cdr:relSizeAnchor xmlns:cdr="http://schemas.openxmlformats.org/drawingml/2006/chartDrawing">
    <cdr:from>
      <cdr:x>0.79454</cdr:x>
      <cdr:y>0.76324</cdr:y>
    </cdr:from>
    <cdr:to>
      <cdr:x>0.89228</cdr:x>
      <cdr:y>0.81643</cdr:y>
    </cdr:to>
    <cdr:sp macro="" textlink="'Dash Data'!$G$33">
      <cdr:nvSpPr>
        <cdr:cNvPr id="5" name="TextBox 4">
          <a:extLst xmlns:a="http://schemas.openxmlformats.org/drawingml/2006/main">
            <a:ext uri="{FF2B5EF4-FFF2-40B4-BE49-F238E27FC236}">
              <a16:creationId xmlns:a16="http://schemas.microsoft.com/office/drawing/2014/main" id="{69E3FC3E-92D1-E11F-E07F-F258A8FE6FBE}"/>
            </a:ext>
          </a:extLst>
        </cdr:cNvPr>
        <cdr:cNvSpPr txBox="1">
          <a:spLocks xmlns:a="http://schemas.openxmlformats.org/drawingml/2006/main" noChangeAspect="1"/>
        </cdr:cNvSpPr>
      </cdr:nvSpPr>
      <cdr:spPr>
        <a:xfrm xmlns:a="http://schemas.openxmlformats.org/drawingml/2006/main">
          <a:off x="4629153" y="5995734"/>
          <a:ext cx="569451" cy="417807"/>
        </a:xfrm>
        <a:prstGeom xmlns:a="http://schemas.openxmlformats.org/drawingml/2006/main" prst="rect">
          <a:avLst/>
        </a:prstGeom>
        <a:solidFill xmlns:a="http://schemas.openxmlformats.org/drawingml/2006/main">
          <a:schemeClr val="tx1"/>
        </a:solidFill>
      </cdr:spPr>
      <cdr:txBody>
        <a:bodyPr xmlns:a="http://schemas.openxmlformats.org/drawingml/2006/main" vertOverflow="clip" horzOverflow="clip" wrap="none" rtlCol="0" anchor="ctr">
          <a:spAutoFit/>
        </a:bodyPr>
        <a:lstStyle xmlns:a="http://schemas.openxmlformats.org/drawingml/2006/main"/>
        <a:p xmlns:a="http://schemas.openxmlformats.org/drawingml/2006/main">
          <a:pPr algn="ctr"/>
          <a:fld id="{BCA527C4-7F4E-47B3-B969-42826A696154}" type="TxLink">
            <a:rPr lang="en-US" sz="1800" b="0" i="0" u="none" strike="noStrike">
              <a:solidFill>
                <a:srgbClr val="FF9933"/>
              </a:solidFill>
              <a:latin typeface="Arial Black"/>
            </a:rPr>
            <a:pPr algn="ctr"/>
            <a:t>0%</a:t>
          </a:fld>
          <a:endParaRPr lang="en-US" sz="2400">
            <a:solidFill>
              <a:srgbClr val="FF9933"/>
            </a:solidFill>
          </a:endParaRPr>
        </a:p>
      </cdr:txBody>
    </cdr:sp>
  </cdr:relSizeAnchor>
  <cdr:relSizeAnchor xmlns:cdr="http://schemas.openxmlformats.org/drawingml/2006/chartDrawing">
    <cdr:from>
      <cdr:x>0.3319</cdr:x>
      <cdr:y>0.76067</cdr:y>
    </cdr:from>
    <cdr:to>
      <cdr:x>0.75303</cdr:x>
      <cdr:y>0.81506</cdr:y>
    </cdr:to>
    <cdr:sp macro="" textlink="">
      <cdr:nvSpPr>
        <cdr:cNvPr id="6" name="TextBox 5">
          <a:extLst xmlns:a="http://schemas.openxmlformats.org/drawingml/2006/main">
            <a:ext uri="{FF2B5EF4-FFF2-40B4-BE49-F238E27FC236}">
              <a16:creationId xmlns:a16="http://schemas.microsoft.com/office/drawing/2014/main" id="{FD5A1231-C0A8-C2EF-9410-3FDB4F3246AB}"/>
            </a:ext>
          </a:extLst>
        </cdr:cNvPr>
        <cdr:cNvSpPr txBox="1">
          <a:spLocks xmlns:a="http://schemas.openxmlformats.org/drawingml/2006/main" noChangeAspect="1"/>
        </cdr:cNvSpPr>
      </cdr:nvSpPr>
      <cdr:spPr>
        <a:xfrm xmlns:a="http://schemas.openxmlformats.org/drawingml/2006/main">
          <a:off x="1752470" y="5843244"/>
          <a:ext cx="2223686" cy="417807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horzOverflow="clip" wrap="none" rtlCol="0" anchor="ctr">
          <a:spAutoFit/>
        </a:bodyPr>
        <a:lstStyle xmlns:a="http://schemas.openxmlformats.org/drawingml/2006/main"/>
        <a:p xmlns:a="http://schemas.openxmlformats.org/drawingml/2006/main">
          <a:pPr algn="ctr"/>
          <a:r>
            <a:rPr lang="en-US" sz="1800">
              <a:solidFill>
                <a:srgbClr val="FF9933"/>
              </a:solidFill>
              <a:latin typeface="Arial Black" panose="020B0A04020102020204" pitchFamily="34" charset="0"/>
            </a:rPr>
            <a:t>VACANCY</a:t>
          </a:r>
          <a:r>
            <a:rPr lang="en-US" sz="1800" baseline="0">
              <a:solidFill>
                <a:srgbClr val="FF9933"/>
              </a:solidFill>
              <a:latin typeface="Arial Black" panose="020B0A04020102020204" pitchFamily="34" charset="0"/>
            </a:rPr>
            <a:t> RATE</a:t>
          </a:r>
          <a:endParaRPr lang="en-US" sz="1800">
            <a:solidFill>
              <a:srgbClr val="FF9933"/>
            </a:solidFill>
            <a:latin typeface="Arial Black" panose="020B0A04020102020204" pitchFamily="34" charset="0"/>
          </a:endParaRPr>
        </a:p>
      </cdr:txBody>
    </cdr:sp>
  </cdr:relSizeAnchor>
  <cdr:relSizeAnchor xmlns:cdr="http://schemas.openxmlformats.org/drawingml/2006/chartDrawing">
    <cdr:from>
      <cdr:x>0.00493</cdr:x>
      <cdr:y>0.16035</cdr:y>
    </cdr:from>
    <cdr:to>
      <cdr:x>0.13464</cdr:x>
      <cdr:y>0.21474</cdr:y>
    </cdr:to>
    <cdr:sp macro="" textlink="">
      <cdr:nvSpPr>
        <cdr:cNvPr id="7" name="TextBox 6">
          <a:extLst xmlns:a="http://schemas.openxmlformats.org/drawingml/2006/main">
            <a:ext uri="{FF2B5EF4-FFF2-40B4-BE49-F238E27FC236}">
              <a16:creationId xmlns:a16="http://schemas.microsoft.com/office/drawing/2014/main" id="{92EB9ABE-8421-28DE-C7D4-A3BE3720C9CE}"/>
            </a:ext>
          </a:extLst>
        </cdr:cNvPr>
        <cdr:cNvSpPr txBox="1">
          <a:spLocks xmlns:a="http://schemas.openxmlformats.org/drawingml/2006/main" noChangeAspect="1"/>
        </cdr:cNvSpPr>
      </cdr:nvSpPr>
      <cdr:spPr>
        <a:xfrm xmlns:a="http://schemas.openxmlformats.org/drawingml/2006/main">
          <a:off x="26044" y="1231762"/>
          <a:ext cx="684867" cy="41780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 anchor="ctr">
          <a:spAutoFit/>
        </a:bodyPr>
        <a:lstStyle xmlns:a="http://schemas.openxmlformats.org/drawingml/2006/main"/>
        <a:p xmlns:a="http://schemas.openxmlformats.org/drawingml/2006/main">
          <a:pPr algn="ctr"/>
          <a:r>
            <a:rPr lang="en-US" sz="1800">
              <a:solidFill>
                <a:srgbClr val="FF9933"/>
              </a:solidFill>
              <a:latin typeface="Arial Black" panose="020B0A04020102020204" pitchFamily="34" charset="0"/>
            </a:rPr>
            <a:t>LTV</a:t>
          </a:r>
          <a:endParaRPr lang="en-US" sz="1100">
            <a:solidFill>
              <a:srgbClr val="FF9933"/>
            </a:solidFill>
            <a:latin typeface="Arial Black" panose="020B0A04020102020204" pitchFamily="34" charset="0"/>
          </a:endParaRPr>
        </a:p>
      </cdr:txBody>
    </cdr:sp>
  </cdr:relSizeAnchor>
  <cdr:relSizeAnchor xmlns:cdr="http://schemas.openxmlformats.org/drawingml/2006/chartDrawing">
    <cdr:from>
      <cdr:x>0.16904</cdr:x>
      <cdr:y>0.83237</cdr:y>
    </cdr:from>
    <cdr:to>
      <cdr:x>0.26678</cdr:x>
      <cdr:y>0.88556</cdr:y>
    </cdr:to>
    <cdr:sp macro="" textlink="'Dash Data'!$F$36">
      <cdr:nvSpPr>
        <cdr:cNvPr id="8" name="TextBox 7">
          <a:extLst xmlns:a="http://schemas.openxmlformats.org/drawingml/2006/main">
            <a:ext uri="{FF2B5EF4-FFF2-40B4-BE49-F238E27FC236}">
              <a16:creationId xmlns:a16="http://schemas.microsoft.com/office/drawing/2014/main" id="{52CFA951-EDD6-A5CF-31D1-BFADDB493558}"/>
            </a:ext>
          </a:extLst>
        </cdr:cNvPr>
        <cdr:cNvSpPr txBox="1">
          <a:spLocks xmlns:a="http://schemas.openxmlformats.org/drawingml/2006/main" noChangeAspect="1"/>
        </cdr:cNvSpPr>
      </cdr:nvSpPr>
      <cdr:spPr>
        <a:xfrm xmlns:a="http://schemas.openxmlformats.org/drawingml/2006/main">
          <a:off x="984862" y="6538777"/>
          <a:ext cx="569451" cy="417807"/>
        </a:xfrm>
        <a:prstGeom xmlns:a="http://schemas.openxmlformats.org/drawingml/2006/main" prst="rect">
          <a:avLst/>
        </a:prstGeom>
        <a:solidFill xmlns:a="http://schemas.openxmlformats.org/drawingml/2006/main">
          <a:schemeClr val="tx1"/>
        </a:solidFill>
      </cdr:spPr>
      <cdr:txBody>
        <a:bodyPr xmlns:a="http://schemas.openxmlformats.org/drawingml/2006/main" vertOverflow="clip" wrap="none" rtlCol="0">
          <a:spAutoFit/>
        </a:bodyPr>
        <a:lstStyle xmlns:a="http://schemas.openxmlformats.org/drawingml/2006/main"/>
        <a:p xmlns:a="http://schemas.openxmlformats.org/drawingml/2006/main">
          <a:fld id="{4FE7CBD6-0DDD-4908-B45B-C0D898E56DED}" type="TxLink">
            <a:rPr lang="en-US" sz="1800" b="0" i="0" u="none" strike="noStrike">
              <a:solidFill>
                <a:srgbClr val="FF9933"/>
              </a:solidFill>
              <a:latin typeface="Arial Black"/>
            </a:rPr>
            <a:pPr/>
            <a:t>0%</a:t>
          </a:fld>
          <a:endParaRPr lang="en-US" sz="2400">
            <a:solidFill>
              <a:srgbClr val="FF9933"/>
            </a:solidFill>
          </a:endParaRPr>
        </a:p>
      </cdr:txBody>
    </cdr:sp>
  </cdr:relSizeAnchor>
  <cdr:relSizeAnchor xmlns:cdr="http://schemas.openxmlformats.org/drawingml/2006/chartDrawing">
    <cdr:from>
      <cdr:x>0.79758</cdr:x>
      <cdr:y>0.83245</cdr:y>
    </cdr:from>
    <cdr:to>
      <cdr:x>0.89531</cdr:x>
      <cdr:y>0.88564</cdr:y>
    </cdr:to>
    <cdr:sp macro="" textlink="'Dash Data'!$G$36">
      <cdr:nvSpPr>
        <cdr:cNvPr id="9" name="TextBox 8">
          <a:extLst xmlns:a="http://schemas.openxmlformats.org/drawingml/2006/main">
            <a:ext uri="{FF2B5EF4-FFF2-40B4-BE49-F238E27FC236}">
              <a16:creationId xmlns:a16="http://schemas.microsoft.com/office/drawing/2014/main" id="{AE4D71FC-5705-07B4-30C8-9DF24AA1E9B9}"/>
            </a:ext>
          </a:extLst>
        </cdr:cNvPr>
        <cdr:cNvSpPr txBox="1">
          <a:spLocks xmlns:a="http://schemas.openxmlformats.org/drawingml/2006/main" noChangeAspect="1"/>
        </cdr:cNvSpPr>
      </cdr:nvSpPr>
      <cdr:spPr>
        <a:xfrm xmlns:a="http://schemas.openxmlformats.org/drawingml/2006/main">
          <a:off x="4646872" y="6539403"/>
          <a:ext cx="569395" cy="417840"/>
        </a:xfrm>
        <a:prstGeom xmlns:a="http://schemas.openxmlformats.org/drawingml/2006/main" prst="rect">
          <a:avLst/>
        </a:prstGeom>
        <a:solidFill xmlns:a="http://schemas.openxmlformats.org/drawingml/2006/main">
          <a:schemeClr val="tx1"/>
        </a:solidFill>
      </cdr:spPr>
      <cdr:txBody>
        <a:bodyPr xmlns:a="http://schemas.openxmlformats.org/drawingml/2006/main" vertOverflow="clip" horzOverflow="clip" wrap="none" rtlCol="0">
          <a:spAutoFit/>
        </a:bodyPr>
        <a:lstStyle xmlns:a="http://schemas.openxmlformats.org/drawingml/2006/main"/>
        <a:p xmlns:a="http://schemas.openxmlformats.org/drawingml/2006/main">
          <a:pPr algn="ctr"/>
          <a:fld id="{73133B19-3B23-4AF3-83CB-6033B6960EDC}" type="TxLink">
            <a:rPr lang="en-US" sz="1800" b="0" i="0" u="none" strike="noStrike">
              <a:solidFill>
                <a:srgbClr val="FF9933"/>
              </a:solidFill>
              <a:latin typeface="Arial Black"/>
            </a:rPr>
            <a:pPr algn="ctr"/>
            <a:t>0%</a:t>
          </a:fld>
          <a:endParaRPr lang="en-US" sz="2400">
            <a:solidFill>
              <a:srgbClr val="FF9933"/>
            </a:solidFill>
          </a:endParaRPr>
        </a:p>
      </cdr:txBody>
    </cdr:sp>
  </cdr:relSizeAnchor>
  <cdr:relSizeAnchor xmlns:cdr="http://schemas.openxmlformats.org/drawingml/2006/chartDrawing">
    <cdr:from>
      <cdr:x>0.451</cdr:x>
      <cdr:y>0.83363</cdr:y>
    </cdr:from>
    <cdr:to>
      <cdr:x>0.58071</cdr:x>
      <cdr:y>0.88801</cdr:y>
    </cdr:to>
    <cdr:sp macro="" textlink="">
      <cdr:nvSpPr>
        <cdr:cNvPr id="10" name="TextBox 9">
          <a:extLst xmlns:a="http://schemas.openxmlformats.org/drawingml/2006/main">
            <a:ext uri="{FF2B5EF4-FFF2-40B4-BE49-F238E27FC236}">
              <a16:creationId xmlns:a16="http://schemas.microsoft.com/office/drawing/2014/main" id="{6C4352F6-0A5D-2D09-B224-93F84C513319}"/>
            </a:ext>
          </a:extLst>
        </cdr:cNvPr>
        <cdr:cNvSpPr txBox="1">
          <a:spLocks xmlns:a="http://schemas.openxmlformats.org/drawingml/2006/main" noChangeAspect="1"/>
        </cdr:cNvSpPr>
      </cdr:nvSpPr>
      <cdr:spPr>
        <a:xfrm xmlns:a="http://schemas.openxmlformats.org/drawingml/2006/main">
          <a:off x="2381374" y="6403663"/>
          <a:ext cx="684867" cy="417807"/>
        </a:xfrm>
        <a:prstGeom xmlns:a="http://schemas.openxmlformats.org/drawingml/2006/main" prst="rect">
          <a:avLst/>
        </a:prstGeom>
        <a:solidFill xmlns:a="http://schemas.openxmlformats.org/drawingml/2006/main">
          <a:schemeClr val="tx1"/>
        </a:solidFill>
      </cdr:spPr>
      <cdr:txBody>
        <a:bodyPr xmlns:a="http://schemas.openxmlformats.org/drawingml/2006/main" vertOverflow="clip" horzOverflow="clip" wrap="none" rtlCol="0" anchor="ctr">
          <a:spAutoFit/>
        </a:bodyPr>
        <a:lstStyle xmlns:a="http://schemas.openxmlformats.org/drawingml/2006/main"/>
        <a:p xmlns:a="http://schemas.openxmlformats.org/drawingml/2006/main">
          <a:pPr algn="ctr"/>
          <a:r>
            <a:rPr lang="en-US" sz="1800">
              <a:solidFill>
                <a:srgbClr val="FF9933"/>
              </a:solidFill>
              <a:latin typeface="Arial Black" panose="020B0A04020102020204" pitchFamily="34" charset="0"/>
            </a:rPr>
            <a:t>LTV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0.03137</cdr:x>
      <cdr:y>0.63279</cdr:y>
    </cdr:from>
    <cdr:to>
      <cdr:x>0.26371</cdr:x>
      <cdr:y>0.67786</cdr:y>
    </cdr:to>
    <cdr:sp macro="" textlink="'Dash Data'!$H$26">
      <cdr:nvSpPr>
        <cdr:cNvPr id="6" name="TextBox 5">
          <a:extLst xmlns:a="http://schemas.openxmlformats.org/drawingml/2006/main">
            <a:ext uri="{FF2B5EF4-FFF2-40B4-BE49-F238E27FC236}">
              <a16:creationId xmlns:a16="http://schemas.microsoft.com/office/drawing/2014/main" id="{26470FFA-E775-5635-672B-EC250FEE8445}"/>
            </a:ext>
          </a:extLst>
        </cdr:cNvPr>
        <cdr:cNvSpPr txBox="1">
          <a:spLocks xmlns:a="http://schemas.openxmlformats.org/drawingml/2006/main" noChangeAspect="1"/>
        </cdr:cNvSpPr>
      </cdr:nvSpPr>
      <cdr:spPr>
        <a:xfrm xmlns:a="http://schemas.openxmlformats.org/drawingml/2006/main">
          <a:off x="191199" y="5866104"/>
          <a:ext cx="1416029" cy="417807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horzOverflow="clip" wrap="none" rtlCol="0" anchor="ctr">
          <a:spAutoFit/>
        </a:bodyPr>
        <a:lstStyle xmlns:a="http://schemas.openxmlformats.org/drawingml/2006/main"/>
        <a:p xmlns:a="http://schemas.openxmlformats.org/drawingml/2006/main">
          <a:pPr lvl="1" algn="ctr"/>
          <a:fld id="{02085134-F7B5-48B8-8CB2-8E54836AD7A7}" type="TxLink">
            <a:rPr lang="en-US" sz="1800" b="0" i="0" u="none" strike="noStrike">
              <a:solidFill>
                <a:srgbClr val="66FF99"/>
              </a:solidFill>
              <a:latin typeface="Arial Black"/>
            </a:rPr>
            <a:pPr lvl="1" algn="ctr"/>
            <a:t>$0.00 </a:t>
          </a:fld>
          <a:endParaRPr lang="en-US" sz="1800">
            <a:solidFill>
              <a:srgbClr val="66FF99"/>
            </a:solidFill>
          </a:endParaRPr>
        </a:p>
      </cdr:txBody>
    </cdr:sp>
  </cdr:relSizeAnchor>
  <cdr:relSizeAnchor xmlns:cdr="http://schemas.openxmlformats.org/drawingml/2006/chartDrawing">
    <cdr:from>
      <cdr:x>0.69273</cdr:x>
      <cdr:y>0.63521</cdr:y>
    </cdr:from>
    <cdr:to>
      <cdr:x>0.84932</cdr:x>
      <cdr:y>0.68028</cdr:y>
    </cdr:to>
    <cdr:sp macro="" textlink="'Dash Data'!$H$24">
      <cdr:nvSpPr>
        <cdr:cNvPr id="7" name="TextBox 6">
          <a:extLst xmlns:a="http://schemas.openxmlformats.org/drawingml/2006/main">
            <a:ext uri="{FF2B5EF4-FFF2-40B4-BE49-F238E27FC236}">
              <a16:creationId xmlns:a16="http://schemas.microsoft.com/office/drawing/2014/main" id="{AADF0246-D7DB-F8E0-DF6F-E6F33BBFB948}"/>
            </a:ext>
          </a:extLst>
        </cdr:cNvPr>
        <cdr:cNvSpPr txBox="1">
          <a:spLocks xmlns:a="http://schemas.openxmlformats.org/drawingml/2006/main" noChangeAspect="1"/>
        </cdr:cNvSpPr>
      </cdr:nvSpPr>
      <cdr:spPr>
        <a:xfrm xmlns:a="http://schemas.openxmlformats.org/drawingml/2006/main">
          <a:off x="4221993" y="5888536"/>
          <a:ext cx="954364" cy="417807"/>
        </a:xfrm>
        <a:prstGeom xmlns:a="http://schemas.openxmlformats.org/drawingml/2006/main" prst="rect">
          <a:avLst/>
        </a:prstGeom>
        <a:solidFill xmlns:a="http://schemas.openxmlformats.org/drawingml/2006/main">
          <a:schemeClr val="tx1"/>
        </a:solidFill>
      </cdr:spPr>
      <cdr:txBody>
        <a:bodyPr xmlns:a="http://schemas.openxmlformats.org/drawingml/2006/main" vertOverflow="clip" horzOverflow="clip" wrap="none" rtlCol="0" anchor="t">
          <a:spAutoFit/>
        </a:bodyPr>
        <a:lstStyle xmlns:a="http://schemas.openxmlformats.org/drawingml/2006/main"/>
        <a:p xmlns:a="http://schemas.openxmlformats.org/drawingml/2006/main">
          <a:pPr algn="ctr"/>
          <a:fld id="{C7B6CF9A-AB83-41E7-9F28-6B336ED22967}" type="TxLink">
            <a:rPr lang="en-US" sz="1800" b="0" i="0" u="none" strike="noStrike">
              <a:solidFill>
                <a:srgbClr val="66FF99"/>
              </a:solidFill>
              <a:latin typeface="Arial Black"/>
            </a:rPr>
            <a:pPr algn="ctr"/>
            <a:t>$0.00 </a:t>
          </a:fld>
          <a:endParaRPr lang="en-US" sz="2400">
            <a:solidFill>
              <a:srgbClr val="66FF99"/>
            </a:solidFill>
          </a:endParaRPr>
        </a:p>
      </cdr:txBody>
    </cdr:sp>
  </cdr:relSizeAnchor>
  <cdr:relSizeAnchor xmlns:cdr="http://schemas.openxmlformats.org/drawingml/2006/chartDrawing">
    <cdr:from>
      <cdr:x>0.2923</cdr:x>
      <cdr:y>0.634</cdr:y>
    </cdr:from>
    <cdr:to>
      <cdr:x>0.66686</cdr:x>
      <cdr:y>0.68012</cdr:y>
    </cdr:to>
    <cdr:sp macro="" textlink="">
      <cdr:nvSpPr>
        <cdr:cNvPr id="8" name="TextBox 7">
          <a:extLst xmlns:a="http://schemas.openxmlformats.org/drawingml/2006/main">
            <a:ext uri="{FF2B5EF4-FFF2-40B4-BE49-F238E27FC236}">
              <a16:creationId xmlns:a16="http://schemas.microsoft.com/office/drawing/2014/main" id="{4EF194F1-0BCB-1055-0AC4-29D5549F7ED2}"/>
            </a:ext>
          </a:extLst>
        </cdr:cNvPr>
        <cdr:cNvSpPr txBox="1">
          <a:spLocks xmlns:a="http://schemas.openxmlformats.org/drawingml/2006/main" noChangeAspect="1"/>
        </cdr:cNvSpPr>
      </cdr:nvSpPr>
      <cdr:spPr>
        <a:xfrm xmlns:a="http://schemas.openxmlformats.org/drawingml/2006/main">
          <a:off x="1555175" y="5743353"/>
          <a:ext cx="1992917" cy="417807"/>
        </a:xfrm>
        <a:prstGeom xmlns:a="http://schemas.openxmlformats.org/drawingml/2006/main" prst="rect">
          <a:avLst/>
        </a:prstGeom>
        <a:solidFill xmlns:a="http://schemas.openxmlformats.org/drawingml/2006/main">
          <a:schemeClr val="tx1"/>
        </a:solidFill>
      </cdr:spPr>
      <cdr:txBody>
        <a:bodyPr xmlns:a="http://schemas.openxmlformats.org/drawingml/2006/main" vertOverflow="clip" horzOverflow="clip" wrap="none" rtlCol="0" anchor="t">
          <a:spAutoFit/>
        </a:bodyPr>
        <a:lstStyle xmlns:a="http://schemas.openxmlformats.org/drawingml/2006/main"/>
        <a:p xmlns:a="http://schemas.openxmlformats.org/drawingml/2006/main">
          <a:pPr algn="ctr"/>
          <a:r>
            <a:rPr lang="en-US" sz="1800">
              <a:solidFill>
                <a:srgbClr val="66FF99"/>
              </a:solidFill>
              <a:latin typeface="Arial Black" panose="020B0A04020102020204" pitchFamily="34" charset="0"/>
            </a:rPr>
            <a:t>RENTAL RATE</a:t>
          </a:r>
        </a:p>
      </cdr:txBody>
    </cdr:sp>
  </cdr:relSizeAnchor>
  <cdr:relSizeAnchor xmlns:cdr="http://schemas.openxmlformats.org/drawingml/2006/chartDrawing">
    <cdr:from>
      <cdr:x>0.102</cdr:x>
      <cdr:y>0.75371</cdr:y>
    </cdr:from>
    <cdr:to>
      <cdr:x>0.27286</cdr:x>
      <cdr:y>0.79878</cdr:y>
    </cdr:to>
    <cdr:sp macro="" textlink="'Dash Data'!$H$27">
      <cdr:nvSpPr>
        <cdr:cNvPr id="9" name="TextBox 8">
          <a:extLst xmlns:a="http://schemas.openxmlformats.org/drawingml/2006/main">
            <a:ext uri="{FF2B5EF4-FFF2-40B4-BE49-F238E27FC236}">
              <a16:creationId xmlns:a16="http://schemas.microsoft.com/office/drawing/2014/main" id="{12A47FC5-E319-588B-AEEC-69DB867F0479}"/>
            </a:ext>
          </a:extLst>
        </cdr:cNvPr>
        <cdr:cNvSpPr txBox="1">
          <a:spLocks xmlns:a="http://schemas.openxmlformats.org/drawingml/2006/main" noChangeAspect="1"/>
        </cdr:cNvSpPr>
      </cdr:nvSpPr>
      <cdr:spPr>
        <a:xfrm xmlns:a="http://schemas.openxmlformats.org/drawingml/2006/main">
          <a:off x="621652" y="6987058"/>
          <a:ext cx="1041351" cy="417808"/>
        </a:xfrm>
        <a:prstGeom xmlns:a="http://schemas.openxmlformats.org/drawingml/2006/main" prst="rect">
          <a:avLst/>
        </a:prstGeom>
        <a:solidFill xmlns:a="http://schemas.openxmlformats.org/drawingml/2006/main">
          <a:schemeClr val="tx1"/>
        </a:solidFill>
      </cdr:spPr>
      <cdr:txBody>
        <a:bodyPr xmlns:a="http://schemas.openxmlformats.org/drawingml/2006/main" vertOverflow="clip" horzOverflow="clip" wrap="square" rtlCol="0" anchor="t">
          <a:spAutoFit/>
        </a:bodyPr>
        <a:lstStyle xmlns:a="http://schemas.openxmlformats.org/drawingml/2006/main"/>
        <a:p xmlns:a="http://schemas.openxmlformats.org/drawingml/2006/main">
          <a:pPr algn="ctr"/>
          <a:fld id="{78C370A9-AD59-424E-926C-42FE79478ECF}" type="TxLink">
            <a:rPr lang="en-US" sz="1800" b="0" i="0" u="none" strike="noStrike">
              <a:solidFill>
                <a:srgbClr val="66FF99"/>
              </a:solidFill>
              <a:latin typeface="Arial Black"/>
            </a:rPr>
            <a:pPr algn="ctr"/>
            <a:t>0.00X</a:t>
          </a:fld>
          <a:endParaRPr lang="en-US" sz="1800">
            <a:solidFill>
              <a:srgbClr val="66FF99"/>
            </a:solidFill>
          </a:endParaRPr>
        </a:p>
      </cdr:txBody>
    </cdr:sp>
  </cdr:relSizeAnchor>
  <cdr:relSizeAnchor xmlns:cdr="http://schemas.openxmlformats.org/drawingml/2006/chartDrawing">
    <cdr:from>
      <cdr:x>0.39694</cdr:x>
      <cdr:y>0.7534</cdr:y>
    </cdr:from>
    <cdr:to>
      <cdr:x>0.53046</cdr:x>
      <cdr:y>0.79953</cdr:y>
    </cdr:to>
    <cdr:sp macro="" textlink="">
      <cdr:nvSpPr>
        <cdr:cNvPr id="10" name="TextBox 9">
          <a:extLst xmlns:a="http://schemas.openxmlformats.org/drawingml/2006/main">
            <a:ext uri="{FF2B5EF4-FFF2-40B4-BE49-F238E27FC236}">
              <a16:creationId xmlns:a16="http://schemas.microsoft.com/office/drawing/2014/main" id="{C0217347-09F5-3DBC-5442-A03E29E88662}"/>
            </a:ext>
          </a:extLst>
        </cdr:cNvPr>
        <cdr:cNvSpPr txBox="1">
          <a:spLocks xmlns:a="http://schemas.openxmlformats.org/drawingml/2006/main" noChangeAspect="1"/>
        </cdr:cNvSpPr>
      </cdr:nvSpPr>
      <cdr:spPr>
        <a:xfrm xmlns:a="http://schemas.openxmlformats.org/drawingml/2006/main">
          <a:off x="2111917" y="6825028"/>
          <a:ext cx="710451" cy="417807"/>
        </a:xfrm>
        <a:prstGeom xmlns:a="http://schemas.openxmlformats.org/drawingml/2006/main" prst="rect">
          <a:avLst/>
        </a:prstGeom>
        <a:solidFill xmlns:a="http://schemas.openxmlformats.org/drawingml/2006/main">
          <a:schemeClr val="tx1"/>
        </a:solidFill>
      </cdr:spPr>
      <cdr:txBody>
        <a:bodyPr xmlns:a="http://schemas.openxmlformats.org/drawingml/2006/main" vertOverflow="clip" horzOverflow="clip" wrap="none" rtlCol="0" anchor="ctr">
          <a:spAutoFit/>
        </a:bodyPr>
        <a:lstStyle xmlns:a="http://schemas.openxmlformats.org/drawingml/2006/main"/>
        <a:p xmlns:a="http://schemas.openxmlformats.org/drawingml/2006/main">
          <a:pPr algn="ctr"/>
          <a:r>
            <a:rPr lang="en-US" sz="1800">
              <a:solidFill>
                <a:srgbClr val="66FF99"/>
              </a:solidFill>
              <a:latin typeface="Arial Black" panose="020B0A04020102020204" pitchFamily="34" charset="0"/>
            </a:rPr>
            <a:t>DSC</a:t>
          </a:r>
          <a:endParaRPr lang="en-US" sz="1600">
            <a:solidFill>
              <a:srgbClr val="66FF99"/>
            </a:solidFill>
            <a:latin typeface="Arial Black" panose="020B0A04020102020204" pitchFamily="34" charset="0"/>
          </a:endParaRPr>
        </a:p>
      </cdr:txBody>
    </cdr:sp>
  </cdr:relSizeAnchor>
  <cdr:relSizeAnchor xmlns:cdr="http://schemas.openxmlformats.org/drawingml/2006/chartDrawing">
    <cdr:from>
      <cdr:x>0.67451</cdr:x>
      <cdr:y>0.75393</cdr:y>
    </cdr:from>
    <cdr:to>
      <cdr:x>0.84479</cdr:x>
      <cdr:y>0.799</cdr:y>
    </cdr:to>
    <cdr:sp macro="" textlink="'Dash Data'!$G$34">
      <cdr:nvSpPr>
        <cdr:cNvPr id="11" name="TextBox 10">
          <a:extLst xmlns:a="http://schemas.openxmlformats.org/drawingml/2006/main">
            <a:ext uri="{FF2B5EF4-FFF2-40B4-BE49-F238E27FC236}">
              <a16:creationId xmlns:a16="http://schemas.microsoft.com/office/drawing/2014/main" id="{49A6BC38-3D6B-4D3C-6B97-6FC100FB2843}"/>
            </a:ext>
          </a:extLst>
        </cdr:cNvPr>
        <cdr:cNvSpPr txBox="1">
          <a:spLocks xmlns:a="http://schemas.openxmlformats.org/drawingml/2006/main" noChangeAspect="1"/>
        </cdr:cNvSpPr>
      </cdr:nvSpPr>
      <cdr:spPr>
        <a:xfrm xmlns:a="http://schemas.openxmlformats.org/drawingml/2006/main">
          <a:off x="4110957" y="6989097"/>
          <a:ext cx="1037816" cy="417809"/>
        </a:xfrm>
        <a:prstGeom xmlns:a="http://schemas.openxmlformats.org/drawingml/2006/main" prst="rect">
          <a:avLst/>
        </a:prstGeom>
        <a:solidFill xmlns:a="http://schemas.openxmlformats.org/drawingml/2006/main">
          <a:schemeClr val="tx1"/>
        </a:solidFill>
      </cdr:spPr>
      <cdr:txBody>
        <a:bodyPr xmlns:a="http://schemas.openxmlformats.org/drawingml/2006/main" vertOverflow="clip" horzOverflow="clip" wrap="square" rtlCol="0" anchor="ctr">
          <a:spAutoFit/>
        </a:bodyPr>
        <a:lstStyle xmlns:a="http://schemas.openxmlformats.org/drawingml/2006/main"/>
        <a:p xmlns:a="http://schemas.openxmlformats.org/drawingml/2006/main">
          <a:pPr algn="ctr"/>
          <a:fld id="{01CD791D-6440-4F11-95FD-964C2D837D30}" type="TxLink">
            <a:rPr lang="en-US" sz="1800" b="0" i="0" u="none" strike="noStrike">
              <a:solidFill>
                <a:srgbClr val="66FF99"/>
              </a:solidFill>
              <a:latin typeface="Arial Black"/>
            </a:rPr>
            <a:pPr algn="ctr"/>
            <a:t>0.00X</a:t>
          </a:fld>
          <a:endParaRPr lang="en-US" sz="1800">
            <a:solidFill>
              <a:srgbClr val="66FF99"/>
            </a:solidFill>
          </a:endParaRPr>
        </a:p>
      </cdr:txBody>
    </cdr:sp>
  </cdr:relSizeAnchor>
  <cdr:relSizeAnchor xmlns:cdr="http://schemas.openxmlformats.org/drawingml/2006/chartDrawing">
    <cdr:from>
      <cdr:x>0.14066</cdr:x>
      <cdr:y>0.8141</cdr:y>
    </cdr:from>
    <cdr:to>
      <cdr:x>0.26243</cdr:x>
      <cdr:y>0.85917</cdr:y>
    </cdr:to>
    <cdr:sp macro="" textlink="'Dash Data'!$H$25">
      <cdr:nvSpPr>
        <cdr:cNvPr id="12" name="TextBox 11">
          <a:extLst xmlns:a="http://schemas.openxmlformats.org/drawingml/2006/main">
            <a:ext uri="{FF2B5EF4-FFF2-40B4-BE49-F238E27FC236}">
              <a16:creationId xmlns:a16="http://schemas.microsoft.com/office/drawing/2014/main" id="{9B619217-515E-2921-FBBF-D5956BEA4665}"/>
            </a:ext>
          </a:extLst>
        </cdr:cNvPr>
        <cdr:cNvSpPr txBox="1">
          <a:spLocks xmlns:a="http://schemas.openxmlformats.org/drawingml/2006/main" noChangeAspect="1"/>
        </cdr:cNvSpPr>
      </cdr:nvSpPr>
      <cdr:spPr>
        <a:xfrm xmlns:a="http://schemas.openxmlformats.org/drawingml/2006/main">
          <a:off x="857264" y="7546886"/>
          <a:ext cx="742171" cy="417809"/>
        </a:xfrm>
        <a:prstGeom xmlns:a="http://schemas.openxmlformats.org/drawingml/2006/main" prst="rect">
          <a:avLst/>
        </a:prstGeom>
        <a:solidFill xmlns:a="http://schemas.openxmlformats.org/drawingml/2006/main">
          <a:schemeClr val="tx1"/>
        </a:solidFill>
      </cdr:spPr>
      <cdr:txBody>
        <a:bodyPr xmlns:a="http://schemas.openxmlformats.org/drawingml/2006/main" vertOverflow="clip" wrap="square" rtlCol="0" anchor="ctr">
          <a:spAutoFit/>
        </a:bodyPr>
        <a:lstStyle xmlns:a="http://schemas.openxmlformats.org/drawingml/2006/main"/>
        <a:p xmlns:a="http://schemas.openxmlformats.org/drawingml/2006/main">
          <a:pPr algn="ctr"/>
          <a:fld id="{9D6110FB-B595-4D26-B994-AF57EC04054E}" type="TxLink">
            <a:rPr lang="en-US" sz="1800" b="0" i="0" u="none" strike="noStrike">
              <a:solidFill>
                <a:srgbClr val="66FF99"/>
              </a:solidFill>
              <a:latin typeface="Arial Black"/>
            </a:rPr>
            <a:pPr algn="ctr"/>
            <a:t>35%</a:t>
          </a:fld>
          <a:endParaRPr lang="en-US" sz="1800">
            <a:solidFill>
              <a:srgbClr val="66FF99"/>
            </a:solidFill>
          </a:endParaRPr>
        </a:p>
      </cdr:txBody>
    </cdr:sp>
  </cdr:relSizeAnchor>
  <cdr:relSizeAnchor xmlns:cdr="http://schemas.openxmlformats.org/drawingml/2006/chartDrawing">
    <cdr:from>
      <cdr:x>0.30808</cdr:x>
      <cdr:y>0.81501</cdr:y>
    </cdr:from>
    <cdr:to>
      <cdr:x>0.9299</cdr:x>
      <cdr:y>0.86114</cdr:y>
    </cdr:to>
    <cdr:sp macro="" textlink="">
      <cdr:nvSpPr>
        <cdr:cNvPr id="13" name="TextBox 12">
          <a:extLst xmlns:a="http://schemas.openxmlformats.org/drawingml/2006/main">
            <a:ext uri="{FF2B5EF4-FFF2-40B4-BE49-F238E27FC236}">
              <a16:creationId xmlns:a16="http://schemas.microsoft.com/office/drawing/2014/main" id="{A5D9C555-DD53-6AE3-D700-4893102DF6BA}"/>
            </a:ext>
          </a:extLst>
        </cdr:cNvPr>
        <cdr:cNvSpPr txBox="1">
          <a:spLocks xmlns:a="http://schemas.openxmlformats.org/drawingml/2006/main" noChangeAspect="1"/>
        </cdr:cNvSpPr>
      </cdr:nvSpPr>
      <cdr:spPr>
        <a:xfrm xmlns:a="http://schemas.openxmlformats.org/drawingml/2006/main">
          <a:off x="1639158" y="7383148"/>
          <a:ext cx="3308429" cy="417807"/>
        </a:xfrm>
        <a:prstGeom xmlns:a="http://schemas.openxmlformats.org/drawingml/2006/main" prst="rect">
          <a:avLst/>
        </a:prstGeom>
        <a:solidFill xmlns:a="http://schemas.openxmlformats.org/drawingml/2006/main">
          <a:schemeClr val="tx1"/>
        </a:solidFill>
      </cdr:spPr>
      <cdr:txBody>
        <a:bodyPr xmlns:a="http://schemas.openxmlformats.org/drawingml/2006/main" vertOverflow="clip" wrap="none" rtlCol="0" anchor="ctr">
          <a:spAutoFit/>
        </a:bodyPr>
        <a:lstStyle xmlns:a="http://schemas.openxmlformats.org/drawingml/2006/main"/>
        <a:p xmlns:a="http://schemas.openxmlformats.org/drawingml/2006/main">
          <a:pPr algn="ctr"/>
          <a:r>
            <a:rPr lang="en-US" sz="1800">
              <a:solidFill>
                <a:srgbClr val="66FF99"/>
              </a:solidFill>
              <a:latin typeface="Arial Black" panose="020B0A04020102020204" pitchFamily="34" charset="0"/>
            </a:rPr>
            <a:t>DECLINE IN</a:t>
          </a:r>
          <a:r>
            <a:rPr lang="en-US" sz="1800" baseline="0">
              <a:solidFill>
                <a:srgbClr val="66FF99"/>
              </a:solidFill>
              <a:latin typeface="Arial Black" panose="020B0A04020102020204" pitchFamily="34" charset="0"/>
            </a:rPr>
            <a:t> RENT RATE</a:t>
          </a:r>
          <a:endParaRPr lang="en-US" sz="1800">
            <a:solidFill>
              <a:srgbClr val="66FF99"/>
            </a:solidFill>
            <a:latin typeface="Arial Black" panose="020B0A04020102020204" pitchFamily="34" charset="0"/>
          </a:endParaRPr>
        </a:p>
      </cdr:txBody>
    </cdr:sp>
  </cdr:relSizeAnchor>
  <cdr:relSizeAnchor xmlns:cdr="http://schemas.openxmlformats.org/drawingml/2006/chartDrawing">
    <cdr:from>
      <cdr:x>0.7293</cdr:x>
      <cdr:y>0.69307</cdr:y>
    </cdr:from>
    <cdr:to>
      <cdr:x>0.82273</cdr:x>
      <cdr:y>0.73814</cdr:y>
    </cdr:to>
    <cdr:sp macro="" textlink="'Dash Data'!$G$36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B693A90F-13B0-7DD5-8FDB-50897F2ED736}"/>
            </a:ext>
          </a:extLst>
        </cdr:cNvPr>
        <cdr:cNvSpPr txBox="1">
          <a:spLocks xmlns:a="http://schemas.openxmlformats.org/drawingml/2006/main" noChangeAspect="1"/>
        </cdr:cNvSpPr>
      </cdr:nvSpPr>
      <cdr:spPr>
        <a:xfrm xmlns:a="http://schemas.openxmlformats.org/drawingml/2006/main">
          <a:off x="4444862" y="6424911"/>
          <a:ext cx="569451" cy="417807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none" rtlCol="0">
          <a:spAutoFit/>
        </a:bodyPr>
        <a:lstStyle xmlns:a="http://schemas.openxmlformats.org/drawingml/2006/main"/>
        <a:p xmlns:a="http://schemas.openxmlformats.org/drawingml/2006/main">
          <a:pPr algn="ctr"/>
          <a:fld id="{57A3327C-1007-4614-B486-B055C8D410AE}" type="TxLink">
            <a:rPr lang="en-US" sz="1800" b="0" i="0" u="none" strike="noStrike">
              <a:solidFill>
                <a:srgbClr val="66FF99"/>
              </a:solidFill>
              <a:latin typeface="Arial Black"/>
            </a:rPr>
            <a:pPr algn="ctr"/>
            <a:t>0%</a:t>
          </a:fld>
          <a:endParaRPr lang="en-US" sz="2400">
            <a:solidFill>
              <a:srgbClr val="66FF99"/>
            </a:solidFill>
          </a:endParaRPr>
        </a:p>
      </cdr:txBody>
    </cdr:sp>
  </cdr:relSizeAnchor>
  <cdr:relSizeAnchor xmlns:cdr="http://schemas.openxmlformats.org/drawingml/2006/chartDrawing">
    <cdr:from>
      <cdr:x>0.40285</cdr:x>
      <cdr:y>0.69538</cdr:y>
    </cdr:from>
    <cdr:to>
      <cdr:x>0.53158</cdr:x>
      <cdr:y>0.7415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4EAF4D20-EF24-17A8-6BB7-0B2B6ACF6D14}"/>
            </a:ext>
          </a:extLst>
        </cdr:cNvPr>
        <cdr:cNvSpPr txBox="1">
          <a:spLocks xmlns:a="http://schemas.openxmlformats.org/drawingml/2006/main" noChangeAspect="1"/>
        </cdr:cNvSpPr>
      </cdr:nvSpPr>
      <cdr:spPr>
        <a:xfrm xmlns:a="http://schemas.openxmlformats.org/drawingml/2006/main">
          <a:off x="2143411" y="6299385"/>
          <a:ext cx="684866" cy="41780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 anchor="ctr">
          <a:spAutoFit/>
        </a:bodyPr>
        <a:lstStyle xmlns:a="http://schemas.openxmlformats.org/drawingml/2006/main"/>
        <a:p xmlns:a="http://schemas.openxmlformats.org/drawingml/2006/main">
          <a:pPr algn="ctr"/>
          <a:r>
            <a:rPr lang="en-US" sz="1800">
              <a:solidFill>
                <a:srgbClr val="66FF99"/>
              </a:solidFill>
              <a:latin typeface="Arial Black" panose="020B0A04020102020204" pitchFamily="34" charset="0"/>
            </a:rPr>
            <a:t>LTV</a:t>
          </a:r>
          <a:endParaRPr lang="en-US" sz="1100">
            <a:solidFill>
              <a:srgbClr val="66FF99"/>
            </a:solidFill>
            <a:latin typeface="Arial Black" panose="020B0A04020102020204" pitchFamily="34" charset="0"/>
          </a:endParaRPr>
        </a:p>
      </cdr:txBody>
    </cdr:sp>
  </cdr:relSizeAnchor>
  <cdr:relSizeAnchor xmlns:cdr="http://schemas.openxmlformats.org/drawingml/2006/chartDrawing">
    <cdr:from>
      <cdr:x>0.1158</cdr:x>
      <cdr:y>0.69431</cdr:y>
    </cdr:from>
    <cdr:to>
      <cdr:x>0.28148</cdr:x>
      <cdr:y>0.73938</cdr:y>
    </cdr:to>
    <cdr:sp macro="" textlink="'Dash Data'!$H$29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38CD829E-5E26-F830-988A-C691EC7D5C29}"/>
            </a:ext>
          </a:extLst>
        </cdr:cNvPr>
        <cdr:cNvSpPr txBox="1">
          <a:spLocks xmlns:a="http://schemas.openxmlformats.org/drawingml/2006/main" noChangeAspect="1"/>
        </cdr:cNvSpPr>
      </cdr:nvSpPr>
      <cdr:spPr>
        <a:xfrm xmlns:a="http://schemas.openxmlformats.org/drawingml/2006/main">
          <a:off x="705798" y="6436406"/>
          <a:ext cx="1009767" cy="41780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clip" wrap="square" rtlCol="0">
          <a:spAutoFit/>
        </a:bodyPr>
        <a:lstStyle xmlns:a="http://schemas.openxmlformats.org/drawingml/2006/main"/>
        <a:p xmlns:a="http://schemas.openxmlformats.org/drawingml/2006/main">
          <a:fld id="{90F9A600-0001-4938-A7B9-D17DB2C19B86}" type="TxLink">
            <a:rPr lang="en-US" sz="1800" b="0" i="0" u="none" strike="noStrike">
              <a:solidFill>
                <a:srgbClr val="66FF99"/>
              </a:solidFill>
              <a:latin typeface="Arial Black"/>
            </a:rPr>
            <a:pPr/>
            <a:t>0%</a:t>
          </a:fld>
          <a:endParaRPr lang="en-US" sz="2400">
            <a:solidFill>
              <a:srgbClr val="66FF99"/>
            </a:solidFill>
          </a:endParaRP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368300</xdr:colOff>
      <xdr:row>2</xdr:row>
      <xdr:rowOff>101600</xdr:rowOff>
    </xdr:from>
    <xdr:to>
      <xdr:col>3</xdr:col>
      <xdr:colOff>364910</xdr:colOff>
      <xdr:row>4</xdr:row>
      <xdr:rowOff>113909</xdr:rowOff>
    </xdr:to>
    <xdr:pic>
      <xdr:nvPicPr>
        <xdr:cNvPr id="5" name="Graphic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250950" y="8515350"/>
          <a:ext cx="1993900" cy="58380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276225</xdr:colOff>
      <xdr:row>2</xdr:row>
      <xdr:rowOff>133350</xdr:rowOff>
    </xdr:from>
    <xdr:to>
      <xdr:col>4</xdr:col>
      <xdr:colOff>12914</xdr:colOff>
      <xdr:row>5</xdr:row>
      <xdr:rowOff>168875</xdr:rowOff>
    </xdr:to>
    <xdr:pic>
      <xdr:nvPicPr>
        <xdr:cNvPr id="5" name="Graphic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136650" y="1047750"/>
          <a:ext cx="1993900" cy="577458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123825</xdr:colOff>
      <xdr:row>2</xdr:row>
      <xdr:rowOff>79376</xdr:rowOff>
    </xdr:from>
    <xdr:to>
      <xdr:col>4</xdr:col>
      <xdr:colOff>673100</xdr:colOff>
      <xdr:row>3</xdr:row>
      <xdr:rowOff>233860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04875" y="454026"/>
          <a:ext cx="1482725" cy="43388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79375</xdr:colOff>
      <xdr:row>2</xdr:row>
      <xdr:rowOff>60325</xdr:rowOff>
    </xdr:from>
    <xdr:to>
      <xdr:col>4</xdr:col>
      <xdr:colOff>663575</xdr:colOff>
      <xdr:row>3</xdr:row>
      <xdr:rowOff>177761</xdr:rowOff>
    </xdr:to>
    <xdr:pic>
      <xdr:nvPicPr>
        <xdr:cNvPr id="2" name="Graphic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39800" y="431800"/>
          <a:ext cx="1476375" cy="4338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Aspect">
      <a:dk1>
        <a:sysClr val="windowText" lastClr="000000"/>
      </a:dk1>
      <a:lt1>
        <a:sysClr val="window" lastClr="FFFFFF"/>
      </a:lt1>
      <a:dk2>
        <a:srgbClr val="323232"/>
      </a:dk2>
      <a:lt2>
        <a:srgbClr val="E3DED1"/>
      </a:lt2>
      <a:accent1>
        <a:srgbClr val="F07F09"/>
      </a:accent1>
      <a:accent2>
        <a:srgbClr val="9F2936"/>
      </a:accent2>
      <a:accent3>
        <a:srgbClr val="1B587C"/>
      </a:accent3>
      <a:accent4>
        <a:srgbClr val="4E8542"/>
      </a:accent4>
      <a:accent5>
        <a:srgbClr val="604878"/>
      </a:accent5>
      <a:accent6>
        <a:srgbClr val="C19859"/>
      </a:accent6>
      <a:hlink>
        <a:srgbClr val="6B9F25"/>
      </a:hlink>
      <a:folHlink>
        <a:srgbClr val="B26B02"/>
      </a:folHlink>
    </a:clrScheme>
    <a:fontScheme name="Custom 2">
      <a:majorFont>
        <a:latin typeface="Arial Nova"/>
        <a:ea typeface=""/>
        <a:cs typeface=""/>
      </a:majorFont>
      <a:minorFont>
        <a:latin typeface="Arial Nov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E9FCD3-9781-4AFE-94C9-FD6E7B7D178D}">
  <sheetPr>
    <tabColor theme="1"/>
    <pageSetUpPr fitToPage="1"/>
  </sheetPr>
  <dimension ref="A1:AM131"/>
  <sheetViews>
    <sheetView showRowColHeaders="0" showRuler="0" topLeftCell="A4" zoomScale="50" zoomScaleNormal="50" zoomScalePageLayoutView="50" workbookViewId="0">
      <selection activeCell="K125" sqref="K125"/>
    </sheetView>
  </sheetViews>
  <sheetFormatPr defaultRowHeight="11.3"/>
  <cols>
    <col min="1" max="4" width="8.85546875" style="185"/>
    <col min="5" max="5" width="9.0703125" style="185" customWidth="1"/>
    <col min="6" max="24" width="8.85546875" style="185"/>
    <col min="25" max="25" width="15.5703125" style="185" bestFit="1" customWidth="1"/>
    <col min="26" max="16384" width="8.85546875" style="185"/>
  </cols>
  <sheetData>
    <row r="1" spans="1:39" ht="43.15" customHeight="1">
      <c r="A1" s="215"/>
      <c r="B1" s="215"/>
      <c r="C1" s="215"/>
      <c r="D1" s="215"/>
      <c r="E1" s="215"/>
      <c r="F1" s="695" t="s">
        <v>252</v>
      </c>
      <c r="G1" s="696"/>
      <c r="H1" s="696"/>
      <c r="I1" s="696"/>
      <c r="J1" s="696"/>
      <c r="K1" s="696"/>
      <c r="L1" s="696"/>
      <c r="M1" s="696"/>
      <c r="N1" s="696"/>
      <c r="O1" s="696"/>
      <c r="P1" s="696"/>
      <c r="Q1" s="696"/>
      <c r="R1" s="696"/>
      <c r="S1" s="696"/>
      <c r="T1" s="696"/>
      <c r="U1" s="696"/>
      <c r="V1" s="696"/>
      <c r="W1" s="696"/>
      <c r="X1" s="696"/>
      <c r="Y1" s="696"/>
      <c r="Z1" s="696"/>
      <c r="AA1" s="696"/>
      <c r="AB1" s="696"/>
      <c r="AC1" s="696"/>
      <c r="AD1" s="696"/>
      <c r="AE1" s="696"/>
      <c r="AF1" s="696"/>
      <c r="AG1" s="696"/>
      <c r="AH1" s="696"/>
      <c r="AI1" s="696"/>
      <c r="AJ1" s="696"/>
      <c r="AK1" s="696"/>
      <c r="AL1" s="697"/>
    </row>
    <row r="2" spans="1:39">
      <c r="A2" s="215"/>
      <c r="B2" s="215"/>
      <c r="C2" s="215"/>
      <c r="D2" s="215"/>
      <c r="E2" s="215"/>
      <c r="F2" s="698"/>
      <c r="G2" s="699"/>
      <c r="H2" s="699"/>
      <c r="I2" s="699"/>
      <c r="J2" s="699"/>
      <c r="K2" s="699"/>
      <c r="L2" s="699"/>
      <c r="M2" s="699"/>
      <c r="N2" s="699"/>
      <c r="O2" s="699"/>
      <c r="P2" s="699"/>
      <c r="Q2" s="699"/>
      <c r="R2" s="699"/>
      <c r="S2" s="699"/>
      <c r="T2" s="699"/>
      <c r="U2" s="699"/>
      <c r="V2" s="699"/>
      <c r="W2" s="699"/>
      <c r="X2" s="699"/>
      <c r="Y2" s="699"/>
      <c r="Z2" s="699"/>
      <c r="AA2" s="699"/>
      <c r="AB2" s="699"/>
      <c r="AC2" s="699"/>
      <c r="AD2" s="699"/>
      <c r="AE2" s="699"/>
      <c r="AF2" s="699"/>
      <c r="AG2" s="699"/>
      <c r="AH2" s="699"/>
      <c r="AI2" s="699"/>
      <c r="AJ2" s="699"/>
      <c r="AK2" s="699"/>
      <c r="AL2" s="700"/>
    </row>
    <row r="3" spans="1:39" ht="11.4" customHeight="1">
      <c r="A3" s="218"/>
      <c r="B3" s="219"/>
      <c r="C3" s="219"/>
      <c r="D3" s="219"/>
      <c r="E3" s="219"/>
      <c r="F3" s="698"/>
      <c r="G3" s="699"/>
      <c r="H3" s="699"/>
      <c r="I3" s="699"/>
      <c r="J3" s="699"/>
      <c r="K3" s="699"/>
      <c r="L3" s="699"/>
      <c r="M3" s="699"/>
      <c r="N3" s="699"/>
      <c r="O3" s="699"/>
      <c r="P3" s="699"/>
      <c r="Q3" s="699"/>
      <c r="R3" s="699"/>
      <c r="S3" s="699"/>
      <c r="T3" s="699"/>
      <c r="U3" s="699"/>
      <c r="V3" s="699"/>
      <c r="W3" s="699"/>
      <c r="X3" s="699"/>
      <c r="Y3" s="699"/>
      <c r="Z3" s="699"/>
      <c r="AA3" s="699"/>
      <c r="AB3" s="699"/>
      <c r="AC3" s="699"/>
      <c r="AD3" s="699"/>
      <c r="AE3" s="699"/>
      <c r="AF3" s="699"/>
      <c r="AG3" s="699"/>
      <c r="AH3" s="699"/>
      <c r="AI3" s="699"/>
      <c r="AJ3" s="699"/>
      <c r="AK3" s="699"/>
      <c r="AL3" s="700"/>
      <c r="AM3" s="220"/>
    </row>
    <row r="4" spans="1:39" ht="11.4" customHeight="1">
      <c r="A4" s="219"/>
      <c r="B4" s="219"/>
      <c r="C4" s="219"/>
      <c r="D4" s="219"/>
      <c r="E4" s="219"/>
      <c r="F4" s="698"/>
      <c r="G4" s="699"/>
      <c r="H4" s="699"/>
      <c r="I4" s="699"/>
      <c r="J4" s="699"/>
      <c r="K4" s="699"/>
      <c r="L4" s="699"/>
      <c r="M4" s="699"/>
      <c r="N4" s="699"/>
      <c r="O4" s="699"/>
      <c r="P4" s="699"/>
      <c r="Q4" s="699"/>
      <c r="R4" s="699"/>
      <c r="S4" s="699"/>
      <c r="T4" s="699"/>
      <c r="U4" s="699"/>
      <c r="V4" s="699"/>
      <c r="W4" s="699"/>
      <c r="X4" s="699"/>
      <c r="Y4" s="699"/>
      <c r="Z4" s="699"/>
      <c r="AA4" s="699"/>
      <c r="AB4" s="699"/>
      <c r="AC4" s="699"/>
      <c r="AD4" s="699"/>
      <c r="AE4" s="699"/>
      <c r="AF4" s="699"/>
      <c r="AG4" s="699"/>
      <c r="AH4" s="699"/>
      <c r="AI4" s="699"/>
      <c r="AJ4" s="699"/>
      <c r="AK4" s="699"/>
      <c r="AL4" s="700"/>
      <c r="AM4" s="220"/>
    </row>
    <row r="5" spans="1:39" ht="11.4" customHeight="1">
      <c r="A5" s="219"/>
      <c r="B5" s="219"/>
      <c r="C5" s="219"/>
      <c r="D5" s="219"/>
      <c r="E5" s="219"/>
      <c r="F5" s="698"/>
      <c r="G5" s="699"/>
      <c r="H5" s="699"/>
      <c r="I5" s="699"/>
      <c r="J5" s="699"/>
      <c r="K5" s="699"/>
      <c r="L5" s="699"/>
      <c r="M5" s="699"/>
      <c r="N5" s="699"/>
      <c r="O5" s="699"/>
      <c r="P5" s="699"/>
      <c r="Q5" s="699"/>
      <c r="R5" s="699"/>
      <c r="S5" s="699"/>
      <c r="T5" s="699"/>
      <c r="U5" s="699"/>
      <c r="V5" s="699"/>
      <c r="W5" s="699"/>
      <c r="X5" s="699"/>
      <c r="Y5" s="699"/>
      <c r="Z5" s="699"/>
      <c r="AA5" s="699"/>
      <c r="AB5" s="699"/>
      <c r="AC5" s="699"/>
      <c r="AD5" s="699"/>
      <c r="AE5" s="699"/>
      <c r="AF5" s="699"/>
      <c r="AG5" s="699"/>
      <c r="AH5" s="699"/>
      <c r="AI5" s="699"/>
      <c r="AJ5" s="699"/>
      <c r="AK5" s="699"/>
      <c r="AL5" s="700"/>
      <c r="AM5" s="220"/>
    </row>
    <row r="6" spans="1:39" ht="11.4" customHeight="1">
      <c r="A6" s="219"/>
      <c r="B6" s="219"/>
      <c r="C6" s="219"/>
      <c r="D6" s="219"/>
      <c r="E6" s="219"/>
      <c r="F6" s="698"/>
      <c r="G6" s="699"/>
      <c r="H6" s="699"/>
      <c r="I6" s="699"/>
      <c r="J6" s="699"/>
      <c r="K6" s="699"/>
      <c r="L6" s="699"/>
      <c r="M6" s="699"/>
      <c r="N6" s="699"/>
      <c r="O6" s="699"/>
      <c r="P6" s="699"/>
      <c r="Q6" s="699"/>
      <c r="R6" s="699"/>
      <c r="S6" s="699"/>
      <c r="T6" s="699"/>
      <c r="U6" s="699"/>
      <c r="V6" s="699"/>
      <c r="W6" s="699"/>
      <c r="X6" s="699"/>
      <c r="Y6" s="699"/>
      <c r="Z6" s="699"/>
      <c r="AA6" s="699"/>
      <c r="AB6" s="699"/>
      <c r="AC6" s="699"/>
      <c r="AD6" s="699"/>
      <c r="AE6" s="699"/>
      <c r="AF6" s="699"/>
      <c r="AG6" s="699"/>
      <c r="AH6" s="699"/>
      <c r="AI6" s="699"/>
      <c r="AJ6" s="699"/>
      <c r="AK6" s="699"/>
      <c r="AL6" s="700"/>
      <c r="AM6" s="220"/>
    </row>
    <row r="7" spans="1:39" ht="11.4" customHeight="1">
      <c r="A7" s="219"/>
      <c r="B7" s="219"/>
      <c r="C7" s="219"/>
      <c r="D7" s="219"/>
      <c r="E7" s="219"/>
      <c r="F7" s="698"/>
      <c r="G7" s="699"/>
      <c r="H7" s="699"/>
      <c r="I7" s="699"/>
      <c r="J7" s="699"/>
      <c r="K7" s="699"/>
      <c r="L7" s="699"/>
      <c r="M7" s="699"/>
      <c r="N7" s="699"/>
      <c r="O7" s="699"/>
      <c r="P7" s="699"/>
      <c r="Q7" s="699"/>
      <c r="R7" s="699"/>
      <c r="S7" s="699"/>
      <c r="T7" s="699"/>
      <c r="U7" s="699"/>
      <c r="V7" s="699"/>
      <c r="W7" s="699"/>
      <c r="X7" s="699"/>
      <c r="Y7" s="699"/>
      <c r="Z7" s="699"/>
      <c r="AA7" s="699"/>
      <c r="AB7" s="699"/>
      <c r="AC7" s="699"/>
      <c r="AD7" s="699"/>
      <c r="AE7" s="699"/>
      <c r="AF7" s="699"/>
      <c r="AG7" s="699"/>
      <c r="AH7" s="699"/>
      <c r="AI7" s="699"/>
      <c r="AJ7" s="699"/>
      <c r="AK7" s="699"/>
      <c r="AL7" s="700"/>
      <c r="AM7" s="220"/>
    </row>
    <row r="8" spans="1:39" ht="11.4" customHeight="1">
      <c r="A8" s="690" t="s">
        <v>218</v>
      </c>
      <c r="B8" s="690"/>
      <c r="C8" s="690"/>
      <c r="D8" s="690"/>
      <c r="E8" s="691"/>
      <c r="F8" s="698"/>
      <c r="G8" s="699"/>
      <c r="H8" s="699"/>
      <c r="I8" s="699"/>
      <c r="J8" s="699"/>
      <c r="K8" s="699"/>
      <c r="L8" s="699"/>
      <c r="M8" s="699"/>
      <c r="N8" s="699"/>
      <c r="O8" s="699"/>
      <c r="P8" s="699"/>
      <c r="Q8" s="699"/>
      <c r="R8" s="699"/>
      <c r="S8" s="699"/>
      <c r="T8" s="699"/>
      <c r="U8" s="699"/>
      <c r="V8" s="699"/>
      <c r="W8" s="699"/>
      <c r="X8" s="699"/>
      <c r="Y8" s="699"/>
      <c r="Z8" s="699"/>
      <c r="AA8" s="699"/>
      <c r="AB8" s="699"/>
      <c r="AC8" s="699"/>
      <c r="AD8" s="699"/>
      <c r="AE8" s="699"/>
      <c r="AF8" s="699"/>
      <c r="AG8" s="699"/>
      <c r="AH8" s="699"/>
      <c r="AI8" s="699"/>
      <c r="AJ8" s="699"/>
      <c r="AK8" s="699"/>
      <c r="AL8" s="700"/>
      <c r="AM8" s="220"/>
    </row>
    <row r="9" spans="1:39" ht="11.4" customHeight="1">
      <c r="A9" s="690"/>
      <c r="B9" s="690"/>
      <c r="C9" s="690"/>
      <c r="D9" s="690"/>
      <c r="E9" s="691"/>
      <c r="F9" s="698"/>
      <c r="G9" s="699"/>
      <c r="H9" s="699"/>
      <c r="I9" s="699"/>
      <c r="J9" s="699"/>
      <c r="K9" s="699"/>
      <c r="L9" s="699"/>
      <c r="M9" s="699"/>
      <c r="N9" s="699"/>
      <c r="O9" s="699"/>
      <c r="P9" s="699"/>
      <c r="Q9" s="699"/>
      <c r="R9" s="699"/>
      <c r="S9" s="699"/>
      <c r="T9" s="699"/>
      <c r="U9" s="699"/>
      <c r="V9" s="699"/>
      <c r="W9" s="699"/>
      <c r="X9" s="699"/>
      <c r="Y9" s="699"/>
      <c r="Z9" s="699"/>
      <c r="AA9" s="699"/>
      <c r="AB9" s="699"/>
      <c r="AC9" s="699"/>
      <c r="AD9" s="699"/>
      <c r="AE9" s="699"/>
      <c r="AF9" s="699"/>
      <c r="AG9" s="699"/>
      <c r="AH9" s="699"/>
      <c r="AI9" s="699"/>
      <c r="AJ9" s="699"/>
      <c r="AK9" s="699"/>
      <c r="AL9" s="700"/>
      <c r="AM9" s="220"/>
    </row>
    <row r="10" spans="1:39" ht="11.4" customHeight="1">
      <c r="A10" s="690"/>
      <c r="B10" s="690"/>
      <c r="C10" s="690"/>
      <c r="D10" s="690"/>
      <c r="E10" s="691"/>
      <c r="F10" s="698"/>
      <c r="G10" s="699"/>
      <c r="H10" s="699"/>
      <c r="I10" s="699"/>
      <c r="J10" s="699"/>
      <c r="K10" s="699"/>
      <c r="L10" s="699"/>
      <c r="M10" s="699"/>
      <c r="N10" s="699"/>
      <c r="O10" s="699"/>
      <c r="P10" s="699"/>
      <c r="Q10" s="699"/>
      <c r="R10" s="699"/>
      <c r="S10" s="699"/>
      <c r="T10" s="699"/>
      <c r="U10" s="699"/>
      <c r="V10" s="699"/>
      <c r="W10" s="699"/>
      <c r="X10" s="699"/>
      <c r="Y10" s="699"/>
      <c r="Z10" s="699"/>
      <c r="AA10" s="699"/>
      <c r="AB10" s="699"/>
      <c r="AC10" s="699"/>
      <c r="AD10" s="699"/>
      <c r="AE10" s="699"/>
      <c r="AF10" s="699"/>
      <c r="AG10" s="699"/>
      <c r="AH10" s="699"/>
      <c r="AI10" s="699"/>
      <c r="AJ10" s="699"/>
      <c r="AK10" s="699"/>
      <c r="AL10" s="700"/>
      <c r="AM10" s="220"/>
    </row>
    <row r="11" spans="1:39" ht="11.4" customHeight="1">
      <c r="A11" s="690"/>
      <c r="B11" s="690"/>
      <c r="C11" s="690"/>
      <c r="D11" s="690"/>
      <c r="E11" s="691"/>
      <c r="F11" s="698"/>
      <c r="G11" s="699"/>
      <c r="H11" s="699"/>
      <c r="I11" s="699"/>
      <c r="J11" s="699"/>
      <c r="K11" s="699"/>
      <c r="L11" s="699"/>
      <c r="M11" s="699"/>
      <c r="N11" s="699"/>
      <c r="O11" s="699"/>
      <c r="P11" s="699"/>
      <c r="Q11" s="699"/>
      <c r="R11" s="699"/>
      <c r="S11" s="699"/>
      <c r="T11" s="699"/>
      <c r="U11" s="699"/>
      <c r="V11" s="699"/>
      <c r="W11" s="699"/>
      <c r="X11" s="699"/>
      <c r="Y11" s="699"/>
      <c r="Z11" s="699"/>
      <c r="AA11" s="699"/>
      <c r="AB11" s="699"/>
      <c r="AC11" s="699"/>
      <c r="AD11" s="699"/>
      <c r="AE11" s="699"/>
      <c r="AF11" s="699"/>
      <c r="AG11" s="699"/>
      <c r="AH11" s="699"/>
      <c r="AI11" s="699"/>
      <c r="AJ11" s="699"/>
      <c r="AK11" s="699"/>
      <c r="AL11" s="700"/>
      <c r="AM11" s="220"/>
    </row>
    <row r="12" spans="1:39" ht="11.4" customHeight="1">
      <c r="A12" s="221"/>
      <c r="B12" s="221"/>
      <c r="C12" s="221"/>
      <c r="D12" s="221"/>
      <c r="E12" s="222"/>
      <c r="F12" s="698"/>
      <c r="G12" s="699"/>
      <c r="H12" s="699"/>
      <c r="I12" s="699"/>
      <c r="J12" s="699"/>
      <c r="K12" s="699"/>
      <c r="L12" s="699"/>
      <c r="M12" s="699"/>
      <c r="N12" s="699"/>
      <c r="O12" s="699"/>
      <c r="P12" s="699"/>
      <c r="Q12" s="699"/>
      <c r="R12" s="699"/>
      <c r="S12" s="699"/>
      <c r="T12" s="699"/>
      <c r="U12" s="699"/>
      <c r="V12" s="699"/>
      <c r="W12" s="699"/>
      <c r="X12" s="699"/>
      <c r="Y12" s="699"/>
      <c r="Z12" s="699"/>
      <c r="AA12" s="699"/>
      <c r="AB12" s="699"/>
      <c r="AC12" s="699"/>
      <c r="AD12" s="699"/>
      <c r="AE12" s="699"/>
      <c r="AF12" s="699"/>
      <c r="AG12" s="699"/>
      <c r="AH12" s="699"/>
      <c r="AI12" s="699"/>
      <c r="AJ12" s="699"/>
      <c r="AK12" s="699"/>
      <c r="AL12" s="700"/>
      <c r="AM12" s="223"/>
    </row>
    <row r="13" spans="1:39" ht="11.4" customHeight="1">
      <c r="A13" s="221"/>
      <c r="B13" s="221"/>
      <c r="C13" s="221"/>
      <c r="D13" s="221"/>
      <c r="E13" s="222"/>
      <c r="F13" s="216"/>
      <c r="G13" s="215"/>
      <c r="H13" s="215"/>
      <c r="I13" s="692" t="s">
        <v>219</v>
      </c>
      <c r="J13" s="692"/>
      <c r="K13" s="692"/>
      <c r="L13" s="692"/>
      <c r="M13" s="692"/>
      <c r="N13" s="692"/>
      <c r="O13" s="692"/>
      <c r="P13" s="692"/>
      <c r="Q13" s="692"/>
      <c r="R13" s="692"/>
      <c r="S13" s="692"/>
      <c r="T13" s="692"/>
      <c r="U13" s="692"/>
      <c r="V13" s="215"/>
      <c r="W13" s="215"/>
      <c r="X13" s="215"/>
      <c r="Y13" s="215"/>
      <c r="Z13" s="215"/>
      <c r="AA13" s="215"/>
      <c r="AB13" s="215"/>
      <c r="AC13" s="215"/>
      <c r="AD13" s="215"/>
      <c r="AE13" s="215"/>
      <c r="AF13" s="215"/>
      <c r="AG13" s="215"/>
      <c r="AH13" s="215"/>
      <c r="AI13" s="215"/>
      <c r="AJ13" s="215"/>
      <c r="AK13" s="215"/>
      <c r="AL13" s="217"/>
    </row>
    <row r="14" spans="1:39" ht="11.4" customHeight="1">
      <c r="A14" s="221"/>
      <c r="B14" s="221"/>
      <c r="C14" s="221"/>
      <c r="D14" s="221"/>
      <c r="E14" s="222"/>
      <c r="F14" s="216"/>
      <c r="G14" s="215"/>
      <c r="H14" s="215"/>
      <c r="I14" s="692"/>
      <c r="J14" s="692"/>
      <c r="K14" s="692"/>
      <c r="L14" s="692"/>
      <c r="M14" s="692"/>
      <c r="N14" s="692"/>
      <c r="O14" s="692"/>
      <c r="P14" s="692"/>
      <c r="Q14" s="692"/>
      <c r="R14" s="692"/>
      <c r="S14" s="692"/>
      <c r="T14" s="692"/>
      <c r="U14" s="692"/>
      <c r="V14" s="215"/>
      <c r="W14" s="215"/>
      <c r="X14" s="215"/>
      <c r="Y14" s="215"/>
      <c r="Z14" s="215"/>
      <c r="AA14" s="215"/>
      <c r="AB14" s="215"/>
      <c r="AC14" s="215"/>
      <c r="AD14" s="215"/>
      <c r="AE14" s="215"/>
      <c r="AF14" s="215"/>
      <c r="AG14" s="215"/>
      <c r="AH14" s="215"/>
      <c r="AI14" s="215"/>
      <c r="AJ14" s="215"/>
      <c r="AK14" s="215"/>
      <c r="AL14" s="217"/>
    </row>
    <row r="15" spans="1:39">
      <c r="A15" s="215"/>
      <c r="B15" s="215"/>
      <c r="C15" s="215"/>
      <c r="D15" s="215"/>
      <c r="E15" s="215"/>
      <c r="F15" s="216"/>
      <c r="G15" s="215"/>
      <c r="H15" s="215"/>
      <c r="I15" s="692"/>
      <c r="J15" s="692"/>
      <c r="K15" s="692"/>
      <c r="L15" s="692"/>
      <c r="M15" s="692"/>
      <c r="N15" s="692"/>
      <c r="O15" s="692"/>
      <c r="P15" s="692"/>
      <c r="Q15" s="692"/>
      <c r="R15" s="692"/>
      <c r="S15" s="692"/>
      <c r="T15" s="692"/>
      <c r="U15" s="692"/>
      <c r="V15" s="215"/>
      <c r="W15" s="215"/>
      <c r="X15" s="215"/>
      <c r="Y15" s="215"/>
      <c r="Z15" s="215"/>
      <c r="AA15" s="215"/>
      <c r="AB15" s="215"/>
      <c r="AC15" s="215"/>
      <c r="AD15" s="215"/>
      <c r="AE15" s="215"/>
      <c r="AF15" s="215"/>
      <c r="AG15" s="215"/>
      <c r="AH15" s="215"/>
      <c r="AI15" s="215"/>
      <c r="AJ15" s="215"/>
      <c r="AK15" s="215"/>
      <c r="AL15" s="217"/>
    </row>
    <row r="16" spans="1:39">
      <c r="A16" s="215"/>
      <c r="B16" s="215"/>
      <c r="C16" s="215"/>
      <c r="D16" s="215"/>
      <c r="E16" s="215"/>
      <c r="F16" s="216"/>
      <c r="G16" s="215"/>
      <c r="H16" s="215"/>
      <c r="I16" s="215"/>
      <c r="J16" s="215"/>
      <c r="K16" s="215"/>
      <c r="L16" s="215"/>
      <c r="M16" s="215"/>
      <c r="N16" s="215"/>
      <c r="O16" s="215"/>
      <c r="P16" s="215"/>
      <c r="Q16" s="215"/>
      <c r="R16" s="215"/>
      <c r="S16" s="215"/>
      <c r="T16" s="215"/>
      <c r="U16" s="215"/>
      <c r="V16" s="215"/>
      <c r="W16" s="215"/>
      <c r="X16" s="215"/>
      <c r="Y16" s="215"/>
      <c r="Z16" s="215"/>
      <c r="AA16" s="215"/>
      <c r="AB16" s="215"/>
      <c r="AC16" s="215"/>
      <c r="AD16" s="215"/>
      <c r="AE16" s="215"/>
      <c r="AF16" s="215"/>
      <c r="AG16" s="215"/>
      <c r="AH16" s="215"/>
      <c r="AI16" s="215"/>
      <c r="AJ16" s="215"/>
      <c r="AK16" s="215"/>
      <c r="AL16" s="217"/>
    </row>
    <row r="17" spans="1:38">
      <c r="A17" s="215"/>
      <c r="B17" s="215"/>
      <c r="C17" s="215"/>
      <c r="D17" s="215"/>
      <c r="E17" s="215"/>
      <c r="F17" s="216"/>
      <c r="G17" s="215"/>
      <c r="H17" s="215"/>
      <c r="I17" s="215"/>
      <c r="J17" s="215"/>
      <c r="K17" s="215"/>
      <c r="L17" s="215"/>
      <c r="M17" s="215"/>
      <c r="N17" s="215"/>
      <c r="O17" s="215"/>
      <c r="P17" s="215"/>
      <c r="Q17" s="215"/>
      <c r="R17" s="215"/>
      <c r="S17" s="215"/>
      <c r="T17" s="215"/>
      <c r="U17" s="215"/>
      <c r="V17" s="215"/>
      <c r="W17" s="215"/>
      <c r="X17" s="215"/>
      <c r="Y17" s="215"/>
      <c r="Z17" s="215"/>
      <c r="AA17" s="215"/>
      <c r="AB17" s="215"/>
      <c r="AC17" s="215"/>
      <c r="AD17" s="215"/>
      <c r="AE17" s="215"/>
      <c r="AF17" s="215"/>
      <c r="AG17" s="215"/>
      <c r="AH17" s="215"/>
      <c r="AI17" s="215"/>
      <c r="AJ17" s="215"/>
      <c r="AK17" s="215"/>
      <c r="AL17" s="217"/>
    </row>
    <row r="18" spans="1:38">
      <c r="A18" s="215"/>
      <c r="B18" s="215"/>
      <c r="C18" s="215"/>
      <c r="D18" s="215"/>
      <c r="E18" s="215"/>
      <c r="F18" s="216"/>
      <c r="G18" s="215"/>
      <c r="H18" s="215"/>
      <c r="I18" s="215"/>
      <c r="J18" s="215"/>
      <c r="K18" s="215"/>
      <c r="L18" s="215"/>
      <c r="M18" s="215"/>
      <c r="N18" s="215"/>
      <c r="O18" s="215"/>
      <c r="P18" s="215"/>
      <c r="Q18" s="215"/>
      <c r="R18" s="215"/>
      <c r="S18" s="215"/>
      <c r="T18" s="215"/>
      <c r="U18" s="215"/>
      <c r="V18" s="215"/>
      <c r="W18" s="215"/>
      <c r="X18" s="215"/>
      <c r="Y18" s="215"/>
      <c r="Z18" s="215"/>
      <c r="AA18" s="215"/>
      <c r="AB18" s="215"/>
      <c r="AC18" s="215"/>
      <c r="AD18" s="215"/>
      <c r="AE18" s="215"/>
      <c r="AF18" s="215"/>
      <c r="AG18" s="215"/>
      <c r="AH18" s="215"/>
      <c r="AI18" s="215"/>
      <c r="AJ18" s="215"/>
      <c r="AK18" s="215"/>
      <c r="AL18" s="217"/>
    </row>
    <row r="19" spans="1:38">
      <c r="A19" s="215"/>
      <c r="B19" s="215"/>
      <c r="C19" s="215"/>
      <c r="D19" s="215"/>
      <c r="E19" s="215"/>
      <c r="F19" s="216"/>
      <c r="G19" s="215"/>
      <c r="H19" s="215"/>
      <c r="I19" s="215"/>
      <c r="J19" s="215"/>
      <c r="K19" s="215"/>
      <c r="L19" s="215"/>
      <c r="M19" s="215"/>
      <c r="N19" s="215"/>
      <c r="O19" s="215"/>
      <c r="P19" s="215"/>
      <c r="Q19" s="215"/>
      <c r="R19" s="215"/>
      <c r="S19" s="215"/>
      <c r="T19" s="215"/>
      <c r="U19" s="215"/>
      <c r="V19" s="215"/>
      <c r="W19" s="215"/>
      <c r="X19" s="215"/>
      <c r="Y19" s="215"/>
      <c r="Z19" s="215"/>
      <c r="AA19" s="215"/>
      <c r="AB19" s="215"/>
      <c r="AC19" s="215"/>
      <c r="AD19" s="215"/>
      <c r="AE19" s="215"/>
      <c r="AF19" s="215"/>
      <c r="AG19" s="215"/>
      <c r="AH19" s="215"/>
      <c r="AI19" s="215"/>
      <c r="AJ19" s="215"/>
      <c r="AK19" s="215"/>
      <c r="AL19" s="217"/>
    </row>
    <row r="20" spans="1:38">
      <c r="A20" s="215"/>
      <c r="B20" s="215"/>
      <c r="C20" s="215"/>
      <c r="D20" s="215"/>
      <c r="E20" s="215"/>
      <c r="F20" s="216"/>
      <c r="G20" s="215"/>
      <c r="H20" s="215"/>
      <c r="I20" s="215"/>
      <c r="J20" s="215"/>
      <c r="K20" s="215"/>
      <c r="L20" s="215"/>
      <c r="M20" s="215"/>
      <c r="N20" s="215"/>
      <c r="O20" s="215"/>
      <c r="P20" s="215"/>
      <c r="Q20" s="215"/>
      <c r="R20" s="215"/>
      <c r="S20" s="215"/>
      <c r="T20" s="215"/>
      <c r="U20" s="215"/>
      <c r="V20" s="215"/>
      <c r="W20" s="215"/>
      <c r="X20" s="215"/>
      <c r="Y20" s="215"/>
      <c r="Z20" s="215"/>
      <c r="AA20" s="215"/>
      <c r="AB20" s="215"/>
      <c r="AC20" s="215"/>
      <c r="AD20" s="215"/>
      <c r="AE20" s="215"/>
      <c r="AF20" s="215"/>
      <c r="AG20" s="215"/>
      <c r="AH20" s="215"/>
      <c r="AI20" s="215"/>
      <c r="AJ20" s="215"/>
      <c r="AK20" s="215"/>
      <c r="AL20" s="217"/>
    </row>
    <row r="21" spans="1:38">
      <c r="A21" s="215"/>
      <c r="B21" s="215"/>
      <c r="C21" s="215"/>
      <c r="D21" s="215"/>
      <c r="E21" s="215"/>
      <c r="F21" s="216"/>
      <c r="G21" s="215"/>
      <c r="H21" s="215"/>
      <c r="I21" s="215"/>
      <c r="J21" s="215"/>
      <c r="K21" s="215"/>
      <c r="L21" s="215"/>
      <c r="M21" s="215"/>
      <c r="N21" s="215"/>
      <c r="O21" s="215"/>
      <c r="P21" s="215"/>
      <c r="Q21" s="215"/>
      <c r="R21" s="215"/>
      <c r="S21" s="215"/>
      <c r="T21" s="215"/>
      <c r="U21" s="215"/>
      <c r="V21" s="215"/>
      <c r="W21" s="215"/>
      <c r="X21" s="215"/>
      <c r="Y21" s="215"/>
      <c r="Z21" s="215"/>
      <c r="AA21" s="215"/>
      <c r="AB21" s="215"/>
      <c r="AC21" s="215"/>
      <c r="AD21" s="215"/>
      <c r="AE21" s="215"/>
      <c r="AF21" s="215"/>
      <c r="AG21" s="215"/>
      <c r="AH21" s="215"/>
      <c r="AI21" s="215"/>
      <c r="AJ21" s="215"/>
      <c r="AK21" s="215"/>
      <c r="AL21" s="217"/>
    </row>
    <row r="22" spans="1:38">
      <c r="A22" s="215"/>
      <c r="B22" s="215"/>
      <c r="C22" s="215"/>
      <c r="D22" s="215"/>
      <c r="E22" s="215"/>
      <c r="F22" s="216"/>
      <c r="G22" s="215"/>
      <c r="H22" s="215"/>
      <c r="I22" s="215"/>
      <c r="J22" s="215"/>
      <c r="K22" s="215"/>
      <c r="L22" s="215"/>
      <c r="M22" s="215"/>
      <c r="N22" s="215"/>
      <c r="O22" s="215"/>
      <c r="P22" s="215"/>
      <c r="Q22" s="215"/>
      <c r="R22" s="215"/>
      <c r="S22" s="215"/>
      <c r="T22" s="215"/>
      <c r="U22" s="215"/>
      <c r="V22" s="215"/>
      <c r="W22" s="215"/>
      <c r="X22" s="215"/>
      <c r="Y22" s="215"/>
      <c r="Z22" s="215"/>
      <c r="AA22" s="215"/>
      <c r="AB22" s="215"/>
      <c r="AC22" s="215"/>
      <c r="AD22" s="215"/>
      <c r="AE22" s="215"/>
      <c r="AF22" s="215"/>
      <c r="AG22" s="215"/>
      <c r="AH22" s="215"/>
      <c r="AI22" s="215"/>
      <c r="AJ22" s="215"/>
      <c r="AK22" s="215"/>
      <c r="AL22" s="217"/>
    </row>
    <row r="23" spans="1:38">
      <c r="A23" s="215"/>
      <c r="B23" s="215"/>
      <c r="C23" s="215"/>
      <c r="D23" s="215"/>
      <c r="E23" s="215"/>
      <c r="F23" s="216"/>
      <c r="G23" s="215"/>
      <c r="H23" s="215"/>
      <c r="I23" s="215"/>
      <c r="J23" s="215"/>
      <c r="K23" s="215"/>
      <c r="L23" s="215"/>
      <c r="M23" s="215"/>
      <c r="N23" s="215"/>
      <c r="O23" s="215"/>
      <c r="P23" s="215"/>
      <c r="Q23" s="215"/>
      <c r="R23" s="215"/>
      <c r="S23" s="215"/>
      <c r="T23" s="215"/>
      <c r="U23" s="215"/>
      <c r="V23" s="215"/>
      <c r="W23" s="215"/>
      <c r="X23" s="215"/>
      <c r="Y23" s="215"/>
      <c r="Z23" s="215"/>
      <c r="AA23" s="215"/>
      <c r="AB23" s="215"/>
      <c r="AC23" s="215"/>
      <c r="AD23" s="215"/>
      <c r="AE23" s="215"/>
      <c r="AF23" s="215"/>
      <c r="AG23" s="215"/>
      <c r="AH23" s="215"/>
      <c r="AI23" s="215"/>
      <c r="AJ23" s="215"/>
      <c r="AK23" s="215"/>
      <c r="AL23" s="217"/>
    </row>
    <row r="24" spans="1:38">
      <c r="A24" s="215"/>
      <c r="B24" s="215"/>
      <c r="C24" s="215"/>
      <c r="D24" s="215"/>
      <c r="E24" s="215"/>
      <c r="F24" s="216"/>
      <c r="G24" s="215"/>
      <c r="H24" s="215"/>
      <c r="I24" s="215"/>
      <c r="J24" s="215"/>
      <c r="K24" s="215"/>
      <c r="L24" s="215"/>
      <c r="M24" s="215"/>
      <c r="N24" s="215"/>
      <c r="O24" s="215"/>
      <c r="P24" s="215"/>
      <c r="Q24" s="215"/>
      <c r="R24" s="215"/>
      <c r="S24" s="215"/>
      <c r="T24" s="215"/>
      <c r="U24" s="215"/>
      <c r="V24" s="215"/>
      <c r="W24" s="215"/>
      <c r="X24" s="215"/>
      <c r="Y24" s="215"/>
      <c r="Z24" s="215"/>
      <c r="AA24" s="215"/>
      <c r="AB24" s="215"/>
      <c r="AC24" s="215"/>
      <c r="AD24" s="215"/>
      <c r="AE24" s="215"/>
      <c r="AF24" s="215"/>
      <c r="AG24" s="215"/>
      <c r="AH24" s="215"/>
      <c r="AI24" s="215"/>
      <c r="AJ24" s="215"/>
      <c r="AK24" s="215"/>
      <c r="AL24" s="217"/>
    </row>
    <row r="25" spans="1:38">
      <c r="A25" s="215"/>
      <c r="B25" s="215"/>
      <c r="C25" s="215"/>
      <c r="D25" s="215"/>
      <c r="E25" s="215"/>
      <c r="F25" s="216"/>
      <c r="G25" s="215"/>
      <c r="H25" s="215"/>
      <c r="I25" s="215"/>
      <c r="J25" s="215"/>
      <c r="K25" s="215"/>
      <c r="L25" s="215"/>
      <c r="M25" s="215"/>
      <c r="N25" s="215"/>
      <c r="O25" s="215"/>
      <c r="P25" s="215"/>
      <c r="Q25" s="215"/>
      <c r="R25" s="215"/>
      <c r="S25" s="215"/>
      <c r="T25" s="215"/>
      <c r="U25" s="215"/>
      <c r="V25" s="215"/>
      <c r="W25" s="215"/>
      <c r="X25" s="215"/>
      <c r="Y25" s="215"/>
      <c r="Z25" s="215"/>
      <c r="AA25" s="215"/>
      <c r="AB25" s="215"/>
      <c r="AC25" s="215"/>
      <c r="AD25" s="215"/>
      <c r="AE25" s="215"/>
      <c r="AF25" s="215"/>
      <c r="AG25" s="215"/>
      <c r="AH25" s="215"/>
      <c r="AI25" s="215"/>
      <c r="AJ25" s="215"/>
      <c r="AK25" s="215"/>
      <c r="AL25" s="217"/>
    </row>
    <row r="26" spans="1:38">
      <c r="A26" s="215"/>
      <c r="B26" s="215"/>
      <c r="C26" s="215"/>
      <c r="D26" s="215"/>
      <c r="E26" s="215"/>
      <c r="F26" s="216"/>
      <c r="G26" s="215"/>
      <c r="H26" s="215"/>
      <c r="I26" s="215"/>
      <c r="J26" s="215"/>
      <c r="K26" s="215"/>
      <c r="L26" s="215"/>
      <c r="M26" s="215"/>
      <c r="N26" s="215"/>
      <c r="O26" s="215"/>
      <c r="P26" s="215"/>
      <c r="Q26" s="215"/>
      <c r="R26" s="215"/>
      <c r="S26" s="215"/>
      <c r="T26" s="215"/>
      <c r="U26" s="215"/>
      <c r="V26" s="215"/>
      <c r="W26" s="215"/>
      <c r="X26" s="215"/>
      <c r="Y26" s="215"/>
      <c r="Z26" s="215"/>
      <c r="AA26" s="215"/>
      <c r="AB26" s="215"/>
      <c r="AC26" s="215"/>
      <c r="AD26" s="215"/>
      <c r="AE26" s="215"/>
      <c r="AF26" s="215"/>
      <c r="AG26" s="215"/>
      <c r="AH26" s="215"/>
      <c r="AI26" s="215"/>
      <c r="AJ26" s="215"/>
      <c r="AK26" s="215"/>
      <c r="AL26" s="217"/>
    </row>
    <row r="27" spans="1:38">
      <c r="A27" s="215"/>
      <c r="B27" s="215"/>
      <c r="C27" s="215"/>
      <c r="D27" s="215"/>
      <c r="E27" s="215"/>
      <c r="F27" s="216"/>
      <c r="G27" s="215"/>
      <c r="H27" s="215"/>
      <c r="I27" s="215"/>
      <c r="J27" s="215"/>
      <c r="K27" s="215"/>
      <c r="L27" s="215"/>
      <c r="M27" s="215"/>
      <c r="N27" s="215"/>
      <c r="O27" s="215"/>
      <c r="P27" s="215"/>
      <c r="Q27" s="215"/>
      <c r="R27" s="215"/>
      <c r="S27" s="215"/>
      <c r="T27" s="215"/>
      <c r="U27" s="215"/>
      <c r="V27" s="215"/>
      <c r="W27" s="215"/>
      <c r="X27" s="215"/>
      <c r="Y27" s="215"/>
      <c r="Z27" s="215"/>
      <c r="AA27" s="215"/>
      <c r="AB27" s="215"/>
      <c r="AC27" s="215"/>
      <c r="AD27" s="215"/>
      <c r="AE27" s="215"/>
      <c r="AF27" s="215"/>
      <c r="AG27" s="215"/>
      <c r="AH27" s="215"/>
      <c r="AI27" s="215"/>
      <c r="AJ27" s="215"/>
      <c r="AK27" s="215"/>
      <c r="AL27" s="217"/>
    </row>
    <row r="28" spans="1:38">
      <c r="A28" s="215"/>
      <c r="B28" s="215"/>
      <c r="C28" s="215"/>
      <c r="D28" s="215"/>
      <c r="E28" s="215"/>
      <c r="F28" s="216"/>
      <c r="G28" s="215"/>
      <c r="H28" s="215"/>
      <c r="I28" s="215"/>
      <c r="J28" s="215"/>
      <c r="K28" s="215"/>
      <c r="L28" s="215"/>
      <c r="M28" s="215"/>
      <c r="N28" s="215"/>
      <c r="O28" s="215"/>
      <c r="P28" s="215"/>
      <c r="Q28" s="215"/>
      <c r="R28" s="215"/>
      <c r="S28" s="215"/>
      <c r="T28" s="215"/>
      <c r="U28" s="215"/>
      <c r="V28" s="215"/>
      <c r="W28" s="215"/>
      <c r="X28" s="215"/>
      <c r="Y28" s="215"/>
      <c r="Z28" s="215"/>
      <c r="AA28" s="215"/>
      <c r="AB28" s="215"/>
      <c r="AC28" s="215"/>
      <c r="AD28" s="215"/>
      <c r="AE28" s="215"/>
      <c r="AF28" s="215"/>
      <c r="AG28" s="215"/>
      <c r="AH28" s="215"/>
      <c r="AI28" s="215"/>
      <c r="AJ28" s="215"/>
      <c r="AK28" s="215"/>
      <c r="AL28" s="217"/>
    </row>
    <row r="29" spans="1:38" ht="27.85">
      <c r="A29" s="688" t="s">
        <v>220</v>
      </c>
      <c r="B29" s="688"/>
      <c r="C29" s="688"/>
      <c r="D29" s="688"/>
      <c r="E29" s="689"/>
      <c r="F29" s="225"/>
      <c r="G29" s="224"/>
      <c r="H29" s="224"/>
      <c r="I29" s="215"/>
      <c r="J29" s="215"/>
      <c r="K29" s="215"/>
      <c r="L29" s="215"/>
      <c r="M29" s="215"/>
      <c r="N29" s="215"/>
      <c r="O29" s="215"/>
      <c r="P29" s="215"/>
      <c r="Q29" s="215"/>
      <c r="R29" s="215"/>
      <c r="S29" s="215"/>
      <c r="T29" s="215"/>
      <c r="U29" s="215"/>
      <c r="V29" s="215"/>
      <c r="W29" s="215"/>
      <c r="X29" s="215"/>
      <c r="Y29" s="215"/>
      <c r="Z29" s="215"/>
      <c r="AA29" s="215"/>
      <c r="AB29" s="215"/>
      <c r="AC29" s="215"/>
      <c r="AD29" s="215"/>
      <c r="AE29" s="215"/>
      <c r="AF29" s="215"/>
      <c r="AG29" s="215"/>
      <c r="AH29" s="215"/>
      <c r="AI29" s="215"/>
      <c r="AJ29" s="215"/>
      <c r="AK29" s="215"/>
      <c r="AL29" s="217"/>
    </row>
    <row r="30" spans="1:38" ht="11.4" customHeight="1">
      <c r="A30" s="693" t="s">
        <v>221</v>
      </c>
      <c r="B30" s="693"/>
      <c r="C30" s="693"/>
      <c r="D30" s="693"/>
      <c r="E30" s="694"/>
      <c r="F30" s="225"/>
      <c r="G30" s="224"/>
      <c r="H30" s="224"/>
      <c r="I30" s="226"/>
      <c r="J30" s="215"/>
      <c r="K30" s="215"/>
      <c r="L30" s="215"/>
      <c r="M30" s="215"/>
      <c r="N30" s="215"/>
      <c r="O30" s="215"/>
      <c r="P30" s="215"/>
      <c r="Q30" s="215"/>
      <c r="R30" s="215"/>
      <c r="S30" s="215"/>
      <c r="T30" s="215"/>
      <c r="U30" s="215"/>
      <c r="V30" s="215"/>
      <c r="W30" s="215"/>
      <c r="X30" s="215"/>
      <c r="Y30" s="215"/>
      <c r="Z30" s="215"/>
      <c r="AA30" s="215"/>
      <c r="AB30" s="215"/>
      <c r="AC30" s="215"/>
      <c r="AD30" s="215"/>
      <c r="AE30" s="215"/>
      <c r="AF30" s="215"/>
      <c r="AG30" s="215"/>
      <c r="AH30" s="215"/>
      <c r="AI30" s="215"/>
      <c r="AJ30" s="215"/>
      <c r="AK30" s="215"/>
      <c r="AL30" s="217"/>
    </row>
    <row r="31" spans="1:38" ht="11.4" customHeight="1">
      <c r="A31" s="693"/>
      <c r="B31" s="693"/>
      <c r="C31" s="693"/>
      <c r="D31" s="693"/>
      <c r="E31" s="694"/>
      <c r="F31" s="227"/>
      <c r="G31" s="226"/>
      <c r="H31" s="226"/>
      <c r="I31" s="226"/>
      <c r="J31" s="215"/>
      <c r="K31" s="215"/>
      <c r="L31" s="215"/>
      <c r="M31" s="215"/>
      <c r="N31" s="215"/>
      <c r="O31" s="215"/>
      <c r="P31" s="215"/>
      <c r="Q31" s="215"/>
      <c r="R31" s="215"/>
      <c r="S31" s="215"/>
      <c r="T31" s="215"/>
      <c r="U31" s="215"/>
      <c r="V31" s="215"/>
      <c r="W31" s="215"/>
      <c r="X31" s="215"/>
      <c r="Y31" s="215"/>
      <c r="Z31" s="215"/>
      <c r="AA31" s="215"/>
      <c r="AB31" s="215"/>
      <c r="AC31" s="215"/>
      <c r="AD31" s="215"/>
      <c r="AE31" s="215"/>
      <c r="AF31" s="215"/>
      <c r="AG31" s="215"/>
      <c r="AH31" s="215"/>
      <c r="AI31" s="215"/>
      <c r="AJ31" s="215"/>
      <c r="AK31" s="215"/>
      <c r="AL31" s="217"/>
    </row>
    <row r="32" spans="1:38">
      <c r="A32" s="215"/>
      <c r="B32" s="215"/>
      <c r="C32" s="215"/>
      <c r="D32" s="215"/>
      <c r="E32" s="215"/>
      <c r="F32" s="216"/>
      <c r="G32" s="215"/>
      <c r="H32" s="215"/>
      <c r="I32" s="215"/>
      <c r="J32" s="215"/>
      <c r="K32" s="215"/>
      <c r="L32" s="215"/>
      <c r="M32" s="215"/>
      <c r="N32" s="215"/>
      <c r="O32" s="215"/>
      <c r="P32" s="215"/>
      <c r="Q32" s="215"/>
      <c r="R32" s="215"/>
      <c r="S32" s="215"/>
      <c r="T32" s="215"/>
      <c r="U32" s="215"/>
      <c r="V32" s="215"/>
      <c r="W32" s="215"/>
      <c r="X32" s="215"/>
      <c r="Y32" s="215"/>
      <c r="Z32" s="215"/>
      <c r="AA32" s="215"/>
      <c r="AB32" s="215"/>
      <c r="AC32" s="215"/>
      <c r="AD32" s="215"/>
      <c r="AE32" s="215"/>
      <c r="AF32" s="215"/>
      <c r="AG32" s="215"/>
      <c r="AH32" s="215"/>
      <c r="AI32" s="215"/>
      <c r="AJ32" s="215"/>
      <c r="AK32" s="215"/>
      <c r="AL32" s="217"/>
    </row>
    <row r="33" spans="1:38">
      <c r="A33" s="215"/>
      <c r="B33" s="215"/>
      <c r="C33" s="215"/>
      <c r="D33" s="215"/>
      <c r="E33" s="215"/>
      <c r="F33" s="216"/>
      <c r="G33" s="215"/>
      <c r="H33" s="215"/>
      <c r="I33" s="215"/>
      <c r="J33" s="215"/>
      <c r="K33" s="215"/>
      <c r="L33" s="215"/>
      <c r="M33" s="215"/>
      <c r="N33" s="215"/>
      <c r="O33" s="215"/>
      <c r="P33" s="215"/>
      <c r="Q33" s="215"/>
      <c r="R33" s="215"/>
      <c r="S33" s="215"/>
      <c r="T33" s="215"/>
      <c r="U33" s="215"/>
      <c r="V33" s="215"/>
      <c r="W33" s="215"/>
      <c r="X33" s="215"/>
      <c r="Y33" s="215"/>
      <c r="Z33" s="215"/>
      <c r="AA33" s="215"/>
      <c r="AB33" s="215"/>
      <c r="AC33" s="215"/>
      <c r="AD33" s="215"/>
      <c r="AE33" s="215"/>
      <c r="AF33" s="215"/>
      <c r="AG33" s="215"/>
      <c r="AH33" s="215"/>
      <c r="AI33" s="215"/>
      <c r="AJ33" s="215"/>
      <c r="AK33" s="215"/>
      <c r="AL33" s="217"/>
    </row>
    <row r="34" spans="1:38">
      <c r="A34" s="215"/>
      <c r="B34" s="215"/>
      <c r="C34" s="215"/>
      <c r="D34" s="215"/>
      <c r="E34" s="215"/>
      <c r="F34" s="216"/>
      <c r="G34" s="215"/>
      <c r="H34" s="215"/>
      <c r="I34" s="215"/>
      <c r="J34" s="215"/>
      <c r="K34" s="215"/>
      <c r="L34" s="215"/>
      <c r="M34" s="215"/>
      <c r="N34" s="215"/>
      <c r="O34" s="215"/>
      <c r="P34" s="215"/>
      <c r="Q34" s="215"/>
      <c r="R34" s="215"/>
      <c r="S34" s="215"/>
      <c r="T34" s="215"/>
      <c r="U34" s="215"/>
      <c r="V34" s="215"/>
      <c r="W34" s="215"/>
      <c r="X34" s="215"/>
      <c r="Y34" s="215"/>
      <c r="Z34" s="215"/>
      <c r="AA34" s="215"/>
      <c r="AB34" s="215"/>
      <c r="AC34" s="215"/>
      <c r="AD34" s="215"/>
      <c r="AE34" s="215"/>
      <c r="AF34" s="215"/>
      <c r="AG34" s="215"/>
      <c r="AH34" s="215"/>
      <c r="AI34" s="215"/>
      <c r="AJ34" s="215"/>
      <c r="AK34" s="215"/>
      <c r="AL34" s="217"/>
    </row>
    <row r="35" spans="1:38">
      <c r="A35" s="215"/>
      <c r="B35" s="215"/>
      <c r="C35" s="215"/>
      <c r="D35" s="215"/>
      <c r="E35" s="215"/>
      <c r="F35" s="216"/>
      <c r="G35" s="215"/>
      <c r="H35" s="215"/>
      <c r="I35" s="215"/>
      <c r="J35" s="215"/>
      <c r="K35" s="215"/>
      <c r="L35" s="215"/>
      <c r="M35" s="215"/>
      <c r="N35" s="215"/>
      <c r="O35" s="215"/>
      <c r="P35" s="215"/>
      <c r="Q35" s="215"/>
      <c r="R35" s="215"/>
      <c r="S35" s="215"/>
      <c r="T35" s="215"/>
      <c r="U35" s="215"/>
      <c r="V35" s="215"/>
      <c r="W35" s="215"/>
      <c r="X35" s="215"/>
      <c r="Y35" s="215"/>
      <c r="Z35" s="215"/>
      <c r="AA35" s="215"/>
      <c r="AB35" s="215"/>
      <c r="AC35" s="215"/>
      <c r="AD35" s="215"/>
      <c r="AE35" s="215"/>
      <c r="AF35" s="215"/>
      <c r="AG35" s="215"/>
      <c r="AH35" s="215"/>
      <c r="AI35" s="215"/>
      <c r="AJ35" s="215"/>
      <c r="AK35" s="215"/>
      <c r="AL35" s="217"/>
    </row>
    <row r="36" spans="1:38">
      <c r="A36" s="215"/>
      <c r="B36" s="215"/>
      <c r="C36" s="215"/>
      <c r="D36" s="215"/>
      <c r="E36" s="215"/>
      <c r="F36" s="216"/>
      <c r="G36" s="215"/>
      <c r="H36" s="215"/>
      <c r="I36" s="215"/>
      <c r="J36" s="215"/>
      <c r="K36" s="215"/>
      <c r="L36" s="215"/>
      <c r="M36" s="215"/>
      <c r="N36" s="215"/>
      <c r="O36" s="215"/>
      <c r="P36" s="215"/>
      <c r="Q36" s="215"/>
      <c r="R36" s="215"/>
      <c r="S36" s="215"/>
      <c r="T36" s="215"/>
      <c r="U36" s="215"/>
      <c r="V36" s="215"/>
      <c r="W36" s="215"/>
      <c r="X36" s="215"/>
      <c r="Y36" s="215"/>
      <c r="Z36" s="215"/>
      <c r="AA36" s="215"/>
      <c r="AB36" s="215"/>
      <c r="AC36" s="215"/>
      <c r="AD36" s="215"/>
      <c r="AE36" s="215"/>
      <c r="AF36" s="215"/>
      <c r="AG36" s="215"/>
      <c r="AH36" s="215"/>
      <c r="AI36" s="215"/>
      <c r="AJ36" s="215"/>
      <c r="AK36" s="215"/>
      <c r="AL36" s="217"/>
    </row>
    <row r="37" spans="1:38">
      <c r="A37" s="215"/>
      <c r="B37" s="215"/>
      <c r="C37" s="215"/>
      <c r="D37" s="215"/>
      <c r="E37" s="215"/>
      <c r="F37" s="216"/>
      <c r="G37" s="215"/>
      <c r="H37" s="215"/>
      <c r="I37" s="215"/>
      <c r="J37" s="215"/>
      <c r="K37" s="215"/>
      <c r="L37" s="215"/>
      <c r="M37" s="215"/>
      <c r="N37" s="215"/>
      <c r="O37" s="215"/>
      <c r="P37" s="215"/>
      <c r="Q37" s="215"/>
      <c r="R37" s="215"/>
      <c r="S37" s="215"/>
      <c r="T37" s="215"/>
      <c r="U37" s="215"/>
      <c r="V37" s="215"/>
      <c r="W37" s="215"/>
      <c r="X37" s="215"/>
      <c r="Y37" s="215"/>
      <c r="Z37" s="215"/>
      <c r="AA37" s="215"/>
      <c r="AB37" s="215"/>
      <c r="AC37" s="215"/>
      <c r="AD37" s="215"/>
      <c r="AE37" s="215"/>
      <c r="AF37" s="215"/>
      <c r="AG37" s="215"/>
      <c r="AH37" s="215"/>
      <c r="AI37" s="215"/>
      <c r="AJ37" s="215"/>
      <c r="AK37" s="215"/>
      <c r="AL37" s="217"/>
    </row>
    <row r="38" spans="1:38">
      <c r="A38" s="215"/>
      <c r="B38" s="215"/>
      <c r="C38" s="215"/>
      <c r="D38" s="215"/>
      <c r="E38" s="215"/>
      <c r="F38" s="216"/>
      <c r="G38" s="215"/>
      <c r="H38" s="215"/>
      <c r="I38" s="215"/>
      <c r="J38" s="215"/>
      <c r="K38" s="215"/>
      <c r="L38" s="215"/>
      <c r="M38" s="215"/>
      <c r="N38" s="215"/>
      <c r="O38" s="215"/>
      <c r="P38" s="215"/>
      <c r="Q38" s="215"/>
      <c r="R38" s="215"/>
      <c r="S38" s="215"/>
      <c r="T38" s="215"/>
      <c r="U38" s="215"/>
      <c r="V38" s="215"/>
      <c r="W38" s="215"/>
      <c r="X38" s="215"/>
      <c r="Y38" s="215"/>
      <c r="Z38" s="215"/>
      <c r="AA38" s="215"/>
      <c r="AB38" s="215"/>
      <c r="AC38" s="215"/>
      <c r="AD38" s="215"/>
      <c r="AE38" s="215"/>
      <c r="AF38" s="215"/>
      <c r="AG38" s="215"/>
      <c r="AH38" s="215"/>
      <c r="AI38" s="215"/>
      <c r="AJ38" s="215"/>
      <c r="AK38" s="215"/>
      <c r="AL38" s="217"/>
    </row>
    <row r="39" spans="1:38">
      <c r="A39" s="215"/>
      <c r="B39" s="215"/>
      <c r="C39" s="215"/>
      <c r="D39" s="215"/>
      <c r="E39" s="215"/>
      <c r="F39" s="216"/>
      <c r="G39" s="215"/>
      <c r="H39" s="215"/>
      <c r="I39" s="215"/>
      <c r="J39" s="215"/>
      <c r="K39" s="215"/>
      <c r="L39" s="215"/>
      <c r="M39" s="215"/>
      <c r="N39" s="215"/>
      <c r="O39" s="215"/>
      <c r="P39" s="215"/>
      <c r="Q39" s="215"/>
      <c r="R39" s="215"/>
      <c r="S39" s="215"/>
      <c r="T39" s="215"/>
      <c r="U39" s="215"/>
      <c r="V39" s="215"/>
      <c r="W39" s="215"/>
      <c r="X39" s="215"/>
      <c r="Y39" s="215"/>
      <c r="Z39" s="215"/>
      <c r="AA39" s="215"/>
      <c r="AB39" s="215"/>
      <c r="AC39" s="215"/>
      <c r="AD39" s="215"/>
      <c r="AE39" s="215"/>
      <c r="AF39" s="215"/>
      <c r="AG39" s="215"/>
      <c r="AH39" s="215"/>
      <c r="AI39" s="215"/>
      <c r="AJ39" s="215"/>
      <c r="AK39" s="215"/>
      <c r="AL39" s="217"/>
    </row>
    <row r="40" spans="1:38">
      <c r="A40" s="215"/>
      <c r="B40" s="215"/>
      <c r="C40" s="215"/>
      <c r="D40" s="215"/>
      <c r="E40" s="215"/>
      <c r="F40" s="216"/>
      <c r="G40" s="215"/>
      <c r="H40" s="215"/>
      <c r="I40" s="215"/>
      <c r="J40" s="215"/>
      <c r="K40" s="215"/>
      <c r="L40" s="215"/>
      <c r="M40" s="215"/>
      <c r="N40" s="215"/>
      <c r="O40" s="215"/>
      <c r="P40" s="215"/>
      <c r="Q40" s="215"/>
      <c r="R40" s="215"/>
      <c r="S40" s="215"/>
      <c r="T40" s="215"/>
      <c r="U40" s="215"/>
      <c r="V40" s="215"/>
      <c r="W40" s="215"/>
      <c r="X40" s="215"/>
      <c r="Y40" s="215"/>
      <c r="Z40" s="215"/>
      <c r="AA40" s="215"/>
      <c r="AB40" s="215"/>
      <c r="AC40" s="215"/>
      <c r="AD40" s="215"/>
      <c r="AE40" s="215"/>
      <c r="AF40" s="215"/>
      <c r="AG40" s="215"/>
      <c r="AH40" s="215"/>
      <c r="AI40" s="215"/>
      <c r="AJ40" s="215"/>
      <c r="AK40" s="215"/>
      <c r="AL40" s="217"/>
    </row>
    <row r="41" spans="1:38">
      <c r="A41" s="215"/>
      <c r="B41" s="215"/>
      <c r="C41" s="215"/>
      <c r="D41" s="215"/>
      <c r="E41" s="215"/>
      <c r="F41" s="216"/>
      <c r="G41" s="215"/>
      <c r="H41" s="215"/>
      <c r="I41" s="215"/>
      <c r="J41" s="215"/>
      <c r="K41" s="215"/>
      <c r="L41" s="215"/>
      <c r="M41" s="215"/>
      <c r="N41" s="215"/>
      <c r="O41" s="215"/>
      <c r="P41" s="215"/>
      <c r="Q41" s="215"/>
      <c r="R41" s="215"/>
      <c r="S41" s="215"/>
      <c r="T41" s="215"/>
      <c r="U41" s="215"/>
      <c r="V41" s="215"/>
      <c r="W41" s="215"/>
      <c r="X41" s="215"/>
      <c r="Y41" s="215"/>
      <c r="Z41" s="215"/>
      <c r="AA41" s="215"/>
      <c r="AB41" s="215"/>
      <c r="AC41" s="215"/>
      <c r="AD41" s="215"/>
      <c r="AE41" s="215"/>
      <c r="AF41" s="215"/>
      <c r="AG41" s="215"/>
      <c r="AH41" s="215"/>
      <c r="AI41" s="215"/>
      <c r="AJ41" s="215"/>
      <c r="AK41" s="215"/>
      <c r="AL41" s="217"/>
    </row>
    <row r="42" spans="1:38">
      <c r="A42" s="215"/>
      <c r="B42" s="215"/>
      <c r="C42" s="215"/>
      <c r="D42" s="215"/>
      <c r="E42" s="215"/>
      <c r="F42" s="216"/>
      <c r="G42" s="215"/>
      <c r="H42" s="215"/>
      <c r="I42" s="215"/>
      <c r="J42" s="215"/>
      <c r="K42" s="215"/>
      <c r="L42" s="215"/>
      <c r="M42" s="215"/>
      <c r="N42" s="215"/>
      <c r="O42" s="215"/>
      <c r="P42" s="215"/>
      <c r="Q42" s="215"/>
      <c r="R42" s="215"/>
      <c r="S42" s="215"/>
      <c r="T42" s="215"/>
      <c r="U42" s="215"/>
      <c r="V42" s="215"/>
      <c r="W42" s="215"/>
      <c r="X42" s="215"/>
      <c r="Y42" s="215"/>
      <c r="Z42" s="215"/>
      <c r="AA42" s="215"/>
      <c r="AB42" s="215"/>
      <c r="AC42" s="215"/>
      <c r="AD42" s="215"/>
      <c r="AE42" s="215"/>
      <c r="AF42" s="215"/>
      <c r="AG42" s="215"/>
      <c r="AH42" s="215"/>
      <c r="AI42" s="215"/>
      <c r="AJ42" s="215"/>
      <c r="AK42" s="215"/>
      <c r="AL42" s="217"/>
    </row>
    <row r="43" spans="1:38">
      <c r="A43" s="215"/>
      <c r="B43" s="215"/>
      <c r="C43" s="215"/>
      <c r="D43" s="215"/>
      <c r="E43" s="215"/>
      <c r="F43" s="216"/>
      <c r="G43" s="215"/>
      <c r="H43" s="215"/>
      <c r="I43" s="215"/>
      <c r="J43" s="215"/>
      <c r="K43" s="215"/>
      <c r="L43" s="215"/>
      <c r="M43" s="215"/>
      <c r="N43" s="215"/>
      <c r="O43" s="215"/>
      <c r="P43" s="215"/>
      <c r="Q43" s="215"/>
      <c r="R43" s="215"/>
      <c r="S43" s="215"/>
      <c r="T43" s="215"/>
      <c r="U43" s="215"/>
      <c r="V43" s="215"/>
      <c r="W43" s="215"/>
      <c r="X43" s="215"/>
      <c r="Y43" s="215"/>
      <c r="Z43" s="215"/>
      <c r="AA43" s="215"/>
      <c r="AB43" s="215"/>
      <c r="AC43" s="215"/>
      <c r="AD43" s="215"/>
      <c r="AE43" s="215"/>
      <c r="AF43" s="215"/>
      <c r="AG43" s="215"/>
      <c r="AH43" s="215"/>
      <c r="AI43" s="215"/>
      <c r="AJ43" s="215"/>
      <c r="AK43" s="215"/>
      <c r="AL43" s="217"/>
    </row>
    <row r="44" spans="1:38">
      <c r="A44" s="215"/>
      <c r="B44" s="215"/>
      <c r="C44" s="215"/>
      <c r="D44" s="215"/>
      <c r="E44" s="215"/>
      <c r="F44" s="216"/>
      <c r="G44" s="215"/>
      <c r="H44" s="215"/>
      <c r="I44" s="215"/>
      <c r="J44" s="215"/>
      <c r="K44" s="215"/>
      <c r="L44" s="215"/>
      <c r="M44" s="215"/>
      <c r="N44" s="215"/>
      <c r="O44" s="215"/>
      <c r="P44" s="215"/>
      <c r="Q44" s="215"/>
      <c r="R44" s="215"/>
      <c r="S44" s="215"/>
      <c r="T44" s="215"/>
      <c r="U44" s="215"/>
      <c r="V44" s="215"/>
      <c r="W44" s="215"/>
      <c r="X44" s="215"/>
      <c r="Y44" s="215"/>
      <c r="Z44" s="215"/>
      <c r="AA44" s="215"/>
      <c r="AB44" s="215"/>
      <c r="AC44" s="215"/>
      <c r="AD44" s="215"/>
      <c r="AE44" s="215"/>
      <c r="AF44" s="215"/>
      <c r="AG44" s="215"/>
      <c r="AH44" s="215"/>
      <c r="AI44" s="215"/>
      <c r="AJ44" s="215"/>
      <c r="AK44" s="215"/>
      <c r="AL44" s="217"/>
    </row>
    <row r="45" spans="1:38">
      <c r="A45" s="215"/>
      <c r="B45" s="215"/>
      <c r="C45" s="215"/>
      <c r="D45" s="215"/>
      <c r="E45" s="215"/>
      <c r="F45" s="216"/>
      <c r="G45" s="215"/>
      <c r="H45" s="215"/>
      <c r="I45" s="215"/>
      <c r="J45" s="215"/>
      <c r="K45" s="215"/>
      <c r="L45" s="215"/>
      <c r="M45" s="215"/>
      <c r="N45" s="215"/>
      <c r="O45" s="215"/>
      <c r="P45" s="215"/>
      <c r="Q45" s="215"/>
      <c r="R45" s="215"/>
      <c r="S45" s="215"/>
      <c r="T45" s="215"/>
      <c r="U45" s="215"/>
      <c r="V45" s="215"/>
      <c r="W45" s="215"/>
      <c r="X45" s="215"/>
      <c r="Y45" s="215"/>
      <c r="Z45" s="215"/>
      <c r="AA45" s="215"/>
      <c r="AB45" s="215"/>
      <c r="AC45" s="215"/>
      <c r="AD45" s="215"/>
      <c r="AE45" s="215"/>
      <c r="AF45" s="215"/>
      <c r="AG45" s="215"/>
      <c r="AH45" s="215"/>
      <c r="AI45" s="215"/>
      <c r="AJ45" s="215"/>
      <c r="AK45" s="215"/>
      <c r="AL45" s="217"/>
    </row>
    <row r="46" spans="1:38">
      <c r="A46" s="215"/>
      <c r="B46" s="215"/>
      <c r="C46" s="215"/>
      <c r="D46" s="215"/>
      <c r="E46" s="215"/>
      <c r="F46" s="216"/>
      <c r="G46" s="215"/>
      <c r="H46" s="215"/>
      <c r="I46" s="215"/>
      <c r="J46" s="215"/>
      <c r="K46" s="215"/>
      <c r="L46" s="215"/>
      <c r="M46" s="215"/>
      <c r="N46" s="215"/>
      <c r="O46" s="215"/>
      <c r="P46" s="215"/>
      <c r="Q46" s="215"/>
      <c r="R46" s="215"/>
      <c r="S46" s="215"/>
      <c r="T46" s="215"/>
      <c r="U46" s="215"/>
      <c r="V46" s="215"/>
      <c r="W46" s="215"/>
      <c r="X46" s="215"/>
      <c r="Y46" s="215"/>
      <c r="Z46" s="215"/>
      <c r="AA46" s="215"/>
      <c r="AB46" s="215"/>
      <c r="AC46" s="215"/>
      <c r="AD46" s="215"/>
      <c r="AE46" s="215"/>
      <c r="AF46" s="215"/>
      <c r="AG46" s="215"/>
      <c r="AH46" s="215"/>
      <c r="AI46" s="215"/>
      <c r="AJ46" s="215"/>
      <c r="AK46" s="215"/>
      <c r="AL46" s="217"/>
    </row>
    <row r="47" spans="1:38" ht="23.2" customHeight="1">
      <c r="A47" s="701" t="s">
        <v>222</v>
      </c>
      <c r="B47" s="701"/>
      <c r="C47" s="701"/>
      <c r="D47" s="701"/>
      <c r="E47" s="702"/>
      <c r="F47" s="229"/>
      <c r="G47" s="230"/>
      <c r="H47" s="231"/>
      <c r="I47" s="230"/>
      <c r="J47" s="215"/>
      <c r="K47" s="215"/>
      <c r="L47" s="215"/>
      <c r="M47" s="215"/>
      <c r="N47" s="215"/>
      <c r="O47" s="215"/>
      <c r="P47" s="215"/>
      <c r="Q47" s="215"/>
      <c r="R47" s="215"/>
      <c r="S47" s="215"/>
      <c r="T47" s="215"/>
      <c r="U47" s="215"/>
      <c r="V47" s="215"/>
      <c r="W47" s="215"/>
      <c r="X47" s="215"/>
      <c r="Y47" s="215"/>
      <c r="Z47" s="215"/>
      <c r="AA47" s="215"/>
      <c r="AB47" s="215"/>
      <c r="AC47" s="215"/>
      <c r="AD47" s="215"/>
      <c r="AE47" s="215"/>
      <c r="AF47" s="215"/>
      <c r="AG47" s="215"/>
      <c r="AH47" s="215"/>
      <c r="AI47" s="215"/>
      <c r="AJ47" s="215"/>
      <c r="AK47" s="215"/>
      <c r="AL47" s="217"/>
    </row>
    <row r="48" spans="1:38" ht="20.55" customHeight="1">
      <c r="A48" s="688" t="s">
        <v>223</v>
      </c>
      <c r="B48" s="688"/>
      <c r="C48" s="688"/>
      <c r="D48" s="688"/>
      <c r="E48" s="689"/>
      <c r="F48" s="225"/>
      <c r="G48" s="230"/>
      <c r="H48" s="231"/>
      <c r="I48" s="230"/>
      <c r="J48" s="215"/>
      <c r="K48" s="215"/>
      <c r="L48" s="215"/>
      <c r="M48" s="215"/>
      <c r="N48" s="215"/>
      <c r="O48" s="215"/>
      <c r="P48" s="215"/>
      <c r="Q48" s="215"/>
      <c r="R48" s="215"/>
      <c r="S48" s="215"/>
      <c r="T48" s="215"/>
      <c r="U48" s="215"/>
      <c r="V48" s="215"/>
      <c r="W48" s="215"/>
      <c r="X48" s="215"/>
      <c r="Y48" s="215"/>
      <c r="Z48" s="215"/>
      <c r="AA48" s="215"/>
      <c r="AB48" s="215"/>
      <c r="AC48" s="215"/>
      <c r="AD48" s="215"/>
      <c r="AE48" s="215"/>
      <c r="AF48" s="215"/>
      <c r="AG48" s="215"/>
      <c r="AH48" s="215"/>
      <c r="AI48" s="215"/>
      <c r="AJ48" s="215"/>
      <c r="AK48" s="215"/>
      <c r="AL48" s="217"/>
    </row>
    <row r="49" spans="1:38" ht="27.85">
      <c r="A49" s="215"/>
      <c r="B49" s="224"/>
      <c r="C49" s="224"/>
      <c r="D49" s="224"/>
      <c r="E49" s="224"/>
      <c r="F49" s="225"/>
      <c r="G49" s="224"/>
      <c r="H49" s="228"/>
      <c r="I49" s="215"/>
      <c r="J49" s="215"/>
      <c r="K49" s="215"/>
      <c r="L49" s="215"/>
      <c r="M49" s="215"/>
      <c r="N49" s="215"/>
      <c r="O49" s="215"/>
      <c r="P49" s="215"/>
      <c r="Q49" s="215"/>
      <c r="R49" s="215"/>
      <c r="S49" s="215"/>
      <c r="T49" s="215"/>
      <c r="U49" s="215"/>
      <c r="V49" s="215"/>
      <c r="W49" s="215"/>
      <c r="X49" s="215"/>
      <c r="Y49" s="215"/>
      <c r="Z49" s="215"/>
      <c r="AA49" s="215"/>
      <c r="AB49" s="215"/>
      <c r="AC49" s="215"/>
      <c r="AD49" s="215"/>
      <c r="AE49" s="215"/>
      <c r="AF49" s="215"/>
      <c r="AG49" s="215"/>
      <c r="AH49" s="215"/>
      <c r="AI49" s="215"/>
      <c r="AJ49" s="215"/>
      <c r="AK49" s="215"/>
      <c r="AL49" s="217"/>
    </row>
    <row r="50" spans="1:38" ht="14.8" customHeight="1">
      <c r="A50" s="215"/>
      <c r="B50" s="224"/>
      <c r="C50" s="224"/>
      <c r="D50" s="224"/>
      <c r="E50" s="224"/>
      <c r="F50" s="225"/>
      <c r="G50" s="224"/>
      <c r="H50" s="228"/>
      <c r="I50" s="215"/>
      <c r="J50" s="215"/>
      <c r="K50" s="215"/>
      <c r="L50" s="215"/>
      <c r="M50" s="215"/>
      <c r="N50" s="215"/>
      <c r="O50" s="215"/>
      <c r="P50" s="215"/>
      <c r="Q50" s="215"/>
      <c r="R50" s="215"/>
      <c r="S50" s="215"/>
      <c r="T50" s="215"/>
      <c r="U50" s="215"/>
      <c r="V50" s="215"/>
      <c r="W50" s="215"/>
      <c r="X50" s="215"/>
      <c r="Y50" s="215"/>
      <c r="Z50" s="215"/>
      <c r="AA50" s="215"/>
      <c r="AB50" s="215"/>
      <c r="AC50" s="215"/>
      <c r="AD50" s="215"/>
      <c r="AE50" s="215"/>
      <c r="AF50" s="215"/>
      <c r="AG50" s="215"/>
      <c r="AH50" s="215"/>
      <c r="AI50" s="215"/>
      <c r="AJ50" s="215"/>
      <c r="AK50" s="215"/>
      <c r="AL50" s="217"/>
    </row>
    <row r="51" spans="1:38">
      <c r="A51" s="215"/>
      <c r="B51" s="215"/>
      <c r="C51" s="215"/>
      <c r="D51" s="215"/>
      <c r="E51" s="215"/>
      <c r="F51" s="216"/>
      <c r="G51" s="215"/>
      <c r="H51" s="215"/>
      <c r="I51" s="215"/>
      <c r="J51" s="215"/>
      <c r="K51" s="215"/>
      <c r="L51" s="215"/>
      <c r="M51" s="215"/>
      <c r="N51" s="215"/>
      <c r="O51" s="215"/>
      <c r="P51" s="215"/>
      <c r="Q51" s="215"/>
      <c r="R51" s="215"/>
      <c r="S51" s="215"/>
      <c r="T51" s="215"/>
      <c r="U51" s="215"/>
      <c r="V51" s="215"/>
      <c r="W51" s="215"/>
      <c r="X51" s="215"/>
      <c r="Y51" s="215"/>
      <c r="Z51" s="215"/>
      <c r="AA51" s="215"/>
      <c r="AB51" s="215"/>
      <c r="AC51" s="215"/>
      <c r="AD51" s="215"/>
      <c r="AE51" s="215"/>
      <c r="AF51" s="215"/>
      <c r="AG51" s="215"/>
      <c r="AH51" s="215"/>
      <c r="AI51" s="215"/>
      <c r="AJ51" s="215"/>
      <c r="AK51" s="215"/>
      <c r="AL51" s="217"/>
    </row>
    <row r="52" spans="1:38">
      <c r="A52" s="215"/>
      <c r="B52" s="215"/>
      <c r="C52" s="215"/>
      <c r="D52" s="215"/>
      <c r="E52" s="215"/>
      <c r="F52" s="216"/>
      <c r="G52" s="215"/>
      <c r="H52" s="215"/>
      <c r="I52" s="215"/>
      <c r="J52" s="215"/>
      <c r="K52" s="215"/>
      <c r="L52" s="215"/>
      <c r="M52" s="215"/>
      <c r="N52" s="215"/>
      <c r="O52" s="215"/>
      <c r="P52" s="215"/>
      <c r="Q52" s="215"/>
      <c r="R52" s="215"/>
      <c r="S52" s="215"/>
      <c r="T52" s="215"/>
      <c r="U52" s="215"/>
      <c r="V52" s="215"/>
      <c r="W52" s="215"/>
      <c r="X52" s="215"/>
      <c r="Y52" s="215"/>
      <c r="Z52" s="215"/>
      <c r="AA52" s="215"/>
      <c r="AB52" s="215"/>
      <c r="AC52" s="215"/>
      <c r="AD52" s="215"/>
      <c r="AE52" s="215"/>
      <c r="AF52" s="215"/>
      <c r="AG52" s="215"/>
      <c r="AH52" s="215"/>
      <c r="AI52" s="215"/>
      <c r="AJ52" s="215"/>
      <c r="AK52" s="215"/>
      <c r="AL52" s="217"/>
    </row>
    <row r="53" spans="1:38">
      <c r="A53" s="215"/>
      <c r="B53" s="215"/>
      <c r="C53" s="215"/>
      <c r="D53" s="215"/>
      <c r="E53" s="215"/>
      <c r="F53" s="216"/>
      <c r="G53" s="215"/>
      <c r="H53" s="215"/>
      <c r="I53" s="215"/>
      <c r="J53" s="215"/>
      <c r="K53" s="215"/>
      <c r="L53" s="215"/>
      <c r="M53" s="215"/>
      <c r="N53" s="215"/>
      <c r="O53" s="215"/>
      <c r="P53" s="215"/>
      <c r="Q53" s="215"/>
      <c r="R53" s="215"/>
      <c r="S53" s="215"/>
      <c r="T53" s="215"/>
      <c r="U53" s="215"/>
      <c r="V53" s="215"/>
      <c r="W53" s="215"/>
      <c r="X53" s="215"/>
      <c r="Y53" s="215"/>
      <c r="Z53" s="215"/>
      <c r="AA53" s="215"/>
      <c r="AB53" s="215"/>
      <c r="AC53" s="215"/>
      <c r="AD53" s="215"/>
      <c r="AE53" s="215"/>
      <c r="AF53" s="215"/>
      <c r="AG53" s="215"/>
      <c r="AH53" s="215"/>
      <c r="AI53" s="215"/>
      <c r="AJ53" s="215"/>
      <c r="AK53" s="215"/>
      <c r="AL53" s="217"/>
    </row>
    <row r="54" spans="1:38">
      <c r="A54" s="215"/>
      <c r="B54" s="215"/>
      <c r="C54" s="215"/>
      <c r="D54" s="215"/>
      <c r="E54" s="215"/>
      <c r="F54" s="216"/>
      <c r="G54" s="215"/>
      <c r="H54" s="215"/>
      <c r="I54" s="215"/>
      <c r="J54" s="215"/>
      <c r="K54" s="215"/>
      <c r="L54" s="215"/>
      <c r="M54" s="215"/>
      <c r="N54" s="215"/>
      <c r="O54" s="215"/>
      <c r="P54" s="215"/>
      <c r="Q54" s="215"/>
      <c r="R54" s="215"/>
      <c r="S54" s="215"/>
      <c r="T54" s="215"/>
      <c r="U54" s="215"/>
      <c r="V54" s="215"/>
      <c r="W54" s="215"/>
      <c r="X54" s="215"/>
      <c r="Y54" s="215"/>
      <c r="Z54" s="215"/>
      <c r="AA54" s="215"/>
      <c r="AB54" s="215"/>
      <c r="AC54" s="215"/>
      <c r="AD54" s="215"/>
      <c r="AE54" s="215"/>
      <c r="AF54" s="215"/>
      <c r="AG54" s="215"/>
      <c r="AH54" s="215"/>
      <c r="AI54" s="215"/>
      <c r="AJ54" s="215"/>
      <c r="AK54" s="215"/>
      <c r="AL54" s="217"/>
    </row>
    <row r="55" spans="1:38">
      <c r="A55" s="215"/>
      <c r="B55" s="215"/>
      <c r="C55" s="215"/>
      <c r="D55" s="215"/>
      <c r="E55" s="215"/>
      <c r="F55" s="216"/>
      <c r="G55" s="215"/>
      <c r="H55" s="215"/>
      <c r="I55" s="215"/>
      <c r="J55" s="215"/>
      <c r="K55" s="215"/>
      <c r="L55" s="215"/>
      <c r="M55" s="215"/>
      <c r="N55" s="215"/>
      <c r="O55" s="215"/>
      <c r="P55" s="215"/>
      <c r="Q55" s="215"/>
      <c r="R55" s="215"/>
      <c r="S55" s="215"/>
      <c r="T55" s="215"/>
      <c r="U55" s="215"/>
      <c r="V55" s="215"/>
      <c r="W55" s="215"/>
      <c r="X55" s="215"/>
      <c r="Y55" s="215"/>
      <c r="Z55" s="215"/>
      <c r="AA55" s="215"/>
      <c r="AB55" s="215"/>
      <c r="AC55" s="215"/>
      <c r="AD55" s="215"/>
      <c r="AE55" s="215"/>
      <c r="AF55" s="215"/>
      <c r="AG55" s="215"/>
      <c r="AH55" s="215"/>
      <c r="AI55" s="215"/>
      <c r="AJ55" s="215"/>
      <c r="AK55" s="215"/>
      <c r="AL55" s="217"/>
    </row>
    <row r="56" spans="1:38">
      <c r="A56" s="215"/>
      <c r="B56" s="215"/>
      <c r="C56" s="215"/>
      <c r="D56" s="215"/>
      <c r="E56" s="215"/>
      <c r="F56" s="216"/>
      <c r="G56" s="215"/>
      <c r="H56" s="215"/>
      <c r="I56" s="215"/>
      <c r="J56" s="215"/>
      <c r="K56" s="215"/>
      <c r="L56" s="215"/>
      <c r="M56" s="215"/>
      <c r="N56" s="215"/>
      <c r="O56" s="215"/>
      <c r="P56" s="215"/>
      <c r="Q56" s="215"/>
      <c r="R56" s="215"/>
      <c r="S56" s="215"/>
      <c r="T56" s="215"/>
      <c r="U56" s="215"/>
      <c r="V56" s="215"/>
      <c r="W56" s="215"/>
      <c r="X56" s="215"/>
      <c r="Y56" s="215"/>
      <c r="Z56" s="215"/>
      <c r="AA56" s="215"/>
      <c r="AB56" s="215"/>
      <c r="AC56" s="215"/>
      <c r="AD56" s="215"/>
      <c r="AE56" s="215"/>
      <c r="AF56" s="215"/>
      <c r="AG56" s="215"/>
      <c r="AH56" s="215"/>
      <c r="AI56" s="215"/>
      <c r="AJ56" s="215"/>
      <c r="AK56" s="215"/>
      <c r="AL56" s="217"/>
    </row>
    <row r="57" spans="1:38">
      <c r="A57" s="215"/>
      <c r="B57" s="215"/>
      <c r="C57" s="215"/>
      <c r="D57" s="215"/>
      <c r="E57" s="215"/>
      <c r="F57" s="216"/>
      <c r="G57" s="215"/>
      <c r="H57" s="215"/>
      <c r="I57" s="215"/>
      <c r="J57" s="215"/>
      <c r="K57" s="215"/>
      <c r="L57" s="215"/>
      <c r="M57" s="215"/>
      <c r="N57" s="215"/>
      <c r="O57" s="215"/>
      <c r="P57" s="215"/>
      <c r="Q57" s="215"/>
      <c r="R57" s="215"/>
      <c r="S57" s="215"/>
      <c r="T57" s="215"/>
      <c r="U57" s="215"/>
      <c r="V57" s="215"/>
      <c r="W57" s="215"/>
      <c r="X57" s="215"/>
      <c r="Y57" s="215"/>
      <c r="Z57" s="215"/>
      <c r="AA57" s="215"/>
      <c r="AB57" s="215"/>
      <c r="AC57" s="215"/>
      <c r="AD57" s="215"/>
      <c r="AE57" s="215"/>
      <c r="AF57" s="215"/>
      <c r="AG57" s="215"/>
      <c r="AH57" s="215"/>
      <c r="AI57" s="215"/>
      <c r="AJ57" s="215"/>
      <c r="AK57" s="215"/>
      <c r="AL57" s="217"/>
    </row>
    <row r="58" spans="1:38">
      <c r="A58" s="215"/>
      <c r="B58" s="215"/>
      <c r="C58" s="215"/>
      <c r="D58" s="215"/>
      <c r="E58" s="215"/>
      <c r="F58" s="216"/>
      <c r="G58" s="215"/>
      <c r="H58" s="215"/>
      <c r="I58" s="215"/>
      <c r="J58" s="215"/>
      <c r="K58" s="215"/>
      <c r="L58" s="215"/>
      <c r="M58" s="215"/>
      <c r="N58" s="215"/>
      <c r="O58" s="215"/>
      <c r="P58" s="215"/>
      <c r="Q58" s="215"/>
      <c r="R58" s="215"/>
      <c r="S58" s="215"/>
      <c r="T58" s="215"/>
      <c r="U58" s="215"/>
      <c r="V58" s="215"/>
      <c r="W58" s="215"/>
      <c r="X58" s="215"/>
      <c r="Y58" s="215"/>
      <c r="Z58" s="215"/>
      <c r="AA58" s="215"/>
      <c r="AB58" s="215"/>
      <c r="AC58" s="215"/>
      <c r="AD58" s="215"/>
      <c r="AE58" s="215"/>
      <c r="AF58" s="215"/>
      <c r="AG58" s="215"/>
      <c r="AH58" s="215"/>
      <c r="AI58" s="215"/>
      <c r="AJ58" s="215"/>
      <c r="AK58" s="215"/>
      <c r="AL58" s="217"/>
    </row>
    <row r="59" spans="1:38">
      <c r="A59" s="215"/>
      <c r="B59" s="215"/>
      <c r="C59" s="215"/>
      <c r="D59" s="215"/>
      <c r="E59" s="215"/>
      <c r="F59" s="216"/>
      <c r="G59" s="215"/>
      <c r="H59" s="215"/>
      <c r="I59" s="215"/>
      <c r="J59" s="215"/>
      <c r="K59" s="215"/>
      <c r="L59" s="215"/>
      <c r="M59" s="215"/>
      <c r="N59" s="215"/>
      <c r="O59" s="215"/>
      <c r="P59" s="215"/>
      <c r="Q59" s="215"/>
      <c r="R59" s="215"/>
      <c r="S59" s="215"/>
      <c r="T59" s="215"/>
      <c r="U59" s="215"/>
      <c r="V59" s="215"/>
      <c r="W59" s="215"/>
      <c r="X59" s="215"/>
      <c r="Y59" s="215"/>
      <c r="Z59" s="215"/>
      <c r="AA59" s="215"/>
      <c r="AB59" s="215"/>
      <c r="AC59" s="215"/>
      <c r="AD59" s="215"/>
      <c r="AE59" s="215"/>
      <c r="AF59" s="215"/>
      <c r="AG59" s="215"/>
      <c r="AH59" s="215"/>
      <c r="AI59" s="215"/>
      <c r="AJ59" s="215"/>
      <c r="AK59" s="215"/>
      <c r="AL59" s="217"/>
    </row>
    <row r="60" spans="1:38">
      <c r="A60" s="215"/>
      <c r="B60" s="215"/>
      <c r="C60" s="215"/>
      <c r="D60" s="215"/>
      <c r="E60" s="215"/>
      <c r="F60" s="216"/>
      <c r="G60" s="215"/>
      <c r="H60" s="215"/>
      <c r="I60" s="215"/>
      <c r="J60" s="215"/>
      <c r="K60" s="215"/>
      <c r="L60" s="215"/>
      <c r="M60" s="215"/>
      <c r="N60" s="215"/>
      <c r="O60" s="215"/>
      <c r="P60" s="215"/>
      <c r="Q60" s="215"/>
      <c r="R60" s="215"/>
      <c r="S60" s="215"/>
      <c r="T60" s="215"/>
      <c r="U60" s="215"/>
      <c r="V60" s="215"/>
      <c r="W60" s="215"/>
      <c r="X60" s="215"/>
      <c r="Y60" s="215"/>
      <c r="Z60" s="215"/>
      <c r="AA60" s="215"/>
      <c r="AB60" s="215"/>
      <c r="AC60" s="215"/>
      <c r="AD60" s="215"/>
      <c r="AE60" s="215"/>
      <c r="AF60" s="215"/>
      <c r="AG60" s="215"/>
      <c r="AH60" s="215"/>
      <c r="AI60" s="215"/>
      <c r="AJ60" s="215"/>
      <c r="AK60" s="215"/>
      <c r="AL60" s="217"/>
    </row>
    <row r="61" spans="1:38" ht="16.350000000000001" customHeight="1">
      <c r="A61" s="688" t="s">
        <v>224</v>
      </c>
      <c r="B61" s="688"/>
      <c r="C61" s="688"/>
      <c r="D61" s="688"/>
      <c r="E61" s="689"/>
      <c r="F61" s="225"/>
      <c r="G61" s="232"/>
      <c r="H61" s="233"/>
      <c r="I61" s="215"/>
      <c r="J61" s="215"/>
      <c r="K61" s="215"/>
      <c r="L61" s="215"/>
      <c r="M61" s="215"/>
      <c r="N61" s="215"/>
      <c r="O61" s="215"/>
      <c r="P61" s="215"/>
      <c r="Q61" s="215"/>
      <c r="R61" s="215"/>
      <c r="S61" s="215"/>
      <c r="T61" s="215"/>
      <c r="U61" s="215"/>
      <c r="V61" s="215"/>
      <c r="W61" s="215"/>
      <c r="X61" s="215"/>
      <c r="Y61" s="215"/>
      <c r="Z61" s="215"/>
      <c r="AA61" s="215"/>
      <c r="AB61" s="215"/>
      <c r="AC61" s="215"/>
      <c r="AD61" s="215"/>
      <c r="AE61" s="215"/>
      <c r="AF61" s="215"/>
      <c r="AG61" s="215"/>
      <c r="AH61" s="215"/>
      <c r="AI61" s="215"/>
      <c r="AJ61" s="215"/>
      <c r="AK61" s="215"/>
      <c r="AL61" s="217"/>
    </row>
    <row r="62" spans="1:38" ht="22" customHeight="1">
      <c r="A62" s="688" t="s">
        <v>223</v>
      </c>
      <c r="B62" s="688"/>
      <c r="C62" s="688"/>
      <c r="D62" s="688"/>
      <c r="E62" s="689"/>
      <c r="F62" s="225"/>
      <c r="G62" s="234"/>
      <c r="H62" s="235"/>
      <c r="I62" s="215"/>
      <c r="J62" s="215"/>
      <c r="K62" s="215"/>
      <c r="L62" s="215"/>
      <c r="M62" s="215"/>
      <c r="N62" s="215"/>
      <c r="O62" s="215"/>
      <c r="P62" s="215"/>
      <c r="Q62" s="215"/>
      <c r="R62" s="215"/>
      <c r="S62" s="215"/>
      <c r="T62" s="215"/>
      <c r="U62" s="215"/>
      <c r="V62" s="215"/>
      <c r="W62" s="215"/>
      <c r="X62" s="215"/>
      <c r="Y62" s="215"/>
      <c r="Z62" s="215"/>
      <c r="AA62" s="215"/>
      <c r="AB62" s="215"/>
      <c r="AC62" s="215"/>
      <c r="AD62" s="215"/>
      <c r="AE62" s="215"/>
      <c r="AF62" s="215"/>
      <c r="AG62" s="215"/>
      <c r="AH62" s="215"/>
      <c r="AI62" s="215"/>
      <c r="AJ62" s="215"/>
      <c r="AK62" s="215"/>
      <c r="AL62" s="217"/>
    </row>
    <row r="63" spans="1:38" ht="22" customHeight="1">
      <c r="A63" s="215"/>
      <c r="B63" s="224"/>
      <c r="C63" s="234"/>
      <c r="D63" s="234"/>
      <c r="E63" s="234"/>
      <c r="F63" s="236"/>
      <c r="G63" s="234"/>
      <c r="H63" s="235"/>
      <c r="I63" s="215"/>
      <c r="J63" s="215"/>
      <c r="K63" s="215"/>
      <c r="L63" s="215"/>
      <c r="M63" s="215"/>
      <c r="N63" s="215"/>
      <c r="O63" s="215"/>
      <c r="P63" s="215"/>
      <c r="Q63" s="215"/>
      <c r="R63" s="215"/>
      <c r="S63" s="215"/>
      <c r="T63" s="215"/>
      <c r="U63" s="215"/>
      <c r="V63" s="215"/>
      <c r="W63" s="215"/>
      <c r="X63" s="215"/>
      <c r="Y63" s="215"/>
      <c r="Z63" s="215"/>
      <c r="AA63" s="215"/>
      <c r="AB63" s="215"/>
      <c r="AC63" s="215"/>
      <c r="AD63" s="215"/>
      <c r="AE63" s="215"/>
      <c r="AF63" s="215"/>
      <c r="AG63" s="215"/>
      <c r="AH63" s="215"/>
      <c r="AI63" s="215"/>
      <c r="AJ63" s="215"/>
      <c r="AK63" s="215"/>
      <c r="AL63" s="217"/>
    </row>
    <row r="64" spans="1:38" ht="18.55" customHeight="1">
      <c r="A64" s="215"/>
      <c r="B64" s="234"/>
      <c r="C64" s="234"/>
      <c r="D64" s="234"/>
      <c r="E64" s="234"/>
      <c r="F64" s="236"/>
      <c r="G64" s="234"/>
      <c r="H64" s="235"/>
      <c r="I64" s="215"/>
      <c r="J64" s="215"/>
      <c r="K64" s="215"/>
      <c r="L64" s="215"/>
      <c r="M64" s="215"/>
      <c r="N64" s="215"/>
      <c r="O64" s="215"/>
      <c r="P64" s="215"/>
      <c r="Q64" s="215"/>
      <c r="R64" s="215"/>
      <c r="S64" s="215"/>
      <c r="T64" s="237"/>
      <c r="U64" s="215"/>
      <c r="V64" s="215"/>
      <c r="W64" s="215"/>
      <c r="X64" s="215"/>
      <c r="Y64" s="215"/>
      <c r="Z64" s="215"/>
      <c r="AA64" s="215"/>
      <c r="AB64" s="215"/>
      <c r="AC64" s="215"/>
      <c r="AD64" s="215"/>
      <c r="AE64" s="215"/>
      <c r="AF64" s="215"/>
      <c r="AG64" s="215"/>
      <c r="AH64" s="215"/>
      <c r="AI64" s="215"/>
      <c r="AJ64" s="215"/>
      <c r="AK64" s="215"/>
      <c r="AL64" s="217"/>
    </row>
    <row r="65" spans="1:38" ht="18.55" customHeight="1">
      <c r="A65" s="215"/>
      <c r="B65" s="234"/>
      <c r="C65" s="234"/>
      <c r="D65" s="234"/>
      <c r="E65" s="234"/>
      <c r="F65" s="236"/>
      <c r="G65" s="234"/>
      <c r="H65" s="235"/>
      <c r="I65" s="215"/>
      <c r="J65" s="215"/>
      <c r="K65" s="215"/>
      <c r="L65" s="215"/>
      <c r="M65" s="215"/>
      <c r="N65" s="215"/>
      <c r="O65" s="215"/>
      <c r="P65" s="215"/>
      <c r="Q65" s="215"/>
      <c r="R65" s="215"/>
      <c r="S65" s="215"/>
      <c r="T65" s="237"/>
      <c r="U65" s="215"/>
      <c r="V65" s="215"/>
      <c r="W65" s="215"/>
      <c r="X65" s="215"/>
      <c r="Y65" s="215"/>
      <c r="Z65" s="215"/>
      <c r="AA65" s="215"/>
      <c r="AB65" s="215"/>
      <c r="AC65" s="215"/>
      <c r="AD65" s="215"/>
      <c r="AE65" s="215"/>
      <c r="AF65" s="215"/>
      <c r="AG65" s="215"/>
      <c r="AH65" s="215"/>
      <c r="AI65" s="215"/>
      <c r="AJ65" s="215"/>
      <c r="AK65" s="215"/>
      <c r="AL65" s="217"/>
    </row>
    <row r="66" spans="1:38" ht="18.55" customHeight="1">
      <c r="A66" s="215"/>
      <c r="B66" s="234"/>
      <c r="C66" s="234"/>
      <c r="D66" s="234"/>
      <c r="E66" s="234"/>
      <c r="F66" s="236"/>
      <c r="G66" s="234"/>
      <c r="H66" s="235"/>
      <c r="I66" s="215"/>
      <c r="J66" s="215"/>
      <c r="K66" s="215"/>
      <c r="L66" s="215"/>
      <c r="M66" s="215"/>
      <c r="N66" s="215"/>
      <c r="O66" s="215"/>
      <c r="P66" s="215"/>
      <c r="Q66" s="215"/>
      <c r="R66" s="215"/>
      <c r="S66" s="215"/>
      <c r="T66" s="237"/>
      <c r="U66" s="215"/>
      <c r="V66" s="215"/>
      <c r="W66" s="215"/>
      <c r="X66" s="215"/>
      <c r="Y66" s="215"/>
      <c r="Z66" s="215"/>
      <c r="AA66" s="215"/>
      <c r="AB66" s="215"/>
      <c r="AC66" s="215"/>
      <c r="AD66" s="215"/>
      <c r="AE66" s="215"/>
      <c r="AF66" s="215"/>
      <c r="AG66" s="215"/>
      <c r="AH66" s="215"/>
      <c r="AI66" s="215"/>
      <c r="AJ66" s="215"/>
      <c r="AK66" s="215"/>
      <c r="AL66" s="217"/>
    </row>
    <row r="67" spans="1:38" ht="11.4" customHeight="1">
      <c r="A67" s="215"/>
      <c r="B67" s="238"/>
      <c r="C67" s="238"/>
      <c r="D67" s="238"/>
      <c r="E67" s="238"/>
      <c r="F67" s="239"/>
      <c r="G67" s="238"/>
      <c r="H67" s="238"/>
      <c r="I67" s="215"/>
      <c r="J67" s="215"/>
      <c r="K67" s="215"/>
      <c r="L67" s="215"/>
      <c r="M67" s="215"/>
      <c r="N67" s="215"/>
      <c r="O67" s="215"/>
      <c r="P67" s="215"/>
      <c r="Q67" s="215"/>
      <c r="R67" s="215"/>
      <c r="S67" s="215"/>
      <c r="T67" s="215"/>
      <c r="U67" s="215"/>
      <c r="V67" s="215"/>
      <c r="W67" s="215"/>
      <c r="X67" s="215"/>
      <c r="Y67" s="215"/>
      <c r="Z67" s="215"/>
      <c r="AA67" s="215"/>
      <c r="AB67" s="215"/>
      <c r="AC67" s="215"/>
      <c r="AD67" s="215"/>
      <c r="AE67" s="215"/>
      <c r="AF67" s="215"/>
      <c r="AG67" s="215"/>
      <c r="AH67" s="215"/>
      <c r="AI67" s="215"/>
      <c r="AJ67" s="215"/>
      <c r="AK67" s="215"/>
      <c r="AL67" s="217"/>
    </row>
    <row r="68" spans="1:38">
      <c r="A68" s="215"/>
      <c r="B68" s="215"/>
      <c r="C68" s="215"/>
      <c r="D68" s="215"/>
      <c r="E68" s="215"/>
      <c r="F68" s="216"/>
      <c r="G68" s="215"/>
      <c r="H68" s="215"/>
      <c r="I68" s="215"/>
      <c r="J68" s="215"/>
      <c r="K68" s="215"/>
      <c r="L68" s="215"/>
      <c r="M68" s="215"/>
      <c r="N68" s="215"/>
      <c r="O68" s="215"/>
      <c r="P68" s="215"/>
      <c r="Q68" s="215"/>
      <c r="R68" s="215"/>
      <c r="S68" s="215"/>
      <c r="T68" s="215"/>
      <c r="U68" s="215"/>
      <c r="V68" s="215"/>
      <c r="W68" s="215"/>
      <c r="X68" s="215"/>
      <c r="Y68" s="215"/>
      <c r="Z68" s="215"/>
      <c r="AA68" s="215"/>
      <c r="AB68" s="215"/>
      <c r="AC68" s="215"/>
      <c r="AD68" s="215"/>
      <c r="AE68" s="215"/>
      <c r="AF68" s="215"/>
      <c r="AG68" s="215"/>
      <c r="AH68" s="215"/>
      <c r="AI68" s="215"/>
      <c r="AJ68" s="215"/>
      <c r="AK68" s="215"/>
      <c r="AL68" s="217"/>
    </row>
    <row r="69" spans="1:38" ht="21.65">
      <c r="A69" s="215"/>
      <c r="B69" s="215"/>
      <c r="C69" s="240"/>
      <c r="D69" s="240"/>
      <c r="E69" s="240"/>
      <c r="F69" s="241"/>
      <c r="G69" s="240"/>
      <c r="H69" s="240"/>
      <c r="I69" s="240"/>
      <c r="J69" s="240"/>
      <c r="K69" s="240"/>
      <c r="L69" s="240"/>
      <c r="M69" s="240"/>
      <c r="N69" s="240"/>
      <c r="O69" s="240"/>
      <c r="P69" s="240"/>
      <c r="Q69" s="240"/>
      <c r="R69" s="240"/>
      <c r="S69" s="240"/>
      <c r="T69" s="240"/>
      <c r="U69" s="240"/>
      <c r="V69" s="240"/>
      <c r="W69" s="240"/>
      <c r="X69" s="240"/>
      <c r="Y69" s="242"/>
      <c r="Z69" s="240"/>
      <c r="AA69" s="240"/>
      <c r="AB69" s="240"/>
      <c r="AC69" s="240"/>
      <c r="AD69" s="240"/>
      <c r="AE69" s="240"/>
      <c r="AF69" s="240"/>
      <c r="AG69" s="240"/>
      <c r="AH69" s="240"/>
      <c r="AI69" s="240"/>
      <c r="AJ69" s="240"/>
      <c r="AK69" s="240"/>
      <c r="AL69" s="243"/>
    </row>
    <row r="70" spans="1:38">
      <c r="A70" s="215"/>
      <c r="B70" s="215"/>
      <c r="C70" s="240"/>
      <c r="D70" s="240"/>
      <c r="E70" s="240"/>
      <c r="F70" s="241"/>
      <c r="G70" s="240"/>
      <c r="H70" s="240"/>
      <c r="I70" s="240"/>
      <c r="J70" s="240"/>
      <c r="K70" s="240"/>
      <c r="L70" s="240"/>
      <c r="M70" s="240"/>
      <c r="N70" s="240"/>
      <c r="O70" s="240"/>
      <c r="P70" s="240"/>
      <c r="Q70" s="240"/>
      <c r="R70" s="240"/>
      <c r="S70" s="240"/>
      <c r="T70" s="240"/>
      <c r="U70" s="240"/>
      <c r="V70" s="240"/>
      <c r="W70" s="240"/>
      <c r="X70" s="240"/>
      <c r="Y70" s="240"/>
      <c r="Z70" s="240"/>
      <c r="AA70" s="240"/>
      <c r="AB70" s="240"/>
      <c r="AC70" s="240"/>
      <c r="AD70" s="240"/>
      <c r="AE70" s="240"/>
      <c r="AF70" s="240"/>
      <c r="AG70" s="240"/>
      <c r="AH70" s="240"/>
      <c r="AI70" s="240"/>
      <c r="AJ70" s="240"/>
      <c r="AK70" s="240"/>
      <c r="AL70" s="243"/>
    </row>
    <row r="71" spans="1:38">
      <c r="A71" s="215"/>
      <c r="B71" s="215"/>
      <c r="C71" s="240"/>
      <c r="D71" s="240"/>
      <c r="E71" s="240"/>
      <c r="F71" s="241"/>
      <c r="G71" s="240"/>
      <c r="H71" s="240"/>
      <c r="I71" s="240"/>
      <c r="J71" s="240"/>
      <c r="K71" s="240"/>
      <c r="L71" s="240"/>
      <c r="M71" s="240"/>
      <c r="N71" s="240"/>
      <c r="O71" s="240"/>
      <c r="P71" s="240"/>
      <c r="Q71" s="240"/>
      <c r="R71" s="240"/>
      <c r="S71" s="240"/>
      <c r="T71" s="240"/>
      <c r="U71" s="240"/>
      <c r="V71" s="240"/>
      <c r="W71" s="240"/>
      <c r="X71" s="240"/>
      <c r="Y71" s="240"/>
      <c r="Z71" s="240"/>
      <c r="AA71" s="240"/>
      <c r="AB71" s="240"/>
      <c r="AC71" s="240"/>
      <c r="AD71" s="240"/>
      <c r="AE71" s="240"/>
      <c r="AF71" s="240"/>
      <c r="AG71" s="240"/>
      <c r="AH71" s="240"/>
      <c r="AI71" s="240"/>
      <c r="AJ71" s="240"/>
      <c r="AK71" s="240"/>
      <c r="AL71" s="243"/>
    </row>
    <row r="72" spans="1:38" ht="21.65">
      <c r="A72" s="215"/>
      <c r="B72" s="215"/>
      <c r="C72" s="240"/>
      <c r="D72" s="240"/>
      <c r="E72" s="240"/>
      <c r="F72" s="241"/>
      <c r="G72" s="240"/>
      <c r="H72" s="240"/>
      <c r="I72" s="240"/>
      <c r="J72" s="240"/>
      <c r="K72" s="240"/>
      <c r="L72" s="240"/>
      <c r="M72" s="240"/>
      <c r="N72" s="240"/>
      <c r="O72" s="240"/>
      <c r="P72" s="240"/>
      <c r="Q72" s="240"/>
      <c r="R72" s="240"/>
      <c r="S72" s="240"/>
      <c r="T72" s="240"/>
      <c r="U72" s="240"/>
      <c r="V72" s="240"/>
      <c r="W72" s="240"/>
      <c r="X72" s="240"/>
      <c r="Y72" s="240"/>
      <c r="Z72" s="240"/>
      <c r="AA72" s="244"/>
      <c r="AB72" s="240"/>
      <c r="AC72" s="240"/>
      <c r="AD72" s="240"/>
      <c r="AE72" s="240"/>
      <c r="AF72" s="240"/>
      <c r="AG72" s="240"/>
      <c r="AH72" s="240"/>
      <c r="AI72" s="240"/>
      <c r="AJ72" s="240"/>
      <c r="AK72" s="240"/>
      <c r="AL72" s="243"/>
    </row>
    <row r="73" spans="1:38" ht="21.65">
      <c r="A73" s="215"/>
      <c r="B73" s="215"/>
      <c r="C73" s="240"/>
      <c r="D73" s="240"/>
      <c r="E73" s="240"/>
      <c r="F73" s="241"/>
      <c r="G73" s="240"/>
      <c r="H73" s="240"/>
      <c r="I73" s="240"/>
      <c r="J73" s="240"/>
      <c r="K73" s="240"/>
      <c r="L73" s="240"/>
      <c r="M73" s="240"/>
      <c r="N73" s="240"/>
      <c r="O73" s="240"/>
      <c r="P73" s="240"/>
      <c r="Q73" s="240"/>
      <c r="R73" s="240"/>
      <c r="S73" s="240"/>
      <c r="T73" s="240"/>
      <c r="U73" s="240"/>
      <c r="V73" s="240"/>
      <c r="W73" s="240"/>
      <c r="X73" s="240"/>
      <c r="Y73" s="240"/>
      <c r="Z73" s="240"/>
      <c r="AA73" s="245"/>
      <c r="AB73" s="240"/>
      <c r="AC73" s="240"/>
      <c r="AD73" s="240"/>
      <c r="AE73" s="240"/>
      <c r="AF73" s="240"/>
      <c r="AG73" s="240"/>
      <c r="AH73" s="240"/>
      <c r="AI73" s="240"/>
      <c r="AJ73" s="240"/>
      <c r="AK73" s="240"/>
      <c r="AL73" s="243"/>
    </row>
    <row r="74" spans="1:38">
      <c r="A74" s="215"/>
      <c r="B74" s="215"/>
      <c r="C74" s="240"/>
      <c r="D74" s="240"/>
      <c r="E74" s="240"/>
      <c r="F74" s="241"/>
      <c r="G74" s="240"/>
      <c r="H74" s="240"/>
      <c r="I74" s="240"/>
      <c r="J74" s="240"/>
      <c r="K74" s="240"/>
      <c r="L74" s="240"/>
      <c r="M74" s="240"/>
      <c r="N74" s="240"/>
      <c r="O74" s="240"/>
      <c r="P74" s="240"/>
      <c r="Q74" s="240"/>
      <c r="R74" s="240"/>
      <c r="S74" s="240"/>
      <c r="T74" s="240"/>
      <c r="U74" s="240"/>
      <c r="V74" s="240"/>
      <c r="W74" s="240"/>
      <c r="X74" s="240"/>
      <c r="Y74" s="240"/>
      <c r="Z74" s="240"/>
      <c r="AA74" s="240"/>
      <c r="AB74" s="240"/>
      <c r="AC74" s="240"/>
      <c r="AD74" s="240"/>
      <c r="AE74" s="240"/>
      <c r="AF74" s="240"/>
      <c r="AG74" s="240"/>
      <c r="AH74" s="240"/>
      <c r="AI74" s="240"/>
      <c r="AJ74" s="240"/>
      <c r="AK74" s="240"/>
      <c r="AL74" s="243"/>
    </row>
    <row r="75" spans="1:38">
      <c r="A75" s="215"/>
      <c r="B75" s="215"/>
      <c r="C75" s="240"/>
      <c r="D75" s="240"/>
      <c r="E75" s="240"/>
      <c r="F75" s="241"/>
      <c r="G75" s="240"/>
      <c r="H75" s="240"/>
      <c r="I75" s="240"/>
      <c r="J75" s="240"/>
      <c r="K75" s="240"/>
      <c r="L75" s="240"/>
      <c r="M75" s="240"/>
      <c r="N75" s="240"/>
      <c r="O75" s="240"/>
      <c r="P75" s="240"/>
      <c r="Q75" s="240"/>
      <c r="R75" s="240"/>
      <c r="S75" s="240"/>
      <c r="T75" s="240"/>
      <c r="U75" s="240"/>
      <c r="V75" s="240"/>
      <c r="W75" s="240"/>
      <c r="X75" s="240"/>
      <c r="Y75" s="240"/>
      <c r="Z75" s="240"/>
      <c r="AA75" s="240"/>
      <c r="AB75" s="240"/>
      <c r="AC75" s="240"/>
      <c r="AD75" s="240"/>
      <c r="AE75" s="240"/>
      <c r="AF75" s="240"/>
      <c r="AG75" s="240"/>
      <c r="AH75" s="240"/>
      <c r="AI75" s="240"/>
      <c r="AJ75" s="240"/>
      <c r="AK75" s="240"/>
      <c r="AL75" s="243"/>
    </row>
    <row r="76" spans="1:38">
      <c r="A76" s="215"/>
      <c r="B76" s="215"/>
      <c r="C76" s="240"/>
      <c r="D76" s="240"/>
      <c r="E76" s="240"/>
      <c r="F76" s="241"/>
      <c r="G76" s="240"/>
      <c r="H76" s="240"/>
      <c r="I76" s="240"/>
      <c r="J76" s="240"/>
      <c r="K76" s="240"/>
      <c r="L76" s="240"/>
      <c r="M76" s="240"/>
      <c r="N76" s="240"/>
      <c r="O76" s="240"/>
      <c r="P76" s="240"/>
      <c r="Q76" s="240"/>
      <c r="R76" s="240"/>
      <c r="S76" s="240"/>
      <c r="T76" s="240"/>
      <c r="U76" s="240"/>
      <c r="V76" s="240"/>
      <c r="W76" s="240"/>
      <c r="X76" s="240"/>
      <c r="Y76" s="240"/>
      <c r="Z76" s="240"/>
      <c r="AA76" s="240"/>
      <c r="AB76" s="240"/>
      <c r="AC76" s="240"/>
      <c r="AD76" s="240"/>
      <c r="AE76" s="240"/>
      <c r="AF76" s="240"/>
      <c r="AG76" s="240"/>
      <c r="AH76" s="240"/>
      <c r="AI76" s="240"/>
      <c r="AJ76" s="240"/>
      <c r="AK76" s="240"/>
      <c r="AL76" s="243"/>
    </row>
    <row r="77" spans="1:38">
      <c r="A77" s="215"/>
      <c r="B77" s="215"/>
      <c r="C77" s="240"/>
      <c r="D77" s="240"/>
      <c r="E77" s="240"/>
      <c r="F77" s="241"/>
      <c r="G77" s="240"/>
      <c r="H77" s="240"/>
      <c r="I77" s="240"/>
      <c r="J77" s="240"/>
      <c r="K77" s="240"/>
      <c r="L77" s="240"/>
      <c r="M77" s="240"/>
      <c r="N77" s="240"/>
      <c r="O77" s="240"/>
      <c r="P77" s="240"/>
      <c r="Q77" s="240"/>
      <c r="R77" s="240"/>
      <c r="S77" s="240"/>
      <c r="T77" s="240"/>
      <c r="U77" s="240"/>
      <c r="V77" s="240"/>
      <c r="W77" s="240"/>
      <c r="X77" s="240"/>
      <c r="Y77" s="240"/>
      <c r="Z77" s="240"/>
      <c r="AA77" s="240"/>
      <c r="AB77" s="240"/>
      <c r="AC77" s="240"/>
      <c r="AD77" s="240"/>
      <c r="AE77" s="240"/>
      <c r="AF77" s="240"/>
      <c r="AG77" s="240"/>
      <c r="AH77" s="240"/>
      <c r="AI77" s="240"/>
      <c r="AJ77" s="240"/>
      <c r="AK77" s="240"/>
      <c r="AL77" s="243"/>
    </row>
    <row r="78" spans="1:38">
      <c r="A78" s="215"/>
      <c r="B78" s="215"/>
      <c r="C78" s="240"/>
      <c r="D78" s="240"/>
      <c r="E78" s="240"/>
      <c r="F78" s="241"/>
      <c r="G78" s="240"/>
      <c r="H78" s="240"/>
      <c r="I78" s="240"/>
      <c r="J78" s="240"/>
      <c r="K78" s="240"/>
      <c r="L78" s="240"/>
      <c r="M78" s="240"/>
      <c r="N78" s="240"/>
      <c r="O78" s="240"/>
      <c r="P78" s="240"/>
      <c r="Q78" s="240"/>
      <c r="R78" s="240"/>
      <c r="S78" s="240"/>
      <c r="T78" s="240"/>
      <c r="U78" s="240"/>
      <c r="V78" s="240"/>
      <c r="W78" s="240"/>
      <c r="X78" s="240"/>
      <c r="Y78" s="240"/>
      <c r="Z78" s="240"/>
      <c r="AA78" s="240"/>
      <c r="AB78" s="240"/>
      <c r="AC78" s="240"/>
      <c r="AD78" s="240"/>
      <c r="AE78" s="240"/>
      <c r="AF78" s="240"/>
      <c r="AG78" s="240"/>
      <c r="AH78" s="240"/>
      <c r="AI78" s="240"/>
      <c r="AJ78" s="240"/>
      <c r="AK78" s="240"/>
      <c r="AL78" s="243"/>
    </row>
    <row r="79" spans="1:38">
      <c r="A79" s="215"/>
      <c r="B79" s="215"/>
      <c r="C79" s="240"/>
      <c r="D79" s="240"/>
      <c r="E79" s="240"/>
      <c r="F79" s="241"/>
      <c r="G79" s="240"/>
      <c r="H79" s="240"/>
      <c r="I79" s="240"/>
      <c r="J79" s="240"/>
      <c r="K79" s="240"/>
      <c r="L79" s="240"/>
      <c r="M79" s="240"/>
      <c r="N79" s="240"/>
      <c r="O79" s="240"/>
      <c r="P79" s="240"/>
      <c r="Q79" s="240"/>
      <c r="R79" s="240"/>
      <c r="S79" s="240"/>
      <c r="T79" s="240"/>
      <c r="U79" s="240"/>
      <c r="V79" s="240"/>
      <c r="W79" s="240"/>
      <c r="X79" s="240"/>
      <c r="Y79" s="240"/>
      <c r="Z79" s="240"/>
      <c r="AA79" s="240"/>
      <c r="AB79" s="240"/>
      <c r="AC79" s="240"/>
      <c r="AD79" s="240"/>
      <c r="AE79" s="240"/>
      <c r="AF79" s="240"/>
      <c r="AG79" s="240"/>
      <c r="AH79" s="240"/>
      <c r="AI79" s="240"/>
      <c r="AJ79" s="240"/>
      <c r="AK79" s="240"/>
      <c r="AL79" s="243"/>
    </row>
    <row r="80" spans="1:38">
      <c r="A80" s="215"/>
      <c r="B80" s="215"/>
      <c r="C80" s="240"/>
      <c r="D80" s="240"/>
      <c r="E80" s="240"/>
      <c r="F80" s="241"/>
      <c r="G80" s="240"/>
      <c r="H80" s="240"/>
      <c r="I80" s="240"/>
      <c r="J80" s="240"/>
      <c r="K80" s="240"/>
      <c r="L80" s="240"/>
      <c r="M80" s="240"/>
      <c r="N80" s="240"/>
      <c r="O80" s="240"/>
      <c r="P80" s="240"/>
      <c r="Q80" s="240"/>
      <c r="R80" s="240"/>
      <c r="S80" s="240"/>
      <c r="T80" s="240"/>
      <c r="U80" s="240"/>
      <c r="V80" s="240"/>
      <c r="W80" s="240"/>
      <c r="X80" s="240"/>
      <c r="Y80" s="240"/>
      <c r="Z80" s="240"/>
      <c r="AA80" s="240"/>
      <c r="AB80" s="240"/>
      <c r="AC80" s="240"/>
      <c r="AD80" s="240"/>
      <c r="AE80" s="240"/>
      <c r="AF80" s="240"/>
      <c r="AG80" s="240"/>
      <c r="AH80" s="240"/>
      <c r="AI80" s="240"/>
      <c r="AJ80" s="240"/>
      <c r="AK80" s="240"/>
      <c r="AL80" s="243"/>
    </row>
    <row r="81" spans="1:38">
      <c r="A81" s="215"/>
      <c r="B81" s="215"/>
      <c r="C81" s="240"/>
      <c r="D81" s="240"/>
      <c r="E81" s="240"/>
      <c r="F81" s="241"/>
      <c r="G81" s="240"/>
      <c r="H81" s="240"/>
      <c r="I81" s="240"/>
      <c r="J81" s="240"/>
      <c r="K81" s="240"/>
      <c r="L81" s="240"/>
      <c r="M81" s="240"/>
      <c r="N81" s="240"/>
      <c r="O81" s="240"/>
      <c r="P81" s="240"/>
      <c r="Q81" s="240"/>
      <c r="R81" s="240"/>
      <c r="S81" s="240"/>
      <c r="T81" s="240"/>
      <c r="U81" s="240"/>
      <c r="V81" s="240"/>
      <c r="W81" s="240"/>
      <c r="X81" s="240"/>
      <c r="Y81" s="240"/>
      <c r="Z81" s="240"/>
      <c r="AA81" s="240"/>
      <c r="AB81" s="240"/>
      <c r="AC81" s="240"/>
      <c r="AD81" s="240"/>
      <c r="AE81" s="240"/>
      <c r="AF81" s="240"/>
      <c r="AG81" s="240"/>
      <c r="AH81" s="240"/>
      <c r="AI81" s="240"/>
      <c r="AJ81" s="240"/>
      <c r="AK81" s="240"/>
      <c r="AL81" s="243"/>
    </row>
    <row r="82" spans="1:38">
      <c r="A82" s="215"/>
      <c r="B82" s="215"/>
      <c r="C82" s="240"/>
      <c r="D82" s="240"/>
      <c r="E82" s="240"/>
      <c r="F82" s="241"/>
      <c r="G82" s="240"/>
      <c r="H82" s="240"/>
      <c r="I82" s="240"/>
      <c r="J82" s="240"/>
      <c r="K82" s="240"/>
      <c r="L82" s="240"/>
      <c r="M82" s="240"/>
      <c r="N82" s="240"/>
      <c r="O82" s="240"/>
      <c r="P82" s="240"/>
      <c r="Q82" s="240"/>
      <c r="R82" s="240"/>
      <c r="S82" s="240"/>
      <c r="T82" s="240"/>
      <c r="U82" s="240"/>
      <c r="V82" s="240"/>
      <c r="W82" s="240"/>
      <c r="X82" s="240"/>
      <c r="Y82" s="240"/>
      <c r="Z82" s="240"/>
      <c r="AA82" s="240"/>
      <c r="AB82" s="240"/>
      <c r="AC82" s="240"/>
      <c r="AD82" s="240"/>
      <c r="AE82" s="240"/>
      <c r="AF82" s="240"/>
      <c r="AG82" s="240"/>
      <c r="AH82" s="240"/>
      <c r="AI82" s="240"/>
      <c r="AJ82" s="240"/>
      <c r="AK82" s="240"/>
      <c r="AL82" s="243"/>
    </row>
    <row r="83" spans="1:38">
      <c r="A83" s="215"/>
      <c r="B83" s="215"/>
      <c r="C83" s="240"/>
      <c r="D83" s="240"/>
      <c r="E83" s="240"/>
      <c r="F83" s="241"/>
      <c r="G83" s="240"/>
      <c r="H83" s="240"/>
      <c r="I83" s="240"/>
      <c r="J83" s="240"/>
      <c r="K83" s="240"/>
      <c r="L83" s="240"/>
      <c r="M83" s="240"/>
      <c r="N83" s="240"/>
      <c r="O83" s="240"/>
      <c r="P83" s="240"/>
      <c r="Q83" s="240"/>
      <c r="R83" s="240"/>
      <c r="S83" s="240"/>
      <c r="T83" s="240"/>
      <c r="U83" s="240"/>
      <c r="V83" s="240"/>
      <c r="W83" s="240"/>
      <c r="X83" s="240"/>
      <c r="Y83" s="240"/>
      <c r="Z83" s="240"/>
      <c r="AA83" s="240"/>
      <c r="AB83" s="240"/>
      <c r="AC83" s="240"/>
      <c r="AD83" s="240"/>
      <c r="AE83" s="240"/>
      <c r="AF83" s="240"/>
      <c r="AG83" s="240"/>
      <c r="AH83" s="240"/>
      <c r="AI83" s="240"/>
      <c r="AJ83" s="240"/>
      <c r="AK83" s="240"/>
      <c r="AL83" s="243"/>
    </row>
    <row r="84" spans="1:38">
      <c r="A84" s="215"/>
      <c r="B84" s="215"/>
      <c r="C84" s="240"/>
      <c r="D84" s="240"/>
      <c r="E84" s="240"/>
      <c r="F84" s="241"/>
      <c r="G84" s="240"/>
      <c r="H84" s="240"/>
      <c r="I84" s="240"/>
      <c r="J84" s="240"/>
      <c r="K84" s="240"/>
      <c r="L84" s="240"/>
      <c r="M84" s="240"/>
      <c r="N84" s="240"/>
      <c r="O84" s="240"/>
      <c r="P84" s="240"/>
      <c r="Q84" s="240"/>
      <c r="R84" s="240"/>
      <c r="S84" s="240"/>
      <c r="T84" s="240"/>
      <c r="U84" s="240"/>
      <c r="V84" s="240"/>
      <c r="W84" s="240"/>
      <c r="X84" s="240"/>
      <c r="Y84" s="240"/>
      <c r="Z84" s="240"/>
      <c r="AA84" s="240"/>
      <c r="AB84" s="240"/>
      <c r="AC84" s="240"/>
      <c r="AD84" s="240"/>
      <c r="AE84" s="240"/>
      <c r="AF84" s="240"/>
      <c r="AG84" s="240"/>
      <c r="AH84" s="240"/>
      <c r="AI84" s="240"/>
      <c r="AJ84" s="240"/>
      <c r="AK84" s="240"/>
      <c r="AL84" s="243"/>
    </row>
    <row r="85" spans="1:38">
      <c r="A85" s="215"/>
      <c r="B85" s="215"/>
      <c r="C85" s="240"/>
      <c r="D85" s="240"/>
      <c r="E85" s="240"/>
      <c r="F85" s="241"/>
      <c r="G85" s="240"/>
      <c r="H85" s="240"/>
      <c r="I85" s="240"/>
      <c r="J85" s="240"/>
      <c r="K85" s="240"/>
      <c r="L85" s="240"/>
      <c r="M85" s="240"/>
      <c r="N85" s="240"/>
      <c r="O85" s="240"/>
      <c r="P85" s="240"/>
      <c r="Q85" s="240"/>
      <c r="R85" s="240"/>
      <c r="S85" s="240"/>
      <c r="T85" s="240"/>
      <c r="U85" s="240"/>
      <c r="V85" s="240"/>
      <c r="W85" s="240"/>
      <c r="X85" s="240"/>
      <c r="Y85" s="240"/>
      <c r="Z85" s="240"/>
      <c r="AA85" s="240"/>
      <c r="AB85" s="240"/>
      <c r="AC85" s="240"/>
      <c r="AD85" s="240"/>
      <c r="AE85" s="240"/>
      <c r="AF85" s="240"/>
      <c r="AG85" s="240"/>
      <c r="AH85" s="240"/>
      <c r="AI85" s="240"/>
      <c r="AJ85" s="240"/>
      <c r="AK85" s="240"/>
      <c r="AL85" s="243"/>
    </row>
    <row r="86" spans="1:38">
      <c r="A86" s="215"/>
      <c r="B86" s="215"/>
      <c r="C86" s="240"/>
      <c r="D86" s="240"/>
      <c r="E86" s="240"/>
      <c r="F86" s="241"/>
      <c r="G86" s="240"/>
      <c r="H86" s="240"/>
      <c r="I86" s="240"/>
      <c r="J86" s="240"/>
      <c r="K86" s="240"/>
      <c r="L86" s="240"/>
      <c r="M86" s="240"/>
      <c r="N86" s="240"/>
      <c r="O86" s="240"/>
      <c r="P86" s="240"/>
      <c r="Q86" s="240"/>
      <c r="R86" s="240"/>
      <c r="S86" s="240"/>
      <c r="T86" s="240"/>
      <c r="U86" s="240"/>
      <c r="V86" s="240"/>
      <c r="W86" s="240"/>
      <c r="X86" s="240"/>
      <c r="Y86" s="240"/>
      <c r="Z86" s="240"/>
      <c r="AA86" s="240"/>
      <c r="AB86" s="240"/>
      <c r="AC86" s="240"/>
      <c r="AD86" s="240"/>
      <c r="AE86" s="240"/>
      <c r="AF86" s="240"/>
      <c r="AG86" s="240"/>
      <c r="AH86" s="240"/>
      <c r="AI86" s="240"/>
      <c r="AJ86" s="240"/>
      <c r="AK86" s="240"/>
      <c r="AL86" s="243"/>
    </row>
    <row r="87" spans="1:38">
      <c r="A87" s="215"/>
      <c r="B87" s="215"/>
      <c r="C87" s="240"/>
      <c r="D87" s="240"/>
      <c r="E87" s="240"/>
      <c r="F87" s="241"/>
      <c r="G87" s="240"/>
      <c r="H87" s="240"/>
      <c r="I87" s="240"/>
      <c r="J87" s="240"/>
      <c r="K87" s="240"/>
      <c r="L87" s="240"/>
      <c r="M87" s="240"/>
      <c r="N87" s="240"/>
      <c r="O87" s="240"/>
      <c r="P87" s="240"/>
      <c r="Q87" s="240"/>
      <c r="R87" s="240"/>
      <c r="S87" s="240"/>
      <c r="T87" s="240"/>
      <c r="U87" s="240"/>
      <c r="V87" s="240"/>
      <c r="W87" s="240"/>
      <c r="X87" s="240"/>
      <c r="Y87" s="240"/>
      <c r="Z87" s="240"/>
      <c r="AA87" s="240"/>
      <c r="AB87" s="240"/>
      <c r="AC87" s="240"/>
      <c r="AD87" s="240"/>
      <c r="AE87" s="240"/>
      <c r="AF87" s="240"/>
      <c r="AG87" s="240"/>
      <c r="AH87" s="240"/>
      <c r="AI87" s="240"/>
      <c r="AJ87" s="240"/>
      <c r="AK87" s="240"/>
      <c r="AL87" s="243"/>
    </row>
    <row r="88" spans="1:38">
      <c r="A88" s="215"/>
      <c r="B88" s="215"/>
      <c r="C88" s="240"/>
      <c r="D88" s="240"/>
      <c r="E88" s="240"/>
      <c r="F88" s="241"/>
      <c r="G88" s="240"/>
      <c r="H88" s="240"/>
      <c r="I88" s="240"/>
      <c r="J88" s="240"/>
      <c r="K88" s="240"/>
      <c r="L88" s="240"/>
      <c r="M88" s="240"/>
      <c r="N88" s="240"/>
      <c r="O88" s="240"/>
      <c r="P88" s="240"/>
      <c r="Q88" s="240"/>
      <c r="R88" s="240"/>
      <c r="S88" s="240"/>
      <c r="T88" s="240"/>
      <c r="U88" s="240"/>
      <c r="V88" s="240"/>
      <c r="W88" s="240"/>
      <c r="X88" s="240"/>
      <c r="Y88" s="240"/>
      <c r="Z88" s="240"/>
      <c r="AA88" s="240"/>
      <c r="AB88" s="240"/>
      <c r="AC88" s="240"/>
      <c r="AD88" s="240"/>
      <c r="AE88" s="240"/>
      <c r="AF88" s="240"/>
      <c r="AG88" s="240"/>
      <c r="AH88" s="240"/>
      <c r="AI88" s="240"/>
      <c r="AJ88" s="240"/>
      <c r="AK88" s="240"/>
      <c r="AL88" s="243"/>
    </row>
    <row r="89" spans="1:38">
      <c r="A89" s="215"/>
      <c r="B89" s="215"/>
      <c r="C89" s="240"/>
      <c r="D89" s="240"/>
      <c r="E89" s="240"/>
      <c r="F89" s="241"/>
      <c r="G89" s="240"/>
      <c r="H89" s="240"/>
      <c r="I89" s="240"/>
      <c r="J89" s="240"/>
      <c r="K89" s="240"/>
      <c r="L89" s="240"/>
      <c r="M89" s="240"/>
      <c r="N89" s="240"/>
      <c r="O89" s="240"/>
      <c r="P89" s="240"/>
      <c r="Q89" s="240"/>
      <c r="R89" s="240"/>
      <c r="S89" s="240"/>
      <c r="T89" s="240"/>
      <c r="U89" s="240"/>
      <c r="V89" s="240"/>
      <c r="W89" s="240"/>
      <c r="X89" s="240"/>
      <c r="Y89" s="240"/>
      <c r="Z89" s="240"/>
      <c r="AA89" s="240"/>
      <c r="AB89" s="240"/>
      <c r="AC89" s="240"/>
      <c r="AD89" s="240"/>
      <c r="AE89" s="240"/>
      <c r="AF89" s="240"/>
      <c r="AG89" s="240"/>
      <c r="AH89" s="240"/>
      <c r="AI89" s="240"/>
      <c r="AJ89" s="240"/>
      <c r="AK89" s="240"/>
      <c r="AL89" s="243"/>
    </row>
    <row r="90" spans="1:38">
      <c r="A90" s="215"/>
      <c r="B90" s="215"/>
      <c r="C90" s="240"/>
      <c r="D90" s="240"/>
      <c r="E90" s="240"/>
      <c r="F90" s="241"/>
      <c r="G90" s="240"/>
      <c r="H90" s="240"/>
      <c r="I90" s="240"/>
      <c r="J90" s="240"/>
      <c r="K90" s="240"/>
      <c r="L90" s="240"/>
      <c r="M90" s="240"/>
      <c r="N90" s="240"/>
      <c r="O90" s="240"/>
      <c r="P90" s="240"/>
      <c r="Q90" s="240"/>
      <c r="R90" s="240"/>
      <c r="S90" s="240"/>
      <c r="T90" s="240"/>
      <c r="U90" s="240"/>
      <c r="V90" s="240"/>
      <c r="W90" s="240"/>
      <c r="X90" s="240"/>
      <c r="Y90" s="240"/>
      <c r="Z90" s="240"/>
      <c r="AA90" s="240"/>
      <c r="AB90" s="240"/>
      <c r="AC90" s="240"/>
      <c r="AD90" s="240"/>
      <c r="AE90" s="240"/>
      <c r="AF90" s="240"/>
      <c r="AG90" s="240"/>
      <c r="AH90" s="240"/>
      <c r="AI90" s="240"/>
      <c r="AJ90" s="240"/>
      <c r="AK90" s="240"/>
      <c r="AL90" s="243"/>
    </row>
    <row r="91" spans="1:38">
      <c r="A91" s="215"/>
      <c r="B91" s="215"/>
      <c r="C91" s="240"/>
      <c r="D91" s="240"/>
      <c r="E91" s="240"/>
      <c r="F91" s="241"/>
      <c r="G91" s="240"/>
      <c r="H91" s="240"/>
      <c r="I91" s="240"/>
      <c r="J91" s="240"/>
      <c r="K91" s="240"/>
      <c r="L91" s="240"/>
      <c r="M91" s="240"/>
      <c r="N91" s="240"/>
      <c r="O91" s="240"/>
      <c r="P91" s="240"/>
      <c r="Q91" s="240"/>
      <c r="R91" s="240"/>
      <c r="S91" s="240"/>
      <c r="T91" s="240"/>
      <c r="U91" s="240"/>
      <c r="V91" s="240"/>
      <c r="W91" s="240"/>
      <c r="X91" s="240"/>
      <c r="Y91" s="240"/>
      <c r="Z91" s="240"/>
      <c r="AA91" s="240"/>
      <c r="AB91" s="240"/>
      <c r="AC91" s="240"/>
      <c r="AD91" s="240"/>
      <c r="AE91" s="240"/>
      <c r="AF91" s="240"/>
      <c r="AG91" s="240"/>
      <c r="AH91" s="240"/>
      <c r="AI91" s="240"/>
      <c r="AJ91" s="240"/>
      <c r="AK91" s="240"/>
      <c r="AL91" s="243"/>
    </row>
    <row r="92" spans="1:38">
      <c r="A92" s="215"/>
      <c r="B92" s="215"/>
      <c r="C92" s="240"/>
      <c r="D92" s="240"/>
      <c r="E92" s="240"/>
      <c r="F92" s="241"/>
      <c r="G92" s="240"/>
      <c r="H92" s="240"/>
      <c r="I92" s="240"/>
      <c r="J92" s="240"/>
      <c r="K92" s="240"/>
      <c r="L92" s="240"/>
      <c r="M92" s="240"/>
      <c r="N92" s="240"/>
      <c r="O92" s="240"/>
      <c r="P92" s="240"/>
      <c r="Q92" s="240"/>
      <c r="R92" s="240"/>
      <c r="S92" s="240"/>
      <c r="T92" s="240"/>
      <c r="U92" s="240"/>
      <c r="V92" s="240"/>
      <c r="W92" s="240"/>
      <c r="X92" s="240"/>
      <c r="Y92" s="240"/>
      <c r="Z92" s="240"/>
      <c r="AA92" s="240"/>
      <c r="AB92" s="240"/>
      <c r="AC92" s="240"/>
      <c r="AD92" s="240"/>
      <c r="AE92" s="240"/>
      <c r="AF92" s="240"/>
      <c r="AG92" s="240"/>
      <c r="AH92" s="240"/>
      <c r="AI92" s="240"/>
      <c r="AJ92" s="240"/>
      <c r="AK92" s="240"/>
      <c r="AL92" s="243"/>
    </row>
    <row r="93" spans="1:38">
      <c r="A93" s="215"/>
      <c r="B93" s="215"/>
      <c r="C93" s="240"/>
      <c r="D93" s="240"/>
      <c r="E93" s="240"/>
      <c r="F93" s="241"/>
      <c r="G93" s="240"/>
      <c r="H93" s="240"/>
      <c r="I93" s="240"/>
      <c r="J93" s="240"/>
      <c r="K93" s="240"/>
      <c r="L93" s="240"/>
      <c r="M93" s="240"/>
      <c r="N93" s="240"/>
      <c r="O93" s="240"/>
      <c r="P93" s="240"/>
      <c r="Q93" s="240"/>
      <c r="R93" s="240"/>
      <c r="S93" s="240"/>
      <c r="T93" s="240"/>
      <c r="U93" s="240"/>
      <c r="V93" s="240"/>
      <c r="W93" s="240"/>
      <c r="X93" s="240"/>
      <c r="Y93" s="240"/>
      <c r="Z93" s="240"/>
      <c r="AA93" s="240"/>
      <c r="AB93" s="240"/>
      <c r="AC93" s="240"/>
      <c r="AD93" s="240"/>
      <c r="AE93" s="240"/>
      <c r="AF93" s="240"/>
      <c r="AG93" s="240"/>
      <c r="AH93" s="240"/>
      <c r="AI93" s="240"/>
      <c r="AJ93" s="240"/>
      <c r="AK93" s="240"/>
      <c r="AL93" s="243"/>
    </row>
    <row r="94" spans="1:38">
      <c r="A94" s="215"/>
      <c r="B94" s="215"/>
      <c r="C94" s="240"/>
      <c r="D94" s="240"/>
      <c r="E94" s="240"/>
      <c r="F94" s="241"/>
      <c r="G94" s="240"/>
      <c r="H94" s="240"/>
      <c r="I94" s="240"/>
      <c r="J94" s="240"/>
      <c r="K94" s="240"/>
      <c r="L94" s="240"/>
      <c r="M94" s="240"/>
      <c r="N94" s="240"/>
      <c r="O94" s="240"/>
      <c r="P94" s="240"/>
      <c r="Q94" s="240"/>
      <c r="R94" s="240"/>
      <c r="S94" s="240"/>
      <c r="T94" s="240"/>
      <c r="U94" s="240"/>
      <c r="V94" s="240"/>
      <c r="W94" s="240"/>
      <c r="X94" s="240"/>
      <c r="Y94" s="240"/>
      <c r="Z94" s="240"/>
      <c r="AA94" s="240"/>
      <c r="AB94" s="240"/>
      <c r="AC94" s="240"/>
      <c r="AD94" s="240"/>
      <c r="AE94" s="240"/>
      <c r="AF94" s="240"/>
      <c r="AG94" s="240"/>
      <c r="AH94" s="240"/>
      <c r="AI94" s="240"/>
      <c r="AJ94" s="240"/>
      <c r="AK94" s="240"/>
      <c r="AL94" s="243"/>
    </row>
    <row r="95" spans="1:38">
      <c r="A95" s="215"/>
      <c r="B95" s="215"/>
      <c r="C95" s="240"/>
      <c r="D95" s="240"/>
      <c r="E95" s="240"/>
      <c r="F95" s="241"/>
      <c r="G95" s="240"/>
      <c r="H95" s="240"/>
      <c r="I95" s="240"/>
      <c r="J95" s="240"/>
      <c r="K95" s="240"/>
      <c r="L95" s="240"/>
      <c r="M95" s="240"/>
      <c r="N95" s="240"/>
      <c r="O95" s="240"/>
      <c r="P95" s="240"/>
      <c r="Q95" s="240"/>
      <c r="R95" s="240"/>
      <c r="S95" s="240"/>
      <c r="T95" s="240"/>
      <c r="U95" s="240"/>
      <c r="V95" s="240"/>
      <c r="W95" s="240"/>
      <c r="X95" s="240"/>
      <c r="Y95" s="240"/>
      <c r="Z95" s="240"/>
      <c r="AA95" s="240"/>
      <c r="AB95" s="240"/>
      <c r="AC95" s="240"/>
      <c r="AD95" s="240"/>
      <c r="AE95" s="240"/>
      <c r="AF95" s="240"/>
      <c r="AG95" s="240"/>
      <c r="AH95" s="240"/>
      <c r="AI95" s="240"/>
      <c r="AJ95" s="240"/>
      <c r="AK95" s="240"/>
      <c r="AL95" s="243"/>
    </row>
    <row r="96" spans="1:38">
      <c r="A96" s="215"/>
      <c r="B96" s="215"/>
      <c r="C96" s="240"/>
      <c r="D96" s="240"/>
      <c r="E96" s="240"/>
      <c r="F96" s="241"/>
      <c r="G96" s="240"/>
      <c r="H96" s="240"/>
      <c r="I96" s="240"/>
      <c r="J96" s="240"/>
      <c r="K96" s="240"/>
      <c r="L96" s="240"/>
      <c r="M96" s="240"/>
      <c r="N96" s="240"/>
      <c r="O96" s="240"/>
      <c r="P96" s="240"/>
      <c r="Q96" s="240"/>
      <c r="R96" s="240"/>
      <c r="S96" s="240"/>
      <c r="T96" s="240"/>
      <c r="U96" s="240"/>
      <c r="V96" s="240"/>
      <c r="W96" s="240"/>
      <c r="X96" s="240"/>
      <c r="Y96" s="240"/>
      <c r="Z96" s="240"/>
      <c r="AA96" s="240"/>
      <c r="AB96" s="240"/>
      <c r="AC96" s="240"/>
      <c r="AD96" s="240"/>
      <c r="AE96" s="240"/>
      <c r="AF96" s="240"/>
      <c r="AG96" s="240"/>
      <c r="AH96" s="240"/>
      <c r="AI96" s="240"/>
      <c r="AJ96" s="240"/>
      <c r="AK96" s="240"/>
      <c r="AL96" s="243"/>
    </row>
    <row r="97" spans="1:38">
      <c r="A97" s="215"/>
      <c r="B97" s="215"/>
      <c r="C97" s="240"/>
      <c r="D97" s="240"/>
      <c r="E97" s="240"/>
      <c r="F97" s="241"/>
      <c r="G97" s="240"/>
      <c r="H97" s="240"/>
      <c r="I97" s="240"/>
      <c r="J97" s="240"/>
      <c r="K97" s="240"/>
      <c r="L97" s="240"/>
      <c r="M97" s="240"/>
      <c r="N97" s="240"/>
      <c r="O97" s="240"/>
      <c r="P97" s="240"/>
      <c r="Q97" s="240"/>
      <c r="R97" s="240"/>
      <c r="S97" s="240"/>
      <c r="T97" s="240"/>
      <c r="U97" s="240"/>
      <c r="V97" s="240"/>
      <c r="W97" s="240"/>
      <c r="X97" s="240"/>
      <c r="Y97" s="240"/>
      <c r="Z97" s="240"/>
      <c r="AA97" s="240"/>
      <c r="AB97" s="240"/>
      <c r="AC97" s="240"/>
      <c r="AD97" s="240"/>
      <c r="AE97" s="240"/>
      <c r="AF97" s="240"/>
      <c r="AG97" s="240"/>
      <c r="AH97" s="240"/>
      <c r="AI97" s="240"/>
      <c r="AJ97" s="240"/>
      <c r="AK97" s="240"/>
      <c r="AL97" s="243"/>
    </row>
    <row r="98" spans="1:38">
      <c r="A98" s="215"/>
      <c r="B98" s="215"/>
      <c r="C98" s="240"/>
      <c r="D98" s="240"/>
      <c r="E98" s="240"/>
      <c r="F98" s="241"/>
      <c r="G98" s="240"/>
      <c r="H98" s="240"/>
      <c r="I98" s="240"/>
      <c r="J98" s="240"/>
      <c r="K98" s="240"/>
      <c r="L98" s="240"/>
      <c r="M98" s="240"/>
      <c r="N98" s="240"/>
      <c r="O98" s="240"/>
      <c r="P98" s="240"/>
      <c r="Q98" s="240"/>
      <c r="R98" s="240"/>
      <c r="S98" s="240"/>
      <c r="T98" s="240"/>
      <c r="U98" s="240"/>
      <c r="V98" s="240"/>
      <c r="W98" s="240"/>
      <c r="X98" s="240"/>
      <c r="Y98" s="240"/>
      <c r="Z98" s="240"/>
      <c r="AA98" s="240"/>
      <c r="AB98" s="240"/>
      <c r="AC98" s="240"/>
      <c r="AD98" s="240"/>
      <c r="AE98" s="240"/>
      <c r="AF98" s="240"/>
      <c r="AG98" s="240"/>
      <c r="AH98" s="240"/>
      <c r="AI98" s="240"/>
      <c r="AJ98" s="240"/>
      <c r="AK98" s="240"/>
      <c r="AL98" s="243"/>
    </row>
    <row r="99" spans="1:38">
      <c r="A99" s="215"/>
      <c r="B99" s="215"/>
      <c r="C99" s="240"/>
      <c r="D99" s="240"/>
      <c r="E99" s="240"/>
      <c r="F99" s="241"/>
      <c r="G99" s="240"/>
      <c r="H99" s="240"/>
      <c r="I99" s="240"/>
      <c r="J99" s="240"/>
      <c r="K99" s="240"/>
      <c r="L99" s="240"/>
      <c r="M99" s="240"/>
      <c r="N99" s="240"/>
      <c r="O99" s="240"/>
      <c r="P99" s="240"/>
      <c r="Q99" s="240"/>
      <c r="R99" s="240"/>
      <c r="S99" s="240"/>
      <c r="T99" s="240"/>
      <c r="U99" s="240"/>
      <c r="V99" s="240"/>
      <c r="W99" s="240"/>
      <c r="X99" s="240"/>
      <c r="Y99" s="240"/>
      <c r="Z99" s="240"/>
      <c r="AA99" s="240"/>
      <c r="AB99" s="240"/>
      <c r="AC99" s="240"/>
      <c r="AD99" s="240"/>
      <c r="AE99" s="240"/>
      <c r="AF99" s="240"/>
      <c r="AG99" s="240"/>
      <c r="AH99" s="240"/>
      <c r="AI99" s="240"/>
      <c r="AJ99" s="240"/>
      <c r="AK99" s="240"/>
      <c r="AL99" s="243"/>
    </row>
    <row r="100" spans="1:38">
      <c r="A100" s="215"/>
      <c r="B100" s="215"/>
      <c r="C100" s="215"/>
      <c r="D100" s="215"/>
      <c r="E100" s="215"/>
      <c r="F100" s="216"/>
      <c r="G100" s="215"/>
      <c r="H100" s="215"/>
      <c r="I100" s="215"/>
      <c r="J100" s="215"/>
      <c r="K100" s="215"/>
      <c r="L100" s="215"/>
      <c r="M100" s="215"/>
      <c r="N100" s="215"/>
      <c r="O100" s="215"/>
      <c r="P100" s="215"/>
      <c r="Q100" s="215"/>
      <c r="R100" s="215"/>
      <c r="S100" s="215"/>
      <c r="T100" s="215"/>
      <c r="U100" s="215"/>
      <c r="V100" s="215"/>
      <c r="W100" s="215"/>
      <c r="X100" s="215"/>
      <c r="Y100" s="215"/>
      <c r="Z100" s="215"/>
      <c r="AA100" s="215"/>
      <c r="AB100" s="215"/>
      <c r="AC100" s="215"/>
      <c r="AD100" s="215"/>
      <c r="AE100" s="215"/>
      <c r="AF100" s="215"/>
      <c r="AG100" s="215"/>
      <c r="AH100" s="215"/>
      <c r="AI100" s="215"/>
      <c r="AJ100" s="215"/>
      <c r="AK100" s="215"/>
      <c r="AL100" s="217"/>
    </row>
    <row r="101" spans="1:38">
      <c r="A101" s="215"/>
      <c r="B101" s="215"/>
      <c r="C101" s="215"/>
      <c r="D101" s="215"/>
      <c r="E101" s="215"/>
      <c r="F101" s="216"/>
      <c r="G101" s="215"/>
      <c r="H101" s="215"/>
      <c r="I101" s="215"/>
      <c r="J101" s="215"/>
      <c r="K101" s="215"/>
      <c r="L101" s="215"/>
      <c r="M101" s="215"/>
      <c r="N101" s="215"/>
      <c r="O101" s="215"/>
      <c r="P101" s="215"/>
      <c r="Q101" s="215"/>
      <c r="R101" s="215"/>
      <c r="S101" s="215"/>
      <c r="T101" s="215"/>
      <c r="U101" s="215"/>
      <c r="V101" s="215"/>
      <c r="W101" s="215"/>
      <c r="X101" s="215"/>
      <c r="Y101" s="215"/>
      <c r="Z101" s="215"/>
      <c r="AA101" s="215"/>
      <c r="AB101" s="215"/>
      <c r="AC101" s="215"/>
      <c r="AD101" s="215"/>
      <c r="AE101" s="215"/>
      <c r="AF101" s="215"/>
      <c r="AG101" s="215"/>
      <c r="AH101" s="215"/>
      <c r="AI101" s="215"/>
      <c r="AJ101" s="215"/>
      <c r="AK101" s="215"/>
      <c r="AL101" s="217"/>
    </row>
    <row r="102" spans="1:38">
      <c r="A102" s="215"/>
      <c r="B102" s="215"/>
      <c r="C102" s="215"/>
      <c r="D102" s="215"/>
      <c r="E102" s="215"/>
      <c r="F102" s="216"/>
      <c r="G102" s="215"/>
      <c r="H102" s="215"/>
      <c r="I102" s="215"/>
      <c r="J102" s="215"/>
      <c r="K102" s="215"/>
      <c r="L102" s="215"/>
      <c r="M102" s="215"/>
      <c r="N102" s="215"/>
      <c r="O102" s="215"/>
      <c r="P102" s="215"/>
      <c r="Q102" s="215"/>
      <c r="R102" s="215"/>
      <c r="S102" s="215"/>
      <c r="T102" s="215"/>
      <c r="U102" s="215"/>
      <c r="V102" s="215"/>
      <c r="W102" s="215"/>
      <c r="X102" s="215"/>
      <c r="Y102" s="215"/>
      <c r="Z102" s="215"/>
      <c r="AA102" s="215"/>
      <c r="AB102" s="215"/>
      <c r="AC102" s="215"/>
      <c r="AD102" s="215"/>
      <c r="AE102" s="215"/>
      <c r="AF102" s="215"/>
      <c r="AG102" s="215"/>
      <c r="AH102" s="215"/>
      <c r="AI102" s="215"/>
      <c r="AJ102" s="215"/>
      <c r="AK102" s="215"/>
      <c r="AL102" s="217"/>
    </row>
    <row r="103" spans="1:38">
      <c r="A103" s="215"/>
      <c r="B103" s="215"/>
      <c r="C103" s="215"/>
      <c r="D103" s="215"/>
      <c r="E103" s="215"/>
      <c r="F103" s="216"/>
      <c r="G103" s="215"/>
      <c r="H103" s="215"/>
      <c r="I103" s="215"/>
      <c r="J103" s="215"/>
      <c r="K103" s="215"/>
      <c r="L103" s="215"/>
      <c r="M103" s="215"/>
      <c r="N103" s="215"/>
      <c r="O103" s="215"/>
      <c r="P103" s="215"/>
      <c r="Q103" s="215"/>
      <c r="R103" s="215"/>
      <c r="S103" s="215"/>
      <c r="T103" s="215"/>
      <c r="U103" s="215"/>
      <c r="V103" s="215"/>
      <c r="W103" s="215"/>
      <c r="X103" s="215"/>
      <c r="Y103" s="215"/>
      <c r="Z103" s="215"/>
      <c r="AA103" s="215"/>
      <c r="AB103" s="215"/>
      <c r="AC103" s="215"/>
      <c r="AD103" s="215"/>
      <c r="AE103" s="215"/>
      <c r="AF103" s="215"/>
      <c r="AG103" s="215"/>
      <c r="AH103" s="215"/>
      <c r="AI103" s="215"/>
      <c r="AJ103" s="215"/>
      <c r="AK103" s="215"/>
      <c r="AL103" s="217"/>
    </row>
    <row r="104" spans="1:38">
      <c r="A104" s="215"/>
      <c r="B104" s="215"/>
      <c r="C104" s="215"/>
      <c r="D104" s="215"/>
      <c r="E104" s="215"/>
      <c r="F104" s="216"/>
      <c r="G104" s="215"/>
      <c r="H104" s="215"/>
      <c r="I104" s="215"/>
      <c r="J104" s="215"/>
      <c r="K104" s="215"/>
      <c r="L104" s="215"/>
      <c r="M104" s="215"/>
      <c r="N104" s="215"/>
      <c r="O104" s="215"/>
      <c r="P104" s="215"/>
      <c r="Q104" s="215"/>
      <c r="R104" s="215"/>
      <c r="S104" s="215"/>
      <c r="T104" s="215"/>
      <c r="U104" s="215"/>
      <c r="V104" s="215"/>
      <c r="W104" s="215"/>
      <c r="X104" s="215"/>
      <c r="Y104" s="215"/>
      <c r="Z104" s="215"/>
      <c r="AA104" s="215"/>
      <c r="AB104" s="215"/>
      <c r="AC104" s="215"/>
      <c r="AD104" s="215"/>
      <c r="AE104" s="215"/>
      <c r="AF104" s="215"/>
      <c r="AG104" s="215"/>
      <c r="AH104" s="215"/>
      <c r="AI104" s="215"/>
      <c r="AJ104" s="215"/>
      <c r="AK104" s="215"/>
      <c r="AL104" s="217"/>
    </row>
    <row r="105" spans="1:38">
      <c r="A105" s="215"/>
      <c r="B105" s="215"/>
      <c r="C105" s="215"/>
      <c r="D105" s="215"/>
      <c r="E105" s="215"/>
      <c r="F105" s="216"/>
      <c r="G105" s="215"/>
      <c r="H105" s="215"/>
      <c r="I105" s="215"/>
      <c r="J105" s="215"/>
      <c r="K105" s="215"/>
      <c r="L105" s="215"/>
      <c r="M105" s="215"/>
      <c r="N105" s="215"/>
      <c r="O105" s="215"/>
      <c r="P105" s="215"/>
      <c r="Q105" s="215"/>
      <c r="R105" s="215"/>
      <c r="S105" s="215"/>
      <c r="T105" s="215"/>
      <c r="U105" s="215"/>
      <c r="V105" s="215"/>
      <c r="W105" s="215"/>
      <c r="X105" s="215"/>
      <c r="Y105" s="215"/>
      <c r="Z105" s="215"/>
      <c r="AA105" s="215"/>
      <c r="AB105" s="215"/>
      <c r="AC105" s="215"/>
      <c r="AD105" s="215"/>
      <c r="AE105" s="215"/>
      <c r="AF105" s="215"/>
      <c r="AG105" s="215"/>
      <c r="AH105" s="215"/>
      <c r="AI105" s="215"/>
      <c r="AJ105" s="215"/>
      <c r="AK105" s="215"/>
      <c r="AL105" s="217"/>
    </row>
    <row r="106" spans="1:38">
      <c r="A106" s="215"/>
      <c r="B106" s="215"/>
      <c r="C106" s="215"/>
      <c r="D106" s="215"/>
      <c r="E106" s="215"/>
      <c r="F106" s="216"/>
      <c r="G106" s="215"/>
      <c r="H106" s="215"/>
      <c r="I106" s="215"/>
      <c r="J106" s="215"/>
      <c r="K106" s="215"/>
      <c r="L106" s="215"/>
      <c r="M106" s="215"/>
      <c r="N106" s="215"/>
      <c r="O106" s="215"/>
      <c r="P106" s="215"/>
      <c r="Q106" s="215"/>
      <c r="R106" s="215"/>
      <c r="S106" s="215"/>
      <c r="T106" s="215"/>
      <c r="U106" s="215"/>
      <c r="V106" s="215"/>
      <c r="W106" s="215"/>
      <c r="X106" s="215"/>
      <c r="Y106" s="215"/>
      <c r="Z106" s="215"/>
      <c r="AA106" s="215"/>
      <c r="AB106" s="215"/>
      <c r="AC106" s="215"/>
      <c r="AD106" s="215"/>
      <c r="AE106" s="215"/>
      <c r="AF106" s="215"/>
      <c r="AG106" s="215"/>
      <c r="AH106" s="215"/>
      <c r="AI106" s="215"/>
      <c r="AJ106" s="215"/>
      <c r="AK106" s="215"/>
      <c r="AL106" s="217"/>
    </row>
    <row r="107" spans="1:38">
      <c r="A107" s="215"/>
      <c r="B107" s="215"/>
      <c r="C107" s="215"/>
      <c r="D107" s="215"/>
      <c r="E107" s="215"/>
      <c r="F107" s="216"/>
      <c r="G107" s="215"/>
      <c r="H107" s="215"/>
      <c r="I107" s="215"/>
      <c r="J107" s="215"/>
      <c r="K107" s="215"/>
      <c r="L107" s="215"/>
      <c r="M107" s="215"/>
      <c r="N107" s="215"/>
      <c r="O107" s="215"/>
      <c r="P107" s="215"/>
      <c r="Q107" s="215"/>
      <c r="R107" s="215"/>
      <c r="S107" s="215"/>
      <c r="T107" s="215"/>
      <c r="U107" s="215"/>
      <c r="V107" s="215"/>
      <c r="W107" s="215"/>
      <c r="X107" s="215"/>
      <c r="Y107" s="215"/>
      <c r="Z107" s="215"/>
      <c r="AA107" s="215"/>
      <c r="AB107" s="215"/>
      <c r="AC107" s="215"/>
      <c r="AD107" s="215"/>
      <c r="AE107" s="215"/>
      <c r="AF107" s="215"/>
      <c r="AG107" s="215"/>
      <c r="AH107" s="215"/>
      <c r="AI107" s="215"/>
      <c r="AJ107" s="215"/>
      <c r="AK107" s="215"/>
      <c r="AL107" s="217"/>
    </row>
    <row r="108" spans="1:38">
      <c r="A108" s="215"/>
      <c r="B108" s="215"/>
      <c r="C108" s="215"/>
      <c r="D108" s="215"/>
      <c r="E108" s="215"/>
      <c r="F108" s="216"/>
      <c r="G108" s="215"/>
      <c r="H108" s="215"/>
      <c r="I108" s="215"/>
      <c r="J108" s="215"/>
      <c r="K108" s="215"/>
      <c r="L108" s="215"/>
      <c r="M108" s="215"/>
      <c r="N108" s="215"/>
      <c r="O108" s="215"/>
      <c r="P108" s="215"/>
      <c r="Q108" s="215"/>
      <c r="R108" s="215"/>
      <c r="S108" s="215"/>
      <c r="T108" s="215"/>
      <c r="U108" s="215"/>
      <c r="V108" s="215"/>
      <c r="W108" s="215"/>
      <c r="X108" s="215"/>
      <c r="Y108" s="215"/>
      <c r="Z108" s="215"/>
      <c r="AA108" s="215"/>
      <c r="AB108" s="215"/>
      <c r="AC108" s="215"/>
      <c r="AD108" s="215"/>
      <c r="AE108" s="215"/>
      <c r="AF108" s="215"/>
      <c r="AG108" s="215"/>
      <c r="AH108" s="215"/>
      <c r="AI108" s="215"/>
      <c r="AJ108" s="215"/>
      <c r="AK108" s="215"/>
      <c r="AL108" s="217"/>
    </row>
    <row r="109" spans="1:38">
      <c r="A109" s="215"/>
      <c r="B109" s="215"/>
      <c r="C109" s="215"/>
      <c r="D109" s="215"/>
      <c r="E109" s="215"/>
      <c r="F109" s="216"/>
      <c r="G109" s="215"/>
      <c r="H109" s="215"/>
      <c r="I109" s="215"/>
      <c r="J109" s="215"/>
      <c r="K109" s="215"/>
      <c r="L109" s="215"/>
      <c r="M109" s="215"/>
      <c r="N109" s="215"/>
      <c r="O109" s="215"/>
      <c r="P109" s="215"/>
      <c r="Q109" s="215"/>
      <c r="R109" s="215"/>
      <c r="S109" s="215"/>
      <c r="T109" s="215"/>
      <c r="U109" s="215"/>
      <c r="V109" s="215"/>
      <c r="W109" s="215"/>
      <c r="X109" s="215"/>
      <c r="Y109" s="215"/>
      <c r="Z109" s="215"/>
      <c r="AA109" s="215"/>
      <c r="AB109" s="215"/>
      <c r="AC109" s="215"/>
      <c r="AD109" s="215"/>
      <c r="AE109" s="215"/>
      <c r="AF109" s="215"/>
      <c r="AG109" s="215"/>
      <c r="AH109" s="215"/>
      <c r="AI109" s="215"/>
      <c r="AJ109" s="215"/>
      <c r="AK109" s="215"/>
      <c r="AL109" s="217"/>
    </row>
    <row r="110" spans="1:38">
      <c r="A110" s="215"/>
      <c r="B110" s="215"/>
      <c r="C110" s="215"/>
      <c r="D110" s="215"/>
      <c r="E110" s="215"/>
      <c r="F110" s="216"/>
      <c r="G110" s="215"/>
      <c r="H110" s="215"/>
      <c r="I110" s="215"/>
      <c r="J110" s="215"/>
      <c r="K110" s="215"/>
      <c r="L110" s="215"/>
      <c r="M110" s="215"/>
      <c r="N110" s="215"/>
      <c r="O110" s="215"/>
      <c r="P110" s="215"/>
      <c r="Q110" s="215"/>
      <c r="R110" s="215"/>
      <c r="S110" s="215"/>
      <c r="T110" s="215"/>
      <c r="U110" s="215"/>
      <c r="V110" s="215"/>
      <c r="W110" s="215"/>
      <c r="X110" s="215"/>
      <c r="Y110" s="215"/>
      <c r="Z110" s="215"/>
      <c r="AA110" s="215"/>
      <c r="AB110" s="215"/>
      <c r="AC110" s="215"/>
      <c r="AD110" s="215"/>
      <c r="AE110" s="215"/>
      <c r="AF110" s="215"/>
      <c r="AG110" s="215"/>
      <c r="AH110" s="215"/>
      <c r="AI110" s="215"/>
      <c r="AJ110" s="215"/>
      <c r="AK110" s="215"/>
      <c r="AL110" s="217"/>
    </row>
    <row r="111" spans="1:38">
      <c r="A111" s="215"/>
      <c r="B111" s="215"/>
      <c r="C111" s="215"/>
      <c r="D111" s="215"/>
      <c r="E111" s="215"/>
      <c r="F111" s="216"/>
      <c r="G111" s="215"/>
      <c r="H111" s="215"/>
      <c r="I111" s="215"/>
      <c r="J111" s="215"/>
      <c r="K111" s="215"/>
      <c r="L111" s="215"/>
      <c r="M111" s="215"/>
      <c r="N111" s="215"/>
      <c r="O111" s="215"/>
      <c r="P111" s="215"/>
      <c r="Q111" s="215"/>
      <c r="R111" s="215"/>
      <c r="S111" s="215"/>
      <c r="T111" s="215"/>
      <c r="U111" s="215"/>
      <c r="V111" s="215"/>
      <c r="W111" s="215"/>
      <c r="X111" s="215"/>
      <c r="Y111" s="215"/>
      <c r="Z111" s="215"/>
      <c r="AA111" s="215"/>
      <c r="AB111" s="215"/>
      <c r="AC111" s="215"/>
      <c r="AD111" s="215"/>
      <c r="AE111" s="215"/>
      <c r="AF111" s="215"/>
      <c r="AG111" s="215"/>
      <c r="AH111" s="215"/>
      <c r="AI111" s="215"/>
      <c r="AJ111" s="215"/>
      <c r="AK111" s="215"/>
      <c r="AL111" s="217"/>
    </row>
    <row r="112" spans="1:38">
      <c r="A112" s="215"/>
      <c r="B112" s="215"/>
      <c r="C112" s="215"/>
      <c r="D112" s="215"/>
      <c r="E112" s="215"/>
      <c r="F112" s="216"/>
      <c r="G112" s="215"/>
      <c r="H112" s="215"/>
      <c r="I112" s="215"/>
      <c r="J112" s="215"/>
      <c r="K112" s="215"/>
      <c r="L112" s="215"/>
      <c r="M112" s="215"/>
      <c r="N112" s="215"/>
      <c r="O112" s="215"/>
      <c r="P112" s="215"/>
      <c r="Q112" s="215"/>
      <c r="R112" s="215"/>
      <c r="S112" s="215"/>
      <c r="T112" s="215"/>
      <c r="U112" s="215"/>
      <c r="V112" s="215"/>
      <c r="W112" s="215"/>
      <c r="X112" s="215"/>
      <c r="Y112" s="215"/>
      <c r="Z112" s="215"/>
      <c r="AA112" s="215"/>
      <c r="AB112" s="215"/>
      <c r="AC112" s="215"/>
      <c r="AD112" s="215"/>
      <c r="AE112" s="215"/>
      <c r="AF112" s="215"/>
      <c r="AG112" s="215"/>
      <c r="AH112" s="215"/>
      <c r="AI112" s="215"/>
      <c r="AJ112" s="215"/>
      <c r="AK112" s="215"/>
      <c r="AL112" s="217"/>
    </row>
    <row r="113" spans="1:38">
      <c r="A113" s="215"/>
      <c r="B113" s="215"/>
      <c r="C113" s="215"/>
      <c r="D113" s="215"/>
      <c r="E113" s="215"/>
      <c r="F113" s="216"/>
      <c r="G113" s="215"/>
      <c r="H113" s="215"/>
      <c r="I113" s="215"/>
      <c r="J113" s="215"/>
      <c r="K113" s="215"/>
      <c r="L113" s="215"/>
      <c r="M113" s="215"/>
      <c r="N113" s="215"/>
      <c r="O113" s="215"/>
      <c r="P113" s="215"/>
      <c r="Q113" s="215"/>
      <c r="R113" s="215"/>
      <c r="S113" s="215"/>
      <c r="T113" s="215"/>
      <c r="U113" s="215"/>
      <c r="V113" s="215"/>
      <c r="W113" s="215"/>
      <c r="X113" s="215"/>
      <c r="Y113" s="215"/>
      <c r="Z113" s="215"/>
      <c r="AA113" s="215"/>
      <c r="AB113" s="215"/>
      <c r="AC113" s="215"/>
      <c r="AD113" s="215"/>
      <c r="AE113" s="215"/>
      <c r="AF113" s="215"/>
      <c r="AG113" s="215"/>
      <c r="AH113" s="215"/>
      <c r="AI113" s="215"/>
      <c r="AJ113" s="215"/>
      <c r="AK113" s="215"/>
      <c r="AL113" s="217"/>
    </row>
    <row r="114" spans="1:38">
      <c r="A114" s="215"/>
      <c r="B114" s="215"/>
      <c r="C114" s="215"/>
      <c r="D114" s="215"/>
      <c r="E114" s="215"/>
      <c r="F114" s="216"/>
      <c r="G114" s="215"/>
      <c r="H114" s="215"/>
      <c r="I114" s="215"/>
      <c r="J114" s="215"/>
      <c r="K114" s="215"/>
      <c r="L114" s="215"/>
      <c r="M114" s="215"/>
      <c r="N114" s="215"/>
      <c r="O114" s="215"/>
      <c r="P114" s="215"/>
      <c r="Q114" s="215"/>
      <c r="R114" s="215"/>
      <c r="S114" s="215"/>
      <c r="T114" s="215"/>
      <c r="U114" s="215"/>
      <c r="V114" s="215"/>
      <c r="W114" s="215"/>
      <c r="X114" s="215"/>
      <c r="Y114" s="215"/>
      <c r="Z114" s="215"/>
      <c r="AA114" s="215"/>
      <c r="AB114" s="215"/>
      <c r="AC114" s="215"/>
      <c r="AD114" s="215"/>
      <c r="AE114" s="215"/>
      <c r="AF114" s="215"/>
      <c r="AG114" s="215"/>
      <c r="AH114" s="215"/>
      <c r="AI114" s="215"/>
      <c r="AJ114" s="215"/>
      <c r="AK114" s="215"/>
      <c r="AL114" s="217"/>
    </row>
    <row r="115" spans="1:38">
      <c r="A115" s="215"/>
      <c r="B115" s="215"/>
      <c r="C115" s="215"/>
      <c r="D115" s="215"/>
      <c r="E115" s="215"/>
      <c r="F115" s="216"/>
      <c r="G115" s="215"/>
      <c r="H115" s="215"/>
      <c r="I115" s="215"/>
      <c r="J115" s="215"/>
      <c r="K115" s="215"/>
      <c r="L115" s="215"/>
      <c r="M115" s="215"/>
      <c r="N115" s="215"/>
      <c r="O115" s="215"/>
      <c r="P115" s="215"/>
      <c r="Q115" s="215"/>
      <c r="R115" s="215"/>
      <c r="S115" s="215"/>
      <c r="T115" s="215"/>
      <c r="U115" s="215"/>
      <c r="V115" s="215"/>
      <c r="W115" s="215"/>
      <c r="X115" s="215"/>
      <c r="Y115" s="215"/>
      <c r="Z115" s="215"/>
      <c r="AA115" s="215"/>
      <c r="AB115" s="215"/>
      <c r="AC115" s="215"/>
      <c r="AD115" s="215"/>
      <c r="AE115" s="215"/>
      <c r="AF115" s="215"/>
      <c r="AG115" s="215"/>
      <c r="AH115" s="215"/>
      <c r="AI115" s="215"/>
      <c r="AJ115" s="215"/>
      <c r="AK115" s="215"/>
      <c r="AL115" s="217"/>
    </row>
    <row r="116" spans="1:38">
      <c r="A116" s="215"/>
      <c r="B116" s="215"/>
      <c r="C116" s="215"/>
      <c r="D116" s="215"/>
      <c r="E116" s="215"/>
      <c r="F116" s="216"/>
      <c r="G116" s="215"/>
      <c r="H116" s="215"/>
      <c r="I116" s="215"/>
      <c r="J116" s="215"/>
      <c r="K116" s="215"/>
      <c r="L116" s="215"/>
      <c r="M116" s="215"/>
      <c r="N116" s="215"/>
      <c r="O116" s="215"/>
      <c r="P116" s="215"/>
      <c r="Q116" s="215"/>
      <c r="R116" s="215"/>
      <c r="S116" s="215"/>
      <c r="T116" s="215"/>
      <c r="U116" s="215"/>
      <c r="V116" s="215"/>
      <c r="W116" s="215"/>
      <c r="X116" s="215"/>
      <c r="Y116" s="215"/>
      <c r="Z116" s="215"/>
      <c r="AA116" s="215"/>
      <c r="AB116" s="215"/>
      <c r="AC116" s="215"/>
      <c r="AD116" s="215"/>
      <c r="AE116" s="215"/>
      <c r="AF116" s="215"/>
      <c r="AG116" s="215"/>
      <c r="AH116" s="215"/>
      <c r="AI116" s="215"/>
      <c r="AJ116" s="215"/>
      <c r="AK116" s="215"/>
      <c r="AL116" s="217"/>
    </row>
    <row r="117" spans="1:38">
      <c r="A117" s="215"/>
      <c r="B117" s="215"/>
      <c r="C117" s="215"/>
      <c r="D117" s="215"/>
      <c r="E117" s="215"/>
      <c r="F117" s="216"/>
      <c r="G117" s="215"/>
      <c r="H117" s="215"/>
      <c r="I117" s="215"/>
      <c r="J117" s="215"/>
      <c r="K117" s="215"/>
      <c r="L117" s="215"/>
      <c r="M117" s="215"/>
      <c r="N117" s="215"/>
      <c r="O117" s="215"/>
      <c r="P117" s="215"/>
      <c r="Q117" s="215"/>
      <c r="R117" s="215"/>
      <c r="S117" s="215"/>
      <c r="T117" s="215"/>
      <c r="U117" s="215"/>
      <c r="V117" s="215"/>
      <c r="W117" s="215"/>
      <c r="X117" s="215"/>
      <c r="Y117" s="215"/>
      <c r="Z117" s="215"/>
      <c r="AA117" s="215"/>
      <c r="AB117" s="215"/>
      <c r="AC117" s="215"/>
      <c r="AD117" s="215"/>
      <c r="AE117" s="215"/>
      <c r="AF117" s="215"/>
      <c r="AG117" s="215"/>
      <c r="AH117" s="215"/>
      <c r="AI117" s="215"/>
      <c r="AJ117" s="215"/>
      <c r="AK117" s="215"/>
      <c r="AL117" s="217"/>
    </row>
    <row r="118" spans="1:38">
      <c r="A118" s="215"/>
      <c r="B118" s="215"/>
      <c r="C118" s="215"/>
      <c r="D118" s="215"/>
      <c r="E118" s="215"/>
      <c r="F118" s="216"/>
      <c r="G118" s="215"/>
      <c r="H118" s="215"/>
      <c r="I118" s="215"/>
      <c r="J118" s="215"/>
      <c r="K118" s="215"/>
      <c r="L118" s="215"/>
      <c r="M118" s="215"/>
      <c r="N118" s="215"/>
      <c r="O118" s="215"/>
      <c r="P118" s="215"/>
      <c r="Q118" s="215"/>
      <c r="R118" s="215"/>
      <c r="S118" s="215"/>
      <c r="T118" s="215"/>
      <c r="U118" s="215"/>
      <c r="V118" s="215"/>
      <c r="W118" s="215"/>
      <c r="X118" s="215"/>
      <c r="Y118" s="215"/>
      <c r="Z118" s="215"/>
      <c r="AA118" s="215"/>
      <c r="AB118" s="215"/>
      <c r="AC118" s="215"/>
      <c r="AD118" s="215"/>
      <c r="AE118" s="215"/>
      <c r="AF118" s="215"/>
      <c r="AG118" s="215"/>
      <c r="AH118" s="215"/>
      <c r="AI118" s="215"/>
      <c r="AJ118" s="215"/>
      <c r="AK118" s="215"/>
      <c r="AL118" s="217"/>
    </row>
    <row r="119" spans="1:38">
      <c r="A119" s="215"/>
      <c r="B119" s="215"/>
      <c r="C119" s="215"/>
      <c r="D119" s="215"/>
      <c r="E119" s="215"/>
      <c r="F119" s="216"/>
      <c r="G119" s="215"/>
      <c r="H119" s="215"/>
      <c r="I119" s="215"/>
      <c r="J119" s="215"/>
      <c r="K119" s="215"/>
      <c r="L119" s="215"/>
      <c r="M119" s="215"/>
      <c r="N119" s="215"/>
      <c r="O119" s="215"/>
      <c r="P119" s="215"/>
      <c r="Q119" s="215"/>
      <c r="R119" s="215"/>
      <c r="S119" s="215"/>
      <c r="T119" s="215"/>
      <c r="U119" s="215"/>
      <c r="V119" s="215"/>
      <c r="W119" s="215"/>
      <c r="X119" s="215"/>
      <c r="Y119" s="215"/>
      <c r="Z119" s="215"/>
      <c r="AA119" s="215"/>
      <c r="AB119" s="215"/>
      <c r="AC119" s="215"/>
      <c r="AD119" s="215"/>
      <c r="AE119" s="215"/>
      <c r="AF119" s="215"/>
      <c r="AG119" s="215"/>
      <c r="AH119" s="215"/>
      <c r="AI119" s="215"/>
      <c r="AJ119" s="215"/>
      <c r="AK119" s="215"/>
      <c r="AL119" s="217"/>
    </row>
    <row r="120" spans="1:38">
      <c r="A120" s="215"/>
      <c r="B120" s="215"/>
      <c r="C120" s="215"/>
      <c r="D120" s="215"/>
      <c r="E120" s="215"/>
      <c r="F120" s="216"/>
      <c r="G120" s="215"/>
      <c r="H120" s="215"/>
      <c r="I120" s="215"/>
      <c r="J120" s="215"/>
      <c r="K120" s="215"/>
      <c r="L120" s="215"/>
      <c r="M120" s="215"/>
      <c r="N120" s="215"/>
      <c r="O120" s="215"/>
      <c r="P120" s="215"/>
      <c r="Q120" s="215"/>
      <c r="R120" s="215"/>
      <c r="S120" s="215"/>
      <c r="T120" s="215"/>
      <c r="U120" s="215"/>
      <c r="V120" s="215"/>
      <c r="W120" s="215"/>
      <c r="X120" s="215"/>
      <c r="Y120" s="215"/>
      <c r="Z120" s="215"/>
      <c r="AA120" s="215"/>
      <c r="AB120" s="215"/>
      <c r="AC120" s="215"/>
      <c r="AD120" s="215"/>
      <c r="AE120" s="215"/>
      <c r="AF120" s="215"/>
      <c r="AG120" s="215"/>
      <c r="AH120" s="215"/>
      <c r="AI120" s="215"/>
      <c r="AJ120" s="215"/>
      <c r="AK120" s="215"/>
      <c r="AL120" s="217"/>
    </row>
    <row r="121" spans="1:38">
      <c r="A121" s="215"/>
      <c r="B121" s="215"/>
      <c r="C121" s="215"/>
      <c r="D121" s="215"/>
      <c r="E121" s="215"/>
      <c r="F121" s="216"/>
      <c r="G121" s="215"/>
      <c r="H121" s="215"/>
      <c r="I121" s="215"/>
      <c r="J121" s="215"/>
      <c r="K121" s="215"/>
      <c r="L121" s="215"/>
      <c r="M121" s="215"/>
      <c r="N121" s="215"/>
      <c r="O121" s="215"/>
      <c r="P121" s="215"/>
      <c r="Q121" s="215"/>
      <c r="R121" s="215"/>
      <c r="S121" s="215"/>
      <c r="T121" s="215"/>
      <c r="U121" s="215"/>
      <c r="V121" s="215"/>
      <c r="W121" s="215"/>
      <c r="X121" s="215"/>
      <c r="Y121" s="215"/>
      <c r="Z121" s="215"/>
      <c r="AA121" s="215"/>
      <c r="AB121" s="215"/>
      <c r="AC121" s="215"/>
      <c r="AD121" s="215"/>
      <c r="AE121" s="215"/>
      <c r="AF121" s="215"/>
      <c r="AG121" s="215"/>
      <c r="AH121" s="215"/>
      <c r="AI121" s="215"/>
      <c r="AJ121" s="215"/>
      <c r="AK121" s="215"/>
      <c r="AL121" s="217"/>
    </row>
    <row r="122" spans="1:38">
      <c r="A122" s="215"/>
      <c r="B122" s="215"/>
      <c r="C122" s="215"/>
      <c r="D122" s="215"/>
      <c r="E122" s="215"/>
      <c r="F122" s="216"/>
      <c r="G122" s="215"/>
      <c r="H122" s="215"/>
      <c r="I122" s="215"/>
      <c r="J122" s="215"/>
      <c r="K122" s="215"/>
      <c r="L122" s="215"/>
      <c r="M122" s="215"/>
      <c r="N122" s="215"/>
      <c r="O122" s="215"/>
      <c r="P122" s="215"/>
      <c r="Q122" s="215"/>
      <c r="R122" s="215"/>
      <c r="S122" s="215"/>
      <c r="T122" s="215"/>
      <c r="U122" s="215"/>
      <c r="V122" s="215"/>
      <c r="W122" s="215"/>
      <c r="X122" s="215"/>
      <c r="Y122" s="215"/>
      <c r="Z122" s="215"/>
      <c r="AA122" s="215"/>
      <c r="AB122" s="215"/>
      <c r="AC122" s="215"/>
      <c r="AD122" s="215"/>
      <c r="AE122" s="215"/>
      <c r="AF122" s="215"/>
      <c r="AG122" s="215"/>
      <c r="AH122" s="215"/>
      <c r="AI122" s="215"/>
      <c r="AJ122" s="215"/>
      <c r="AK122" s="215"/>
      <c r="AL122" s="217"/>
    </row>
    <row r="123" spans="1:38">
      <c r="A123" s="215"/>
      <c r="B123" s="215"/>
      <c r="C123" s="215"/>
      <c r="D123" s="215"/>
      <c r="E123" s="215"/>
      <c r="F123" s="216"/>
      <c r="G123" s="215"/>
      <c r="H123" s="215"/>
      <c r="I123" s="215"/>
      <c r="J123" s="215"/>
      <c r="K123" s="215"/>
      <c r="L123" s="215"/>
      <c r="M123" s="215"/>
      <c r="N123" s="215"/>
      <c r="O123" s="215"/>
      <c r="P123" s="215"/>
      <c r="Q123" s="215"/>
      <c r="R123" s="215"/>
      <c r="S123" s="215"/>
      <c r="T123" s="215"/>
      <c r="U123" s="215"/>
      <c r="V123" s="215"/>
      <c r="W123" s="215"/>
      <c r="X123" s="215"/>
      <c r="Y123" s="215"/>
      <c r="Z123" s="215"/>
      <c r="AA123" s="215"/>
      <c r="AB123" s="215"/>
      <c r="AC123" s="215"/>
      <c r="AD123" s="215"/>
      <c r="AE123" s="215"/>
      <c r="AF123" s="215"/>
      <c r="AG123" s="215"/>
      <c r="AH123" s="215"/>
      <c r="AI123" s="215"/>
      <c r="AJ123" s="215"/>
      <c r="AK123" s="215"/>
      <c r="AL123" s="217"/>
    </row>
    <row r="124" spans="1:38">
      <c r="A124" s="215"/>
      <c r="B124" s="215"/>
      <c r="C124" s="215"/>
      <c r="D124" s="215"/>
      <c r="E124" s="215"/>
      <c r="F124" s="216"/>
      <c r="G124" s="215"/>
      <c r="H124" s="215"/>
      <c r="I124" s="215"/>
      <c r="J124" s="215"/>
      <c r="K124" s="215"/>
      <c r="L124" s="215"/>
      <c r="M124" s="215"/>
      <c r="N124" s="215"/>
      <c r="O124" s="215"/>
      <c r="P124" s="215"/>
      <c r="Q124" s="215"/>
      <c r="R124" s="215"/>
      <c r="S124" s="215"/>
      <c r="T124" s="215"/>
      <c r="U124" s="215"/>
      <c r="V124" s="215"/>
      <c r="W124" s="215"/>
      <c r="X124" s="215"/>
      <c r="Y124" s="215"/>
      <c r="Z124" s="215"/>
      <c r="AA124" s="215"/>
      <c r="AB124" s="215"/>
      <c r="AC124" s="215"/>
      <c r="AD124" s="215"/>
      <c r="AE124" s="215"/>
      <c r="AF124" s="215"/>
      <c r="AG124" s="215"/>
      <c r="AH124" s="215"/>
      <c r="AI124" s="215"/>
      <c r="AJ124" s="215"/>
      <c r="AK124" s="215"/>
      <c r="AL124" s="217"/>
    </row>
    <row r="125" spans="1:38">
      <c r="A125" s="215"/>
      <c r="B125" s="215"/>
      <c r="C125" s="215"/>
      <c r="D125" s="215"/>
      <c r="E125" s="215"/>
      <c r="F125" s="216"/>
      <c r="G125" s="215"/>
      <c r="H125" s="215"/>
      <c r="I125" s="215"/>
      <c r="J125" s="215"/>
      <c r="K125" s="215"/>
      <c r="L125" s="215"/>
      <c r="M125" s="215"/>
      <c r="N125" s="215"/>
      <c r="O125" s="215"/>
      <c r="P125" s="215"/>
      <c r="Q125" s="215"/>
      <c r="R125" s="215"/>
      <c r="S125" s="215"/>
      <c r="T125" s="215"/>
      <c r="U125" s="215"/>
      <c r="V125" s="215"/>
      <c r="W125" s="215"/>
      <c r="X125" s="215"/>
      <c r="Y125" s="215"/>
      <c r="Z125" s="215"/>
      <c r="AA125" s="215"/>
      <c r="AB125" s="215"/>
      <c r="AC125" s="215"/>
      <c r="AD125" s="215"/>
      <c r="AE125" s="215"/>
      <c r="AF125" s="215"/>
      <c r="AG125" s="215"/>
      <c r="AH125" s="215"/>
      <c r="AI125" s="215"/>
      <c r="AJ125" s="215"/>
      <c r="AK125" s="215"/>
      <c r="AL125" s="217"/>
    </row>
    <row r="126" spans="1:38">
      <c r="A126" s="215"/>
      <c r="B126" s="215"/>
      <c r="C126" s="215"/>
      <c r="D126" s="215"/>
      <c r="E126" s="215"/>
      <c r="F126" s="216"/>
      <c r="G126" s="215"/>
      <c r="H126" s="215"/>
      <c r="I126" s="215"/>
      <c r="J126" s="215"/>
      <c r="K126" s="215"/>
      <c r="L126" s="215"/>
      <c r="M126" s="215"/>
      <c r="N126" s="215"/>
      <c r="O126" s="215"/>
      <c r="P126" s="215"/>
      <c r="Q126" s="215"/>
      <c r="R126" s="215"/>
      <c r="S126" s="215"/>
      <c r="T126" s="215"/>
      <c r="U126" s="215"/>
      <c r="V126" s="215"/>
      <c r="W126" s="215"/>
      <c r="X126" s="215"/>
      <c r="Y126" s="215"/>
      <c r="Z126" s="215"/>
      <c r="AA126" s="215"/>
      <c r="AB126" s="215"/>
      <c r="AC126" s="215"/>
      <c r="AD126" s="215"/>
      <c r="AE126" s="215"/>
      <c r="AF126" s="215"/>
      <c r="AG126" s="215"/>
      <c r="AH126" s="215"/>
      <c r="AI126" s="215"/>
      <c r="AJ126" s="215"/>
      <c r="AK126" s="215"/>
      <c r="AL126" s="217"/>
    </row>
    <row r="127" spans="1:38">
      <c r="A127" s="215"/>
      <c r="B127" s="215"/>
      <c r="C127" s="215"/>
      <c r="D127" s="215"/>
      <c r="E127" s="215"/>
      <c r="F127" s="216"/>
      <c r="G127" s="215"/>
      <c r="H127" s="215"/>
      <c r="I127" s="215"/>
      <c r="J127" s="215"/>
      <c r="K127" s="215"/>
      <c r="L127" s="215"/>
      <c r="M127" s="215"/>
      <c r="N127" s="215"/>
      <c r="O127" s="215"/>
      <c r="P127" s="215"/>
      <c r="Q127" s="215"/>
      <c r="R127" s="215"/>
      <c r="S127" s="215"/>
      <c r="T127" s="215"/>
      <c r="U127" s="215"/>
      <c r="V127" s="215"/>
      <c r="W127" s="215"/>
      <c r="X127" s="215"/>
      <c r="Y127" s="215"/>
      <c r="Z127" s="215"/>
      <c r="AA127" s="215"/>
      <c r="AB127" s="215"/>
      <c r="AC127" s="215"/>
      <c r="AD127" s="215"/>
      <c r="AE127" s="215"/>
      <c r="AF127" s="215"/>
      <c r="AG127" s="215"/>
      <c r="AH127" s="215"/>
      <c r="AI127" s="215"/>
      <c r="AJ127" s="215"/>
      <c r="AK127" s="215"/>
      <c r="AL127" s="217"/>
    </row>
    <row r="128" spans="1:38">
      <c r="A128" s="215"/>
      <c r="B128" s="215"/>
      <c r="C128" s="215"/>
      <c r="D128" s="215"/>
      <c r="E128" s="215"/>
      <c r="F128" s="216"/>
      <c r="G128" s="215"/>
      <c r="H128" s="215"/>
      <c r="I128" s="215"/>
      <c r="J128" s="215"/>
      <c r="K128" s="215"/>
      <c r="L128" s="215"/>
      <c r="M128" s="215"/>
      <c r="N128" s="215"/>
      <c r="O128" s="215"/>
      <c r="P128" s="215"/>
      <c r="Q128" s="215"/>
      <c r="R128" s="215"/>
      <c r="S128" s="215"/>
      <c r="T128" s="215"/>
      <c r="U128" s="215"/>
      <c r="V128" s="215"/>
      <c r="W128" s="215"/>
      <c r="X128" s="215"/>
      <c r="Y128" s="215"/>
      <c r="Z128" s="215"/>
      <c r="AA128" s="215"/>
      <c r="AB128" s="215"/>
      <c r="AC128" s="215"/>
      <c r="AD128" s="215"/>
      <c r="AE128" s="215"/>
      <c r="AF128" s="215"/>
      <c r="AG128" s="215"/>
      <c r="AH128" s="215"/>
      <c r="AI128" s="215"/>
      <c r="AJ128" s="215"/>
      <c r="AK128" s="215"/>
      <c r="AL128" s="217"/>
    </row>
    <row r="129" spans="1:38">
      <c r="A129" s="215"/>
      <c r="B129" s="215"/>
      <c r="C129" s="215"/>
      <c r="D129" s="215"/>
      <c r="E129" s="215"/>
      <c r="F129" s="216"/>
      <c r="G129" s="215"/>
      <c r="H129" s="215"/>
      <c r="I129" s="215"/>
      <c r="J129" s="215"/>
      <c r="K129" s="215"/>
      <c r="L129" s="215"/>
      <c r="M129" s="215"/>
      <c r="N129" s="215"/>
      <c r="O129" s="215"/>
      <c r="P129" s="215"/>
      <c r="Q129" s="215"/>
      <c r="R129" s="215"/>
      <c r="S129" s="215"/>
      <c r="T129" s="215"/>
      <c r="U129" s="215"/>
      <c r="V129" s="215"/>
      <c r="W129" s="215"/>
      <c r="X129" s="215"/>
      <c r="Y129" s="215"/>
      <c r="Z129" s="215"/>
      <c r="AA129" s="215"/>
      <c r="AB129" s="215"/>
      <c r="AC129" s="215"/>
      <c r="AD129" s="215"/>
      <c r="AE129" s="215"/>
      <c r="AF129" s="215"/>
      <c r="AG129" s="215"/>
      <c r="AH129" s="215"/>
      <c r="AI129" s="215"/>
      <c r="AJ129" s="215"/>
      <c r="AK129" s="215"/>
      <c r="AL129" s="217"/>
    </row>
    <row r="130" spans="1:38">
      <c r="A130" s="215"/>
      <c r="B130" s="215"/>
      <c r="C130" s="215"/>
      <c r="D130" s="215"/>
      <c r="E130" s="215"/>
      <c r="F130" s="216"/>
      <c r="G130" s="215"/>
      <c r="H130" s="215"/>
      <c r="I130" s="215"/>
      <c r="J130" s="215"/>
      <c r="K130" s="215"/>
      <c r="L130" s="215"/>
      <c r="M130" s="215"/>
      <c r="N130" s="215"/>
      <c r="O130" s="215"/>
      <c r="P130" s="215"/>
      <c r="Q130" s="215"/>
      <c r="R130" s="215"/>
      <c r="S130" s="215"/>
      <c r="T130" s="215"/>
      <c r="U130" s="215"/>
      <c r="V130" s="215"/>
      <c r="W130" s="215"/>
      <c r="X130" s="215"/>
      <c r="Y130" s="215"/>
      <c r="Z130" s="215"/>
      <c r="AA130" s="215"/>
      <c r="AB130" s="215"/>
      <c r="AC130" s="215"/>
      <c r="AD130" s="215"/>
      <c r="AE130" s="215"/>
      <c r="AF130" s="215"/>
      <c r="AG130" s="215"/>
      <c r="AH130" s="215"/>
      <c r="AI130" s="215"/>
      <c r="AJ130" s="215"/>
      <c r="AK130" s="215"/>
      <c r="AL130" s="217"/>
    </row>
    <row r="131" spans="1:38" ht="11.95" thickBot="1">
      <c r="A131" s="215"/>
      <c r="B131" s="215"/>
      <c r="C131" s="215"/>
      <c r="D131" s="215"/>
      <c r="E131" s="215"/>
      <c r="F131" s="246"/>
      <c r="G131" s="247"/>
      <c r="H131" s="247"/>
      <c r="I131" s="247"/>
      <c r="J131" s="247"/>
      <c r="K131" s="247"/>
      <c r="L131" s="247"/>
      <c r="M131" s="247"/>
      <c r="N131" s="247"/>
      <c r="O131" s="247"/>
      <c r="P131" s="247"/>
      <c r="Q131" s="247"/>
      <c r="R131" s="247"/>
      <c r="S131" s="247"/>
      <c r="T131" s="247"/>
      <c r="U131" s="247"/>
      <c r="V131" s="247"/>
      <c r="W131" s="247"/>
      <c r="X131" s="247"/>
      <c r="Y131" s="247"/>
      <c r="Z131" s="247"/>
      <c r="AA131" s="247"/>
      <c r="AB131" s="247"/>
      <c r="AC131" s="247"/>
      <c r="AD131" s="247"/>
      <c r="AE131" s="247"/>
      <c r="AF131" s="247"/>
      <c r="AG131" s="247"/>
      <c r="AH131" s="247"/>
      <c r="AI131" s="247"/>
      <c r="AJ131" s="247"/>
      <c r="AK131" s="247"/>
      <c r="AL131" s="248"/>
    </row>
  </sheetData>
  <sheetProtection algorithmName="SHA-512" hashValue="4FKLio3ITmmalZO6yHJyWv1ORt40Kt8vPddFLsw12KJoCusXdB7eKrELz6s4i90VhgYgA7VuJH8r0v9V0zUrUQ==" saltValue="WwM9AhMVXded5jVMeIC7pg==" spinCount="100000" sheet="1" objects="1" scenarios="1" selectLockedCells="1" selectUnlockedCells="1"/>
  <mergeCells count="9">
    <mergeCell ref="A48:E48"/>
    <mergeCell ref="A61:E61"/>
    <mergeCell ref="A62:E62"/>
    <mergeCell ref="A8:E11"/>
    <mergeCell ref="I13:U15"/>
    <mergeCell ref="A29:E29"/>
    <mergeCell ref="A30:E31"/>
    <mergeCell ref="F1:AL12"/>
    <mergeCell ref="A47:E47"/>
  </mergeCells>
  <printOptions horizontalCentered="1" verticalCentered="1"/>
  <pageMargins left="0.25" right="0.25" top="0.75" bottom="0.75" header="0.3" footer="0.3"/>
  <pageSetup scale="30" orientation="landscape" r:id="rId1"/>
  <headerFooter scaleWithDoc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66A75E-F7E8-4430-817D-2185E89290F2}">
  <sheetPr codeName="Sheet1">
    <tabColor rgb="FF0E225B"/>
    <pageSetUpPr fitToPage="1"/>
  </sheetPr>
  <dimension ref="A1:AG359"/>
  <sheetViews>
    <sheetView showGridLines="0" topLeftCell="A29" zoomScale="75" zoomScaleNormal="75" workbookViewId="0">
      <selection activeCell="G12" sqref="G12"/>
    </sheetView>
  </sheetViews>
  <sheetFormatPr defaultRowHeight="14.15"/>
  <cols>
    <col min="2" max="2" width="2.60546875" customWidth="1"/>
    <col min="3" max="3" width="26.28515625" customWidth="1"/>
    <col min="4" max="4" width="13.4609375" customWidth="1"/>
    <col min="5" max="5" width="5.85546875" customWidth="1"/>
    <col min="6" max="6" width="14.03515625" bestFit="1" customWidth="1"/>
    <col min="7" max="7" width="14.640625" bestFit="1" customWidth="1"/>
    <col min="8" max="8" width="21.60546875" bestFit="1" customWidth="1"/>
    <col min="9" max="9" width="1.53515625" customWidth="1"/>
    <col min="10" max="10" width="13.2109375" bestFit="1" customWidth="1"/>
    <col min="11" max="11" width="17.75" customWidth="1"/>
    <col min="12" max="12" width="14.5" bestFit="1" customWidth="1"/>
    <col min="13" max="13" width="17.78515625" bestFit="1" customWidth="1"/>
    <col min="14" max="14" width="20.03515625" bestFit="1" customWidth="1"/>
    <col min="15" max="16" width="27" bestFit="1" customWidth="1"/>
    <col min="17" max="17" width="2.60546875" customWidth="1"/>
    <col min="19" max="19" width="8.5" hidden="1" customWidth="1"/>
    <col min="20" max="20" width="9.140625" hidden="1" customWidth="1"/>
    <col min="21" max="21" width="15.78515625" hidden="1" customWidth="1"/>
    <col min="22" max="22" width="16.92578125" hidden="1" customWidth="1"/>
    <col min="23" max="23" width="14.140625" style="182" hidden="1" customWidth="1"/>
    <col min="24" max="24" width="4.42578125" hidden="1" customWidth="1"/>
    <col min="25" max="25" width="7.85546875" hidden="1" customWidth="1"/>
    <col min="26" max="26" width="10.7109375" hidden="1" customWidth="1"/>
    <col min="27" max="27" width="12.140625" hidden="1" customWidth="1"/>
    <col min="28" max="28" width="8.03515625" hidden="1" customWidth="1"/>
    <col min="29" max="32" width="0" hidden="1" customWidth="1"/>
  </cols>
  <sheetData>
    <row r="1" spans="2:28" ht="14.8" thickBot="1">
      <c r="AA1" s="128"/>
      <c r="AB1" s="128"/>
    </row>
    <row r="2" spans="2:28">
      <c r="B2" s="153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5"/>
      <c r="AA2" s="128"/>
      <c r="AB2" s="128"/>
    </row>
    <row r="3" spans="2:28" ht="18" customHeight="1">
      <c r="B3" s="156"/>
      <c r="C3" s="704" t="s">
        <v>255</v>
      </c>
      <c r="D3" s="704"/>
      <c r="E3" s="704"/>
      <c r="F3" s="704"/>
      <c r="G3" s="704"/>
      <c r="H3" s="704"/>
      <c r="I3" s="704"/>
      <c r="J3" s="704"/>
      <c r="K3" s="704"/>
      <c r="L3" s="704"/>
      <c r="M3" s="704"/>
      <c r="N3" s="704"/>
      <c r="O3" s="704"/>
      <c r="P3" s="704"/>
      <c r="Q3" s="160"/>
      <c r="AA3" s="128"/>
      <c r="AB3" s="128"/>
    </row>
    <row r="4" spans="2:28" ht="27" customHeight="1">
      <c r="B4" s="156"/>
      <c r="C4" s="704"/>
      <c r="D4" s="704"/>
      <c r="E4" s="704"/>
      <c r="F4" s="704"/>
      <c r="G4" s="704"/>
      <c r="H4" s="704"/>
      <c r="I4" s="704"/>
      <c r="J4" s="704"/>
      <c r="K4" s="704"/>
      <c r="L4" s="704"/>
      <c r="M4" s="704"/>
      <c r="N4" s="704"/>
      <c r="O4" s="704"/>
      <c r="P4" s="704"/>
      <c r="Q4" s="160"/>
      <c r="AA4" s="128"/>
      <c r="AB4" s="128"/>
    </row>
    <row r="5" spans="2:28" ht="18" customHeight="1">
      <c r="B5" s="156"/>
      <c r="C5" s="704"/>
      <c r="D5" s="704"/>
      <c r="E5" s="704"/>
      <c r="F5" s="704"/>
      <c r="G5" s="704"/>
      <c r="H5" s="704"/>
      <c r="I5" s="704"/>
      <c r="J5" s="704"/>
      <c r="K5" s="704"/>
      <c r="L5" s="704"/>
      <c r="M5" s="704"/>
      <c r="N5" s="704"/>
      <c r="O5" s="704"/>
      <c r="P5" s="704"/>
      <c r="Q5" s="160"/>
      <c r="AA5" s="128"/>
    </row>
    <row r="6" spans="2:28">
      <c r="B6" s="156"/>
      <c r="C6" s="614"/>
      <c r="Q6" s="160"/>
      <c r="AA6" s="128"/>
      <c r="AB6" s="128"/>
    </row>
    <row r="7" spans="2:28" ht="20" customHeight="1">
      <c r="B7" s="615"/>
      <c r="C7" s="705" t="s">
        <v>40</v>
      </c>
      <c r="D7" s="561" t="s">
        <v>9</v>
      </c>
      <c r="E7" s="561" t="s">
        <v>150</v>
      </c>
      <c r="F7" s="561" t="s">
        <v>11</v>
      </c>
      <c r="G7" s="561" t="s">
        <v>13</v>
      </c>
      <c r="H7" s="561" t="s">
        <v>13</v>
      </c>
      <c r="I7" s="561"/>
      <c r="J7" s="709" t="s">
        <v>226</v>
      </c>
      <c r="K7" s="709"/>
      <c r="L7" s="709"/>
      <c r="M7" s="709"/>
      <c r="N7" s="561" t="s">
        <v>0</v>
      </c>
      <c r="O7" s="561" t="s">
        <v>0</v>
      </c>
      <c r="P7" s="562" t="s">
        <v>0</v>
      </c>
      <c r="Q7" s="616"/>
      <c r="S7" s="707" t="s">
        <v>163</v>
      </c>
      <c r="T7" s="707"/>
      <c r="U7" s="707"/>
      <c r="V7" s="707"/>
      <c r="W7" s="617"/>
      <c r="X7" s="708" t="s">
        <v>164</v>
      </c>
      <c r="Y7" s="708"/>
      <c r="Z7" s="708"/>
      <c r="AA7" s="708"/>
      <c r="AB7" s="618"/>
    </row>
    <row r="8" spans="2:28" ht="20" customHeight="1">
      <c r="B8" s="615"/>
      <c r="C8" s="706"/>
      <c r="D8" s="560" t="s">
        <v>10</v>
      </c>
      <c r="E8" s="560" t="s">
        <v>151</v>
      </c>
      <c r="F8" s="560" t="s">
        <v>12</v>
      </c>
      <c r="G8" s="560" t="s">
        <v>14</v>
      </c>
      <c r="H8" s="560" t="s">
        <v>15</v>
      </c>
      <c r="I8" s="560"/>
      <c r="J8" s="560" t="s">
        <v>4</v>
      </c>
      <c r="K8" s="560" t="s">
        <v>5</v>
      </c>
      <c r="L8" s="560" t="s">
        <v>6</v>
      </c>
      <c r="M8" s="560" t="s">
        <v>7</v>
      </c>
      <c r="N8" s="560" t="s">
        <v>2</v>
      </c>
      <c r="O8" s="560" t="s">
        <v>8</v>
      </c>
      <c r="P8" s="619" t="s">
        <v>3</v>
      </c>
      <c r="Q8" s="616"/>
      <c r="S8" s="620" t="s">
        <v>165</v>
      </c>
      <c r="T8" s="621" t="s">
        <v>166</v>
      </c>
      <c r="U8" s="621" t="s">
        <v>167</v>
      </c>
      <c r="V8" s="621" t="s">
        <v>168</v>
      </c>
      <c r="W8" s="622" t="s">
        <v>169</v>
      </c>
      <c r="X8" s="620" t="s">
        <v>165</v>
      </c>
      <c r="Y8" s="621" t="s">
        <v>166</v>
      </c>
      <c r="Z8" s="621" t="s">
        <v>167</v>
      </c>
      <c r="AA8" s="621" t="s">
        <v>168</v>
      </c>
      <c r="AB8" s="622" t="s">
        <v>169</v>
      </c>
    </row>
    <row r="9" spans="2:28" ht="18.55">
      <c r="B9" s="615"/>
      <c r="C9" s="264" t="s">
        <v>1</v>
      </c>
      <c r="D9" s="590" t="s">
        <v>37</v>
      </c>
      <c r="E9" s="591" t="s">
        <v>157</v>
      </c>
      <c r="F9" s="592">
        <v>0</v>
      </c>
      <c r="G9" s="593">
        <v>0</v>
      </c>
      <c r="H9" s="265">
        <f t="shared" ref="H9" si="0">+F9*G9</f>
        <v>0</v>
      </c>
      <c r="I9" s="623"/>
      <c r="J9" s="593">
        <v>0</v>
      </c>
      <c r="K9" s="593">
        <v>0</v>
      </c>
      <c r="L9" s="593">
        <v>0</v>
      </c>
      <c r="M9" s="593">
        <v>0</v>
      </c>
      <c r="N9" s="266">
        <f t="shared" ref="N9" si="1">+J9+K9+L9+M9</f>
        <v>0</v>
      </c>
      <c r="O9" s="265">
        <f t="shared" ref="O9" si="2">+N9*F9</f>
        <v>0</v>
      </c>
      <c r="P9" s="624">
        <f t="shared" ref="P9" si="3">+O9+H9</f>
        <v>0</v>
      </c>
      <c r="Q9" s="625"/>
      <c r="S9" s="620">
        <f t="shared" ref="S9:S28" si="4">IF(E9="y",F9,0)</f>
        <v>0</v>
      </c>
      <c r="T9" s="621">
        <f t="shared" ref="T9:T28" si="5">IF(E9="Y",G9,0)</f>
        <v>0</v>
      </c>
      <c r="U9" s="621">
        <f t="shared" ref="U9:U28" si="6">IF(E9="Y",H9, 0)</f>
        <v>0</v>
      </c>
      <c r="V9" s="621">
        <f t="shared" ref="V9:V28" si="7">IF(E9="y",O9,0)</f>
        <v>0</v>
      </c>
      <c r="W9" s="182">
        <f>+U9+V9</f>
        <v>0</v>
      </c>
      <c r="X9" s="620">
        <f t="shared" ref="X9:Z10" si="8">+F9-S9</f>
        <v>0</v>
      </c>
      <c r="Y9" s="621">
        <f t="shared" si="8"/>
        <v>0</v>
      </c>
      <c r="Z9" s="621">
        <f t="shared" si="8"/>
        <v>0</v>
      </c>
      <c r="AA9" s="621">
        <f>+O9-V9</f>
        <v>0</v>
      </c>
      <c r="AB9" s="626">
        <f>+Z9+AA9</f>
        <v>0</v>
      </c>
    </row>
    <row r="10" spans="2:28" ht="18.55">
      <c r="B10" s="615"/>
      <c r="C10" s="264" t="s">
        <v>1</v>
      </c>
      <c r="D10" s="590" t="s">
        <v>37</v>
      </c>
      <c r="E10" s="591" t="s">
        <v>34</v>
      </c>
      <c r="F10" s="592">
        <v>0</v>
      </c>
      <c r="G10" s="593">
        <v>0</v>
      </c>
      <c r="H10" s="265">
        <f t="shared" ref="H10" si="9">+F10*G10</f>
        <v>0</v>
      </c>
      <c r="I10" s="623"/>
      <c r="J10" s="593">
        <v>0</v>
      </c>
      <c r="K10" s="593">
        <v>0</v>
      </c>
      <c r="L10" s="593">
        <v>0</v>
      </c>
      <c r="M10" s="593">
        <v>0</v>
      </c>
      <c r="N10" s="266">
        <f t="shared" ref="N10" si="10">+J10+K10+L10+M10</f>
        <v>0</v>
      </c>
      <c r="O10" s="265">
        <f t="shared" ref="O10" si="11">+N10*F10</f>
        <v>0</v>
      </c>
      <c r="P10" s="627">
        <f t="shared" ref="P10" si="12">+O10+H10</f>
        <v>0</v>
      </c>
      <c r="Q10" s="625"/>
      <c r="S10" s="620">
        <f t="shared" si="4"/>
        <v>0</v>
      </c>
      <c r="T10" s="621">
        <f t="shared" si="5"/>
        <v>0</v>
      </c>
      <c r="U10" s="621">
        <f t="shared" si="6"/>
        <v>0</v>
      </c>
      <c r="V10" s="621">
        <f t="shared" si="7"/>
        <v>0</v>
      </c>
      <c r="W10" s="182">
        <f t="shared" ref="W10:W29" si="13">+U10+V10</f>
        <v>0</v>
      </c>
      <c r="X10" s="620">
        <f t="shared" si="8"/>
        <v>0</v>
      </c>
      <c r="Y10" s="621">
        <f t="shared" si="8"/>
        <v>0</v>
      </c>
      <c r="Z10" s="621">
        <f t="shared" si="8"/>
        <v>0</v>
      </c>
      <c r="AA10" s="621">
        <f>+O10-V10</f>
        <v>0</v>
      </c>
      <c r="AB10" s="626">
        <f>+Z10+AA10</f>
        <v>0</v>
      </c>
    </row>
    <row r="11" spans="2:28" ht="18.55">
      <c r="B11" s="615"/>
      <c r="C11" s="264" t="s">
        <v>1</v>
      </c>
      <c r="D11" s="590" t="s">
        <v>37</v>
      </c>
      <c r="E11" s="591" t="s">
        <v>34</v>
      </c>
      <c r="F11" s="592">
        <v>0</v>
      </c>
      <c r="G11" s="593">
        <v>0</v>
      </c>
      <c r="H11" s="265">
        <f t="shared" ref="H11" si="14">+F11*G11</f>
        <v>0</v>
      </c>
      <c r="I11" s="623"/>
      <c r="J11" s="593">
        <v>0</v>
      </c>
      <c r="K11" s="593">
        <v>0</v>
      </c>
      <c r="L11" s="593">
        <v>0</v>
      </c>
      <c r="M11" s="593">
        <v>0</v>
      </c>
      <c r="N11" s="266">
        <f t="shared" ref="N11" si="15">+J11+K11+L11+M11</f>
        <v>0</v>
      </c>
      <c r="O11" s="265">
        <f t="shared" ref="O11" si="16">+N11*F11</f>
        <v>0</v>
      </c>
      <c r="P11" s="627">
        <f t="shared" ref="P11" si="17">+O11+H11</f>
        <v>0</v>
      </c>
      <c r="Q11" s="625"/>
      <c r="S11" s="620">
        <f t="shared" si="4"/>
        <v>0</v>
      </c>
      <c r="T11" s="621">
        <f t="shared" si="5"/>
        <v>0</v>
      </c>
      <c r="U11" s="621">
        <f t="shared" si="6"/>
        <v>0</v>
      </c>
      <c r="V11" s="621">
        <f t="shared" si="7"/>
        <v>0</v>
      </c>
      <c r="W11" s="182">
        <f t="shared" si="13"/>
        <v>0</v>
      </c>
      <c r="X11" s="620">
        <f t="shared" ref="X11:X29" si="18">+F11-S11</f>
        <v>0</v>
      </c>
      <c r="Y11" s="621">
        <f t="shared" ref="Y11:Y29" si="19">+G11-T11</f>
        <v>0</v>
      </c>
      <c r="Z11" s="621">
        <f t="shared" ref="Z11:Z29" si="20">+H11-U11</f>
        <v>0</v>
      </c>
      <c r="AA11" s="621">
        <f t="shared" ref="AA11:AA29" si="21">+O11-V11</f>
        <v>0</v>
      </c>
      <c r="AB11" s="626">
        <f t="shared" ref="AB11:AB29" si="22">+Z11+AA11</f>
        <v>0</v>
      </c>
    </row>
    <row r="12" spans="2:28" ht="18.55">
      <c r="B12" s="615"/>
      <c r="C12" s="264" t="s">
        <v>1</v>
      </c>
      <c r="D12" s="590" t="s">
        <v>37</v>
      </c>
      <c r="E12" s="591" t="s">
        <v>34</v>
      </c>
      <c r="F12" s="592">
        <v>0</v>
      </c>
      <c r="G12" s="593">
        <v>0</v>
      </c>
      <c r="H12" s="265">
        <f t="shared" ref="H12" si="23">+F12*G12</f>
        <v>0</v>
      </c>
      <c r="I12" s="623"/>
      <c r="J12" s="593">
        <v>0</v>
      </c>
      <c r="K12" s="593">
        <v>0</v>
      </c>
      <c r="L12" s="593">
        <v>0</v>
      </c>
      <c r="M12" s="593">
        <v>0</v>
      </c>
      <c r="N12" s="266">
        <f t="shared" ref="N12" si="24">+J12+K12+L12+M12</f>
        <v>0</v>
      </c>
      <c r="O12" s="265">
        <f t="shared" ref="O12" si="25">+N12*F12</f>
        <v>0</v>
      </c>
      <c r="P12" s="627">
        <f t="shared" ref="P12" si="26">+O12+H12</f>
        <v>0</v>
      </c>
      <c r="Q12" s="625"/>
      <c r="S12" s="620">
        <f t="shared" si="4"/>
        <v>0</v>
      </c>
      <c r="T12" s="621">
        <f t="shared" si="5"/>
        <v>0</v>
      </c>
      <c r="U12" s="621">
        <f t="shared" si="6"/>
        <v>0</v>
      </c>
      <c r="V12" s="621">
        <f t="shared" si="7"/>
        <v>0</v>
      </c>
      <c r="W12" s="182">
        <f t="shared" si="13"/>
        <v>0</v>
      </c>
      <c r="X12" s="620">
        <f t="shared" si="18"/>
        <v>0</v>
      </c>
      <c r="Y12" s="621">
        <f t="shared" si="19"/>
        <v>0</v>
      </c>
      <c r="Z12" s="621">
        <f t="shared" si="20"/>
        <v>0</v>
      </c>
      <c r="AA12" s="621">
        <f t="shared" si="21"/>
        <v>0</v>
      </c>
      <c r="AB12" s="626">
        <f t="shared" si="22"/>
        <v>0</v>
      </c>
    </row>
    <row r="13" spans="2:28" ht="18.55">
      <c r="B13" s="615"/>
      <c r="C13" s="264" t="s">
        <v>1</v>
      </c>
      <c r="D13" s="590" t="s">
        <v>37</v>
      </c>
      <c r="E13" s="591" t="s">
        <v>34</v>
      </c>
      <c r="F13" s="592">
        <v>0</v>
      </c>
      <c r="G13" s="593">
        <v>0</v>
      </c>
      <c r="H13" s="265">
        <f t="shared" ref="H13" si="27">+F13*G13</f>
        <v>0</v>
      </c>
      <c r="I13" s="623"/>
      <c r="J13" s="593">
        <v>0</v>
      </c>
      <c r="K13" s="593">
        <v>0</v>
      </c>
      <c r="L13" s="593">
        <v>0</v>
      </c>
      <c r="M13" s="593">
        <v>0</v>
      </c>
      <c r="N13" s="266">
        <f t="shared" ref="N13" si="28">+J13+K13+L13+M13</f>
        <v>0</v>
      </c>
      <c r="O13" s="265">
        <f t="shared" ref="O13" si="29">+N13*F13</f>
        <v>0</v>
      </c>
      <c r="P13" s="627">
        <f t="shared" ref="P13" si="30">+O13+H13</f>
        <v>0</v>
      </c>
      <c r="Q13" s="625"/>
      <c r="S13" s="620">
        <f t="shared" si="4"/>
        <v>0</v>
      </c>
      <c r="T13" s="621">
        <f t="shared" si="5"/>
        <v>0</v>
      </c>
      <c r="U13" s="621">
        <f t="shared" si="6"/>
        <v>0</v>
      </c>
      <c r="V13" s="621">
        <f t="shared" si="7"/>
        <v>0</v>
      </c>
      <c r="W13" s="182">
        <f t="shared" si="13"/>
        <v>0</v>
      </c>
      <c r="X13" s="620">
        <f t="shared" si="18"/>
        <v>0</v>
      </c>
      <c r="Y13" s="621">
        <f t="shared" si="19"/>
        <v>0</v>
      </c>
      <c r="Z13" s="621">
        <f t="shared" si="20"/>
        <v>0</v>
      </c>
      <c r="AA13" s="621">
        <f t="shared" si="21"/>
        <v>0</v>
      </c>
      <c r="AB13" s="626">
        <f t="shared" si="22"/>
        <v>0</v>
      </c>
    </row>
    <row r="14" spans="2:28" ht="18.55">
      <c r="B14" s="615"/>
      <c r="C14" s="264" t="s">
        <v>1</v>
      </c>
      <c r="D14" s="590" t="s">
        <v>37</v>
      </c>
      <c r="E14" s="591" t="s">
        <v>34</v>
      </c>
      <c r="F14" s="592">
        <v>0</v>
      </c>
      <c r="G14" s="593">
        <v>0</v>
      </c>
      <c r="H14" s="265">
        <f t="shared" ref="H14" si="31">+F14*G14</f>
        <v>0</v>
      </c>
      <c r="I14" s="623"/>
      <c r="J14" s="593">
        <v>0</v>
      </c>
      <c r="K14" s="593">
        <v>0</v>
      </c>
      <c r="L14" s="593">
        <v>0</v>
      </c>
      <c r="M14" s="593">
        <v>0</v>
      </c>
      <c r="N14" s="266">
        <f t="shared" ref="N14" si="32">+J14+K14+L14+M14</f>
        <v>0</v>
      </c>
      <c r="O14" s="265">
        <f t="shared" ref="O14" si="33">+N14*F14</f>
        <v>0</v>
      </c>
      <c r="P14" s="627">
        <f t="shared" ref="P14" si="34">+O14+H14</f>
        <v>0</v>
      </c>
      <c r="Q14" s="625"/>
      <c r="S14" s="620">
        <f t="shared" si="4"/>
        <v>0</v>
      </c>
      <c r="T14" s="621">
        <f t="shared" si="5"/>
        <v>0</v>
      </c>
      <c r="U14" s="621">
        <f t="shared" si="6"/>
        <v>0</v>
      </c>
      <c r="V14" s="621">
        <f t="shared" si="7"/>
        <v>0</v>
      </c>
      <c r="W14" s="182">
        <f t="shared" si="13"/>
        <v>0</v>
      </c>
      <c r="X14" s="620">
        <f t="shared" si="18"/>
        <v>0</v>
      </c>
      <c r="Y14" s="621">
        <f t="shared" si="19"/>
        <v>0</v>
      </c>
      <c r="Z14" s="621">
        <f t="shared" si="20"/>
        <v>0</v>
      </c>
      <c r="AA14" s="621">
        <f t="shared" si="21"/>
        <v>0</v>
      </c>
      <c r="AB14" s="626">
        <f t="shared" si="22"/>
        <v>0</v>
      </c>
    </row>
    <row r="15" spans="2:28" ht="18.55">
      <c r="B15" s="615"/>
      <c r="C15" s="264" t="s">
        <v>1</v>
      </c>
      <c r="D15" s="590" t="s">
        <v>37</v>
      </c>
      <c r="E15" s="591" t="s">
        <v>34</v>
      </c>
      <c r="F15" s="592">
        <v>0</v>
      </c>
      <c r="G15" s="593">
        <v>0</v>
      </c>
      <c r="H15" s="265">
        <f t="shared" ref="H15" si="35">+F15*G15</f>
        <v>0</v>
      </c>
      <c r="I15" s="623"/>
      <c r="J15" s="593">
        <v>0</v>
      </c>
      <c r="K15" s="593">
        <v>0</v>
      </c>
      <c r="L15" s="593">
        <v>0</v>
      </c>
      <c r="M15" s="593">
        <v>0</v>
      </c>
      <c r="N15" s="266">
        <f t="shared" ref="N15" si="36">+J15+K15+L15+M15</f>
        <v>0</v>
      </c>
      <c r="O15" s="265">
        <f t="shared" ref="O15" si="37">+N15*F15</f>
        <v>0</v>
      </c>
      <c r="P15" s="627">
        <f t="shared" ref="P15" si="38">+O15+H15</f>
        <v>0</v>
      </c>
      <c r="Q15" s="625"/>
      <c r="S15" s="620">
        <f t="shared" si="4"/>
        <v>0</v>
      </c>
      <c r="T15" s="621">
        <f t="shared" si="5"/>
        <v>0</v>
      </c>
      <c r="U15" s="621">
        <f t="shared" si="6"/>
        <v>0</v>
      </c>
      <c r="V15" s="621">
        <f t="shared" si="7"/>
        <v>0</v>
      </c>
      <c r="W15" s="182">
        <f t="shared" si="13"/>
        <v>0</v>
      </c>
      <c r="X15" s="620">
        <f t="shared" si="18"/>
        <v>0</v>
      </c>
      <c r="Y15" s="621">
        <f t="shared" si="19"/>
        <v>0</v>
      </c>
      <c r="Z15" s="621">
        <f t="shared" si="20"/>
        <v>0</v>
      </c>
      <c r="AA15" s="621">
        <f t="shared" si="21"/>
        <v>0</v>
      </c>
      <c r="AB15" s="626">
        <f t="shared" si="22"/>
        <v>0</v>
      </c>
    </row>
    <row r="16" spans="2:28" ht="18.55">
      <c r="B16" s="615"/>
      <c r="C16" s="264" t="s">
        <v>1</v>
      </c>
      <c r="D16" s="590" t="s">
        <v>37</v>
      </c>
      <c r="E16" s="591" t="s">
        <v>34</v>
      </c>
      <c r="F16" s="592">
        <v>0</v>
      </c>
      <c r="G16" s="593">
        <v>0</v>
      </c>
      <c r="H16" s="265">
        <f t="shared" ref="H16" si="39">+F16*G16</f>
        <v>0</v>
      </c>
      <c r="I16" s="623"/>
      <c r="J16" s="593">
        <v>0</v>
      </c>
      <c r="K16" s="593">
        <v>0</v>
      </c>
      <c r="L16" s="593">
        <v>0</v>
      </c>
      <c r="M16" s="593">
        <v>0</v>
      </c>
      <c r="N16" s="266">
        <f t="shared" ref="N16" si="40">+J16+K16+L16+M16</f>
        <v>0</v>
      </c>
      <c r="O16" s="265">
        <f t="shared" ref="O16" si="41">+N16*F16</f>
        <v>0</v>
      </c>
      <c r="P16" s="627">
        <f t="shared" ref="P16" si="42">+O16+H16</f>
        <v>0</v>
      </c>
      <c r="Q16" s="625"/>
      <c r="S16" s="620">
        <f t="shared" si="4"/>
        <v>0</v>
      </c>
      <c r="T16" s="621">
        <f t="shared" si="5"/>
        <v>0</v>
      </c>
      <c r="U16" s="621">
        <f t="shared" si="6"/>
        <v>0</v>
      </c>
      <c r="V16" s="621">
        <f t="shared" si="7"/>
        <v>0</v>
      </c>
      <c r="W16" s="182">
        <f t="shared" si="13"/>
        <v>0</v>
      </c>
      <c r="X16" s="620">
        <f t="shared" si="18"/>
        <v>0</v>
      </c>
      <c r="Y16" s="621">
        <f t="shared" si="19"/>
        <v>0</v>
      </c>
      <c r="Z16" s="621">
        <f t="shared" si="20"/>
        <v>0</v>
      </c>
      <c r="AA16" s="621">
        <f t="shared" si="21"/>
        <v>0</v>
      </c>
      <c r="AB16" s="626">
        <f t="shared" si="22"/>
        <v>0</v>
      </c>
    </row>
    <row r="17" spans="2:28" ht="18.55">
      <c r="B17" s="615"/>
      <c r="C17" s="264" t="s">
        <v>1</v>
      </c>
      <c r="D17" s="590" t="s">
        <v>37</v>
      </c>
      <c r="E17" s="591" t="s">
        <v>34</v>
      </c>
      <c r="F17" s="592">
        <v>0</v>
      </c>
      <c r="G17" s="593">
        <v>0</v>
      </c>
      <c r="H17" s="265">
        <f t="shared" ref="H17" si="43">+F17*G17</f>
        <v>0</v>
      </c>
      <c r="I17" s="623"/>
      <c r="J17" s="593">
        <v>0</v>
      </c>
      <c r="K17" s="593">
        <v>0</v>
      </c>
      <c r="L17" s="593">
        <v>0</v>
      </c>
      <c r="M17" s="593">
        <v>0</v>
      </c>
      <c r="N17" s="266">
        <f t="shared" ref="N17" si="44">+J17+K17+L17+M17</f>
        <v>0</v>
      </c>
      <c r="O17" s="265">
        <f t="shared" ref="O17" si="45">+N17*F17</f>
        <v>0</v>
      </c>
      <c r="P17" s="627">
        <f t="shared" ref="P17" si="46">+O17+H17</f>
        <v>0</v>
      </c>
      <c r="Q17" s="625"/>
      <c r="S17" s="620">
        <f t="shared" si="4"/>
        <v>0</v>
      </c>
      <c r="T17" s="621">
        <f t="shared" si="5"/>
        <v>0</v>
      </c>
      <c r="U17" s="621">
        <f t="shared" si="6"/>
        <v>0</v>
      </c>
      <c r="V17" s="621">
        <f t="shared" si="7"/>
        <v>0</v>
      </c>
      <c r="W17" s="182">
        <f t="shared" si="13"/>
        <v>0</v>
      </c>
      <c r="X17" s="620">
        <f t="shared" si="18"/>
        <v>0</v>
      </c>
      <c r="Y17" s="621">
        <f t="shared" si="19"/>
        <v>0</v>
      </c>
      <c r="Z17" s="621">
        <f t="shared" si="20"/>
        <v>0</v>
      </c>
      <c r="AA17" s="621">
        <f t="shared" si="21"/>
        <v>0</v>
      </c>
      <c r="AB17" s="626">
        <f t="shared" si="22"/>
        <v>0</v>
      </c>
    </row>
    <row r="18" spans="2:28" ht="18.55">
      <c r="B18" s="615"/>
      <c r="C18" s="264" t="s">
        <v>1</v>
      </c>
      <c r="D18" s="590" t="s">
        <v>37</v>
      </c>
      <c r="E18" s="591" t="s">
        <v>34</v>
      </c>
      <c r="F18" s="592">
        <v>0</v>
      </c>
      <c r="G18" s="593">
        <v>0</v>
      </c>
      <c r="H18" s="265">
        <f t="shared" ref="H18" si="47">+F18*G18</f>
        <v>0</v>
      </c>
      <c r="I18" s="623"/>
      <c r="J18" s="593">
        <v>0</v>
      </c>
      <c r="K18" s="593">
        <v>0</v>
      </c>
      <c r="L18" s="593">
        <v>0</v>
      </c>
      <c r="M18" s="593">
        <v>0</v>
      </c>
      <c r="N18" s="266">
        <f t="shared" ref="N18" si="48">+J18+K18+L18+M18</f>
        <v>0</v>
      </c>
      <c r="O18" s="265">
        <f t="shared" ref="O18" si="49">+N18*F18</f>
        <v>0</v>
      </c>
      <c r="P18" s="627">
        <f t="shared" ref="P18" si="50">+O18+H18</f>
        <v>0</v>
      </c>
      <c r="Q18" s="625"/>
      <c r="S18" s="620">
        <f t="shared" si="4"/>
        <v>0</v>
      </c>
      <c r="T18" s="621">
        <f t="shared" si="5"/>
        <v>0</v>
      </c>
      <c r="U18" s="621">
        <f t="shared" si="6"/>
        <v>0</v>
      </c>
      <c r="V18" s="621">
        <f t="shared" si="7"/>
        <v>0</v>
      </c>
      <c r="W18" s="182">
        <f t="shared" si="13"/>
        <v>0</v>
      </c>
      <c r="X18" s="620">
        <f t="shared" si="18"/>
        <v>0</v>
      </c>
      <c r="Y18" s="621">
        <f t="shared" si="19"/>
        <v>0</v>
      </c>
      <c r="Z18" s="621">
        <f t="shared" si="20"/>
        <v>0</v>
      </c>
      <c r="AA18" s="621">
        <f t="shared" si="21"/>
        <v>0</v>
      </c>
      <c r="AB18" s="626">
        <f t="shared" si="22"/>
        <v>0</v>
      </c>
    </row>
    <row r="19" spans="2:28" ht="18.55">
      <c r="B19" s="615"/>
      <c r="C19" s="264" t="s">
        <v>1</v>
      </c>
      <c r="D19" s="590" t="s">
        <v>37</v>
      </c>
      <c r="E19" s="591" t="s">
        <v>34</v>
      </c>
      <c r="F19" s="592">
        <v>0</v>
      </c>
      <c r="G19" s="593">
        <v>0</v>
      </c>
      <c r="H19" s="265">
        <f t="shared" ref="H19" si="51">+F19*G19</f>
        <v>0</v>
      </c>
      <c r="I19" s="623"/>
      <c r="J19" s="593">
        <v>0</v>
      </c>
      <c r="K19" s="593">
        <v>0</v>
      </c>
      <c r="L19" s="593">
        <v>0</v>
      </c>
      <c r="M19" s="593">
        <v>0</v>
      </c>
      <c r="N19" s="266">
        <f t="shared" ref="N19" si="52">+J19+K19+L19+M19</f>
        <v>0</v>
      </c>
      <c r="O19" s="265">
        <f t="shared" ref="O19" si="53">+N19*F19</f>
        <v>0</v>
      </c>
      <c r="P19" s="627">
        <f t="shared" ref="P19" si="54">+O19+H19</f>
        <v>0</v>
      </c>
      <c r="Q19" s="625"/>
      <c r="S19" s="620">
        <f t="shared" si="4"/>
        <v>0</v>
      </c>
      <c r="T19" s="621">
        <f t="shared" si="5"/>
        <v>0</v>
      </c>
      <c r="U19" s="621">
        <f t="shared" si="6"/>
        <v>0</v>
      </c>
      <c r="V19" s="621">
        <f t="shared" si="7"/>
        <v>0</v>
      </c>
      <c r="W19" s="182">
        <f t="shared" si="13"/>
        <v>0</v>
      </c>
      <c r="X19" s="620">
        <f t="shared" si="18"/>
        <v>0</v>
      </c>
      <c r="Y19" s="621">
        <f t="shared" si="19"/>
        <v>0</v>
      </c>
      <c r="Z19" s="621">
        <f t="shared" si="20"/>
        <v>0</v>
      </c>
      <c r="AA19" s="621">
        <f t="shared" si="21"/>
        <v>0</v>
      </c>
      <c r="AB19" s="626">
        <f t="shared" si="22"/>
        <v>0</v>
      </c>
    </row>
    <row r="20" spans="2:28" ht="18.55">
      <c r="B20" s="615"/>
      <c r="C20" s="264" t="s">
        <v>1</v>
      </c>
      <c r="D20" s="590" t="s">
        <v>37</v>
      </c>
      <c r="E20" s="591" t="s">
        <v>34</v>
      </c>
      <c r="F20" s="592">
        <v>0</v>
      </c>
      <c r="G20" s="593">
        <v>0</v>
      </c>
      <c r="H20" s="265">
        <f t="shared" ref="H20" si="55">+F20*G20</f>
        <v>0</v>
      </c>
      <c r="I20" s="623"/>
      <c r="J20" s="593">
        <v>0</v>
      </c>
      <c r="K20" s="593">
        <v>0</v>
      </c>
      <c r="L20" s="593">
        <v>0</v>
      </c>
      <c r="M20" s="593">
        <v>0</v>
      </c>
      <c r="N20" s="266">
        <f t="shared" ref="N20" si="56">+J20+K20+L20+M20</f>
        <v>0</v>
      </c>
      <c r="O20" s="265">
        <f t="shared" ref="O20" si="57">+N20*F20</f>
        <v>0</v>
      </c>
      <c r="P20" s="627">
        <f t="shared" ref="P20" si="58">+O20+H20</f>
        <v>0</v>
      </c>
      <c r="Q20" s="625"/>
      <c r="S20" s="620">
        <f t="shared" si="4"/>
        <v>0</v>
      </c>
      <c r="T20" s="621">
        <f t="shared" si="5"/>
        <v>0</v>
      </c>
      <c r="U20" s="621">
        <f t="shared" si="6"/>
        <v>0</v>
      </c>
      <c r="V20" s="621">
        <f t="shared" si="7"/>
        <v>0</v>
      </c>
      <c r="W20" s="182">
        <f t="shared" si="13"/>
        <v>0</v>
      </c>
      <c r="X20" s="620">
        <f t="shared" si="18"/>
        <v>0</v>
      </c>
      <c r="Y20" s="621">
        <f t="shared" si="19"/>
        <v>0</v>
      </c>
      <c r="Z20" s="621">
        <f t="shared" si="20"/>
        <v>0</v>
      </c>
      <c r="AA20" s="621">
        <f t="shared" si="21"/>
        <v>0</v>
      </c>
      <c r="AB20" s="626">
        <f t="shared" si="22"/>
        <v>0</v>
      </c>
    </row>
    <row r="21" spans="2:28" ht="18.55">
      <c r="B21" s="615"/>
      <c r="C21" s="264" t="s">
        <v>1</v>
      </c>
      <c r="D21" s="590" t="s">
        <v>37</v>
      </c>
      <c r="E21" s="591" t="s">
        <v>34</v>
      </c>
      <c r="F21" s="592">
        <v>0</v>
      </c>
      <c r="G21" s="593">
        <v>0</v>
      </c>
      <c r="H21" s="265">
        <f t="shared" ref="H21" si="59">+F21*G21</f>
        <v>0</v>
      </c>
      <c r="I21" s="623"/>
      <c r="J21" s="593">
        <v>0</v>
      </c>
      <c r="K21" s="593">
        <v>0</v>
      </c>
      <c r="L21" s="593">
        <v>0</v>
      </c>
      <c r="M21" s="593">
        <v>0</v>
      </c>
      <c r="N21" s="266">
        <f t="shared" ref="N21" si="60">+J21+K21+L21+M21</f>
        <v>0</v>
      </c>
      <c r="O21" s="265">
        <f t="shared" ref="O21" si="61">+N21*F21</f>
        <v>0</v>
      </c>
      <c r="P21" s="627">
        <f t="shared" ref="P21" si="62">+O21+H21</f>
        <v>0</v>
      </c>
      <c r="Q21" s="625"/>
      <c r="S21" s="620">
        <f t="shared" si="4"/>
        <v>0</v>
      </c>
      <c r="T21" s="621">
        <f t="shared" si="5"/>
        <v>0</v>
      </c>
      <c r="U21" s="621">
        <f t="shared" si="6"/>
        <v>0</v>
      </c>
      <c r="V21" s="621">
        <f t="shared" si="7"/>
        <v>0</v>
      </c>
      <c r="W21" s="182">
        <f t="shared" si="13"/>
        <v>0</v>
      </c>
      <c r="X21" s="620">
        <f t="shared" si="18"/>
        <v>0</v>
      </c>
      <c r="Y21" s="621">
        <f t="shared" si="19"/>
        <v>0</v>
      </c>
      <c r="Z21" s="621">
        <f t="shared" si="20"/>
        <v>0</v>
      </c>
      <c r="AA21" s="621">
        <f t="shared" si="21"/>
        <v>0</v>
      </c>
      <c r="AB21" s="626">
        <f t="shared" si="22"/>
        <v>0</v>
      </c>
    </row>
    <row r="22" spans="2:28" ht="18.55">
      <c r="B22" s="615"/>
      <c r="C22" s="264" t="s">
        <v>1</v>
      </c>
      <c r="D22" s="590" t="s">
        <v>37</v>
      </c>
      <c r="E22" s="591" t="s">
        <v>34</v>
      </c>
      <c r="F22" s="592">
        <v>0</v>
      </c>
      <c r="G22" s="593">
        <v>0</v>
      </c>
      <c r="H22" s="265">
        <f t="shared" ref="H22" si="63">+F22*G22</f>
        <v>0</v>
      </c>
      <c r="I22" s="623"/>
      <c r="J22" s="593">
        <v>0</v>
      </c>
      <c r="K22" s="593">
        <v>0</v>
      </c>
      <c r="L22" s="593">
        <v>0</v>
      </c>
      <c r="M22" s="593">
        <v>0</v>
      </c>
      <c r="N22" s="266">
        <f t="shared" ref="N22" si="64">+J22+K22+L22+M22</f>
        <v>0</v>
      </c>
      <c r="O22" s="265">
        <f t="shared" ref="O22" si="65">+N22*F22</f>
        <v>0</v>
      </c>
      <c r="P22" s="627">
        <f t="shared" ref="P22" si="66">+O22+H22</f>
        <v>0</v>
      </c>
      <c r="Q22" s="625"/>
      <c r="S22" s="620">
        <f t="shared" si="4"/>
        <v>0</v>
      </c>
      <c r="T22" s="621">
        <f t="shared" si="5"/>
        <v>0</v>
      </c>
      <c r="U22" s="621">
        <f t="shared" si="6"/>
        <v>0</v>
      </c>
      <c r="V22" s="621">
        <f t="shared" si="7"/>
        <v>0</v>
      </c>
      <c r="W22" s="182">
        <f t="shared" si="13"/>
        <v>0</v>
      </c>
      <c r="X22" s="620">
        <f t="shared" si="18"/>
        <v>0</v>
      </c>
      <c r="Y22" s="621">
        <f t="shared" si="19"/>
        <v>0</v>
      </c>
      <c r="Z22" s="621">
        <f t="shared" si="20"/>
        <v>0</v>
      </c>
      <c r="AA22" s="621">
        <f t="shared" si="21"/>
        <v>0</v>
      </c>
      <c r="AB22" s="626">
        <f t="shared" si="22"/>
        <v>0</v>
      </c>
    </row>
    <row r="23" spans="2:28" ht="18.55">
      <c r="B23" s="615"/>
      <c r="C23" s="264" t="s">
        <v>1</v>
      </c>
      <c r="D23" s="590" t="s">
        <v>37</v>
      </c>
      <c r="E23" s="591" t="s">
        <v>34</v>
      </c>
      <c r="F23" s="592">
        <v>0</v>
      </c>
      <c r="G23" s="593">
        <v>0</v>
      </c>
      <c r="H23" s="265">
        <f t="shared" ref="H23" si="67">+F23*G23</f>
        <v>0</v>
      </c>
      <c r="I23" s="623"/>
      <c r="J23" s="593">
        <v>0</v>
      </c>
      <c r="K23" s="593">
        <v>0</v>
      </c>
      <c r="L23" s="593">
        <v>0</v>
      </c>
      <c r="M23" s="593">
        <v>0</v>
      </c>
      <c r="N23" s="266">
        <f t="shared" ref="N23" si="68">+J23+K23+L23+M23</f>
        <v>0</v>
      </c>
      <c r="O23" s="265">
        <f t="shared" ref="O23" si="69">+N23*F23</f>
        <v>0</v>
      </c>
      <c r="P23" s="627">
        <f t="shared" ref="P23" si="70">+O23+H23</f>
        <v>0</v>
      </c>
      <c r="Q23" s="625"/>
      <c r="S23" s="620">
        <f t="shared" si="4"/>
        <v>0</v>
      </c>
      <c r="T23" s="621">
        <f t="shared" si="5"/>
        <v>0</v>
      </c>
      <c r="U23" s="621">
        <f t="shared" si="6"/>
        <v>0</v>
      </c>
      <c r="V23" s="621">
        <f t="shared" si="7"/>
        <v>0</v>
      </c>
      <c r="W23" s="182">
        <f t="shared" si="13"/>
        <v>0</v>
      </c>
      <c r="X23" s="620">
        <f t="shared" si="18"/>
        <v>0</v>
      </c>
      <c r="Y23" s="621">
        <f t="shared" si="19"/>
        <v>0</v>
      </c>
      <c r="Z23" s="621">
        <f t="shared" si="20"/>
        <v>0</v>
      </c>
      <c r="AA23" s="621">
        <f t="shared" si="21"/>
        <v>0</v>
      </c>
      <c r="AB23" s="626">
        <f t="shared" si="22"/>
        <v>0</v>
      </c>
    </row>
    <row r="24" spans="2:28" ht="18.55">
      <c r="B24" s="615"/>
      <c r="C24" s="264" t="s">
        <v>1</v>
      </c>
      <c r="D24" s="590" t="s">
        <v>37</v>
      </c>
      <c r="E24" s="591" t="s">
        <v>34</v>
      </c>
      <c r="F24" s="592">
        <v>0</v>
      </c>
      <c r="G24" s="593">
        <v>0</v>
      </c>
      <c r="H24" s="265">
        <f t="shared" ref="H24" si="71">+F24*G24</f>
        <v>0</v>
      </c>
      <c r="I24" s="623"/>
      <c r="J24" s="593">
        <v>0</v>
      </c>
      <c r="K24" s="593">
        <v>0</v>
      </c>
      <c r="L24" s="593">
        <v>0</v>
      </c>
      <c r="M24" s="593">
        <v>0</v>
      </c>
      <c r="N24" s="266">
        <f t="shared" ref="N24" si="72">+J24+K24+L24+M24</f>
        <v>0</v>
      </c>
      <c r="O24" s="265">
        <f t="shared" ref="O24" si="73">+N24*F24</f>
        <v>0</v>
      </c>
      <c r="P24" s="627">
        <f t="shared" ref="P24" si="74">+O24+H24</f>
        <v>0</v>
      </c>
      <c r="Q24" s="625"/>
      <c r="S24" s="620">
        <f t="shared" si="4"/>
        <v>0</v>
      </c>
      <c r="T24" s="621">
        <f t="shared" si="5"/>
        <v>0</v>
      </c>
      <c r="U24" s="621">
        <f t="shared" si="6"/>
        <v>0</v>
      </c>
      <c r="V24" s="621">
        <f t="shared" si="7"/>
        <v>0</v>
      </c>
      <c r="W24" s="182">
        <f t="shared" si="13"/>
        <v>0</v>
      </c>
      <c r="X24" s="620">
        <f t="shared" si="18"/>
        <v>0</v>
      </c>
      <c r="Y24" s="621">
        <f t="shared" si="19"/>
        <v>0</v>
      </c>
      <c r="Z24" s="621">
        <f t="shared" si="20"/>
        <v>0</v>
      </c>
      <c r="AA24" s="621">
        <f t="shared" si="21"/>
        <v>0</v>
      </c>
      <c r="AB24" s="626">
        <f t="shared" si="22"/>
        <v>0</v>
      </c>
    </row>
    <row r="25" spans="2:28" ht="18.55">
      <c r="B25" s="615"/>
      <c r="C25" s="264" t="s">
        <v>1</v>
      </c>
      <c r="D25" s="590" t="s">
        <v>37</v>
      </c>
      <c r="E25" s="591" t="s">
        <v>34</v>
      </c>
      <c r="F25" s="592">
        <v>0</v>
      </c>
      <c r="G25" s="593">
        <v>0</v>
      </c>
      <c r="H25" s="265">
        <f t="shared" ref="H25" si="75">+F25*G25</f>
        <v>0</v>
      </c>
      <c r="I25" s="623"/>
      <c r="J25" s="593">
        <v>0</v>
      </c>
      <c r="K25" s="593">
        <v>0</v>
      </c>
      <c r="L25" s="593">
        <v>0</v>
      </c>
      <c r="M25" s="593">
        <v>0</v>
      </c>
      <c r="N25" s="266">
        <f t="shared" ref="N25" si="76">+J25+K25+L25+M25</f>
        <v>0</v>
      </c>
      <c r="O25" s="265">
        <f t="shared" ref="O25" si="77">+N25*F25</f>
        <v>0</v>
      </c>
      <c r="P25" s="627">
        <f t="shared" ref="P25" si="78">+O25+H25</f>
        <v>0</v>
      </c>
      <c r="Q25" s="625"/>
      <c r="S25" s="620">
        <f t="shared" si="4"/>
        <v>0</v>
      </c>
      <c r="T25" s="621">
        <f t="shared" si="5"/>
        <v>0</v>
      </c>
      <c r="U25" s="621">
        <f t="shared" si="6"/>
        <v>0</v>
      </c>
      <c r="V25" s="621">
        <f t="shared" si="7"/>
        <v>0</v>
      </c>
      <c r="W25" s="182">
        <f t="shared" si="13"/>
        <v>0</v>
      </c>
      <c r="X25" s="620">
        <f t="shared" si="18"/>
        <v>0</v>
      </c>
      <c r="Y25" s="621">
        <f t="shared" si="19"/>
        <v>0</v>
      </c>
      <c r="Z25" s="621">
        <f t="shared" si="20"/>
        <v>0</v>
      </c>
      <c r="AA25" s="621">
        <f t="shared" si="21"/>
        <v>0</v>
      </c>
      <c r="AB25" s="626">
        <f t="shared" si="22"/>
        <v>0</v>
      </c>
    </row>
    <row r="26" spans="2:28" ht="18.55">
      <c r="B26" s="615"/>
      <c r="C26" s="264" t="s">
        <v>1</v>
      </c>
      <c r="D26" s="590" t="s">
        <v>37</v>
      </c>
      <c r="E26" s="591" t="s">
        <v>34</v>
      </c>
      <c r="F26" s="592">
        <v>0</v>
      </c>
      <c r="G26" s="593">
        <v>0</v>
      </c>
      <c r="H26" s="265">
        <f t="shared" ref="H26" si="79">+F26*G26</f>
        <v>0</v>
      </c>
      <c r="I26" s="623"/>
      <c r="J26" s="593">
        <v>0</v>
      </c>
      <c r="K26" s="593">
        <v>0</v>
      </c>
      <c r="L26" s="593">
        <v>0</v>
      </c>
      <c r="M26" s="593">
        <v>0</v>
      </c>
      <c r="N26" s="266">
        <f t="shared" ref="N26" si="80">+J26+K26+L26+M26</f>
        <v>0</v>
      </c>
      <c r="O26" s="265">
        <f t="shared" ref="O26" si="81">+N26*F26</f>
        <v>0</v>
      </c>
      <c r="P26" s="627">
        <f t="shared" ref="P26" si="82">+O26+H26</f>
        <v>0</v>
      </c>
      <c r="Q26" s="625"/>
      <c r="S26" s="620">
        <f t="shared" si="4"/>
        <v>0</v>
      </c>
      <c r="T26" s="621">
        <f t="shared" si="5"/>
        <v>0</v>
      </c>
      <c r="U26" s="621">
        <f t="shared" si="6"/>
        <v>0</v>
      </c>
      <c r="V26" s="621">
        <f t="shared" si="7"/>
        <v>0</v>
      </c>
      <c r="W26" s="182">
        <f t="shared" si="13"/>
        <v>0</v>
      </c>
      <c r="X26" s="620">
        <f t="shared" si="18"/>
        <v>0</v>
      </c>
      <c r="Y26" s="621">
        <f t="shared" si="19"/>
        <v>0</v>
      </c>
      <c r="Z26" s="621">
        <f t="shared" si="20"/>
        <v>0</v>
      </c>
      <c r="AA26" s="621">
        <f t="shared" si="21"/>
        <v>0</v>
      </c>
      <c r="AB26" s="626">
        <f t="shared" si="22"/>
        <v>0</v>
      </c>
    </row>
    <row r="27" spans="2:28" ht="18.55">
      <c r="B27" s="615"/>
      <c r="C27" s="264" t="s">
        <v>1</v>
      </c>
      <c r="D27" s="590" t="s">
        <v>37</v>
      </c>
      <c r="E27" s="591" t="s">
        <v>34</v>
      </c>
      <c r="F27" s="592">
        <v>0</v>
      </c>
      <c r="G27" s="593">
        <v>0</v>
      </c>
      <c r="H27" s="265">
        <f t="shared" ref="H27" si="83">+F27*G27</f>
        <v>0</v>
      </c>
      <c r="I27" s="623"/>
      <c r="J27" s="593">
        <v>0</v>
      </c>
      <c r="K27" s="593">
        <v>0</v>
      </c>
      <c r="L27" s="593">
        <v>0</v>
      </c>
      <c r="M27" s="593">
        <v>0</v>
      </c>
      <c r="N27" s="266">
        <f t="shared" ref="N27" si="84">+J27+K27+L27+M27</f>
        <v>0</v>
      </c>
      <c r="O27" s="265">
        <f t="shared" ref="O27" si="85">+N27*F27</f>
        <v>0</v>
      </c>
      <c r="P27" s="627">
        <f t="shared" ref="P27" si="86">+O27+H27</f>
        <v>0</v>
      </c>
      <c r="Q27" s="625"/>
      <c r="S27" s="620">
        <f t="shared" si="4"/>
        <v>0</v>
      </c>
      <c r="T27" s="621">
        <f t="shared" si="5"/>
        <v>0</v>
      </c>
      <c r="U27" s="621">
        <f t="shared" si="6"/>
        <v>0</v>
      </c>
      <c r="V27" s="621">
        <f t="shared" si="7"/>
        <v>0</v>
      </c>
      <c r="W27" s="182">
        <f t="shared" si="13"/>
        <v>0</v>
      </c>
      <c r="X27" s="620">
        <f t="shared" si="18"/>
        <v>0</v>
      </c>
      <c r="Y27" s="621">
        <f t="shared" si="19"/>
        <v>0</v>
      </c>
      <c r="Z27" s="621">
        <f t="shared" si="20"/>
        <v>0</v>
      </c>
      <c r="AA27" s="621">
        <f t="shared" si="21"/>
        <v>0</v>
      </c>
      <c r="AB27" s="626">
        <f t="shared" si="22"/>
        <v>0</v>
      </c>
    </row>
    <row r="28" spans="2:28" ht="18.55">
      <c r="B28" s="615"/>
      <c r="C28" s="264" t="s">
        <v>1</v>
      </c>
      <c r="D28" s="590" t="s">
        <v>37</v>
      </c>
      <c r="E28" s="591" t="s">
        <v>34</v>
      </c>
      <c r="F28" s="592">
        <v>0</v>
      </c>
      <c r="G28" s="593">
        <v>0</v>
      </c>
      <c r="H28" s="265">
        <f t="shared" ref="H28" si="87">+F28*G28</f>
        <v>0</v>
      </c>
      <c r="I28" s="623"/>
      <c r="J28" s="593">
        <v>0</v>
      </c>
      <c r="K28" s="593">
        <v>0</v>
      </c>
      <c r="L28" s="593">
        <v>0</v>
      </c>
      <c r="M28" s="593">
        <v>0</v>
      </c>
      <c r="N28" s="266">
        <f t="shared" ref="N28" si="88">+J28+K28+L28+M28</f>
        <v>0</v>
      </c>
      <c r="O28" s="265">
        <f t="shared" ref="O28" si="89">+N28*F28</f>
        <v>0</v>
      </c>
      <c r="P28" s="627">
        <f t="shared" ref="P28" si="90">+O28+H28</f>
        <v>0</v>
      </c>
      <c r="Q28" s="625"/>
      <c r="S28" s="620">
        <f t="shared" si="4"/>
        <v>0</v>
      </c>
      <c r="T28" s="621">
        <f t="shared" si="5"/>
        <v>0</v>
      </c>
      <c r="U28" s="621">
        <f t="shared" si="6"/>
        <v>0</v>
      </c>
      <c r="V28" s="621">
        <f t="shared" si="7"/>
        <v>0</v>
      </c>
      <c r="W28" s="182">
        <f t="shared" si="13"/>
        <v>0</v>
      </c>
      <c r="X28" s="620">
        <f t="shared" si="18"/>
        <v>0</v>
      </c>
      <c r="Y28" s="621">
        <f t="shared" si="19"/>
        <v>0</v>
      </c>
      <c r="Z28" s="621">
        <f t="shared" si="20"/>
        <v>0</v>
      </c>
      <c r="AA28" s="621">
        <f t="shared" si="21"/>
        <v>0</v>
      </c>
      <c r="AB28" s="626">
        <f t="shared" si="22"/>
        <v>0</v>
      </c>
    </row>
    <row r="29" spans="2:28">
      <c r="B29" s="615"/>
      <c r="C29" s="628"/>
      <c r="D29" s="629"/>
      <c r="E29" s="629"/>
      <c r="F29" s="630"/>
      <c r="G29" s="631"/>
      <c r="H29" s="632"/>
      <c r="I29" s="633"/>
      <c r="J29" s="631"/>
      <c r="K29" s="631"/>
      <c r="L29" s="631"/>
      <c r="M29" s="631"/>
      <c r="N29" s="634"/>
      <c r="O29" s="632"/>
      <c r="P29" s="632"/>
      <c r="Q29" s="625"/>
      <c r="T29" s="621"/>
      <c r="U29" s="621"/>
      <c r="V29" s="621"/>
      <c r="W29" s="182">
        <f t="shared" si="13"/>
        <v>0</v>
      </c>
      <c r="X29" s="620">
        <f t="shared" si="18"/>
        <v>0</v>
      </c>
      <c r="Y29" s="621">
        <f t="shared" si="19"/>
        <v>0</v>
      </c>
      <c r="Z29" s="621">
        <f t="shared" si="20"/>
        <v>0</v>
      </c>
      <c r="AA29" s="621">
        <f t="shared" si="21"/>
        <v>0</v>
      </c>
      <c r="AB29" s="626">
        <f t="shared" si="22"/>
        <v>0</v>
      </c>
    </row>
    <row r="30" spans="2:28" ht="21.65">
      <c r="B30" s="156"/>
      <c r="C30" s="560" t="s">
        <v>16</v>
      </c>
      <c r="D30" s="560"/>
      <c r="E30" s="560"/>
      <c r="F30" s="635">
        <f>SUM(F9:F29)</f>
        <v>0</v>
      </c>
      <c r="G30" s="273">
        <f>IFERROR(+H30/F30,0)</f>
        <v>0</v>
      </c>
      <c r="H30" s="274">
        <f>SUM(H9:H29)</f>
        <v>0</v>
      </c>
      <c r="I30" s="560"/>
      <c r="J30" s="560"/>
      <c r="K30" s="560"/>
      <c r="L30" s="560"/>
      <c r="M30" s="560"/>
      <c r="N30" s="273">
        <f>IFERROR(+O30/+F30,0)</f>
        <v>0</v>
      </c>
      <c r="O30" s="274">
        <f>SUM(O9:O29)</f>
        <v>0</v>
      </c>
      <c r="P30" s="274">
        <f>SUM(P9:P29)</f>
        <v>0</v>
      </c>
      <c r="Q30" s="636"/>
      <c r="S30" s="637">
        <f>SUM(S9:S29)</f>
        <v>0</v>
      </c>
      <c r="T30" s="638">
        <f>IFERROR(U30/S30,0)</f>
        <v>0</v>
      </c>
      <c r="U30" s="638">
        <f>SUM(U9:U29)</f>
        <v>0</v>
      </c>
      <c r="V30" s="638">
        <f>SUM(V9:V29)</f>
        <v>0</v>
      </c>
      <c r="W30" s="639">
        <f>SUM(W9:W29)</f>
        <v>0</v>
      </c>
      <c r="X30" s="637">
        <f>SUM(X9:X29)</f>
        <v>0</v>
      </c>
      <c r="Y30" s="638">
        <f>IFERROR(Z30/X30,0)</f>
        <v>0</v>
      </c>
      <c r="Z30" s="638">
        <f>SUM(Z9:Z29)</f>
        <v>0</v>
      </c>
      <c r="AA30" s="638">
        <f>SUM(AA9:AA29)</f>
        <v>0</v>
      </c>
      <c r="AB30" s="639">
        <f>SUM(AB9:AB29)</f>
        <v>0</v>
      </c>
    </row>
    <row r="31" spans="2:28" ht="15.5">
      <c r="B31" s="156"/>
      <c r="C31" s="640"/>
      <c r="D31" s="640"/>
      <c r="E31" s="640"/>
      <c r="F31" s="637"/>
      <c r="G31" s="144"/>
      <c r="H31" s="637"/>
      <c r="I31" s="640"/>
      <c r="J31" s="640"/>
      <c r="K31" s="640"/>
      <c r="L31" s="640"/>
      <c r="M31" s="640"/>
      <c r="N31" s="144"/>
      <c r="O31" s="637"/>
      <c r="P31" s="637"/>
      <c r="Q31" s="636"/>
      <c r="S31" s="637"/>
      <c r="T31" s="638"/>
      <c r="U31" s="638"/>
      <c r="V31" s="621"/>
      <c r="AA31" s="128"/>
      <c r="AB31" s="128"/>
    </row>
    <row r="32" spans="2:28" ht="21.65">
      <c r="B32" s="156"/>
      <c r="C32" s="641" t="s">
        <v>39</v>
      </c>
      <c r="D32" s="642" t="s">
        <v>9</v>
      </c>
      <c r="E32" s="642"/>
      <c r="F32" s="642" t="s">
        <v>11</v>
      </c>
      <c r="G32" s="642" t="s">
        <v>13</v>
      </c>
      <c r="H32" s="642" t="s">
        <v>13</v>
      </c>
      <c r="I32" s="642"/>
      <c r="J32" s="642"/>
      <c r="K32" s="642"/>
      <c r="L32" s="642"/>
      <c r="M32" s="642"/>
      <c r="N32" s="642" t="s">
        <v>0</v>
      </c>
      <c r="O32" s="642" t="s">
        <v>0</v>
      </c>
      <c r="P32" s="643" t="s">
        <v>0</v>
      </c>
      <c r="Q32" s="160"/>
      <c r="U32" s="621"/>
      <c r="V32" s="621"/>
      <c r="AA32" s="128"/>
      <c r="AB32" s="128"/>
    </row>
    <row r="33" spans="1:33" ht="18.55">
      <c r="B33" s="156"/>
      <c r="C33" s="644" t="s">
        <v>38</v>
      </c>
      <c r="D33" s="275" t="s">
        <v>10</v>
      </c>
      <c r="E33" s="275"/>
      <c r="F33" s="275" t="s">
        <v>12</v>
      </c>
      <c r="G33" s="275" t="s">
        <v>14</v>
      </c>
      <c r="H33" s="275" t="s">
        <v>15</v>
      </c>
      <c r="I33" s="275"/>
      <c r="J33" s="275" t="s">
        <v>4</v>
      </c>
      <c r="K33" s="275" t="s">
        <v>5</v>
      </c>
      <c r="L33" s="275" t="s">
        <v>6</v>
      </c>
      <c r="M33" s="275" t="s">
        <v>7</v>
      </c>
      <c r="N33" s="275" t="s">
        <v>2</v>
      </c>
      <c r="O33" s="275" t="s">
        <v>8</v>
      </c>
      <c r="P33" s="645" t="s">
        <v>3</v>
      </c>
      <c r="Q33" s="160"/>
      <c r="AA33" s="128"/>
      <c r="AB33" s="128"/>
    </row>
    <row r="34" spans="1:33" ht="18.55">
      <c r="B34" s="156"/>
      <c r="C34" s="264" t="s">
        <v>38</v>
      </c>
      <c r="D34" s="590" t="s">
        <v>37</v>
      </c>
      <c r="E34" s="594"/>
      <c r="F34" s="592">
        <v>0</v>
      </c>
      <c r="G34" s="593">
        <v>0</v>
      </c>
      <c r="H34" s="265">
        <f t="shared" ref="H34:H39" si="91">+F34*G34</f>
        <v>0</v>
      </c>
      <c r="I34" s="623"/>
      <c r="J34" s="593">
        <v>0</v>
      </c>
      <c r="K34" s="593">
        <v>0</v>
      </c>
      <c r="L34" s="593">
        <v>0</v>
      </c>
      <c r="M34" s="593">
        <v>0</v>
      </c>
      <c r="N34" s="266">
        <f t="shared" ref="N34:N39" si="92">+J34+K34+L34+M34</f>
        <v>0</v>
      </c>
      <c r="O34" s="265">
        <f t="shared" ref="O34:O39" si="93">+N34*F34</f>
        <v>0</v>
      </c>
      <c r="P34" s="627">
        <f t="shared" ref="P34:P39" si="94">+O34+H34</f>
        <v>0</v>
      </c>
      <c r="Q34" s="625"/>
      <c r="S34" t="str">
        <f t="shared" ref="S34:S39" si="95">IF(E34="y",F34," ")</f>
        <v xml:space="preserve"> </v>
      </c>
      <c r="U34" t="str">
        <f t="shared" ref="U34:U39" si="96">IF(E34="Y",H34, " ")</f>
        <v xml:space="preserve"> </v>
      </c>
      <c r="V34" t="str">
        <f t="shared" ref="V34:V39" si="97">IF(E34="y",O34," ")</f>
        <v xml:space="preserve"> </v>
      </c>
      <c r="AA34" s="128"/>
      <c r="AB34" s="128"/>
    </row>
    <row r="35" spans="1:33" ht="18.55">
      <c r="B35" s="156"/>
      <c r="C35" s="264" t="s">
        <v>38</v>
      </c>
      <c r="D35" s="590" t="s">
        <v>37</v>
      </c>
      <c r="E35" s="594"/>
      <c r="F35" s="592">
        <v>0</v>
      </c>
      <c r="G35" s="593">
        <v>0</v>
      </c>
      <c r="H35" s="265">
        <f t="shared" si="91"/>
        <v>0</v>
      </c>
      <c r="I35" s="623"/>
      <c r="J35" s="593">
        <v>0</v>
      </c>
      <c r="K35" s="593">
        <v>0</v>
      </c>
      <c r="L35" s="593">
        <v>0</v>
      </c>
      <c r="M35" s="593">
        <v>0</v>
      </c>
      <c r="N35" s="266">
        <f t="shared" si="92"/>
        <v>0</v>
      </c>
      <c r="O35" s="265">
        <f t="shared" si="93"/>
        <v>0</v>
      </c>
      <c r="P35" s="627">
        <f t="shared" si="94"/>
        <v>0</v>
      </c>
      <c r="Q35" s="625"/>
      <c r="S35" t="str">
        <f t="shared" si="95"/>
        <v xml:space="preserve"> </v>
      </c>
      <c r="U35" t="str">
        <f t="shared" si="96"/>
        <v xml:space="preserve"> </v>
      </c>
      <c r="V35" t="str">
        <f t="shared" si="97"/>
        <v xml:space="preserve"> </v>
      </c>
      <c r="AA35" s="128"/>
      <c r="AB35" s="128"/>
    </row>
    <row r="36" spans="1:33" ht="18.55">
      <c r="B36" s="156"/>
      <c r="C36" s="264" t="s">
        <v>38</v>
      </c>
      <c r="D36" s="590" t="s">
        <v>37</v>
      </c>
      <c r="E36" s="594"/>
      <c r="F36" s="592">
        <v>0</v>
      </c>
      <c r="G36" s="593">
        <v>0</v>
      </c>
      <c r="H36" s="265">
        <f t="shared" si="91"/>
        <v>0</v>
      </c>
      <c r="I36" s="623"/>
      <c r="J36" s="593">
        <v>0</v>
      </c>
      <c r="K36" s="593">
        <v>0</v>
      </c>
      <c r="L36" s="593">
        <v>0</v>
      </c>
      <c r="M36" s="593">
        <v>0</v>
      </c>
      <c r="N36" s="266">
        <f t="shared" si="92"/>
        <v>0</v>
      </c>
      <c r="O36" s="265">
        <f t="shared" si="93"/>
        <v>0</v>
      </c>
      <c r="P36" s="627">
        <f t="shared" si="94"/>
        <v>0</v>
      </c>
      <c r="Q36" s="625"/>
      <c r="S36" t="str">
        <f t="shared" si="95"/>
        <v xml:space="preserve"> </v>
      </c>
      <c r="U36" t="str">
        <f t="shared" si="96"/>
        <v xml:space="preserve"> </v>
      </c>
      <c r="V36" t="str">
        <f t="shared" si="97"/>
        <v xml:space="preserve"> </v>
      </c>
      <c r="AA36" s="128"/>
      <c r="AB36" s="128"/>
    </row>
    <row r="37" spans="1:33" ht="18.55">
      <c r="B37" s="156"/>
      <c r="C37" s="264" t="s">
        <v>38</v>
      </c>
      <c r="D37" s="590" t="s">
        <v>37</v>
      </c>
      <c r="E37" s="594"/>
      <c r="F37" s="592">
        <v>0</v>
      </c>
      <c r="G37" s="593">
        <v>0</v>
      </c>
      <c r="H37" s="265">
        <f t="shared" si="91"/>
        <v>0</v>
      </c>
      <c r="I37" s="623"/>
      <c r="J37" s="593">
        <v>0</v>
      </c>
      <c r="K37" s="593">
        <v>0</v>
      </c>
      <c r="L37" s="593">
        <v>0</v>
      </c>
      <c r="M37" s="593">
        <v>0</v>
      </c>
      <c r="N37" s="266">
        <f t="shared" si="92"/>
        <v>0</v>
      </c>
      <c r="O37" s="265">
        <f t="shared" si="93"/>
        <v>0</v>
      </c>
      <c r="P37" s="627">
        <f t="shared" si="94"/>
        <v>0</v>
      </c>
      <c r="Q37" s="625"/>
      <c r="S37" t="str">
        <f t="shared" si="95"/>
        <v xml:space="preserve"> </v>
      </c>
      <c r="U37" t="str">
        <f t="shared" si="96"/>
        <v xml:space="preserve"> </v>
      </c>
      <c r="V37" t="str">
        <f t="shared" si="97"/>
        <v xml:space="preserve"> </v>
      </c>
      <c r="AA37" s="128"/>
      <c r="AB37" s="128"/>
    </row>
    <row r="38" spans="1:33" ht="18.55">
      <c r="B38" s="156"/>
      <c r="C38" s="264" t="s">
        <v>38</v>
      </c>
      <c r="D38" s="590" t="s">
        <v>37</v>
      </c>
      <c r="E38" s="594"/>
      <c r="F38" s="592">
        <v>0</v>
      </c>
      <c r="G38" s="593">
        <v>0</v>
      </c>
      <c r="H38" s="265">
        <f t="shared" si="91"/>
        <v>0</v>
      </c>
      <c r="I38" s="623"/>
      <c r="J38" s="593">
        <v>0</v>
      </c>
      <c r="K38" s="593">
        <v>0</v>
      </c>
      <c r="L38" s="593">
        <v>0</v>
      </c>
      <c r="M38" s="593">
        <v>0</v>
      </c>
      <c r="N38" s="266">
        <f t="shared" si="92"/>
        <v>0</v>
      </c>
      <c r="O38" s="265">
        <f t="shared" si="93"/>
        <v>0</v>
      </c>
      <c r="P38" s="627">
        <f t="shared" si="94"/>
        <v>0</v>
      </c>
      <c r="Q38" s="625"/>
      <c r="S38" t="str">
        <f t="shared" si="95"/>
        <v xml:space="preserve"> </v>
      </c>
      <c r="U38" t="str">
        <f t="shared" si="96"/>
        <v xml:space="preserve"> </v>
      </c>
      <c r="V38" t="str">
        <f t="shared" si="97"/>
        <v xml:space="preserve"> </v>
      </c>
      <c r="AA38" s="128"/>
      <c r="AB38" s="128"/>
    </row>
    <row r="39" spans="1:33" ht="18.55">
      <c r="B39" s="156"/>
      <c r="C39" s="267" t="s">
        <v>38</v>
      </c>
      <c r="D39" s="268" t="s">
        <v>37</v>
      </c>
      <c r="E39" s="269"/>
      <c r="F39" s="270">
        <v>0</v>
      </c>
      <c r="G39" s="271">
        <v>0</v>
      </c>
      <c r="H39" s="646">
        <f t="shared" si="91"/>
        <v>0</v>
      </c>
      <c r="I39" s="647"/>
      <c r="J39" s="271">
        <v>0</v>
      </c>
      <c r="K39" s="271">
        <v>0</v>
      </c>
      <c r="L39" s="271">
        <v>0</v>
      </c>
      <c r="M39" s="271">
        <v>0</v>
      </c>
      <c r="N39" s="648">
        <f t="shared" si="92"/>
        <v>0</v>
      </c>
      <c r="O39" s="646">
        <f t="shared" si="93"/>
        <v>0</v>
      </c>
      <c r="P39" s="649">
        <f t="shared" si="94"/>
        <v>0</v>
      </c>
      <c r="Q39" s="625"/>
      <c r="S39" t="str">
        <f t="shared" si="95"/>
        <v xml:space="preserve"> </v>
      </c>
      <c r="U39" t="str">
        <f t="shared" si="96"/>
        <v xml:space="preserve"> </v>
      </c>
      <c r="V39" t="str">
        <f t="shared" si="97"/>
        <v xml:space="preserve"> </v>
      </c>
      <c r="AA39" s="128"/>
      <c r="AB39" s="128"/>
    </row>
    <row r="40" spans="1:33">
      <c r="B40" s="156"/>
      <c r="C40" s="628"/>
      <c r="D40" s="629"/>
      <c r="E40" s="629"/>
      <c r="F40" s="630"/>
      <c r="G40" s="631"/>
      <c r="H40" s="632"/>
      <c r="I40" s="633"/>
      <c r="J40" s="631"/>
      <c r="K40" s="631"/>
      <c r="L40" s="631"/>
      <c r="M40" s="631"/>
      <c r="N40" s="634"/>
      <c r="O40" s="632"/>
      <c r="P40" s="632"/>
      <c r="Q40" s="625"/>
      <c r="AA40" s="128"/>
      <c r="AB40" s="128"/>
    </row>
    <row r="41" spans="1:33" ht="21.65">
      <c r="B41" s="156"/>
      <c r="C41" s="560" t="s">
        <v>16</v>
      </c>
      <c r="D41" s="560"/>
      <c r="E41" s="560"/>
      <c r="F41" s="635">
        <f>SUM(F34:F40)</f>
        <v>0</v>
      </c>
      <c r="G41" s="273">
        <f>IFERROR(+H41/F41,0)</f>
        <v>0</v>
      </c>
      <c r="H41" s="274">
        <f>SUM(H34:H40)</f>
        <v>0</v>
      </c>
      <c r="I41" s="560"/>
      <c r="J41" s="560"/>
      <c r="K41" s="560"/>
      <c r="L41" s="560"/>
      <c r="M41" s="560"/>
      <c r="N41" s="273">
        <f>IFERROR(+O41/+F41,0)</f>
        <v>0</v>
      </c>
      <c r="O41" s="274">
        <f>SUM(O34:O40)</f>
        <v>0</v>
      </c>
      <c r="P41" s="274">
        <f>SUM(P34:P40)</f>
        <v>0</v>
      </c>
      <c r="Q41" s="636"/>
      <c r="S41" s="637"/>
      <c r="T41" s="637"/>
      <c r="U41" s="637"/>
      <c r="AA41" s="128"/>
      <c r="AB41" s="128"/>
    </row>
    <row r="42" spans="1:33" ht="14.8" thickBot="1">
      <c r="A42" s="568"/>
      <c r="B42" s="650"/>
      <c r="C42" s="651"/>
      <c r="D42" s="651"/>
      <c r="E42" s="651"/>
      <c r="F42" s="651"/>
      <c r="G42" s="651"/>
      <c r="H42" s="651"/>
      <c r="I42" s="651"/>
      <c r="J42" s="651"/>
      <c r="K42" s="651"/>
      <c r="L42" s="651"/>
      <c r="M42" s="651"/>
      <c r="N42" s="651"/>
      <c r="O42" s="651"/>
      <c r="P42" s="651"/>
      <c r="Q42" s="652"/>
      <c r="R42" s="568"/>
      <c r="S42" s="568"/>
      <c r="T42" s="568"/>
      <c r="U42" s="568"/>
      <c r="V42" s="568"/>
      <c r="W42" s="569"/>
      <c r="X42" s="568"/>
      <c r="Y42" s="568"/>
      <c r="Z42" s="568"/>
      <c r="AA42" s="570"/>
      <c r="AB42" s="570"/>
      <c r="AC42" s="568"/>
      <c r="AD42" s="568"/>
      <c r="AE42" s="568"/>
      <c r="AF42" s="568"/>
      <c r="AG42" s="568"/>
    </row>
    <row r="43" spans="1:33" ht="18.55">
      <c r="A43" s="568"/>
      <c r="B43" s="568"/>
      <c r="C43" s="703"/>
      <c r="D43" s="653"/>
      <c r="E43" s="653"/>
      <c r="F43" s="653"/>
      <c r="G43" s="653"/>
      <c r="H43" s="653"/>
      <c r="I43" s="653"/>
      <c r="J43" s="653"/>
      <c r="K43" s="653"/>
      <c r="L43" s="653"/>
      <c r="M43" s="653"/>
      <c r="N43" s="653"/>
      <c r="O43" s="653"/>
      <c r="P43" s="653"/>
      <c r="Q43" s="568"/>
      <c r="R43" s="568"/>
      <c r="S43" s="568"/>
      <c r="T43" s="568"/>
      <c r="U43" s="568"/>
      <c r="V43" s="568"/>
      <c r="W43" s="569"/>
      <c r="X43" s="568"/>
      <c r="Y43" s="568"/>
      <c r="Z43" s="568"/>
      <c r="AA43" s="570"/>
      <c r="AB43" s="570"/>
      <c r="AC43" s="568"/>
      <c r="AD43" s="568"/>
      <c r="AE43" s="568"/>
      <c r="AF43" s="568"/>
      <c r="AG43" s="568"/>
    </row>
    <row r="44" spans="1:33" ht="18.55">
      <c r="A44" s="568"/>
      <c r="B44" s="568"/>
      <c r="C44" s="703"/>
      <c r="D44" s="653"/>
      <c r="E44" s="653"/>
      <c r="F44" s="653"/>
      <c r="G44" s="653"/>
      <c r="H44" s="653"/>
      <c r="I44" s="653"/>
      <c r="J44" s="653"/>
      <c r="K44" s="653"/>
      <c r="L44" s="653"/>
      <c r="M44" s="653"/>
      <c r="N44" s="653"/>
      <c r="O44" s="653"/>
      <c r="P44" s="653"/>
      <c r="Q44" s="568"/>
      <c r="R44" s="568"/>
      <c r="S44" s="568"/>
      <c r="T44" s="568"/>
      <c r="U44" s="568"/>
      <c r="V44" s="568"/>
      <c r="W44" s="569"/>
      <c r="X44" s="568"/>
      <c r="Y44" s="568"/>
      <c r="Z44" s="568"/>
      <c r="AA44" s="570"/>
      <c r="AB44" s="570"/>
      <c r="AC44" s="568"/>
      <c r="AD44" s="568"/>
      <c r="AE44" s="568"/>
      <c r="AF44" s="568"/>
      <c r="AG44" s="568"/>
    </row>
    <row r="45" spans="1:33" ht="18.55">
      <c r="A45" s="568"/>
      <c r="B45" s="568"/>
      <c r="C45" s="654"/>
      <c r="D45" s="655"/>
      <c r="E45" s="656"/>
      <c r="F45" s="657"/>
      <c r="G45" s="658"/>
      <c r="H45" s="576"/>
      <c r="I45" s="577"/>
      <c r="J45" s="658"/>
      <c r="K45" s="658"/>
      <c r="L45" s="658"/>
      <c r="M45" s="658"/>
      <c r="N45" s="578"/>
      <c r="O45" s="576"/>
      <c r="P45" s="576"/>
      <c r="Q45" s="568"/>
      <c r="R45" s="568"/>
      <c r="S45" s="568"/>
      <c r="T45" s="568"/>
      <c r="U45" s="568"/>
      <c r="V45" s="568"/>
      <c r="W45" s="569"/>
      <c r="X45" s="568"/>
      <c r="Y45" s="568"/>
      <c r="Z45" s="568"/>
      <c r="AA45" s="570"/>
      <c r="AB45" s="570"/>
      <c r="AC45" s="568"/>
      <c r="AD45" s="568"/>
      <c r="AE45" s="568"/>
      <c r="AF45" s="568"/>
      <c r="AG45" s="568"/>
    </row>
    <row r="46" spans="1:33" ht="18.55">
      <c r="A46" s="568"/>
      <c r="B46" s="568"/>
      <c r="C46" s="654"/>
      <c r="D46" s="655"/>
      <c r="E46" s="656"/>
      <c r="F46" s="657"/>
      <c r="G46" s="658"/>
      <c r="H46" s="576"/>
      <c r="I46" s="577"/>
      <c r="J46" s="658"/>
      <c r="K46" s="658"/>
      <c r="L46" s="658"/>
      <c r="M46" s="658"/>
      <c r="N46" s="578"/>
      <c r="O46" s="576"/>
      <c r="P46" s="576"/>
      <c r="Q46" s="568"/>
      <c r="R46" s="568"/>
      <c r="S46" s="568"/>
      <c r="T46" s="568"/>
      <c r="U46" s="568"/>
      <c r="V46" s="568"/>
      <c r="W46" s="569"/>
      <c r="X46" s="568"/>
      <c r="Y46" s="568"/>
      <c r="Z46" s="568"/>
      <c r="AA46" s="570"/>
      <c r="AB46" s="570"/>
      <c r="AC46" s="568"/>
      <c r="AD46" s="568"/>
      <c r="AE46" s="568"/>
      <c r="AF46" s="568"/>
      <c r="AG46" s="568"/>
    </row>
    <row r="47" spans="1:33" ht="18.55">
      <c r="A47" s="568"/>
      <c r="B47" s="568"/>
      <c r="C47" s="654"/>
      <c r="D47" s="655"/>
      <c r="E47" s="656"/>
      <c r="F47" s="657"/>
      <c r="G47" s="658"/>
      <c r="H47" s="576"/>
      <c r="I47" s="577"/>
      <c r="J47" s="658"/>
      <c r="K47" s="658"/>
      <c r="L47" s="658"/>
      <c r="M47" s="658"/>
      <c r="N47" s="578"/>
      <c r="O47" s="576"/>
      <c r="P47" s="576"/>
      <c r="Q47" s="568"/>
      <c r="R47" s="568"/>
      <c r="S47" s="568"/>
      <c r="T47" s="568"/>
      <c r="U47" s="568"/>
      <c r="V47" s="568"/>
      <c r="W47" s="569"/>
      <c r="X47" s="568"/>
      <c r="Y47" s="568"/>
      <c r="Z47" s="568"/>
      <c r="AA47" s="570"/>
      <c r="AB47" s="570"/>
      <c r="AC47" s="568"/>
      <c r="AD47" s="568"/>
      <c r="AE47" s="568"/>
      <c r="AF47" s="568"/>
      <c r="AG47" s="568"/>
    </row>
    <row r="48" spans="1:33" ht="18.55">
      <c r="A48" s="568"/>
      <c r="B48" s="568"/>
      <c r="C48" s="654"/>
      <c r="D48" s="655"/>
      <c r="E48" s="656"/>
      <c r="F48" s="657"/>
      <c r="G48" s="658"/>
      <c r="H48" s="576"/>
      <c r="I48" s="577"/>
      <c r="J48" s="658"/>
      <c r="K48" s="658"/>
      <c r="L48" s="658"/>
      <c r="M48" s="658"/>
      <c r="N48" s="578"/>
      <c r="O48" s="576"/>
      <c r="P48" s="576"/>
      <c r="Q48" s="568"/>
      <c r="R48" s="568"/>
      <c r="S48" s="568"/>
      <c r="T48" s="568"/>
      <c r="U48" s="568"/>
      <c r="V48" s="568"/>
      <c r="W48" s="569"/>
      <c r="X48" s="568"/>
      <c r="Y48" s="568"/>
      <c r="Z48" s="568"/>
      <c r="AA48" s="570"/>
      <c r="AB48" s="570"/>
      <c r="AC48" s="568"/>
      <c r="AD48" s="568"/>
      <c r="AE48" s="568"/>
      <c r="AF48" s="568"/>
      <c r="AG48" s="568"/>
    </row>
    <row r="49" spans="1:33" ht="18.55">
      <c r="A49" s="568"/>
      <c r="B49" s="568"/>
      <c r="C49" s="654"/>
      <c r="D49" s="655"/>
      <c r="E49" s="656"/>
      <c r="F49" s="657"/>
      <c r="G49" s="658"/>
      <c r="H49" s="576"/>
      <c r="I49" s="577"/>
      <c r="J49" s="658"/>
      <c r="K49" s="658"/>
      <c r="L49" s="658"/>
      <c r="M49" s="658"/>
      <c r="N49" s="578"/>
      <c r="O49" s="576"/>
      <c r="P49" s="576"/>
      <c r="Q49" s="568"/>
      <c r="R49" s="568"/>
      <c r="S49" s="568"/>
      <c r="T49" s="568"/>
      <c r="U49" s="568"/>
      <c r="V49" s="568"/>
      <c r="W49" s="569"/>
      <c r="X49" s="568"/>
      <c r="Y49" s="568"/>
      <c r="Z49" s="568"/>
      <c r="AA49" s="570"/>
      <c r="AB49" s="570"/>
      <c r="AC49" s="568"/>
      <c r="AD49" s="568"/>
      <c r="AE49" s="568"/>
      <c r="AF49" s="568"/>
      <c r="AG49" s="568"/>
    </row>
    <row r="50" spans="1:33">
      <c r="A50" s="568"/>
      <c r="B50" s="568"/>
      <c r="C50" s="579"/>
      <c r="D50" s="580"/>
      <c r="E50" s="580"/>
      <c r="F50" s="581"/>
      <c r="G50" s="582"/>
      <c r="H50" s="583"/>
      <c r="I50" s="584"/>
      <c r="J50" s="582"/>
      <c r="K50" s="582"/>
      <c r="L50" s="582"/>
      <c r="M50" s="582"/>
      <c r="N50" s="585"/>
      <c r="O50" s="583"/>
      <c r="P50" s="583"/>
      <c r="Q50" s="568"/>
      <c r="R50" s="568"/>
      <c r="S50" s="568"/>
      <c r="T50" s="568"/>
      <c r="U50" s="568"/>
      <c r="V50" s="568"/>
      <c r="W50" s="569"/>
      <c r="X50" s="568"/>
      <c r="Y50" s="568"/>
      <c r="Z50" s="568"/>
      <c r="AA50" s="570"/>
      <c r="AB50" s="570"/>
      <c r="AC50" s="568"/>
      <c r="AD50" s="568"/>
      <c r="AE50" s="568"/>
      <c r="AF50" s="568"/>
      <c r="AG50" s="568"/>
    </row>
    <row r="51" spans="1:33" ht="21.65">
      <c r="A51" s="568"/>
      <c r="B51" s="568"/>
      <c r="C51" s="586"/>
      <c r="D51" s="586"/>
      <c r="E51" s="586"/>
      <c r="F51" s="587"/>
      <c r="G51" s="566"/>
      <c r="H51" s="567"/>
      <c r="I51" s="586"/>
      <c r="J51" s="586"/>
      <c r="K51" s="586"/>
      <c r="L51" s="586"/>
      <c r="M51" s="586"/>
      <c r="N51" s="566"/>
      <c r="O51" s="567"/>
      <c r="P51" s="567"/>
      <c r="Q51" s="568"/>
      <c r="R51" s="568"/>
      <c r="S51" s="568"/>
      <c r="T51" s="568"/>
      <c r="U51" s="568"/>
      <c r="V51" s="568"/>
      <c r="W51" s="569"/>
      <c r="X51" s="568"/>
      <c r="Y51" s="568"/>
      <c r="Z51" s="568"/>
      <c r="AA51" s="570"/>
      <c r="AB51" s="570"/>
      <c r="AC51" s="568"/>
      <c r="AD51" s="568"/>
      <c r="AE51" s="568"/>
      <c r="AF51" s="568"/>
      <c r="AG51" s="568"/>
    </row>
    <row r="52" spans="1:33">
      <c r="A52" s="568"/>
      <c r="B52" s="568"/>
      <c r="C52" s="568"/>
      <c r="D52" s="568"/>
      <c r="E52" s="568"/>
      <c r="F52" s="568"/>
      <c r="G52" s="568"/>
      <c r="H52" s="568"/>
      <c r="I52" s="568"/>
      <c r="J52" s="568"/>
      <c r="K52" s="568"/>
      <c r="L52" s="568"/>
      <c r="M52" s="568"/>
      <c r="N52" s="568"/>
      <c r="O52" s="568"/>
      <c r="P52" s="568"/>
      <c r="Q52" s="568"/>
      <c r="R52" s="568"/>
      <c r="S52" s="568"/>
      <c r="T52" s="568"/>
      <c r="U52" s="568"/>
      <c r="V52" s="568"/>
      <c r="W52" s="569"/>
      <c r="X52" s="568"/>
      <c r="Y52" s="568"/>
      <c r="Z52" s="568"/>
      <c r="AA52" s="570"/>
      <c r="AB52" s="570"/>
      <c r="AC52" s="568"/>
      <c r="AD52" s="568"/>
      <c r="AE52" s="568"/>
      <c r="AF52" s="568"/>
      <c r="AG52" s="568"/>
    </row>
    <row r="53" spans="1:33" ht="18.55">
      <c r="A53" s="568"/>
      <c r="B53" s="568"/>
      <c r="C53" s="653"/>
      <c r="D53" s="653"/>
      <c r="E53" s="653"/>
      <c r="F53" s="653"/>
      <c r="G53" s="653"/>
      <c r="H53" s="653"/>
      <c r="I53" s="653"/>
      <c r="J53" s="653"/>
      <c r="K53" s="653"/>
      <c r="L53" s="653"/>
      <c r="M53" s="653"/>
      <c r="N53" s="653"/>
      <c r="O53" s="653"/>
      <c r="P53" s="653"/>
      <c r="Q53" s="568"/>
      <c r="R53" s="568"/>
      <c r="S53" s="568"/>
      <c r="T53" s="568"/>
      <c r="U53" s="568"/>
      <c r="V53" s="568"/>
      <c r="W53" s="569"/>
      <c r="X53" s="568"/>
      <c r="Y53" s="568"/>
      <c r="Z53" s="568"/>
      <c r="AA53" s="570"/>
      <c r="AB53" s="570"/>
      <c r="AC53" s="568"/>
      <c r="AD53" s="568"/>
      <c r="AE53" s="568"/>
      <c r="AF53" s="568"/>
      <c r="AG53" s="568"/>
    </row>
    <row r="54" spans="1:33" ht="18.55">
      <c r="A54" s="568"/>
      <c r="B54" s="568"/>
      <c r="C54" s="653"/>
      <c r="D54" s="653"/>
      <c r="E54" s="653"/>
      <c r="F54" s="653"/>
      <c r="G54" s="653"/>
      <c r="H54" s="653"/>
      <c r="I54" s="653"/>
      <c r="J54" s="653"/>
      <c r="K54" s="653"/>
      <c r="L54" s="653"/>
      <c r="M54" s="653"/>
      <c r="N54" s="653"/>
      <c r="O54" s="653"/>
      <c r="P54" s="653"/>
      <c r="Q54" s="568"/>
      <c r="R54" s="568"/>
      <c r="S54" s="568"/>
      <c r="T54" s="568"/>
      <c r="U54" s="568"/>
      <c r="V54" s="568"/>
      <c r="W54" s="569"/>
      <c r="X54" s="568"/>
      <c r="Y54" s="568"/>
      <c r="Z54" s="568"/>
      <c r="AA54" s="570"/>
      <c r="AB54" s="570"/>
      <c r="AC54" s="568"/>
      <c r="AD54" s="568"/>
      <c r="AE54" s="568"/>
      <c r="AF54" s="568"/>
      <c r="AG54" s="568"/>
    </row>
    <row r="55" spans="1:33" ht="18.55">
      <c r="A55" s="568"/>
      <c r="B55" s="568"/>
      <c r="C55" s="654"/>
      <c r="D55" s="655"/>
      <c r="E55" s="656"/>
      <c r="F55" s="657"/>
      <c r="G55" s="658"/>
      <c r="H55" s="576"/>
      <c r="I55" s="577"/>
      <c r="J55" s="658"/>
      <c r="K55" s="658"/>
      <c r="L55" s="658"/>
      <c r="M55" s="658"/>
      <c r="N55" s="578"/>
      <c r="O55" s="576"/>
      <c r="P55" s="576"/>
      <c r="Q55" s="568"/>
      <c r="R55" s="568"/>
      <c r="S55" s="568"/>
      <c r="T55" s="568"/>
      <c r="U55" s="568"/>
      <c r="V55" s="568"/>
      <c r="W55" s="569"/>
      <c r="X55" s="568"/>
      <c r="Y55" s="568"/>
      <c r="Z55" s="568"/>
      <c r="AA55" s="570"/>
      <c r="AB55" s="570"/>
      <c r="AC55" s="568"/>
      <c r="AD55" s="568"/>
      <c r="AE55" s="568"/>
      <c r="AF55" s="568"/>
      <c r="AG55" s="568"/>
    </row>
    <row r="56" spans="1:33" ht="18.55">
      <c r="A56" s="568"/>
      <c r="B56" s="568"/>
      <c r="C56" s="654"/>
      <c r="D56" s="655"/>
      <c r="E56" s="656"/>
      <c r="F56" s="657"/>
      <c r="G56" s="658"/>
      <c r="H56" s="576"/>
      <c r="I56" s="577"/>
      <c r="J56" s="658"/>
      <c r="K56" s="658"/>
      <c r="L56" s="658"/>
      <c r="M56" s="658"/>
      <c r="N56" s="578"/>
      <c r="O56" s="576"/>
      <c r="P56" s="576"/>
      <c r="Q56" s="568"/>
      <c r="R56" s="568"/>
      <c r="S56" s="568"/>
      <c r="T56" s="568"/>
      <c r="U56" s="568"/>
      <c r="V56" s="568"/>
      <c r="W56" s="569"/>
      <c r="X56" s="568"/>
      <c r="Y56" s="568"/>
      <c r="Z56" s="568"/>
      <c r="AA56" s="570"/>
      <c r="AB56" s="570"/>
      <c r="AC56" s="568"/>
      <c r="AD56" s="568"/>
      <c r="AE56" s="568"/>
      <c r="AF56" s="568"/>
      <c r="AG56" s="568"/>
    </row>
    <row r="57" spans="1:33" ht="18.55">
      <c r="A57" s="568"/>
      <c r="B57" s="568"/>
      <c r="C57" s="571"/>
      <c r="D57" s="572"/>
      <c r="E57" s="573"/>
      <c r="F57" s="574"/>
      <c r="G57" s="575"/>
      <c r="H57" s="576"/>
      <c r="I57" s="577"/>
      <c r="J57" s="575"/>
      <c r="K57" s="575"/>
      <c r="L57" s="575"/>
      <c r="M57" s="575"/>
      <c r="N57" s="578"/>
      <c r="O57" s="576"/>
      <c r="P57" s="576"/>
      <c r="Q57" s="568"/>
      <c r="R57" s="568"/>
      <c r="S57" s="568"/>
      <c r="T57" s="568"/>
      <c r="U57" s="568"/>
      <c r="V57" s="568"/>
      <c r="W57" s="569"/>
      <c r="X57" s="568"/>
      <c r="Y57" s="568"/>
      <c r="Z57" s="568"/>
      <c r="AA57" s="570"/>
      <c r="AB57" s="570"/>
      <c r="AC57" s="568"/>
      <c r="AD57" s="568"/>
      <c r="AE57" s="568"/>
      <c r="AF57" s="568"/>
      <c r="AG57" s="568"/>
    </row>
    <row r="58" spans="1:33" ht="18.55">
      <c r="A58" s="568"/>
      <c r="B58" s="568"/>
      <c r="C58" s="571"/>
      <c r="D58" s="572"/>
      <c r="E58" s="573"/>
      <c r="F58" s="574"/>
      <c r="G58" s="575"/>
      <c r="H58" s="576"/>
      <c r="I58" s="577"/>
      <c r="J58" s="575"/>
      <c r="K58" s="575"/>
      <c r="L58" s="575"/>
      <c r="M58" s="575"/>
      <c r="N58" s="578"/>
      <c r="O58" s="576"/>
      <c r="P58" s="576"/>
      <c r="Q58" s="568"/>
      <c r="R58" s="568"/>
      <c r="S58" s="568"/>
      <c r="T58" s="568"/>
      <c r="U58" s="568"/>
      <c r="V58" s="568"/>
      <c r="W58" s="569"/>
      <c r="X58" s="568"/>
      <c r="Y58" s="568"/>
      <c r="Z58" s="568"/>
      <c r="AA58" s="570"/>
      <c r="AB58" s="570"/>
      <c r="AC58" s="568"/>
      <c r="AD58" s="568"/>
      <c r="AE58" s="568"/>
      <c r="AF58" s="568"/>
      <c r="AG58" s="568"/>
    </row>
    <row r="59" spans="1:33">
      <c r="A59" s="568"/>
      <c r="B59" s="568"/>
      <c r="C59" s="579"/>
      <c r="D59" s="580"/>
      <c r="E59" s="580"/>
      <c r="F59" s="581"/>
      <c r="G59" s="582"/>
      <c r="H59" s="583"/>
      <c r="I59" s="584"/>
      <c r="J59" s="582"/>
      <c r="K59" s="582"/>
      <c r="L59" s="582"/>
      <c r="M59" s="582"/>
      <c r="N59" s="585"/>
      <c r="O59" s="583"/>
      <c r="P59" s="583"/>
      <c r="Q59" s="568"/>
      <c r="R59" s="568"/>
      <c r="S59" s="568"/>
      <c r="T59" s="568"/>
      <c r="U59" s="568"/>
      <c r="V59" s="568"/>
      <c r="W59" s="569"/>
      <c r="X59" s="568"/>
      <c r="Y59" s="568"/>
      <c r="Z59" s="568"/>
      <c r="AA59" s="570"/>
      <c r="AB59" s="570"/>
      <c r="AC59" s="568"/>
      <c r="AD59" s="568"/>
      <c r="AE59" s="568"/>
      <c r="AF59" s="568"/>
      <c r="AG59" s="568"/>
    </row>
    <row r="60" spans="1:33" ht="21.65">
      <c r="A60" s="568"/>
      <c r="B60" s="568"/>
      <c r="C60" s="586"/>
      <c r="D60" s="586"/>
      <c r="E60" s="586"/>
      <c r="F60" s="587"/>
      <c r="G60" s="566"/>
      <c r="H60" s="567"/>
      <c r="I60" s="586"/>
      <c r="J60" s="586"/>
      <c r="K60" s="586"/>
      <c r="L60" s="586"/>
      <c r="M60" s="586"/>
      <c r="N60" s="566"/>
      <c r="O60" s="567"/>
      <c r="P60" s="567"/>
      <c r="Q60" s="568"/>
      <c r="R60" s="568"/>
      <c r="S60" s="568"/>
      <c r="T60" s="568"/>
      <c r="U60" s="568"/>
      <c r="V60" s="568"/>
      <c r="W60" s="569"/>
      <c r="X60" s="568"/>
      <c r="Y60" s="568"/>
      <c r="Z60" s="568"/>
      <c r="AA60" s="570"/>
      <c r="AB60" s="570"/>
      <c r="AC60" s="568"/>
      <c r="AD60" s="568"/>
      <c r="AE60" s="568"/>
      <c r="AF60" s="568"/>
      <c r="AG60" s="568"/>
    </row>
    <row r="61" spans="1:33">
      <c r="A61" s="568"/>
      <c r="B61" s="568"/>
      <c r="C61" s="588"/>
      <c r="D61" s="568"/>
      <c r="E61" s="568"/>
      <c r="F61" s="568"/>
      <c r="G61" s="568"/>
      <c r="H61" s="568"/>
      <c r="I61" s="568"/>
      <c r="J61" s="568"/>
      <c r="K61" s="568"/>
      <c r="L61" s="568"/>
      <c r="M61" s="568"/>
      <c r="N61" s="568"/>
      <c r="O61" s="568"/>
      <c r="P61" s="568"/>
      <c r="Q61" s="568"/>
      <c r="R61" s="568"/>
      <c r="S61" s="568"/>
      <c r="T61" s="568"/>
      <c r="U61" s="568"/>
      <c r="V61" s="568"/>
      <c r="W61" s="569"/>
      <c r="X61" s="568"/>
      <c r="Y61" s="568"/>
      <c r="Z61" s="568"/>
      <c r="AA61" s="570"/>
      <c r="AB61" s="570"/>
      <c r="AC61" s="568"/>
      <c r="AD61" s="568"/>
      <c r="AE61" s="568"/>
      <c r="AF61" s="568"/>
      <c r="AG61" s="568"/>
    </row>
    <row r="62" spans="1:33">
      <c r="A62" s="568"/>
      <c r="B62" s="568"/>
      <c r="C62" s="568"/>
      <c r="D62" s="568"/>
      <c r="E62" s="568"/>
      <c r="F62" s="568"/>
      <c r="G62" s="568"/>
      <c r="H62" s="568"/>
      <c r="I62" s="568"/>
      <c r="J62" s="568"/>
      <c r="K62" s="568"/>
      <c r="L62" s="568"/>
      <c r="M62" s="568"/>
      <c r="N62" s="568"/>
      <c r="O62" s="568"/>
      <c r="P62" s="568"/>
      <c r="Q62" s="568"/>
      <c r="R62" s="568"/>
      <c r="S62" s="568"/>
      <c r="T62" s="568"/>
      <c r="U62" s="568"/>
      <c r="V62" s="568"/>
      <c r="W62" s="569"/>
      <c r="X62" s="568"/>
      <c r="Y62" s="568"/>
      <c r="Z62" s="568"/>
      <c r="AA62" s="570"/>
      <c r="AB62" s="570"/>
      <c r="AC62" s="568"/>
      <c r="AD62" s="568"/>
      <c r="AE62" s="568"/>
      <c r="AF62" s="568"/>
      <c r="AG62" s="568"/>
    </row>
    <row r="63" spans="1:33">
      <c r="A63" s="568"/>
      <c r="B63" s="568"/>
      <c r="C63" s="568"/>
      <c r="D63" s="568"/>
      <c r="E63" s="568"/>
      <c r="F63" s="568"/>
      <c r="G63" s="568"/>
      <c r="H63" s="568"/>
      <c r="I63" s="568"/>
      <c r="J63" s="568"/>
      <c r="K63" s="568"/>
      <c r="L63" s="568"/>
      <c r="M63" s="568"/>
      <c r="N63" s="568"/>
      <c r="O63" s="568"/>
      <c r="P63" s="568"/>
      <c r="Q63" s="568"/>
      <c r="R63" s="568"/>
      <c r="S63" s="568"/>
      <c r="T63" s="568"/>
      <c r="U63" s="568"/>
      <c r="V63" s="568"/>
      <c r="W63" s="569"/>
      <c r="X63" s="568"/>
      <c r="Y63" s="568"/>
      <c r="Z63" s="568"/>
      <c r="AA63" s="570"/>
      <c r="AB63" s="570"/>
      <c r="AC63" s="568"/>
      <c r="AD63" s="568"/>
      <c r="AE63" s="568"/>
      <c r="AF63" s="568"/>
      <c r="AG63" s="568"/>
    </row>
    <row r="64" spans="1:33">
      <c r="A64" s="568"/>
      <c r="B64" s="568"/>
      <c r="C64" s="568"/>
      <c r="D64" s="568"/>
      <c r="E64" s="568"/>
      <c r="F64" s="568"/>
      <c r="G64" s="568"/>
      <c r="H64" s="568"/>
      <c r="I64" s="568"/>
      <c r="J64" s="568"/>
      <c r="K64" s="568"/>
      <c r="L64" s="568"/>
      <c r="M64" s="568"/>
      <c r="N64" s="568"/>
      <c r="O64" s="568"/>
      <c r="P64" s="568"/>
      <c r="Q64" s="568"/>
      <c r="R64" s="568"/>
      <c r="S64" s="568"/>
      <c r="T64" s="568"/>
      <c r="U64" s="568"/>
      <c r="V64" s="568"/>
      <c r="W64" s="569"/>
      <c r="X64" s="568"/>
      <c r="Y64" s="568"/>
      <c r="Z64" s="568"/>
      <c r="AA64" s="570"/>
      <c r="AB64" s="570"/>
      <c r="AC64" s="568"/>
      <c r="AD64" s="568"/>
      <c r="AE64" s="568"/>
      <c r="AF64" s="568"/>
      <c r="AG64" s="568"/>
    </row>
    <row r="65" spans="1:33">
      <c r="A65" s="568"/>
      <c r="B65" s="568"/>
      <c r="C65" s="568"/>
      <c r="D65" s="568"/>
      <c r="E65" s="568"/>
      <c r="F65" s="568"/>
      <c r="G65" s="568"/>
      <c r="H65" s="568"/>
      <c r="I65" s="568"/>
      <c r="J65" s="568"/>
      <c r="K65" s="568"/>
      <c r="L65" s="568"/>
      <c r="M65" s="568"/>
      <c r="N65" s="568"/>
      <c r="O65" s="568"/>
      <c r="P65" s="568"/>
      <c r="Q65" s="568"/>
      <c r="R65" s="568"/>
      <c r="S65" s="568"/>
      <c r="T65" s="568"/>
      <c r="U65" s="568"/>
      <c r="V65" s="568"/>
      <c r="W65" s="569"/>
      <c r="X65" s="568"/>
      <c r="Y65" s="568"/>
      <c r="Z65" s="568"/>
      <c r="AA65" s="570"/>
      <c r="AB65" s="570"/>
      <c r="AC65" s="568"/>
      <c r="AD65" s="568"/>
      <c r="AE65" s="568"/>
      <c r="AF65" s="568"/>
      <c r="AG65" s="568"/>
    </row>
    <row r="66" spans="1:33">
      <c r="A66" s="568"/>
      <c r="B66" s="568"/>
      <c r="C66" s="568"/>
      <c r="D66" s="568"/>
      <c r="E66" s="568"/>
      <c r="F66" s="568"/>
      <c r="G66" s="568"/>
      <c r="H66" s="568"/>
      <c r="I66" s="568"/>
      <c r="J66" s="568"/>
      <c r="K66" s="568"/>
      <c r="L66" s="568"/>
      <c r="M66" s="568"/>
      <c r="N66" s="568"/>
      <c r="O66" s="568"/>
      <c r="P66" s="568"/>
      <c r="Q66" s="568"/>
      <c r="R66" s="568"/>
      <c r="S66" s="568"/>
      <c r="T66" s="568"/>
      <c r="U66" s="568"/>
      <c r="V66" s="568"/>
      <c r="W66" s="569"/>
      <c r="X66" s="568"/>
      <c r="Y66" s="568"/>
      <c r="Z66" s="568"/>
      <c r="AA66" s="570"/>
      <c r="AB66" s="570"/>
      <c r="AC66" s="568"/>
      <c r="AD66" s="568"/>
      <c r="AE66" s="568"/>
      <c r="AF66" s="568"/>
      <c r="AG66" s="568"/>
    </row>
    <row r="67" spans="1:33">
      <c r="A67" s="568"/>
      <c r="B67" s="568"/>
      <c r="C67" s="568"/>
      <c r="D67" s="568"/>
      <c r="E67" s="568"/>
      <c r="F67" s="568"/>
      <c r="G67" s="568"/>
      <c r="H67" s="568"/>
      <c r="I67" s="568"/>
      <c r="J67" s="568"/>
      <c r="K67" s="568"/>
      <c r="L67" s="568"/>
      <c r="M67" s="568"/>
      <c r="N67" s="568"/>
      <c r="O67" s="568"/>
      <c r="P67" s="568"/>
      <c r="Q67" s="568"/>
      <c r="R67" s="568"/>
      <c r="S67" s="568"/>
      <c r="T67" s="568"/>
      <c r="U67" s="568"/>
      <c r="V67" s="568"/>
      <c r="W67" s="569"/>
      <c r="X67" s="568"/>
      <c r="Y67" s="568"/>
      <c r="Z67" s="568"/>
      <c r="AA67" s="570"/>
      <c r="AB67" s="570"/>
      <c r="AC67" s="568"/>
      <c r="AD67" s="568"/>
      <c r="AE67" s="568"/>
      <c r="AF67" s="568"/>
      <c r="AG67" s="568"/>
    </row>
    <row r="68" spans="1:33">
      <c r="A68" s="568"/>
      <c r="B68" s="568"/>
      <c r="C68" s="568"/>
      <c r="D68" s="568"/>
      <c r="E68" s="568"/>
      <c r="F68" s="568"/>
      <c r="G68" s="568"/>
      <c r="H68" s="568"/>
      <c r="I68" s="568"/>
      <c r="J68" s="568"/>
      <c r="K68" s="568"/>
      <c r="L68" s="568"/>
      <c r="M68" s="568"/>
      <c r="N68" s="568"/>
      <c r="O68" s="568"/>
      <c r="P68" s="568"/>
      <c r="Q68" s="568"/>
      <c r="R68" s="568"/>
      <c r="S68" s="568"/>
      <c r="T68" s="568"/>
      <c r="U68" s="568"/>
      <c r="V68" s="568"/>
      <c r="W68" s="569"/>
      <c r="X68" s="568"/>
      <c r="Y68" s="568"/>
      <c r="Z68" s="568"/>
      <c r="AA68" s="570"/>
      <c r="AB68" s="570"/>
      <c r="AC68" s="568"/>
      <c r="AD68" s="568"/>
      <c r="AE68" s="568"/>
      <c r="AF68" s="568"/>
      <c r="AG68" s="568"/>
    </row>
    <row r="69" spans="1:33">
      <c r="A69" s="568"/>
      <c r="B69" s="568"/>
      <c r="C69" s="568"/>
      <c r="D69" s="568"/>
      <c r="E69" s="568"/>
      <c r="F69" s="568"/>
      <c r="G69" s="568"/>
      <c r="H69" s="568"/>
      <c r="I69" s="568"/>
      <c r="J69" s="568"/>
      <c r="K69" s="568"/>
      <c r="L69" s="568"/>
      <c r="M69" s="568"/>
      <c r="N69" s="568"/>
      <c r="O69" s="568"/>
      <c r="P69" s="568"/>
      <c r="Q69" s="568"/>
      <c r="R69" s="568"/>
      <c r="S69" s="568"/>
      <c r="T69" s="568"/>
      <c r="U69" s="568"/>
      <c r="V69" s="568"/>
      <c r="W69" s="569"/>
      <c r="X69" s="568"/>
      <c r="Y69" s="568"/>
      <c r="Z69" s="568"/>
      <c r="AA69" s="570"/>
      <c r="AB69" s="570"/>
      <c r="AC69" s="568"/>
      <c r="AD69" s="568"/>
      <c r="AE69" s="568"/>
      <c r="AF69" s="568"/>
      <c r="AG69" s="568"/>
    </row>
    <row r="70" spans="1:33">
      <c r="A70" s="568"/>
      <c r="B70" s="568"/>
      <c r="C70" s="568"/>
      <c r="D70" s="568"/>
      <c r="E70" s="568"/>
      <c r="F70" s="568"/>
      <c r="G70" s="568"/>
      <c r="H70" s="568"/>
      <c r="I70" s="568"/>
      <c r="J70" s="568"/>
      <c r="K70" s="568"/>
      <c r="L70" s="568"/>
      <c r="M70" s="568"/>
      <c r="N70" s="568"/>
      <c r="O70" s="568"/>
      <c r="P70" s="568"/>
      <c r="Q70" s="568"/>
      <c r="R70" s="568"/>
      <c r="S70" s="568"/>
      <c r="T70" s="568"/>
      <c r="U70" s="568"/>
      <c r="V70" s="568"/>
      <c r="W70" s="569"/>
      <c r="X70" s="568"/>
      <c r="Y70" s="568"/>
      <c r="Z70" s="568"/>
      <c r="AA70" s="570"/>
      <c r="AB70" s="570"/>
      <c r="AC70" s="568"/>
      <c r="AD70" s="568"/>
      <c r="AE70" s="568"/>
      <c r="AF70" s="568"/>
      <c r="AG70" s="568"/>
    </row>
    <row r="71" spans="1:33">
      <c r="A71" s="568"/>
      <c r="B71" s="568"/>
      <c r="C71" s="568"/>
      <c r="D71" s="568"/>
      <c r="E71" s="568"/>
      <c r="F71" s="568"/>
      <c r="G71" s="568"/>
      <c r="H71" s="568"/>
      <c r="I71" s="568"/>
      <c r="J71" s="568"/>
      <c r="K71" s="568"/>
      <c r="L71" s="568"/>
      <c r="M71" s="568"/>
      <c r="N71" s="568"/>
      <c r="O71" s="568"/>
      <c r="P71" s="568"/>
      <c r="Q71" s="568"/>
      <c r="R71" s="568"/>
      <c r="S71" s="568"/>
      <c r="T71" s="568"/>
      <c r="U71" s="568"/>
      <c r="V71" s="568"/>
      <c r="W71" s="569"/>
      <c r="X71" s="568"/>
      <c r="Y71" s="568"/>
      <c r="Z71" s="568"/>
      <c r="AA71" s="570"/>
      <c r="AB71" s="570"/>
      <c r="AC71" s="568"/>
      <c r="AD71" s="568"/>
      <c r="AE71" s="568"/>
      <c r="AF71" s="568"/>
      <c r="AG71" s="568"/>
    </row>
    <row r="72" spans="1:33">
      <c r="A72" s="568"/>
      <c r="B72" s="568"/>
      <c r="C72" s="568"/>
      <c r="D72" s="568"/>
      <c r="E72" s="568"/>
      <c r="F72" s="568"/>
      <c r="G72" s="568"/>
      <c r="H72" s="568"/>
      <c r="I72" s="568"/>
      <c r="J72" s="568"/>
      <c r="K72" s="568"/>
      <c r="L72" s="568"/>
      <c r="M72" s="568"/>
      <c r="N72" s="568"/>
      <c r="O72" s="568"/>
      <c r="P72" s="568"/>
      <c r="Q72" s="568"/>
      <c r="R72" s="568"/>
      <c r="S72" s="568"/>
      <c r="T72" s="568"/>
      <c r="U72" s="568"/>
      <c r="V72" s="568"/>
      <c r="W72" s="569"/>
      <c r="X72" s="568"/>
      <c r="Y72" s="568"/>
      <c r="Z72" s="568"/>
      <c r="AA72" s="570"/>
      <c r="AB72" s="570"/>
      <c r="AC72" s="568"/>
      <c r="AD72" s="568"/>
      <c r="AE72" s="568"/>
      <c r="AF72" s="568"/>
      <c r="AG72" s="568"/>
    </row>
    <row r="73" spans="1:33">
      <c r="A73" s="568"/>
      <c r="B73" s="568"/>
      <c r="C73" s="568"/>
      <c r="D73" s="568"/>
      <c r="E73" s="568"/>
      <c r="F73" s="568"/>
      <c r="G73" s="568"/>
      <c r="H73" s="568"/>
      <c r="I73" s="568"/>
      <c r="J73" s="568"/>
      <c r="K73" s="568"/>
      <c r="L73" s="568"/>
      <c r="M73" s="568"/>
      <c r="N73" s="568"/>
      <c r="O73" s="568"/>
      <c r="P73" s="568"/>
      <c r="Q73" s="568"/>
      <c r="R73" s="568"/>
      <c r="S73" s="568"/>
      <c r="T73" s="568"/>
      <c r="U73" s="568"/>
      <c r="V73" s="568"/>
      <c r="W73" s="569"/>
      <c r="X73" s="568"/>
      <c r="Y73" s="568"/>
      <c r="Z73" s="568"/>
      <c r="AA73" s="570"/>
      <c r="AB73" s="570"/>
      <c r="AC73" s="568"/>
      <c r="AD73" s="568"/>
      <c r="AE73" s="568"/>
      <c r="AF73" s="568"/>
      <c r="AG73" s="568"/>
    </row>
    <row r="74" spans="1:33">
      <c r="A74" s="568"/>
      <c r="B74" s="568"/>
      <c r="C74" s="568"/>
      <c r="D74" s="568"/>
      <c r="E74" s="568"/>
      <c r="F74" s="568"/>
      <c r="G74" s="568"/>
      <c r="H74" s="568"/>
      <c r="I74" s="568"/>
      <c r="J74" s="568"/>
      <c r="K74" s="568"/>
      <c r="L74" s="568"/>
      <c r="M74" s="568"/>
      <c r="N74" s="568"/>
      <c r="O74" s="568"/>
      <c r="P74" s="568"/>
      <c r="Q74" s="568"/>
      <c r="R74" s="568"/>
      <c r="S74" s="568"/>
      <c r="T74" s="568"/>
      <c r="U74" s="568"/>
      <c r="V74" s="568"/>
      <c r="W74" s="569"/>
      <c r="X74" s="568"/>
      <c r="Y74" s="568"/>
      <c r="Z74" s="568"/>
      <c r="AA74" s="570"/>
      <c r="AB74" s="570"/>
      <c r="AC74" s="568"/>
      <c r="AD74" s="568"/>
      <c r="AE74" s="568"/>
      <c r="AF74" s="568"/>
      <c r="AG74" s="568"/>
    </row>
    <row r="75" spans="1:33">
      <c r="A75" s="568"/>
      <c r="B75" s="568"/>
      <c r="C75" s="568"/>
      <c r="D75" s="568"/>
      <c r="E75" s="568"/>
      <c r="F75" s="568"/>
      <c r="G75" s="568"/>
      <c r="H75" s="568"/>
      <c r="I75" s="568"/>
      <c r="J75" s="568"/>
      <c r="K75" s="568"/>
      <c r="L75" s="568"/>
      <c r="M75" s="568"/>
      <c r="N75" s="568"/>
      <c r="O75" s="568"/>
      <c r="P75" s="568"/>
      <c r="Q75" s="568"/>
      <c r="R75" s="568"/>
      <c r="S75" s="568"/>
      <c r="T75" s="568"/>
      <c r="U75" s="568"/>
      <c r="V75" s="568"/>
      <c r="W75" s="569"/>
      <c r="X75" s="568"/>
      <c r="Y75" s="568"/>
      <c r="Z75" s="568"/>
      <c r="AA75" s="570"/>
      <c r="AB75" s="570"/>
      <c r="AC75" s="568"/>
      <c r="AD75" s="568"/>
      <c r="AE75" s="568"/>
      <c r="AF75" s="568"/>
      <c r="AG75" s="568"/>
    </row>
    <row r="76" spans="1:33">
      <c r="A76" s="568"/>
      <c r="B76" s="568"/>
      <c r="C76" s="568"/>
      <c r="D76" s="568"/>
      <c r="E76" s="568"/>
      <c r="F76" s="568"/>
      <c r="G76" s="568"/>
      <c r="H76" s="568"/>
      <c r="I76" s="568"/>
      <c r="J76" s="568"/>
      <c r="K76" s="568"/>
      <c r="L76" s="568"/>
      <c r="M76" s="568"/>
      <c r="N76" s="568"/>
      <c r="O76" s="568"/>
      <c r="P76" s="568"/>
      <c r="Q76" s="568"/>
      <c r="R76" s="568"/>
      <c r="S76" s="568"/>
      <c r="T76" s="568"/>
      <c r="U76" s="568"/>
      <c r="V76" s="568"/>
      <c r="W76" s="569"/>
      <c r="X76" s="568"/>
      <c r="Y76" s="568"/>
      <c r="Z76" s="568"/>
      <c r="AA76" s="570"/>
      <c r="AB76" s="570"/>
      <c r="AC76" s="568"/>
      <c r="AD76" s="568"/>
      <c r="AE76" s="568"/>
      <c r="AF76" s="568"/>
      <c r="AG76" s="568"/>
    </row>
    <row r="77" spans="1:33">
      <c r="A77" s="568"/>
      <c r="B77" s="568"/>
      <c r="C77" s="568"/>
      <c r="D77" s="568"/>
      <c r="E77" s="568"/>
      <c r="F77" s="568"/>
      <c r="G77" s="568"/>
      <c r="H77" s="568"/>
      <c r="I77" s="568"/>
      <c r="J77" s="568"/>
      <c r="K77" s="568"/>
      <c r="L77" s="568"/>
      <c r="M77" s="568"/>
      <c r="N77" s="568"/>
      <c r="O77" s="568"/>
      <c r="P77" s="568"/>
      <c r="Q77" s="568"/>
      <c r="R77" s="568"/>
      <c r="S77" s="568"/>
      <c r="T77" s="568"/>
      <c r="U77" s="568"/>
      <c r="V77" s="568"/>
      <c r="W77" s="569"/>
      <c r="X77" s="568"/>
      <c r="Y77" s="568"/>
      <c r="Z77" s="568"/>
      <c r="AA77" s="570"/>
      <c r="AB77" s="570"/>
      <c r="AC77" s="568"/>
      <c r="AD77" s="568"/>
      <c r="AE77" s="568"/>
      <c r="AF77" s="568"/>
      <c r="AG77" s="568"/>
    </row>
    <row r="78" spans="1:33">
      <c r="A78" s="568"/>
      <c r="B78" s="568"/>
      <c r="C78" s="568"/>
      <c r="D78" s="568"/>
      <c r="E78" s="568"/>
      <c r="F78" s="568"/>
      <c r="G78" s="568"/>
      <c r="H78" s="568"/>
      <c r="I78" s="568"/>
      <c r="J78" s="568"/>
      <c r="K78" s="568"/>
      <c r="L78" s="568"/>
      <c r="M78" s="568"/>
      <c r="N78" s="568"/>
      <c r="O78" s="568"/>
      <c r="P78" s="568"/>
      <c r="Q78" s="568"/>
      <c r="R78" s="568"/>
      <c r="S78" s="568"/>
      <c r="T78" s="568"/>
      <c r="U78" s="568"/>
      <c r="V78" s="568"/>
      <c r="W78" s="569"/>
      <c r="X78" s="568"/>
      <c r="Y78" s="568"/>
      <c r="Z78" s="568"/>
      <c r="AA78" s="570"/>
      <c r="AB78" s="570"/>
      <c r="AC78" s="568"/>
      <c r="AD78" s="568"/>
      <c r="AE78" s="568"/>
      <c r="AF78" s="568"/>
      <c r="AG78" s="568"/>
    </row>
    <row r="79" spans="1:33">
      <c r="A79" s="568"/>
      <c r="B79" s="568"/>
      <c r="C79" s="568"/>
      <c r="D79" s="568"/>
      <c r="E79" s="568"/>
      <c r="F79" s="568"/>
      <c r="G79" s="568"/>
      <c r="H79" s="568"/>
      <c r="I79" s="568"/>
      <c r="J79" s="568"/>
      <c r="K79" s="568"/>
      <c r="L79" s="568"/>
      <c r="M79" s="568"/>
      <c r="N79" s="568"/>
      <c r="O79" s="568"/>
      <c r="P79" s="568"/>
      <c r="Q79" s="568"/>
      <c r="R79" s="568"/>
      <c r="S79" s="568"/>
      <c r="T79" s="568"/>
      <c r="U79" s="568"/>
      <c r="V79" s="568"/>
      <c r="W79" s="569"/>
      <c r="X79" s="568"/>
      <c r="Y79" s="568"/>
      <c r="Z79" s="568"/>
      <c r="AA79" s="570"/>
      <c r="AB79" s="570"/>
      <c r="AC79" s="568"/>
      <c r="AD79" s="568"/>
      <c r="AE79" s="568"/>
      <c r="AF79" s="568"/>
      <c r="AG79" s="568"/>
    </row>
    <row r="80" spans="1:33">
      <c r="A80" s="568"/>
      <c r="B80" s="568"/>
      <c r="C80" s="568"/>
      <c r="D80" s="568"/>
      <c r="E80" s="568"/>
      <c r="F80" s="568"/>
      <c r="G80" s="568"/>
      <c r="H80" s="568"/>
      <c r="I80" s="568"/>
      <c r="J80" s="568"/>
      <c r="K80" s="568"/>
      <c r="L80" s="568"/>
      <c r="M80" s="568"/>
      <c r="N80" s="568"/>
      <c r="O80" s="568"/>
      <c r="P80" s="568"/>
      <c r="Q80" s="568"/>
      <c r="R80" s="568"/>
      <c r="S80" s="568"/>
      <c r="T80" s="568"/>
      <c r="U80" s="568"/>
      <c r="V80" s="568"/>
      <c r="W80" s="569"/>
      <c r="X80" s="568"/>
      <c r="Y80" s="568"/>
      <c r="Z80" s="568"/>
      <c r="AA80" s="570"/>
      <c r="AB80" s="570"/>
      <c r="AC80" s="568"/>
      <c r="AD80" s="568"/>
      <c r="AE80" s="568"/>
      <c r="AF80" s="568"/>
      <c r="AG80" s="568"/>
    </row>
    <row r="81" spans="1:33">
      <c r="A81" s="568"/>
      <c r="B81" s="568"/>
      <c r="C81" s="568"/>
      <c r="D81" s="568"/>
      <c r="E81" s="568"/>
      <c r="F81" s="568"/>
      <c r="G81" s="568"/>
      <c r="H81" s="568"/>
      <c r="I81" s="568"/>
      <c r="J81" s="568"/>
      <c r="K81" s="568"/>
      <c r="L81" s="568"/>
      <c r="M81" s="568"/>
      <c r="N81" s="568"/>
      <c r="O81" s="568"/>
      <c r="P81" s="568"/>
      <c r="Q81" s="568"/>
      <c r="R81" s="568"/>
      <c r="S81" s="568"/>
      <c r="T81" s="568"/>
      <c r="U81" s="568"/>
      <c r="V81" s="568"/>
      <c r="W81" s="569"/>
      <c r="X81" s="568"/>
      <c r="Y81" s="568"/>
      <c r="Z81" s="568"/>
      <c r="AA81" s="570"/>
      <c r="AB81" s="570"/>
      <c r="AC81" s="568"/>
      <c r="AD81" s="568"/>
      <c r="AE81" s="568"/>
      <c r="AF81" s="568"/>
      <c r="AG81" s="568"/>
    </row>
    <row r="82" spans="1:33">
      <c r="A82" s="568"/>
      <c r="B82" s="568"/>
      <c r="C82" s="568"/>
      <c r="D82" s="568"/>
      <c r="E82" s="568"/>
      <c r="F82" s="568"/>
      <c r="G82" s="568"/>
      <c r="H82" s="568"/>
      <c r="I82" s="568"/>
      <c r="J82" s="568"/>
      <c r="K82" s="568"/>
      <c r="L82" s="568"/>
      <c r="M82" s="568"/>
      <c r="N82" s="568"/>
      <c r="O82" s="568"/>
      <c r="P82" s="568"/>
      <c r="Q82" s="568"/>
      <c r="R82" s="568"/>
      <c r="S82" s="568"/>
      <c r="T82" s="568"/>
      <c r="U82" s="568"/>
      <c r="V82" s="568"/>
      <c r="W82" s="569"/>
      <c r="X82" s="568"/>
      <c r="Y82" s="568"/>
      <c r="Z82" s="568"/>
      <c r="AA82" s="570"/>
      <c r="AB82" s="570"/>
      <c r="AC82" s="568"/>
      <c r="AD82" s="568"/>
      <c r="AE82" s="568"/>
      <c r="AF82" s="568"/>
      <c r="AG82" s="568"/>
    </row>
    <row r="83" spans="1:33">
      <c r="A83" s="568"/>
      <c r="B83" s="568"/>
      <c r="C83" s="568"/>
      <c r="D83" s="568"/>
      <c r="E83" s="568"/>
      <c r="F83" s="568"/>
      <c r="G83" s="568"/>
      <c r="H83" s="568"/>
      <c r="I83" s="568"/>
      <c r="J83" s="568"/>
      <c r="K83" s="568"/>
      <c r="L83" s="568"/>
      <c r="M83" s="568"/>
      <c r="N83" s="568"/>
      <c r="O83" s="568"/>
      <c r="P83" s="568"/>
      <c r="Q83" s="568"/>
      <c r="R83" s="568"/>
      <c r="S83" s="568"/>
      <c r="T83" s="568"/>
      <c r="U83" s="568"/>
      <c r="V83" s="568"/>
      <c r="W83" s="569"/>
      <c r="X83" s="568"/>
      <c r="Y83" s="568"/>
      <c r="Z83" s="568"/>
      <c r="AA83" s="570"/>
      <c r="AB83" s="570"/>
      <c r="AC83" s="568"/>
      <c r="AD83" s="568"/>
      <c r="AE83" s="568"/>
      <c r="AF83" s="568"/>
      <c r="AG83" s="568"/>
    </row>
    <row r="84" spans="1:33">
      <c r="A84" s="568"/>
      <c r="B84" s="568"/>
      <c r="C84" s="568"/>
      <c r="D84" s="568"/>
      <c r="E84" s="568"/>
      <c r="F84" s="568"/>
      <c r="G84" s="568"/>
      <c r="H84" s="568"/>
      <c r="I84" s="568"/>
      <c r="J84" s="568"/>
      <c r="K84" s="568"/>
      <c r="L84" s="568"/>
      <c r="M84" s="568"/>
      <c r="N84" s="568"/>
      <c r="O84" s="568"/>
      <c r="P84" s="568"/>
      <c r="Q84" s="568"/>
      <c r="R84" s="568"/>
      <c r="S84" s="568"/>
      <c r="T84" s="568"/>
      <c r="U84" s="568"/>
      <c r="V84" s="568"/>
      <c r="W84" s="569"/>
      <c r="X84" s="568"/>
      <c r="Y84" s="568"/>
      <c r="Z84" s="568"/>
      <c r="AA84" s="570"/>
      <c r="AB84" s="570"/>
      <c r="AC84" s="568"/>
      <c r="AD84" s="568"/>
      <c r="AE84" s="568"/>
      <c r="AF84" s="568"/>
      <c r="AG84" s="568"/>
    </row>
    <row r="85" spans="1:33">
      <c r="A85" s="568"/>
      <c r="B85" s="568"/>
      <c r="C85" s="568"/>
      <c r="D85" s="568"/>
      <c r="E85" s="568"/>
      <c r="F85" s="568"/>
      <c r="G85" s="568"/>
      <c r="H85" s="568"/>
      <c r="I85" s="568"/>
      <c r="J85" s="568"/>
      <c r="K85" s="568"/>
      <c r="L85" s="568"/>
      <c r="M85" s="568"/>
      <c r="N85" s="568"/>
      <c r="O85" s="568"/>
      <c r="P85" s="568"/>
      <c r="Q85" s="568"/>
      <c r="R85" s="568"/>
      <c r="S85" s="568"/>
      <c r="T85" s="568"/>
      <c r="U85" s="568"/>
      <c r="V85" s="568"/>
      <c r="W85" s="569"/>
      <c r="X85" s="568"/>
      <c r="Y85" s="568"/>
      <c r="Z85" s="568"/>
      <c r="AA85" s="570"/>
      <c r="AB85" s="570"/>
      <c r="AC85" s="568"/>
      <c r="AD85" s="568"/>
      <c r="AE85" s="568"/>
      <c r="AF85" s="568"/>
      <c r="AG85" s="568"/>
    </row>
    <row r="86" spans="1:33">
      <c r="A86" s="568"/>
      <c r="B86" s="568"/>
      <c r="C86" s="568"/>
      <c r="D86" s="568"/>
      <c r="E86" s="568"/>
      <c r="F86" s="568"/>
      <c r="G86" s="568"/>
      <c r="H86" s="568"/>
      <c r="I86" s="568"/>
      <c r="J86" s="568"/>
      <c r="K86" s="568"/>
      <c r="L86" s="568"/>
      <c r="M86" s="568"/>
      <c r="N86" s="568"/>
      <c r="O86" s="568"/>
      <c r="P86" s="568"/>
      <c r="Q86" s="568"/>
      <c r="R86" s="568"/>
      <c r="S86" s="568"/>
      <c r="T86" s="568"/>
      <c r="U86" s="568"/>
      <c r="V86" s="568"/>
      <c r="W86" s="569"/>
      <c r="X86" s="568"/>
      <c r="Y86" s="568"/>
      <c r="Z86" s="568"/>
      <c r="AA86" s="570"/>
      <c r="AB86" s="570"/>
      <c r="AC86" s="568"/>
      <c r="AD86" s="568"/>
      <c r="AE86" s="568"/>
      <c r="AF86" s="568"/>
      <c r="AG86" s="568"/>
    </row>
    <row r="87" spans="1:33">
      <c r="A87" s="568"/>
      <c r="B87" s="570"/>
      <c r="C87" s="570"/>
      <c r="D87" s="570"/>
      <c r="E87" s="570"/>
      <c r="F87" s="570"/>
      <c r="G87" s="570"/>
      <c r="H87" s="570"/>
      <c r="I87" s="570"/>
      <c r="J87" s="570"/>
      <c r="K87" s="570"/>
      <c r="L87" s="570"/>
      <c r="M87" s="570"/>
      <c r="N87" s="570"/>
      <c r="O87" s="570"/>
      <c r="P87" s="570"/>
      <c r="Q87" s="570"/>
      <c r="R87" s="570"/>
      <c r="S87" s="570"/>
      <c r="T87" s="570"/>
      <c r="U87" s="570"/>
      <c r="V87" s="570"/>
      <c r="W87" s="589"/>
      <c r="X87" s="570"/>
      <c r="Y87" s="570"/>
      <c r="Z87" s="570"/>
      <c r="AA87" s="570"/>
      <c r="AB87" s="570"/>
      <c r="AC87" s="568"/>
      <c r="AD87" s="568"/>
      <c r="AE87" s="568"/>
      <c r="AF87" s="568"/>
      <c r="AG87" s="568"/>
    </row>
    <row r="88" spans="1:33">
      <c r="A88" s="568"/>
      <c r="B88" s="570"/>
      <c r="C88" s="570"/>
      <c r="D88" s="570"/>
      <c r="E88" s="570"/>
      <c r="F88" s="570"/>
      <c r="G88" s="570"/>
      <c r="H88" s="570"/>
      <c r="I88" s="570"/>
      <c r="J88" s="570"/>
      <c r="K88" s="570"/>
      <c r="L88" s="570"/>
      <c r="M88" s="570"/>
      <c r="N88" s="570"/>
      <c r="O88" s="570"/>
      <c r="P88" s="570"/>
      <c r="Q88" s="570"/>
      <c r="R88" s="570"/>
      <c r="S88" s="570"/>
      <c r="T88" s="570"/>
      <c r="U88" s="570"/>
      <c r="V88" s="570"/>
      <c r="W88" s="589"/>
      <c r="X88" s="570"/>
      <c r="Y88" s="570"/>
      <c r="Z88" s="570"/>
      <c r="AA88" s="570"/>
      <c r="AB88" s="570"/>
      <c r="AC88" s="568"/>
      <c r="AD88" s="568"/>
      <c r="AE88" s="568"/>
      <c r="AF88" s="568"/>
      <c r="AG88" s="568"/>
    </row>
    <row r="89" spans="1:33">
      <c r="A89" s="568"/>
      <c r="B89" s="570"/>
      <c r="C89" s="570"/>
      <c r="D89" s="570"/>
      <c r="E89" s="570"/>
      <c r="F89" s="570"/>
      <c r="G89" s="570"/>
      <c r="H89" s="570"/>
      <c r="I89" s="570"/>
      <c r="J89" s="570"/>
      <c r="K89" s="570"/>
      <c r="L89" s="570"/>
      <c r="M89" s="570"/>
      <c r="N89" s="570"/>
      <c r="O89" s="570"/>
      <c r="P89" s="570"/>
      <c r="Q89" s="570"/>
      <c r="R89" s="570"/>
      <c r="S89" s="570"/>
      <c r="T89" s="570"/>
      <c r="U89" s="570"/>
      <c r="V89" s="570"/>
      <c r="W89" s="589"/>
      <c r="X89" s="570"/>
      <c r="Y89" s="570"/>
      <c r="Z89" s="570"/>
      <c r="AA89" s="570"/>
      <c r="AB89" s="570"/>
      <c r="AC89" s="568"/>
      <c r="AD89" s="568"/>
      <c r="AE89" s="568"/>
      <c r="AF89" s="568"/>
      <c r="AG89" s="568"/>
    </row>
    <row r="90" spans="1:33">
      <c r="A90" s="568"/>
      <c r="B90" s="570"/>
      <c r="C90" s="570"/>
      <c r="D90" s="570"/>
      <c r="E90" s="570"/>
      <c r="F90" s="570"/>
      <c r="G90" s="570"/>
      <c r="H90" s="570"/>
      <c r="I90" s="570"/>
      <c r="J90" s="570"/>
      <c r="K90" s="570"/>
      <c r="L90" s="570"/>
      <c r="M90" s="570"/>
      <c r="N90" s="570"/>
      <c r="O90" s="570"/>
      <c r="P90" s="570"/>
      <c r="Q90" s="570"/>
      <c r="R90" s="570"/>
      <c r="S90" s="570"/>
      <c r="T90" s="570"/>
      <c r="U90" s="570"/>
      <c r="V90" s="570"/>
      <c r="W90" s="589"/>
      <c r="X90" s="570"/>
      <c r="Y90" s="570"/>
      <c r="Z90" s="570"/>
      <c r="AA90" s="570"/>
      <c r="AB90" s="570"/>
      <c r="AC90" s="568"/>
      <c r="AD90" s="568"/>
      <c r="AE90" s="568"/>
      <c r="AF90" s="568"/>
      <c r="AG90" s="568"/>
    </row>
    <row r="91" spans="1:33">
      <c r="A91" s="568"/>
      <c r="B91" s="570"/>
      <c r="C91" s="570"/>
      <c r="D91" s="570"/>
      <c r="E91" s="570"/>
      <c r="F91" s="570"/>
      <c r="G91" s="570"/>
      <c r="H91" s="570"/>
      <c r="I91" s="570"/>
      <c r="J91" s="570"/>
      <c r="K91" s="570"/>
      <c r="L91" s="570"/>
      <c r="M91" s="570"/>
      <c r="N91" s="570"/>
      <c r="O91" s="570"/>
      <c r="P91" s="570"/>
      <c r="Q91" s="570"/>
      <c r="R91" s="570"/>
      <c r="S91" s="570"/>
      <c r="T91" s="570"/>
      <c r="U91" s="570"/>
      <c r="V91" s="570"/>
      <c r="W91" s="589"/>
      <c r="X91" s="570"/>
      <c r="Y91" s="570"/>
      <c r="Z91" s="570"/>
      <c r="AA91" s="570"/>
      <c r="AB91" s="570"/>
      <c r="AC91" s="568"/>
      <c r="AD91" s="568"/>
      <c r="AE91" s="568"/>
      <c r="AF91" s="568"/>
      <c r="AG91" s="568"/>
    </row>
    <row r="92" spans="1:33">
      <c r="A92" s="568"/>
      <c r="B92" s="570"/>
      <c r="C92" s="570"/>
      <c r="D92" s="570"/>
      <c r="E92" s="570"/>
      <c r="F92" s="570"/>
      <c r="G92" s="570"/>
      <c r="H92" s="570"/>
      <c r="I92" s="570"/>
      <c r="J92" s="570"/>
      <c r="K92" s="570"/>
      <c r="L92" s="570"/>
      <c r="M92" s="570"/>
      <c r="N92" s="570"/>
      <c r="O92" s="570"/>
      <c r="P92" s="570"/>
      <c r="Q92" s="570"/>
      <c r="R92" s="570"/>
      <c r="S92" s="570"/>
      <c r="T92" s="570"/>
      <c r="U92" s="570"/>
      <c r="V92" s="570"/>
      <c r="W92" s="589"/>
      <c r="X92" s="570"/>
      <c r="Y92" s="570"/>
      <c r="Z92" s="570"/>
      <c r="AA92" s="570"/>
      <c r="AB92" s="570"/>
      <c r="AC92" s="568"/>
      <c r="AD92" s="568"/>
      <c r="AE92" s="568"/>
      <c r="AF92" s="568"/>
      <c r="AG92" s="568"/>
    </row>
    <row r="93" spans="1:33">
      <c r="A93" s="568"/>
      <c r="B93" s="570"/>
      <c r="C93" s="570"/>
      <c r="D93" s="570"/>
      <c r="E93" s="570"/>
      <c r="F93" s="570"/>
      <c r="G93" s="570"/>
      <c r="H93" s="570"/>
      <c r="I93" s="570"/>
      <c r="J93" s="570"/>
      <c r="K93" s="570"/>
      <c r="L93" s="570"/>
      <c r="M93" s="570"/>
      <c r="N93" s="570"/>
      <c r="O93" s="570"/>
      <c r="P93" s="570"/>
      <c r="Q93" s="570"/>
      <c r="R93" s="570"/>
      <c r="S93" s="570"/>
      <c r="T93" s="570"/>
      <c r="U93" s="570"/>
      <c r="V93" s="570"/>
      <c r="W93" s="589"/>
      <c r="X93" s="570"/>
      <c r="Y93" s="570"/>
      <c r="Z93" s="570"/>
      <c r="AA93" s="570"/>
      <c r="AB93" s="570"/>
      <c r="AC93" s="568"/>
      <c r="AD93" s="568"/>
      <c r="AE93" s="568"/>
      <c r="AF93" s="568"/>
      <c r="AG93" s="568"/>
    </row>
    <row r="94" spans="1:33">
      <c r="A94" s="568"/>
      <c r="B94" s="570"/>
      <c r="C94" s="570"/>
      <c r="D94" s="570"/>
      <c r="E94" s="570"/>
      <c r="F94" s="570"/>
      <c r="G94" s="570"/>
      <c r="H94" s="570"/>
      <c r="I94" s="570"/>
      <c r="J94" s="570"/>
      <c r="K94" s="570"/>
      <c r="L94" s="570"/>
      <c r="M94" s="570"/>
      <c r="N94" s="570"/>
      <c r="O94" s="570"/>
      <c r="P94" s="570"/>
      <c r="Q94" s="570"/>
      <c r="R94" s="570"/>
      <c r="S94" s="570"/>
      <c r="T94" s="570"/>
      <c r="U94" s="570"/>
      <c r="V94" s="570"/>
      <c r="W94" s="589"/>
      <c r="X94" s="570"/>
      <c r="Y94" s="570"/>
      <c r="Z94" s="570"/>
      <c r="AA94" s="570"/>
      <c r="AB94" s="570"/>
      <c r="AC94" s="568"/>
      <c r="AD94" s="568"/>
      <c r="AE94" s="568"/>
      <c r="AF94" s="568"/>
      <c r="AG94" s="568"/>
    </row>
    <row r="95" spans="1:33">
      <c r="A95" s="568"/>
      <c r="B95" s="570"/>
      <c r="C95" s="570"/>
      <c r="D95" s="570"/>
      <c r="E95" s="570"/>
      <c r="F95" s="570"/>
      <c r="G95" s="570"/>
      <c r="H95" s="570"/>
      <c r="I95" s="570"/>
      <c r="J95" s="570"/>
      <c r="K95" s="570"/>
      <c r="L95" s="570"/>
      <c r="M95" s="570"/>
      <c r="N95" s="570"/>
      <c r="O95" s="570"/>
      <c r="P95" s="570"/>
      <c r="Q95" s="570"/>
      <c r="R95" s="570"/>
      <c r="S95" s="570"/>
      <c r="T95" s="570"/>
      <c r="U95" s="570"/>
      <c r="V95" s="570"/>
      <c r="W95" s="589"/>
      <c r="X95" s="570"/>
      <c r="Y95" s="570"/>
      <c r="Z95" s="570"/>
      <c r="AA95" s="570"/>
      <c r="AB95" s="570"/>
      <c r="AC95" s="568"/>
      <c r="AD95" s="568"/>
      <c r="AE95" s="568"/>
      <c r="AF95" s="568"/>
      <c r="AG95" s="568"/>
    </row>
    <row r="96" spans="1:33">
      <c r="A96" s="568"/>
      <c r="B96" s="570"/>
      <c r="C96" s="570"/>
      <c r="D96" s="570"/>
      <c r="E96" s="570"/>
      <c r="F96" s="570"/>
      <c r="G96" s="570"/>
      <c r="H96" s="570"/>
      <c r="I96" s="570"/>
      <c r="J96" s="570"/>
      <c r="K96" s="570"/>
      <c r="L96" s="570"/>
      <c r="M96" s="570"/>
      <c r="N96" s="570"/>
      <c r="O96" s="570"/>
      <c r="P96" s="570"/>
      <c r="Q96" s="570"/>
      <c r="R96" s="570"/>
      <c r="S96" s="570"/>
      <c r="T96" s="570"/>
      <c r="U96" s="570"/>
      <c r="V96" s="570"/>
      <c r="W96" s="589"/>
      <c r="X96" s="570"/>
      <c r="Y96" s="570"/>
      <c r="Z96" s="570"/>
      <c r="AA96" s="570"/>
      <c r="AB96" s="570"/>
      <c r="AC96" s="568"/>
      <c r="AD96" s="568"/>
      <c r="AE96" s="568"/>
      <c r="AF96" s="568"/>
      <c r="AG96" s="568"/>
    </row>
    <row r="97" spans="1:33">
      <c r="A97" s="568"/>
      <c r="B97" s="570"/>
      <c r="C97" s="570"/>
      <c r="D97" s="570"/>
      <c r="E97" s="570"/>
      <c r="F97" s="570"/>
      <c r="G97" s="570"/>
      <c r="H97" s="570"/>
      <c r="I97" s="570"/>
      <c r="J97" s="570"/>
      <c r="K97" s="570"/>
      <c r="L97" s="570"/>
      <c r="M97" s="570"/>
      <c r="N97" s="570"/>
      <c r="O97" s="570"/>
      <c r="P97" s="570"/>
      <c r="Q97" s="570"/>
      <c r="R97" s="570"/>
      <c r="S97" s="570"/>
      <c r="T97" s="570"/>
      <c r="U97" s="570"/>
      <c r="V97" s="570"/>
      <c r="W97" s="589"/>
      <c r="X97" s="570"/>
      <c r="Y97" s="570"/>
      <c r="Z97" s="570"/>
      <c r="AA97" s="570"/>
      <c r="AB97" s="570"/>
      <c r="AC97" s="568"/>
      <c r="AD97" s="568"/>
      <c r="AE97" s="568"/>
      <c r="AF97" s="568"/>
      <c r="AG97" s="568"/>
    </row>
    <row r="98" spans="1:33">
      <c r="A98" s="568"/>
      <c r="B98" s="570"/>
      <c r="C98" s="570"/>
      <c r="D98" s="570"/>
      <c r="E98" s="570"/>
      <c r="F98" s="570"/>
      <c r="G98" s="570"/>
      <c r="H98" s="570"/>
      <c r="I98" s="570"/>
      <c r="J98" s="570"/>
      <c r="K98" s="570"/>
      <c r="L98" s="570"/>
      <c r="M98" s="570"/>
      <c r="N98" s="570"/>
      <c r="O98" s="570"/>
      <c r="P98" s="570"/>
      <c r="Q98" s="570"/>
      <c r="R98" s="570"/>
      <c r="S98" s="570"/>
      <c r="T98" s="570"/>
      <c r="U98" s="570"/>
      <c r="V98" s="570"/>
      <c r="W98" s="589"/>
      <c r="X98" s="570"/>
      <c r="Y98" s="570"/>
      <c r="Z98" s="570"/>
      <c r="AA98" s="570"/>
      <c r="AB98" s="570"/>
      <c r="AC98" s="568"/>
      <c r="AD98" s="568"/>
      <c r="AE98" s="568"/>
      <c r="AF98" s="568"/>
      <c r="AG98" s="568"/>
    </row>
    <row r="99" spans="1:33">
      <c r="A99" s="568"/>
      <c r="B99" s="570"/>
      <c r="C99" s="570"/>
      <c r="D99" s="570"/>
      <c r="E99" s="570"/>
      <c r="F99" s="570"/>
      <c r="G99" s="570"/>
      <c r="H99" s="570"/>
      <c r="I99" s="570"/>
      <c r="J99" s="570"/>
      <c r="K99" s="570"/>
      <c r="L99" s="570"/>
      <c r="M99" s="570"/>
      <c r="N99" s="570"/>
      <c r="O99" s="570"/>
      <c r="P99" s="570"/>
      <c r="Q99" s="570"/>
      <c r="R99" s="570"/>
      <c r="S99" s="570"/>
      <c r="T99" s="570"/>
      <c r="U99" s="570"/>
      <c r="V99" s="570"/>
      <c r="W99" s="589"/>
      <c r="X99" s="570"/>
      <c r="Y99" s="570"/>
      <c r="Z99" s="570"/>
      <c r="AA99" s="570"/>
      <c r="AB99" s="570"/>
      <c r="AC99" s="568"/>
      <c r="AD99" s="568"/>
      <c r="AE99" s="568"/>
      <c r="AF99" s="568"/>
      <c r="AG99" s="568"/>
    </row>
    <row r="100" spans="1:33">
      <c r="A100" s="568"/>
      <c r="B100" s="570"/>
      <c r="C100" s="570"/>
      <c r="D100" s="570"/>
      <c r="E100" s="570"/>
      <c r="F100" s="570"/>
      <c r="G100" s="570"/>
      <c r="H100" s="570"/>
      <c r="I100" s="570"/>
      <c r="J100" s="570"/>
      <c r="K100" s="570"/>
      <c r="L100" s="570"/>
      <c r="M100" s="570"/>
      <c r="N100" s="570"/>
      <c r="O100" s="570"/>
      <c r="P100" s="570"/>
      <c r="Q100" s="570"/>
      <c r="R100" s="570"/>
      <c r="S100" s="570"/>
      <c r="T100" s="570"/>
      <c r="U100" s="570"/>
      <c r="V100" s="570"/>
      <c r="W100" s="589"/>
      <c r="X100" s="570"/>
      <c r="Y100" s="570"/>
      <c r="Z100" s="570"/>
      <c r="AA100" s="570"/>
      <c r="AB100" s="570"/>
      <c r="AC100" s="568"/>
      <c r="AD100" s="568"/>
      <c r="AE100" s="568"/>
      <c r="AF100" s="568"/>
      <c r="AG100" s="568"/>
    </row>
    <row r="101" spans="1:33">
      <c r="A101" s="568"/>
      <c r="B101" s="570"/>
      <c r="C101" s="570"/>
      <c r="D101" s="570"/>
      <c r="E101" s="570"/>
      <c r="F101" s="570"/>
      <c r="G101" s="570"/>
      <c r="H101" s="570"/>
      <c r="I101" s="570"/>
      <c r="J101" s="570"/>
      <c r="K101" s="570"/>
      <c r="L101" s="570"/>
      <c r="M101" s="570"/>
      <c r="N101" s="570"/>
      <c r="O101" s="570"/>
      <c r="P101" s="570"/>
      <c r="Q101" s="570"/>
      <c r="R101" s="570"/>
      <c r="S101" s="570"/>
      <c r="T101" s="570"/>
      <c r="U101" s="570"/>
      <c r="V101" s="570"/>
      <c r="W101" s="589"/>
      <c r="X101" s="570"/>
      <c r="Y101" s="570"/>
      <c r="Z101" s="570"/>
      <c r="AA101" s="570"/>
      <c r="AB101" s="570"/>
      <c r="AC101" s="568"/>
      <c r="AD101" s="568"/>
      <c r="AE101" s="568"/>
      <c r="AF101" s="568"/>
      <c r="AG101" s="568"/>
    </row>
    <row r="102" spans="1:33">
      <c r="A102" s="568"/>
      <c r="B102" s="570"/>
      <c r="C102" s="570"/>
      <c r="D102" s="570"/>
      <c r="E102" s="570"/>
      <c r="F102" s="570"/>
      <c r="G102" s="570"/>
      <c r="H102" s="570"/>
      <c r="I102" s="570"/>
      <c r="J102" s="570"/>
      <c r="K102" s="570"/>
      <c r="L102" s="570"/>
      <c r="M102" s="570"/>
      <c r="N102" s="570"/>
      <c r="O102" s="570"/>
      <c r="P102" s="570"/>
      <c r="Q102" s="570"/>
      <c r="R102" s="570"/>
      <c r="S102" s="570"/>
      <c r="T102" s="570"/>
      <c r="U102" s="570"/>
      <c r="V102" s="570"/>
      <c r="W102" s="589"/>
      <c r="X102" s="570"/>
      <c r="Y102" s="570"/>
      <c r="Z102" s="570"/>
      <c r="AA102" s="570"/>
      <c r="AB102" s="570"/>
      <c r="AC102" s="568"/>
      <c r="AD102" s="568"/>
      <c r="AE102" s="568"/>
      <c r="AF102" s="568"/>
      <c r="AG102" s="568"/>
    </row>
    <row r="103" spans="1:33">
      <c r="A103" s="568"/>
      <c r="B103" s="570"/>
      <c r="C103" s="570"/>
      <c r="D103" s="570"/>
      <c r="E103" s="570"/>
      <c r="F103" s="570"/>
      <c r="G103" s="570"/>
      <c r="H103" s="570"/>
      <c r="I103" s="570"/>
      <c r="J103" s="570"/>
      <c r="K103" s="570"/>
      <c r="L103" s="570"/>
      <c r="M103" s="570"/>
      <c r="N103" s="570"/>
      <c r="O103" s="570"/>
      <c r="P103" s="570"/>
      <c r="Q103" s="570"/>
      <c r="R103" s="570"/>
      <c r="S103" s="570"/>
      <c r="T103" s="570"/>
      <c r="U103" s="570"/>
      <c r="V103" s="570"/>
      <c r="W103" s="589"/>
      <c r="X103" s="570"/>
      <c r="Y103" s="570"/>
      <c r="Z103" s="570"/>
      <c r="AA103" s="570"/>
      <c r="AB103" s="570"/>
      <c r="AC103" s="568"/>
      <c r="AD103" s="568"/>
      <c r="AE103" s="568"/>
      <c r="AF103" s="568"/>
      <c r="AG103" s="568"/>
    </row>
    <row r="104" spans="1:33">
      <c r="A104" s="568"/>
      <c r="B104" s="570"/>
      <c r="C104" s="570"/>
      <c r="D104" s="570"/>
      <c r="E104" s="570"/>
      <c r="F104" s="570"/>
      <c r="G104" s="570"/>
      <c r="H104" s="570"/>
      <c r="I104" s="570"/>
      <c r="J104" s="570"/>
      <c r="K104" s="570"/>
      <c r="L104" s="570"/>
      <c r="M104" s="570"/>
      <c r="N104" s="570"/>
      <c r="O104" s="570"/>
      <c r="P104" s="570"/>
      <c r="Q104" s="570"/>
      <c r="R104" s="570"/>
      <c r="S104" s="570"/>
      <c r="T104" s="570"/>
      <c r="U104" s="570"/>
      <c r="V104" s="570"/>
      <c r="W104" s="589"/>
      <c r="X104" s="570"/>
      <c r="Y104" s="570"/>
      <c r="Z104" s="570"/>
      <c r="AA104" s="570"/>
      <c r="AB104" s="570"/>
      <c r="AC104" s="568"/>
      <c r="AD104" s="568"/>
      <c r="AE104" s="568"/>
      <c r="AF104" s="568"/>
      <c r="AG104" s="568"/>
    </row>
    <row r="105" spans="1:33">
      <c r="A105" s="568"/>
      <c r="B105" s="570"/>
      <c r="C105" s="570"/>
      <c r="D105" s="570"/>
      <c r="E105" s="570"/>
      <c r="F105" s="570"/>
      <c r="G105" s="570"/>
      <c r="H105" s="570"/>
      <c r="I105" s="570"/>
      <c r="J105" s="570"/>
      <c r="K105" s="570"/>
      <c r="L105" s="570"/>
      <c r="M105" s="570"/>
      <c r="N105" s="570"/>
      <c r="O105" s="570"/>
      <c r="P105" s="570"/>
      <c r="Q105" s="570"/>
      <c r="R105" s="570"/>
      <c r="S105" s="570"/>
      <c r="T105" s="570"/>
      <c r="U105" s="570"/>
      <c r="V105" s="570"/>
      <c r="W105" s="589"/>
      <c r="X105" s="570"/>
      <c r="Y105" s="570"/>
      <c r="Z105" s="570"/>
      <c r="AA105" s="570"/>
      <c r="AB105" s="570"/>
      <c r="AC105" s="568"/>
      <c r="AD105" s="568"/>
      <c r="AE105" s="568"/>
      <c r="AF105" s="568"/>
      <c r="AG105" s="568"/>
    </row>
    <row r="106" spans="1:33">
      <c r="A106" s="568"/>
      <c r="B106" s="570"/>
      <c r="C106" s="570"/>
      <c r="D106" s="570"/>
      <c r="E106" s="570"/>
      <c r="F106" s="570"/>
      <c r="G106" s="570"/>
      <c r="H106" s="570"/>
      <c r="I106" s="570"/>
      <c r="J106" s="570"/>
      <c r="K106" s="570"/>
      <c r="L106" s="570"/>
      <c r="M106" s="570"/>
      <c r="N106" s="570"/>
      <c r="O106" s="570"/>
      <c r="P106" s="570"/>
      <c r="Q106" s="570"/>
      <c r="R106" s="570"/>
      <c r="S106" s="570"/>
      <c r="T106" s="570"/>
      <c r="U106" s="570"/>
      <c r="V106" s="570"/>
      <c r="W106" s="589"/>
      <c r="X106" s="570"/>
      <c r="Y106" s="570"/>
      <c r="Z106" s="570"/>
      <c r="AA106" s="570"/>
      <c r="AB106" s="570"/>
      <c r="AC106" s="568"/>
      <c r="AD106" s="568"/>
      <c r="AE106" s="568"/>
      <c r="AF106" s="568"/>
      <c r="AG106" s="568"/>
    </row>
    <row r="107" spans="1:33">
      <c r="A107" s="568"/>
      <c r="B107" s="570"/>
      <c r="C107" s="570"/>
      <c r="D107" s="570"/>
      <c r="E107" s="570"/>
      <c r="F107" s="570"/>
      <c r="G107" s="570"/>
      <c r="H107" s="570"/>
      <c r="I107" s="570"/>
      <c r="J107" s="570"/>
      <c r="K107" s="570"/>
      <c r="L107" s="570"/>
      <c r="M107" s="570"/>
      <c r="N107" s="570"/>
      <c r="O107" s="570"/>
      <c r="P107" s="570"/>
      <c r="Q107" s="570"/>
      <c r="R107" s="570"/>
      <c r="S107" s="570"/>
      <c r="T107" s="570"/>
      <c r="U107" s="570"/>
      <c r="V107" s="570"/>
      <c r="W107" s="589"/>
      <c r="X107" s="570"/>
      <c r="Y107" s="570"/>
      <c r="Z107" s="570"/>
      <c r="AA107" s="570"/>
      <c r="AB107" s="570"/>
      <c r="AC107" s="568"/>
      <c r="AD107" s="568"/>
      <c r="AE107" s="568"/>
      <c r="AF107" s="568"/>
      <c r="AG107" s="568"/>
    </row>
    <row r="108" spans="1:33">
      <c r="A108" s="568"/>
      <c r="B108" s="570"/>
      <c r="C108" s="570"/>
      <c r="D108" s="570"/>
      <c r="E108" s="570"/>
      <c r="F108" s="570"/>
      <c r="G108" s="570"/>
      <c r="H108" s="570"/>
      <c r="I108" s="570"/>
      <c r="J108" s="570"/>
      <c r="K108" s="570"/>
      <c r="L108" s="570"/>
      <c r="M108" s="570"/>
      <c r="N108" s="570"/>
      <c r="O108" s="570"/>
      <c r="P108" s="570"/>
      <c r="Q108" s="570"/>
      <c r="R108" s="570"/>
      <c r="S108" s="570"/>
      <c r="T108" s="570"/>
      <c r="U108" s="570"/>
      <c r="V108" s="570"/>
      <c r="W108" s="589"/>
      <c r="X108" s="570"/>
      <c r="Y108" s="570"/>
      <c r="Z108" s="570"/>
      <c r="AA108" s="570"/>
      <c r="AB108" s="570"/>
      <c r="AC108" s="568"/>
      <c r="AD108" s="568"/>
      <c r="AE108" s="568"/>
      <c r="AF108" s="568"/>
      <c r="AG108" s="568"/>
    </row>
    <row r="109" spans="1:33">
      <c r="A109" s="568"/>
      <c r="B109" s="570"/>
      <c r="C109" s="570"/>
      <c r="D109" s="570"/>
      <c r="E109" s="570"/>
      <c r="F109" s="570"/>
      <c r="G109" s="570"/>
      <c r="H109" s="570"/>
      <c r="I109" s="570"/>
      <c r="J109" s="570"/>
      <c r="K109" s="570"/>
      <c r="L109" s="570"/>
      <c r="M109" s="570"/>
      <c r="N109" s="570"/>
      <c r="O109" s="570"/>
      <c r="P109" s="570"/>
      <c r="Q109" s="570"/>
      <c r="R109" s="570"/>
      <c r="S109" s="570"/>
      <c r="T109" s="570"/>
      <c r="U109" s="570"/>
      <c r="V109" s="570"/>
      <c r="W109" s="589"/>
      <c r="X109" s="570"/>
      <c r="Y109" s="570"/>
      <c r="Z109" s="570"/>
      <c r="AA109" s="570"/>
      <c r="AB109" s="570"/>
      <c r="AC109" s="568"/>
      <c r="AD109" s="568"/>
      <c r="AE109" s="568"/>
      <c r="AF109" s="568"/>
      <c r="AG109" s="568"/>
    </row>
    <row r="110" spans="1:33">
      <c r="A110" s="568"/>
      <c r="B110" s="570"/>
      <c r="C110" s="570"/>
      <c r="D110" s="570"/>
      <c r="E110" s="570"/>
      <c r="F110" s="570"/>
      <c r="G110" s="570"/>
      <c r="H110" s="570"/>
      <c r="I110" s="570"/>
      <c r="J110" s="570"/>
      <c r="K110" s="570"/>
      <c r="L110" s="570"/>
      <c r="M110" s="570"/>
      <c r="N110" s="570"/>
      <c r="O110" s="570"/>
      <c r="P110" s="570"/>
      <c r="Q110" s="570"/>
      <c r="R110" s="570"/>
      <c r="S110" s="570"/>
      <c r="T110" s="570"/>
      <c r="U110" s="570"/>
      <c r="V110" s="570"/>
      <c r="W110" s="589"/>
      <c r="X110" s="570"/>
      <c r="Y110" s="570"/>
      <c r="Z110" s="570"/>
      <c r="AA110" s="570"/>
      <c r="AB110" s="570"/>
      <c r="AC110" s="568"/>
      <c r="AD110" s="568"/>
      <c r="AE110" s="568"/>
      <c r="AF110" s="568"/>
      <c r="AG110" s="568"/>
    </row>
    <row r="111" spans="1:33">
      <c r="B111" s="128"/>
      <c r="C111" s="128"/>
      <c r="D111" s="128"/>
      <c r="E111" s="128"/>
      <c r="F111" s="128"/>
      <c r="G111" s="128"/>
      <c r="H111" s="128"/>
      <c r="I111" s="128"/>
      <c r="J111" s="128"/>
      <c r="K111" s="128"/>
      <c r="L111" s="128"/>
      <c r="M111" s="128"/>
      <c r="N111" s="128"/>
      <c r="O111" s="128"/>
      <c r="P111" s="128"/>
      <c r="Q111" s="128"/>
      <c r="R111" s="128"/>
      <c r="S111" s="128"/>
      <c r="T111" s="128"/>
      <c r="U111" s="128"/>
      <c r="V111" s="128"/>
      <c r="W111" s="183"/>
      <c r="X111" s="128"/>
      <c r="Y111" s="128"/>
      <c r="Z111" s="128"/>
      <c r="AA111" s="128"/>
      <c r="AB111" s="128"/>
    </row>
    <row r="112" spans="1:33">
      <c r="B112" s="128"/>
      <c r="C112" s="128"/>
      <c r="D112" s="128"/>
      <c r="E112" s="128"/>
      <c r="F112" s="128"/>
      <c r="G112" s="128"/>
      <c r="H112" s="128"/>
      <c r="I112" s="128"/>
      <c r="J112" s="128"/>
      <c r="K112" s="128"/>
      <c r="L112" s="128"/>
      <c r="M112" s="128"/>
      <c r="N112" s="128"/>
      <c r="O112" s="128"/>
      <c r="P112" s="128"/>
      <c r="Q112" s="128"/>
      <c r="R112" s="128"/>
      <c r="S112" s="128"/>
      <c r="T112" s="128"/>
      <c r="U112" s="128"/>
      <c r="V112" s="128"/>
      <c r="W112" s="183"/>
      <c r="X112" s="128"/>
      <c r="Y112" s="128"/>
      <c r="Z112" s="128"/>
      <c r="AA112" s="128"/>
      <c r="AB112" s="128"/>
    </row>
    <row r="113" spans="2:28">
      <c r="B113" s="128"/>
      <c r="C113" s="128"/>
      <c r="D113" s="128"/>
      <c r="E113" s="128"/>
      <c r="F113" s="128"/>
      <c r="G113" s="128"/>
      <c r="H113" s="128"/>
      <c r="I113" s="128"/>
      <c r="J113" s="128"/>
      <c r="K113" s="128"/>
      <c r="L113" s="128"/>
      <c r="M113" s="128"/>
      <c r="N113" s="128"/>
      <c r="O113" s="128"/>
      <c r="P113" s="128"/>
      <c r="Q113" s="128"/>
      <c r="R113" s="128"/>
      <c r="S113" s="128"/>
      <c r="T113" s="128"/>
      <c r="U113" s="128"/>
      <c r="V113" s="128"/>
      <c r="W113" s="183"/>
      <c r="X113" s="128"/>
      <c r="Y113" s="128"/>
      <c r="Z113" s="128"/>
      <c r="AA113" s="128"/>
      <c r="AB113" s="128"/>
    </row>
    <row r="114" spans="2:28">
      <c r="B114" s="128"/>
      <c r="C114" s="128"/>
      <c r="D114" s="128"/>
      <c r="E114" s="128"/>
      <c r="F114" s="128"/>
      <c r="G114" s="128"/>
      <c r="H114" s="128"/>
      <c r="I114" s="128"/>
      <c r="J114" s="128"/>
      <c r="K114" s="128"/>
      <c r="L114" s="128"/>
      <c r="M114" s="128"/>
      <c r="N114" s="128"/>
      <c r="O114" s="128"/>
      <c r="P114" s="128"/>
      <c r="Q114" s="128"/>
      <c r="R114" s="128"/>
      <c r="S114" s="128"/>
      <c r="T114" s="128"/>
      <c r="U114" s="128"/>
      <c r="V114" s="128"/>
      <c r="W114" s="183"/>
      <c r="X114" s="128"/>
      <c r="Y114" s="128"/>
      <c r="Z114" s="128"/>
      <c r="AA114" s="128"/>
      <c r="AB114" s="128"/>
    </row>
    <row r="115" spans="2:28">
      <c r="B115" s="128"/>
      <c r="C115" s="128"/>
      <c r="D115" s="128"/>
      <c r="E115" s="128"/>
      <c r="F115" s="128"/>
      <c r="G115" s="128"/>
      <c r="H115" s="128"/>
      <c r="I115" s="128"/>
      <c r="J115" s="128"/>
      <c r="K115" s="128"/>
      <c r="L115" s="128"/>
      <c r="M115" s="128"/>
      <c r="N115" s="128"/>
      <c r="O115" s="128"/>
      <c r="P115" s="128"/>
      <c r="Q115" s="128"/>
      <c r="R115" s="128"/>
      <c r="S115" s="128"/>
      <c r="T115" s="128"/>
      <c r="U115" s="128"/>
      <c r="V115" s="128"/>
      <c r="W115" s="183"/>
      <c r="X115" s="128"/>
      <c r="Y115" s="128"/>
      <c r="Z115" s="128"/>
      <c r="AA115" s="128"/>
      <c r="AB115" s="128"/>
    </row>
    <row r="116" spans="2:28">
      <c r="B116" s="128"/>
      <c r="C116" s="128"/>
      <c r="D116" s="128"/>
      <c r="E116" s="128"/>
      <c r="F116" s="128"/>
      <c r="G116" s="128"/>
      <c r="H116" s="128"/>
      <c r="I116" s="128"/>
      <c r="J116" s="128"/>
      <c r="K116" s="128"/>
      <c r="L116" s="128"/>
      <c r="M116" s="128"/>
      <c r="N116" s="128"/>
      <c r="O116" s="128"/>
      <c r="P116" s="128"/>
      <c r="Q116" s="128"/>
      <c r="R116" s="128"/>
      <c r="S116" s="128"/>
      <c r="T116" s="128"/>
      <c r="U116" s="128"/>
      <c r="V116" s="128"/>
      <c r="W116" s="183"/>
      <c r="X116" s="128"/>
      <c r="Y116" s="128"/>
      <c r="Z116" s="128"/>
      <c r="AA116" s="128"/>
      <c r="AB116" s="128"/>
    </row>
    <row r="117" spans="2:28">
      <c r="B117" s="128"/>
      <c r="C117" s="128"/>
      <c r="D117" s="128"/>
      <c r="E117" s="128"/>
      <c r="F117" s="128"/>
      <c r="G117" s="128"/>
      <c r="H117" s="128"/>
      <c r="I117" s="128"/>
      <c r="J117" s="128"/>
      <c r="K117" s="128"/>
      <c r="L117" s="128"/>
      <c r="M117" s="128"/>
      <c r="N117" s="128"/>
      <c r="O117" s="128"/>
      <c r="P117" s="128"/>
      <c r="Q117" s="128"/>
      <c r="R117" s="128"/>
      <c r="S117" s="128"/>
      <c r="T117" s="128"/>
      <c r="U117" s="128"/>
      <c r="V117" s="128"/>
      <c r="W117" s="183"/>
      <c r="X117" s="128"/>
      <c r="Y117" s="128"/>
      <c r="Z117" s="128"/>
      <c r="AA117" s="128"/>
      <c r="AB117" s="128"/>
    </row>
    <row r="118" spans="2:28">
      <c r="B118" s="128"/>
      <c r="C118" s="128"/>
      <c r="D118" s="128"/>
      <c r="E118" s="128"/>
      <c r="F118" s="128"/>
      <c r="G118" s="128"/>
      <c r="H118" s="128"/>
      <c r="I118" s="128"/>
      <c r="J118" s="128"/>
      <c r="K118" s="128"/>
      <c r="L118" s="128"/>
      <c r="M118" s="128"/>
      <c r="N118" s="128"/>
      <c r="O118" s="128"/>
      <c r="P118" s="128"/>
      <c r="Q118" s="128"/>
      <c r="R118" s="128"/>
      <c r="S118" s="128"/>
      <c r="T118" s="128"/>
      <c r="U118" s="128"/>
      <c r="V118" s="128"/>
      <c r="W118" s="183"/>
      <c r="X118" s="128"/>
      <c r="Y118" s="128"/>
      <c r="Z118" s="128"/>
      <c r="AA118" s="128"/>
      <c r="AB118" s="128"/>
    </row>
    <row r="119" spans="2:28">
      <c r="B119" s="128"/>
      <c r="C119" s="128"/>
      <c r="D119" s="128"/>
      <c r="E119" s="128"/>
      <c r="F119" s="128"/>
      <c r="G119" s="128"/>
      <c r="H119" s="128"/>
      <c r="I119" s="128"/>
      <c r="J119" s="128"/>
      <c r="K119" s="128"/>
      <c r="L119" s="128"/>
      <c r="M119" s="128"/>
      <c r="N119" s="128"/>
      <c r="O119" s="128"/>
      <c r="P119" s="128"/>
      <c r="Q119" s="128"/>
      <c r="R119" s="128"/>
      <c r="S119" s="128"/>
      <c r="T119" s="128"/>
      <c r="U119" s="128"/>
      <c r="V119" s="128"/>
      <c r="W119" s="183"/>
      <c r="X119" s="128"/>
      <c r="Y119" s="128"/>
      <c r="Z119" s="128"/>
      <c r="AA119" s="128"/>
      <c r="AB119" s="128"/>
    </row>
    <row r="120" spans="2:28">
      <c r="B120" s="128"/>
      <c r="C120" s="128"/>
      <c r="D120" s="128"/>
      <c r="E120" s="128"/>
      <c r="F120" s="128"/>
      <c r="G120" s="128"/>
      <c r="H120" s="128"/>
      <c r="I120" s="128"/>
      <c r="J120" s="128"/>
      <c r="K120" s="128"/>
      <c r="L120" s="128"/>
      <c r="M120" s="128"/>
      <c r="N120" s="128"/>
      <c r="O120" s="128"/>
      <c r="P120" s="128"/>
      <c r="Q120" s="128"/>
      <c r="R120" s="128"/>
      <c r="S120" s="128"/>
      <c r="T120" s="128"/>
      <c r="U120" s="128"/>
      <c r="V120" s="128"/>
      <c r="W120" s="183"/>
      <c r="X120" s="128"/>
      <c r="Y120" s="128"/>
      <c r="Z120" s="128"/>
      <c r="AA120" s="128"/>
      <c r="AB120" s="128"/>
    </row>
    <row r="121" spans="2:28">
      <c r="B121" s="128"/>
      <c r="C121" s="128"/>
      <c r="D121" s="128"/>
      <c r="E121" s="128"/>
      <c r="F121" s="128"/>
      <c r="G121" s="128"/>
      <c r="H121" s="128"/>
      <c r="I121" s="128"/>
      <c r="J121" s="128"/>
      <c r="K121" s="128"/>
      <c r="L121" s="128"/>
      <c r="M121" s="128"/>
      <c r="N121" s="128"/>
      <c r="O121" s="128"/>
      <c r="P121" s="128"/>
      <c r="Q121" s="128"/>
      <c r="R121" s="128"/>
      <c r="S121" s="128"/>
      <c r="T121" s="128"/>
      <c r="U121" s="128"/>
      <c r="V121" s="128"/>
      <c r="W121" s="183"/>
      <c r="X121" s="128"/>
      <c r="Y121" s="128"/>
      <c r="Z121" s="128"/>
      <c r="AA121" s="128"/>
      <c r="AB121" s="128"/>
    </row>
    <row r="122" spans="2:28">
      <c r="B122" s="128"/>
      <c r="C122" s="128"/>
      <c r="D122" s="128"/>
      <c r="E122" s="128"/>
      <c r="F122" s="128"/>
      <c r="G122" s="128"/>
      <c r="H122" s="128"/>
      <c r="I122" s="128"/>
      <c r="J122" s="128"/>
      <c r="K122" s="128"/>
      <c r="L122" s="128"/>
      <c r="M122" s="128"/>
      <c r="N122" s="128"/>
      <c r="O122" s="128"/>
      <c r="P122" s="128"/>
      <c r="Q122" s="128"/>
      <c r="R122" s="128"/>
      <c r="S122" s="128"/>
      <c r="T122" s="128"/>
      <c r="U122" s="128"/>
      <c r="V122" s="128"/>
      <c r="W122" s="183"/>
      <c r="X122" s="128"/>
      <c r="Y122" s="128"/>
      <c r="Z122" s="128"/>
      <c r="AA122" s="128"/>
      <c r="AB122" s="128"/>
    </row>
    <row r="123" spans="2:28">
      <c r="B123" s="128"/>
      <c r="C123" s="128"/>
      <c r="D123" s="128"/>
      <c r="E123" s="128"/>
      <c r="F123" s="128"/>
      <c r="G123" s="128"/>
      <c r="H123" s="128"/>
      <c r="I123" s="128"/>
      <c r="J123" s="128"/>
      <c r="K123" s="128"/>
      <c r="L123" s="128"/>
      <c r="M123" s="128"/>
      <c r="N123" s="128"/>
      <c r="O123" s="128"/>
      <c r="P123" s="128"/>
      <c r="Q123" s="128"/>
      <c r="R123" s="128"/>
      <c r="S123" s="128"/>
      <c r="T123" s="128"/>
      <c r="U123" s="128"/>
      <c r="V123" s="128"/>
      <c r="W123" s="183"/>
      <c r="X123" s="128"/>
      <c r="Y123" s="128"/>
      <c r="Z123" s="128"/>
      <c r="AA123" s="128"/>
      <c r="AB123" s="128"/>
    </row>
    <row r="124" spans="2:28">
      <c r="B124" s="128"/>
      <c r="C124" s="128"/>
      <c r="D124" s="128"/>
      <c r="E124" s="128"/>
      <c r="F124" s="128"/>
      <c r="G124" s="128"/>
      <c r="H124" s="128"/>
      <c r="I124" s="128"/>
      <c r="J124" s="128"/>
      <c r="K124" s="128"/>
      <c r="L124" s="128"/>
      <c r="M124" s="128"/>
      <c r="N124" s="128"/>
      <c r="O124" s="128"/>
      <c r="P124" s="128"/>
      <c r="Q124" s="128"/>
      <c r="R124" s="128"/>
      <c r="S124" s="128"/>
      <c r="T124" s="128"/>
      <c r="U124" s="128"/>
      <c r="V124" s="128"/>
      <c r="W124" s="183"/>
      <c r="X124" s="128"/>
      <c r="Y124" s="128"/>
      <c r="Z124" s="128"/>
      <c r="AA124" s="128"/>
      <c r="AB124" s="128"/>
    </row>
    <row r="125" spans="2:28">
      <c r="B125" s="128"/>
      <c r="C125" s="128"/>
      <c r="D125" s="128"/>
      <c r="E125" s="128"/>
      <c r="F125" s="128"/>
      <c r="G125" s="128"/>
      <c r="H125" s="128"/>
      <c r="I125" s="128"/>
      <c r="J125" s="128"/>
      <c r="K125" s="128"/>
      <c r="L125" s="128"/>
      <c r="M125" s="128"/>
      <c r="N125" s="128"/>
      <c r="O125" s="128"/>
      <c r="P125" s="128"/>
      <c r="Q125" s="128"/>
      <c r="R125" s="128"/>
      <c r="S125" s="128"/>
      <c r="T125" s="128"/>
      <c r="U125" s="128"/>
      <c r="V125" s="128"/>
      <c r="W125" s="183"/>
      <c r="X125" s="128"/>
      <c r="Y125" s="128"/>
      <c r="Z125" s="128"/>
      <c r="AA125" s="128"/>
      <c r="AB125" s="128"/>
    </row>
    <row r="126" spans="2:28">
      <c r="B126" s="128"/>
      <c r="C126" s="128"/>
      <c r="D126" s="128"/>
      <c r="E126" s="128"/>
      <c r="F126" s="128"/>
      <c r="G126" s="128"/>
      <c r="H126" s="128"/>
      <c r="I126" s="128"/>
      <c r="J126" s="128"/>
      <c r="K126" s="128"/>
      <c r="L126" s="128"/>
      <c r="M126" s="128"/>
      <c r="N126" s="128"/>
      <c r="O126" s="128"/>
      <c r="P126" s="128"/>
      <c r="Q126" s="128"/>
      <c r="R126" s="128"/>
      <c r="S126" s="128"/>
      <c r="T126" s="128"/>
      <c r="U126" s="128"/>
      <c r="V126" s="128"/>
      <c r="W126" s="183"/>
      <c r="X126" s="128"/>
      <c r="Y126" s="128"/>
      <c r="Z126" s="128"/>
      <c r="AA126" s="128"/>
      <c r="AB126" s="128"/>
    </row>
    <row r="127" spans="2:28">
      <c r="B127" s="128"/>
      <c r="C127" s="128"/>
      <c r="D127" s="128"/>
      <c r="E127" s="128"/>
      <c r="F127" s="128"/>
      <c r="G127" s="128"/>
      <c r="H127" s="128"/>
      <c r="I127" s="128"/>
      <c r="J127" s="128"/>
      <c r="K127" s="128"/>
      <c r="L127" s="128"/>
      <c r="M127" s="128"/>
      <c r="N127" s="128"/>
      <c r="O127" s="128"/>
      <c r="P127" s="128"/>
      <c r="Q127" s="128"/>
      <c r="R127" s="128"/>
      <c r="S127" s="128"/>
      <c r="T127" s="128"/>
      <c r="U127" s="128"/>
      <c r="V127" s="128"/>
      <c r="W127" s="183"/>
      <c r="X127" s="128"/>
      <c r="Y127" s="128"/>
      <c r="Z127" s="128"/>
      <c r="AA127" s="128"/>
      <c r="AB127" s="128"/>
    </row>
    <row r="128" spans="2:28">
      <c r="B128" s="128"/>
      <c r="C128" s="128"/>
      <c r="D128" s="128"/>
      <c r="E128" s="128"/>
      <c r="F128" s="128"/>
      <c r="G128" s="128"/>
      <c r="H128" s="128"/>
      <c r="I128" s="128"/>
      <c r="J128" s="128"/>
      <c r="K128" s="128"/>
      <c r="L128" s="128"/>
      <c r="M128" s="128"/>
      <c r="N128" s="128"/>
      <c r="O128" s="128"/>
      <c r="P128" s="128"/>
      <c r="Q128" s="128"/>
      <c r="R128" s="128"/>
      <c r="S128" s="128"/>
      <c r="T128" s="128"/>
      <c r="U128" s="128"/>
      <c r="V128" s="128"/>
      <c r="W128" s="183"/>
      <c r="X128" s="128"/>
      <c r="Y128" s="128"/>
      <c r="Z128" s="128"/>
      <c r="AA128" s="128"/>
      <c r="AB128" s="128"/>
    </row>
    <row r="129" spans="2:28">
      <c r="B129" s="128"/>
      <c r="C129" s="128"/>
      <c r="D129" s="128"/>
      <c r="E129" s="128"/>
      <c r="F129" s="128"/>
      <c r="G129" s="128"/>
      <c r="H129" s="128"/>
      <c r="I129" s="128"/>
      <c r="J129" s="128"/>
      <c r="K129" s="128"/>
      <c r="L129" s="128"/>
      <c r="M129" s="128"/>
      <c r="N129" s="128"/>
      <c r="O129" s="128"/>
      <c r="P129" s="128"/>
      <c r="Q129" s="128"/>
      <c r="R129" s="128"/>
      <c r="S129" s="128"/>
      <c r="T129" s="128"/>
      <c r="U129" s="128"/>
      <c r="V129" s="128"/>
      <c r="W129" s="183"/>
      <c r="X129" s="128"/>
      <c r="Y129" s="128"/>
      <c r="Z129" s="128"/>
      <c r="AA129" s="128"/>
      <c r="AB129" s="128"/>
    </row>
    <row r="130" spans="2:28">
      <c r="B130" s="128"/>
      <c r="C130" s="128"/>
      <c r="D130" s="128"/>
      <c r="E130" s="128"/>
      <c r="F130" s="128"/>
      <c r="G130" s="128"/>
      <c r="H130" s="128"/>
      <c r="I130" s="128"/>
      <c r="J130" s="128"/>
      <c r="K130" s="128"/>
      <c r="L130" s="128"/>
      <c r="M130" s="128"/>
      <c r="N130" s="128"/>
      <c r="O130" s="128"/>
      <c r="P130" s="128"/>
      <c r="Q130" s="128"/>
      <c r="R130" s="128"/>
      <c r="S130" s="128"/>
      <c r="T130" s="128"/>
      <c r="U130" s="128"/>
      <c r="V130" s="128"/>
      <c r="W130" s="183"/>
      <c r="X130" s="128"/>
      <c r="Y130" s="128"/>
      <c r="Z130" s="128"/>
      <c r="AA130" s="128"/>
      <c r="AB130" s="128"/>
    </row>
    <row r="131" spans="2:28">
      <c r="B131" s="128"/>
      <c r="C131" s="128"/>
      <c r="D131" s="128"/>
      <c r="E131" s="128"/>
      <c r="F131" s="128"/>
      <c r="G131" s="128"/>
      <c r="H131" s="128"/>
      <c r="I131" s="128"/>
      <c r="J131" s="128"/>
      <c r="K131" s="128"/>
      <c r="L131" s="128"/>
      <c r="M131" s="128"/>
      <c r="N131" s="128"/>
      <c r="O131" s="128"/>
      <c r="P131" s="128"/>
      <c r="Q131" s="128"/>
      <c r="R131" s="128"/>
      <c r="S131" s="128"/>
      <c r="T131" s="128"/>
      <c r="U131" s="128"/>
      <c r="V131" s="128"/>
      <c r="W131" s="183"/>
      <c r="X131" s="128"/>
      <c r="Y131" s="128"/>
      <c r="Z131" s="128"/>
      <c r="AA131" s="128"/>
      <c r="AB131" s="128"/>
    </row>
    <row r="132" spans="2:28">
      <c r="B132" s="128"/>
      <c r="C132" s="128"/>
      <c r="D132" s="128"/>
      <c r="E132" s="128"/>
      <c r="F132" s="128"/>
      <c r="G132" s="128"/>
      <c r="H132" s="128"/>
      <c r="I132" s="128"/>
      <c r="J132" s="128"/>
      <c r="K132" s="128"/>
      <c r="L132" s="128"/>
      <c r="M132" s="128"/>
      <c r="N132" s="128"/>
      <c r="O132" s="128"/>
      <c r="P132" s="128"/>
      <c r="Q132" s="128"/>
      <c r="R132" s="128"/>
      <c r="S132" s="128"/>
      <c r="T132" s="128"/>
      <c r="U132" s="128"/>
      <c r="V132" s="128"/>
      <c r="W132" s="183"/>
      <c r="X132" s="128"/>
      <c r="Y132" s="128"/>
      <c r="Z132" s="128"/>
      <c r="AA132" s="128"/>
      <c r="AB132" s="128"/>
    </row>
    <row r="133" spans="2:28">
      <c r="B133" s="128"/>
      <c r="C133" s="128"/>
      <c r="D133" s="128"/>
      <c r="E133" s="128"/>
      <c r="F133" s="128"/>
      <c r="G133" s="128"/>
      <c r="H133" s="128"/>
      <c r="I133" s="128"/>
      <c r="J133" s="128"/>
      <c r="K133" s="128"/>
      <c r="L133" s="128"/>
      <c r="M133" s="128"/>
      <c r="N133" s="128"/>
      <c r="O133" s="128"/>
      <c r="P133" s="128"/>
      <c r="Q133" s="128"/>
      <c r="R133" s="128"/>
      <c r="S133" s="128"/>
      <c r="T133" s="128"/>
      <c r="U133" s="128"/>
      <c r="V133" s="128"/>
      <c r="W133" s="183"/>
      <c r="X133" s="128"/>
      <c r="Y133" s="128"/>
      <c r="Z133" s="128"/>
      <c r="AA133" s="128"/>
      <c r="AB133" s="128"/>
    </row>
    <row r="134" spans="2:28">
      <c r="B134" s="128"/>
      <c r="C134" s="128"/>
      <c r="D134" s="128"/>
      <c r="E134" s="128"/>
      <c r="F134" s="128"/>
      <c r="G134" s="128"/>
      <c r="H134" s="128"/>
      <c r="I134" s="128"/>
      <c r="J134" s="128"/>
      <c r="K134" s="128"/>
      <c r="L134" s="128"/>
      <c r="M134" s="128"/>
      <c r="N134" s="128"/>
      <c r="O134" s="128"/>
      <c r="P134" s="128"/>
      <c r="Q134" s="128"/>
      <c r="R134" s="128"/>
      <c r="S134" s="128"/>
      <c r="T134" s="128"/>
      <c r="U134" s="128"/>
      <c r="V134" s="128"/>
      <c r="W134" s="183"/>
      <c r="X134" s="128"/>
      <c r="Y134" s="128"/>
      <c r="Z134" s="128"/>
      <c r="AA134" s="128"/>
      <c r="AB134" s="128"/>
    </row>
    <row r="135" spans="2:28">
      <c r="B135" s="128"/>
      <c r="C135" s="128"/>
      <c r="D135" s="128"/>
      <c r="E135" s="128"/>
      <c r="F135" s="128"/>
      <c r="G135" s="128"/>
      <c r="H135" s="128"/>
      <c r="I135" s="128"/>
      <c r="J135" s="128"/>
      <c r="K135" s="128"/>
      <c r="L135" s="128"/>
      <c r="M135" s="128"/>
      <c r="N135" s="128"/>
      <c r="O135" s="128"/>
      <c r="P135" s="128"/>
      <c r="Q135" s="128"/>
      <c r="R135" s="128"/>
      <c r="S135" s="128"/>
      <c r="T135" s="128"/>
      <c r="U135" s="128"/>
      <c r="V135" s="128"/>
      <c r="W135" s="183"/>
      <c r="X135" s="128"/>
      <c r="Y135" s="128"/>
      <c r="Z135" s="128"/>
      <c r="AA135" s="128"/>
      <c r="AB135" s="128"/>
    </row>
    <row r="136" spans="2:28">
      <c r="B136" s="128"/>
      <c r="C136" s="128"/>
      <c r="D136" s="128"/>
      <c r="E136" s="128"/>
      <c r="F136" s="128"/>
      <c r="G136" s="128"/>
      <c r="H136" s="128"/>
      <c r="I136" s="128"/>
      <c r="J136" s="128"/>
      <c r="K136" s="128"/>
      <c r="L136" s="128"/>
      <c r="M136" s="128"/>
      <c r="N136" s="128"/>
      <c r="O136" s="128"/>
      <c r="P136" s="128"/>
      <c r="Q136" s="128"/>
      <c r="R136" s="128"/>
      <c r="S136" s="128"/>
      <c r="T136" s="128"/>
      <c r="U136" s="128"/>
      <c r="V136" s="128"/>
      <c r="W136" s="183"/>
      <c r="X136" s="128"/>
      <c r="Y136" s="128"/>
      <c r="Z136" s="128"/>
      <c r="AA136" s="128"/>
      <c r="AB136" s="128"/>
    </row>
    <row r="137" spans="2:28">
      <c r="B137" s="128"/>
      <c r="C137" s="128"/>
      <c r="D137" s="128"/>
      <c r="E137" s="128"/>
      <c r="F137" s="128"/>
      <c r="G137" s="128"/>
      <c r="H137" s="128"/>
      <c r="I137" s="128"/>
      <c r="J137" s="128"/>
      <c r="K137" s="128"/>
      <c r="L137" s="128"/>
      <c r="M137" s="128"/>
      <c r="N137" s="128"/>
      <c r="O137" s="128"/>
      <c r="P137" s="128"/>
      <c r="Q137" s="128"/>
      <c r="R137" s="128"/>
      <c r="S137" s="128"/>
      <c r="T137" s="128"/>
      <c r="U137" s="128"/>
      <c r="V137" s="128"/>
      <c r="W137" s="183"/>
      <c r="X137" s="128"/>
      <c r="Y137" s="128"/>
      <c r="Z137" s="128"/>
      <c r="AA137" s="128"/>
      <c r="AB137" s="128"/>
    </row>
    <row r="138" spans="2:28">
      <c r="B138" s="128"/>
      <c r="C138" s="128"/>
      <c r="D138" s="128"/>
      <c r="E138" s="128"/>
      <c r="F138" s="128"/>
      <c r="G138" s="128"/>
      <c r="H138" s="128"/>
      <c r="I138" s="128"/>
      <c r="J138" s="128"/>
      <c r="K138" s="128"/>
      <c r="L138" s="128"/>
      <c r="M138" s="128"/>
      <c r="N138" s="128"/>
      <c r="O138" s="128"/>
      <c r="P138" s="128"/>
      <c r="Q138" s="128"/>
      <c r="R138" s="128"/>
      <c r="S138" s="128"/>
      <c r="T138" s="128"/>
      <c r="U138" s="128"/>
      <c r="V138" s="128"/>
      <c r="W138" s="183"/>
      <c r="X138" s="128"/>
      <c r="Y138" s="128"/>
      <c r="Z138" s="128"/>
      <c r="AA138" s="128"/>
      <c r="AB138" s="128"/>
    </row>
    <row r="139" spans="2:28">
      <c r="B139" s="128"/>
      <c r="C139" s="128"/>
      <c r="D139" s="128"/>
      <c r="E139" s="128"/>
      <c r="F139" s="128"/>
      <c r="G139" s="128"/>
      <c r="H139" s="128"/>
      <c r="I139" s="128"/>
      <c r="J139" s="128"/>
      <c r="K139" s="128"/>
      <c r="L139" s="128"/>
      <c r="M139" s="128"/>
      <c r="N139" s="128"/>
      <c r="O139" s="128"/>
      <c r="P139" s="128"/>
      <c r="Q139" s="128"/>
      <c r="R139" s="128"/>
      <c r="S139" s="128"/>
      <c r="T139" s="128"/>
      <c r="U139" s="128"/>
      <c r="V139" s="128"/>
      <c r="W139" s="183"/>
      <c r="X139" s="128"/>
      <c r="Y139" s="128"/>
      <c r="Z139" s="128"/>
      <c r="AA139" s="128"/>
      <c r="AB139" s="128"/>
    </row>
    <row r="140" spans="2:28">
      <c r="B140" s="128"/>
      <c r="C140" s="128"/>
      <c r="D140" s="128"/>
      <c r="E140" s="128"/>
      <c r="F140" s="128"/>
      <c r="G140" s="128"/>
      <c r="H140" s="128"/>
      <c r="I140" s="128"/>
      <c r="J140" s="128"/>
      <c r="K140" s="128"/>
      <c r="L140" s="128"/>
      <c r="M140" s="128"/>
      <c r="N140" s="128"/>
      <c r="O140" s="128"/>
      <c r="P140" s="128"/>
      <c r="Q140" s="128"/>
      <c r="R140" s="128"/>
      <c r="S140" s="128"/>
      <c r="T140" s="128"/>
      <c r="U140" s="128"/>
      <c r="V140" s="128"/>
      <c r="W140" s="183"/>
      <c r="X140" s="128"/>
      <c r="Y140" s="128"/>
      <c r="Z140" s="128"/>
      <c r="AA140" s="128"/>
      <c r="AB140" s="128"/>
    </row>
    <row r="141" spans="2:28">
      <c r="B141" s="128"/>
      <c r="C141" s="128"/>
      <c r="D141" s="128"/>
      <c r="E141" s="128"/>
      <c r="F141" s="128"/>
      <c r="G141" s="128"/>
      <c r="H141" s="128"/>
      <c r="I141" s="128"/>
      <c r="J141" s="128"/>
      <c r="K141" s="128"/>
      <c r="L141" s="128"/>
      <c r="M141" s="128"/>
      <c r="N141" s="128"/>
      <c r="O141" s="128"/>
      <c r="P141" s="128"/>
      <c r="Q141" s="128"/>
      <c r="R141" s="128"/>
      <c r="S141" s="128"/>
      <c r="T141" s="128"/>
      <c r="U141" s="128"/>
      <c r="V141" s="128"/>
      <c r="W141" s="183"/>
      <c r="X141" s="128"/>
      <c r="Y141" s="128"/>
      <c r="Z141" s="128"/>
      <c r="AA141" s="128"/>
      <c r="AB141" s="128"/>
    </row>
    <row r="142" spans="2:28">
      <c r="B142" s="128"/>
      <c r="C142" s="128"/>
      <c r="D142" s="128"/>
      <c r="E142" s="128"/>
      <c r="F142" s="128"/>
      <c r="G142" s="128"/>
      <c r="H142" s="128"/>
      <c r="I142" s="128"/>
      <c r="J142" s="128"/>
      <c r="K142" s="128"/>
      <c r="L142" s="128"/>
      <c r="M142" s="128"/>
      <c r="N142" s="128"/>
      <c r="O142" s="128"/>
      <c r="P142" s="128"/>
      <c r="Q142" s="128"/>
      <c r="R142" s="128"/>
      <c r="S142" s="128"/>
      <c r="T142" s="128"/>
      <c r="U142" s="128"/>
      <c r="V142" s="128"/>
      <c r="W142" s="183"/>
      <c r="X142" s="128"/>
      <c r="Y142" s="128"/>
      <c r="Z142" s="128"/>
      <c r="AA142" s="128"/>
      <c r="AB142" s="128"/>
    </row>
    <row r="143" spans="2:28">
      <c r="B143" s="128"/>
      <c r="C143" s="128"/>
      <c r="D143" s="128"/>
      <c r="E143" s="128"/>
      <c r="F143" s="128"/>
      <c r="G143" s="128"/>
      <c r="H143" s="128"/>
      <c r="I143" s="128"/>
      <c r="J143" s="128"/>
      <c r="K143" s="128"/>
      <c r="L143" s="128"/>
      <c r="M143" s="128"/>
      <c r="N143" s="128"/>
      <c r="O143" s="128"/>
      <c r="P143" s="128"/>
      <c r="Q143" s="128"/>
      <c r="R143" s="128"/>
      <c r="S143" s="128"/>
      <c r="T143" s="128"/>
      <c r="U143" s="128"/>
      <c r="V143" s="128"/>
      <c r="W143" s="183"/>
      <c r="X143" s="128"/>
      <c r="Y143" s="128"/>
      <c r="Z143" s="128"/>
      <c r="AA143" s="128"/>
      <c r="AB143" s="128"/>
    </row>
    <row r="144" spans="2:28">
      <c r="B144" s="128"/>
      <c r="C144" s="128"/>
      <c r="D144" s="128"/>
      <c r="E144" s="128"/>
      <c r="F144" s="128"/>
      <c r="G144" s="128"/>
      <c r="H144" s="128"/>
      <c r="I144" s="128"/>
      <c r="J144" s="128"/>
      <c r="K144" s="128"/>
      <c r="L144" s="128"/>
      <c r="M144" s="128"/>
      <c r="N144" s="128"/>
      <c r="O144" s="128"/>
      <c r="P144" s="128"/>
      <c r="Q144" s="128"/>
      <c r="R144" s="128"/>
      <c r="S144" s="128"/>
      <c r="T144" s="128"/>
      <c r="U144" s="128"/>
      <c r="V144" s="128"/>
      <c r="W144" s="183"/>
      <c r="X144" s="128"/>
      <c r="Y144" s="128"/>
      <c r="Z144" s="128"/>
      <c r="AA144" s="128"/>
      <c r="AB144" s="128"/>
    </row>
    <row r="145" spans="2:28">
      <c r="B145" s="128"/>
      <c r="C145" s="128"/>
      <c r="D145" s="128"/>
      <c r="E145" s="128"/>
      <c r="F145" s="128"/>
      <c r="G145" s="128"/>
      <c r="H145" s="128"/>
      <c r="I145" s="128"/>
      <c r="J145" s="128"/>
      <c r="K145" s="128"/>
      <c r="L145" s="128"/>
      <c r="M145" s="128"/>
      <c r="N145" s="128"/>
      <c r="O145" s="128"/>
      <c r="P145" s="128"/>
      <c r="Q145" s="128"/>
      <c r="R145" s="128"/>
      <c r="S145" s="128"/>
      <c r="T145" s="128"/>
      <c r="U145" s="128"/>
      <c r="V145" s="128"/>
      <c r="W145" s="183"/>
      <c r="X145" s="128"/>
      <c r="Y145" s="128"/>
      <c r="Z145" s="128"/>
      <c r="AA145" s="128"/>
      <c r="AB145" s="128"/>
    </row>
    <row r="146" spans="2:28">
      <c r="B146" s="128"/>
      <c r="C146" s="128"/>
      <c r="D146" s="128"/>
      <c r="E146" s="128"/>
      <c r="F146" s="128"/>
      <c r="G146" s="128"/>
      <c r="H146" s="128"/>
      <c r="I146" s="128"/>
      <c r="J146" s="128"/>
      <c r="K146" s="128"/>
      <c r="L146" s="128"/>
      <c r="M146" s="128"/>
      <c r="N146" s="128"/>
      <c r="O146" s="128"/>
      <c r="P146" s="128"/>
      <c r="Q146" s="128"/>
      <c r="R146" s="128"/>
      <c r="S146" s="128"/>
      <c r="T146" s="128"/>
      <c r="U146" s="128"/>
      <c r="V146" s="128"/>
      <c r="W146" s="183"/>
      <c r="X146" s="128"/>
      <c r="Y146" s="128"/>
      <c r="Z146" s="128"/>
      <c r="AA146" s="128"/>
      <c r="AB146" s="128"/>
    </row>
    <row r="147" spans="2:28">
      <c r="B147" s="128"/>
      <c r="C147" s="128"/>
      <c r="D147" s="128"/>
      <c r="E147" s="128"/>
      <c r="F147" s="128"/>
      <c r="G147" s="128"/>
      <c r="H147" s="128"/>
      <c r="I147" s="128"/>
      <c r="J147" s="128"/>
      <c r="K147" s="128"/>
      <c r="L147" s="128"/>
      <c r="M147" s="128"/>
      <c r="N147" s="128"/>
      <c r="O147" s="128"/>
      <c r="P147" s="128"/>
      <c r="Q147" s="128"/>
      <c r="R147" s="128"/>
      <c r="S147" s="128"/>
      <c r="T147" s="128"/>
      <c r="U147" s="128"/>
      <c r="V147" s="128"/>
      <c r="W147" s="183"/>
      <c r="X147" s="128"/>
      <c r="Y147" s="128"/>
      <c r="Z147" s="128"/>
      <c r="AA147" s="128"/>
      <c r="AB147" s="128"/>
    </row>
    <row r="148" spans="2:28">
      <c r="B148" s="128"/>
      <c r="C148" s="128"/>
      <c r="D148" s="128"/>
      <c r="E148" s="128"/>
      <c r="F148" s="128"/>
      <c r="G148" s="128"/>
      <c r="H148" s="128"/>
      <c r="I148" s="128"/>
      <c r="J148" s="128"/>
      <c r="K148" s="128"/>
      <c r="L148" s="128"/>
      <c r="M148" s="128"/>
      <c r="N148" s="128"/>
      <c r="O148" s="128"/>
      <c r="P148" s="128"/>
      <c r="Q148" s="128"/>
      <c r="R148" s="128"/>
      <c r="S148" s="128"/>
      <c r="T148" s="128"/>
      <c r="U148" s="128"/>
      <c r="V148" s="128"/>
      <c r="W148" s="183"/>
      <c r="X148" s="128"/>
      <c r="Y148" s="128"/>
      <c r="Z148" s="128"/>
      <c r="AA148" s="128"/>
      <c r="AB148" s="128"/>
    </row>
    <row r="149" spans="2:28">
      <c r="B149" s="128"/>
      <c r="C149" s="128"/>
      <c r="D149" s="128"/>
      <c r="E149" s="128"/>
      <c r="F149" s="128"/>
      <c r="G149" s="128"/>
      <c r="H149" s="128"/>
      <c r="I149" s="128"/>
      <c r="J149" s="128"/>
      <c r="K149" s="128"/>
      <c r="L149" s="128"/>
      <c r="M149" s="128"/>
      <c r="N149" s="128"/>
      <c r="O149" s="128"/>
      <c r="P149" s="128"/>
      <c r="Q149" s="128"/>
      <c r="R149" s="128"/>
      <c r="S149" s="128"/>
      <c r="T149" s="128"/>
      <c r="U149" s="128"/>
      <c r="V149" s="128"/>
      <c r="W149" s="183"/>
      <c r="X149" s="128"/>
      <c r="Y149" s="128"/>
      <c r="Z149" s="128"/>
      <c r="AA149" s="128"/>
      <c r="AB149" s="128"/>
    </row>
    <row r="150" spans="2:28">
      <c r="B150" s="128"/>
      <c r="C150" s="128"/>
      <c r="D150" s="128"/>
      <c r="E150" s="128"/>
      <c r="F150" s="128"/>
      <c r="G150" s="128"/>
      <c r="H150" s="128"/>
      <c r="I150" s="128"/>
      <c r="J150" s="128"/>
      <c r="K150" s="128"/>
      <c r="L150" s="128"/>
      <c r="M150" s="128"/>
      <c r="N150" s="128"/>
      <c r="O150" s="128"/>
      <c r="P150" s="128"/>
      <c r="Q150" s="128"/>
      <c r="R150" s="128"/>
      <c r="S150" s="128"/>
      <c r="T150" s="128"/>
      <c r="U150" s="128"/>
      <c r="V150" s="128"/>
      <c r="W150" s="183"/>
      <c r="X150" s="128"/>
      <c r="Y150" s="128"/>
      <c r="Z150" s="128"/>
      <c r="AA150" s="128"/>
      <c r="AB150" s="128"/>
    </row>
    <row r="151" spans="2:28">
      <c r="B151" s="128"/>
      <c r="C151" s="128"/>
      <c r="D151" s="128"/>
      <c r="E151" s="128"/>
      <c r="F151" s="128"/>
      <c r="G151" s="128"/>
      <c r="H151" s="128"/>
      <c r="I151" s="128"/>
      <c r="J151" s="128"/>
      <c r="K151" s="128"/>
      <c r="L151" s="128"/>
      <c r="M151" s="128"/>
      <c r="N151" s="128"/>
      <c r="O151" s="128"/>
      <c r="P151" s="128"/>
      <c r="Q151" s="128"/>
      <c r="R151" s="128"/>
      <c r="S151" s="128"/>
      <c r="T151" s="128"/>
      <c r="U151" s="128"/>
      <c r="V151" s="128"/>
      <c r="W151" s="183"/>
      <c r="X151" s="128"/>
      <c r="Y151" s="128"/>
      <c r="Z151" s="128"/>
      <c r="AA151" s="128"/>
      <c r="AB151" s="128"/>
    </row>
    <row r="152" spans="2:28">
      <c r="B152" s="128"/>
      <c r="C152" s="128"/>
      <c r="D152" s="128"/>
      <c r="E152" s="128"/>
      <c r="F152" s="128"/>
      <c r="G152" s="128"/>
      <c r="H152" s="128"/>
      <c r="I152" s="128"/>
      <c r="J152" s="128"/>
      <c r="K152" s="128"/>
      <c r="L152" s="128"/>
      <c r="M152" s="128"/>
      <c r="N152" s="128"/>
      <c r="O152" s="128"/>
      <c r="P152" s="128"/>
      <c r="Q152" s="128"/>
      <c r="R152" s="128"/>
      <c r="S152" s="128"/>
      <c r="T152" s="128"/>
      <c r="U152" s="128"/>
      <c r="V152" s="128"/>
      <c r="W152" s="183"/>
      <c r="X152" s="128"/>
      <c r="Y152" s="128"/>
      <c r="Z152" s="128"/>
      <c r="AA152" s="128"/>
      <c r="AB152" s="128"/>
    </row>
    <row r="153" spans="2:28">
      <c r="B153" s="128"/>
      <c r="C153" s="128"/>
      <c r="D153" s="128"/>
      <c r="E153" s="128"/>
      <c r="F153" s="128"/>
      <c r="G153" s="128"/>
      <c r="H153" s="128"/>
      <c r="I153" s="128"/>
      <c r="J153" s="128"/>
      <c r="K153" s="128"/>
      <c r="L153" s="128"/>
      <c r="M153" s="128"/>
      <c r="N153" s="128"/>
      <c r="O153" s="128"/>
      <c r="P153" s="128"/>
      <c r="Q153" s="128"/>
      <c r="R153" s="128"/>
      <c r="S153" s="128"/>
      <c r="T153" s="128"/>
      <c r="U153" s="128"/>
      <c r="V153" s="128"/>
      <c r="W153" s="183"/>
      <c r="X153" s="128"/>
      <c r="Y153" s="128"/>
      <c r="Z153" s="128"/>
      <c r="AA153" s="128"/>
      <c r="AB153" s="128"/>
    </row>
    <row r="154" spans="2:28">
      <c r="B154" s="128"/>
      <c r="C154" s="128"/>
      <c r="D154" s="128"/>
      <c r="E154" s="128"/>
      <c r="F154" s="128"/>
      <c r="G154" s="128"/>
      <c r="H154" s="128"/>
      <c r="I154" s="128"/>
      <c r="J154" s="128"/>
      <c r="K154" s="128"/>
      <c r="L154" s="128"/>
      <c r="M154" s="128"/>
      <c r="N154" s="128"/>
      <c r="O154" s="128"/>
      <c r="P154" s="128"/>
      <c r="Q154" s="128"/>
      <c r="R154" s="128"/>
      <c r="S154" s="128"/>
      <c r="T154" s="128"/>
      <c r="U154" s="128"/>
      <c r="V154" s="128"/>
      <c r="W154" s="183"/>
      <c r="X154" s="128"/>
      <c r="Y154" s="128"/>
      <c r="Z154" s="128"/>
      <c r="AA154" s="128"/>
      <c r="AB154" s="128"/>
    </row>
    <row r="155" spans="2:28">
      <c r="B155" s="128"/>
      <c r="C155" s="128"/>
      <c r="D155" s="128"/>
      <c r="E155" s="128"/>
      <c r="F155" s="128"/>
      <c r="G155" s="128"/>
      <c r="H155" s="128"/>
      <c r="I155" s="128"/>
      <c r="J155" s="128"/>
      <c r="K155" s="128"/>
      <c r="L155" s="128"/>
      <c r="M155" s="128"/>
      <c r="N155" s="128"/>
      <c r="O155" s="128"/>
      <c r="P155" s="128"/>
      <c r="Q155" s="128"/>
      <c r="R155" s="128"/>
      <c r="S155" s="128"/>
      <c r="T155" s="128"/>
      <c r="U155" s="128"/>
      <c r="V155" s="128"/>
      <c r="W155" s="183"/>
      <c r="X155" s="128"/>
      <c r="Y155" s="128"/>
      <c r="Z155" s="128"/>
      <c r="AA155" s="128"/>
      <c r="AB155" s="128"/>
    </row>
    <row r="156" spans="2:28">
      <c r="B156" s="128"/>
      <c r="C156" s="128"/>
      <c r="D156" s="128"/>
      <c r="E156" s="128"/>
      <c r="F156" s="128"/>
      <c r="G156" s="128"/>
      <c r="H156" s="128"/>
      <c r="I156" s="128"/>
      <c r="J156" s="128"/>
      <c r="K156" s="128"/>
      <c r="L156" s="128"/>
      <c r="M156" s="128"/>
      <c r="N156" s="128"/>
      <c r="O156" s="128"/>
      <c r="P156" s="128"/>
      <c r="Q156" s="128"/>
      <c r="R156" s="128"/>
      <c r="S156" s="128"/>
      <c r="T156" s="128"/>
      <c r="U156" s="128"/>
      <c r="V156" s="128"/>
      <c r="W156" s="183"/>
      <c r="X156" s="128"/>
      <c r="Y156" s="128"/>
      <c r="Z156" s="128"/>
      <c r="AA156" s="128"/>
      <c r="AB156" s="128"/>
    </row>
    <row r="157" spans="2:28">
      <c r="B157" s="128"/>
      <c r="C157" s="128"/>
      <c r="D157" s="128"/>
      <c r="E157" s="128"/>
      <c r="F157" s="128"/>
      <c r="G157" s="128"/>
      <c r="H157" s="128"/>
      <c r="I157" s="128"/>
      <c r="J157" s="128"/>
      <c r="K157" s="128"/>
      <c r="L157" s="128"/>
      <c r="M157" s="128"/>
      <c r="N157" s="128"/>
      <c r="O157" s="128"/>
      <c r="P157" s="128"/>
      <c r="Q157" s="128"/>
      <c r="R157" s="128"/>
      <c r="S157" s="128"/>
      <c r="T157" s="128"/>
      <c r="U157" s="128"/>
      <c r="V157" s="128"/>
      <c r="W157" s="183"/>
      <c r="X157" s="128"/>
      <c r="Y157" s="128"/>
      <c r="Z157" s="128"/>
      <c r="AA157" s="128"/>
      <c r="AB157" s="128"/>
    </row>
    <row r="158" spans="2:28">
      <c r="B158" s="128"/>
      <c r="C158" s="128"/>
      <c r="D158" s="128"/>
      <c r="E158" s="128"/>
      <c r="F158" s="128"/>
      <c r="G158" s="128"/>
      <c r="H158" s="128"/>
      <c r="I158" s="128"/>
      <c r="J158" s="128"/>
      <c r="K158" s="128"/>
      <c r="L158" s="128"/>
      <c r="M158" s="128"/>
      <c r="N158" s="128"/>
      <c r="O158" s="128"/>
      <c r="P158" s="128"/>
      <c r="Q158" s="128"/>
      <c r="R158" s="128"/>
      <c r="S158" s="128"/>
      <c r="T158" s="128"/>
      <c r="U158" s="128"/>
      <c r="V158" s="128"/>
      <c r="W158" s="183"/>
      <c r="X158" s="128"/>
      <c r="Y158" s="128"/>
      <c r="Z158" s="128"/>
      <c r="AA158" s="128"/>
      <c r="AB158" s="128"/>
    </row>
    <row r="159" spans="2:28">
      <c r="B159" s="128"/>
      <c r="C159" s="128"/>
      <c r="D159" s="128"/>
      <c r="E159" s="128"/>
      <c r="F159" s="128"/>
      <c r="G159" s="128"/>
      <c r="H159" s="128"/>
      <c r="I159" s="128"/>
      <c r="J159" s="128"/>
      <c r="K159" s="128"/>
      <c r="L159" s="128"/>
      <c r="M159" s="128"/>
      <c r="N159" s="128"/>
      <c r="O159" s="128"/>
      <c r="P159" s="128"/>
      <c r="Q159" s="128"/>
      <c r="R159" s="128"/>
      <c r="S159" s="128"/>
      <c r="T159" s="128"/>
      <c r="U159" s="128"/>
      <c r="V159" s="128"/>
      <c r="W159" s="183"/>
      <c r="X159" s="128"/>
      <c r="Y159" s="128"/>
      <c r="Z159" s="128"/>
      <c r="AA159" s="128"/>
      <c r="AB159" s="128"/>
    </row>
    <row r="160" spans="2:28">
      <c r="B160" s="128"/>
      <c r="C160" s="128"/>
      <c r="D160" s="128"/>
      <c r="E160" s="128"/>
      <c r="F160" s="128"/>
      <c r="G160" s="128"/>
      <c r="H160" s="128"/>
      <c r="I160" s="128"/>
      <c r="J160" s="128"/>
      <c r="K160" s="128"/>
      <c r="L160" s="128"/>
      <c r="M160" s="128"/>
      <c r="N160" s="128"/>
      <c r="O160" s="128"/>
      <c r="P160" s="128"/>
      <c r="Q160" s="128"/>
      <c r="R160" s="128"/>
      <c r="S160" s="128"/>
      <c r="T160" s="128"/>
      <c r="U160" s="128"/>
      <c r="V160" s="128"/>
      <c r="W160" s="183"/>
      <c r="X160" s="128"/>
      <c r="Y160" s="128"/>
      <c r="Z160" s="128"/>
      <c r="AA160" s="128"/>
      <c r="AB160" s="128"/>
    </row>
    <row r="161" spans="2:28">
      <c r="B161" s="128"/>
      <c r="C161" s="128"/>
      <c r="D161" s="128"/>
      <c r="E161" s="128"/>
      <c r="F161" s="128"/>
      <c r="G161" s="128"/>
      <c r="H161" s="128"/>
      <c r="I161" s="128"/>
      <c r="J161" s="128"/>
      <c r="K161" s="128"/>
      <c r="L161" s="128"/>
      <c r="M161" s="128"/>
      <c r="N161" s="128"/>
      <c r="O161" s="128"/>
      <c r="P161" s="128"/>
      <c r="Q161" s="128"/>
      <c r="R161" s="128"/>
      <c r="S161" s="128"/>
      <c r="T161" s="128"/>
      <c r="U161" s="128"/>
      <c r="V161" s="128"/>
      <c r="W161" s="183"/>
      <c r="X161" s="128"/>
      <c r="Y161" s="128"/>
      <c r="Z161" s="128"/>
      <c r="AA161" s="128"/>
      <c r="AB161" s="128"/>
    </row>
    <row r="162" spans="2:28">
      <c r="B162" s="128"/>
      <c r="C162" s="128"/>
      <c r="D162" s="128"/>
      <c r="E162" s="128"/>
      <c r="F162" s="128"/>
      <c r="G162" s="128"/>
      <c r="H162" s="128"/>
      <c r="I162" s="128"/>
      <c r="J162" s="128"/>
      <c r="K162" s="128"/>
      <c r="L162" s="128"/>
      <c r="M162" s="128"/>
      <c r="N162" s="128"/>
      <c r="O162" s="128"/>
      <c r="P162" s="128"/>
      <c r="Q162" s="128"/>
      <c r="R162" s="128"/>
      <c r="S162" s="128"/>
      <c r="T162" s="128"/>
      <c r="U162" s="128"/>
      <c r="V162" s="128"/>
      <c r="W162" s="183"/>
      <c r="X162" s="128"/>
      <c r="Y162" s="128"/>
      <c r="Z162" s="128"/>
      <c r="AA162" s="128"/>
      <c r="AB162" s="128"/>
    </row>
    <row r="163" spans="2:28">
      <c r="B163" s="128"/>
      <c r="C163" s="128"/>
      <c r="D163" s="128"/>
      <c r="E163" s="128"/>
      <c r="F163" s="128"/>
      <c r="G163" s="128"/>
      <c r="H163" s="128"/>
      <c r="I163" s="128"/>
      <c r="J163" s="128"/>
      <c r="K163" s="128"/>
      <c r="L163" s="128"/>
      <c r="M163" s="128"/>
      <c r="N163" s="128"/>
      <c r="O163" s="128"/>
      <c r="P163" s="128"/>
      <c r="Q163" s="128"/>
      <c r="R163" s="128"/>
      <c r="S163" s="128"/>
      <c r="T163" s="128"/>
      <c r="U163" s="128"/>
      <c r="V163" s="128"/>
      <c r="W163" s="183"/>
      <c r="X163" s="128"/>
      <c r="Y163" s="128"/>
      <c r="Z163" s="128"/>
      <c r="AA163" s="128"/>
      <c r="AB163" s="128"/>
    </row>
    <row r="164" spans="2:28">
      <c r="B164" s="128"/>
      <c r="C164" s="128"/>
      <c r="D164" s="128"/>
      <c r="E164" s="128"/>
      <c r="F164" s="128"/>
      <c r="G164" s="128"/>
      <c r="H164" s="128"/>
      <c r="I164" s="128"/>
      <c r="J164" s="128"/>
      <c r="K164" s="128"/>
      <c r="L164" s="128"/>
      <c r="M164" s="128"/>
      <c r="N164" s="128"/>
      <c r="O164" s="128"/>
      <c r="P164" s="128"/>
      <c r="Q164" s="128"/>
      <c r="R164" s="128"/>
      <c r="S164" s="128"/>
      <c r="T164" s="128"/>
      <c r="U164" s="128"/>
      <c r="V164" s="128"/>
      <c r="W164" s="183"/>
      <c r="X164" s="128"/>
      <c r="Y164" s="128"/>
      <c r="Z164" s="128"/>
      <c r="AA164" s="128"/>
      <c r="AB164" s="128"/>
    </row>
    <row r="165" spans="2:28">
      <c r="B165" s="128"/>
      <c r="C165" s="128"/>
      <c r="D165" s="128"/>
      <c r="E165" s="128"/>
      <c r="F165" s="128"/>
      <c r="G165" s="128"/>
      <c r="H165" s="128"/>
      <c r="I165" s="128"/>
      <c r="J165" s="128"/>
      <c r="K165" s="128"/>
      <c r="L165" s="128"/>
      <c r="M165" s="128"/>
      <c r="N165" s="128"/>
      <c r="O165" s="128"/>
      <c r="P165" s="128"/>
      <c r="Q165" s="128"/>
      <c r="R165" s="128"/>
      <c r="S165" s="128"/>
      <c r="T165" s="128"/>
      <c r="U165" s="128"/>
      <c r="V165" s="128"/>
      <c r="W165" s="183"/>
      <c r="X165" s="128"/>
      <c r="Y165" s="128"/>
      <c r="Z165" s="128"/>
      <c r="AA165" s="128"/>
      <c r="AB165" s="128"/>
    </row>
    <row r="166" spans="2:28">
      <c r="B166" s="128"/>
      <c r="C166" s="128"/>
      <c r="D166" s="128"/>
      <c r="E166" s="128"/>
      <c r="F166" s="128"/>
      <c r="G166" s="128"/>
      <c r="H166" s="128"/>
      <c r="I166" s="128"/>
      <c r="J166" s="128"/>
      <c r="K166" s="128"/>
      <c r="L166" s="128"/>
      <c r="M166" s="128"/>
      <c r="N166" s="128"/>
      <c r="O166" s="128"/>
      <c r="P166" s="128"/>
      <c r="Q166" s="128"/>
      <c r="R166" s="128"/>
      <c r="S166" s="128"/>
      <c r="T166" s="128"/>
      <c r="U166" s="128"/>
      <c r="V166" s="128"/>
      <c r="W166" s="183"/>
      <c r="X166" s="128"/>
      <c r="Y166" s="128"/>
      <c r="Z166" s="128"/>
      <c r="AA166" s="128"/>
      <c r="AB166" s="128"/>
    </row>
    <row r="167" spans="2:28">
      <c r="B167" s="128"/>
      <c r="C167" s="128"/>
      <c r="D167" s="128"/>
      <c r="E167" s="128"/>
      <c r="F167" s="128"/>
      <c r="G167" s="128"/>
      <c r="H167" s="128"/>
      <c r="I167" s="128"/>
      <c r="J167" s="128"/>
      <c r="K167" s="128"/>
      <c r="L167" s="128"/>
      <c r="M167" s="128"/>
      <c r="N167" s="128"/>
      <c r="O167" s="128"/>
      <c r="P167" s="128"/>
      <c r="Q167" s="128"/>
      <c r="R167" s="128"/>
      <c r="S167" s="128"/>
      <c r="T167" s="128"/>
      <c r="U167" s="128"/>
      <c r="V167" s="128"/>
      <c r="W167" s="183"/>
      <c r="X167" s="128"/>
      <c r="Y167" s="128"/>
      <c r="Z167" s="128"/>
      <c r="AA167" s="128"/>
      <c r="AB167" s="128"/>
    </row>
    <row r="168" spans="2:28">
      <c r="B168" s="128"/>
      <c r="C168" s="128"/>
      <c r="D168" s="128"/>
      <c r="E168" s="128"/>
      <c r="F168" s="128"/>
      <c r="G168" s="128"/>
      <c r="H168" s="128"/>
      <c r="I168" s="128"/>
      <c r="J168" s="128"/>
      <c r="K168" s="128"/>
      <c r="L168" s="128"/>
      <c r="M168" s="128"/>
      <c r="N168" s="128"/>
      <c r="O168" s="128"/>
      <c r="P168" s="128"/>
      <c r="Q168" s="128"/>
      <c r="R168" s="128"/>
      <c r="S168" s="128"/>
      <c r="T168" s="128"/>
      <c r="U168" s="128"/>
      <c r="V168" s="128"/>
      <c r="W168" s="183"/>
      <c r="X168" s="128"/>
      <c r="Y168" s="128"/>
      <c r="Z168" s="128"/>
      <c r="AA168" s="128"/>
      <c r="AB168" s="128"/>
    </row>
    <row r="169" spans="2:28">
      <c r="B169" s="128"/>
      <c r="C169" s="128"/>
      <c r="D169" s="128"/>
      <c r="E169" s="128"/>
      <c r="F169" s="128"/>
      <c r="G169" s="128"/>
      <c r="H169" s="128"/>
      <c r="I169" s="128"/>
      <c r="J169" s="128"/>
      <c r="K169" s="128"/>
      <c r="L169" s="128"/>
      <c r="M169" s="128"/>
      <c r="N169" s="128"/>
      <c r="O169" s="128"/>
      <c r="P169" s="128"/>
      <c r="Q169" s="128"/>
      <c r="R169" s="128"/>
      <c r="S169" s="128"/>
      <c r="T169" s="128"/>
      <c r="U169" s="128"/>
      <c r="V169" s="128"/>
      <c r="W169" s="183"/>
      <c r="X169" s="128"/>
      <c r="Y169" s="128"/>
      <c r="Z169" s="128"/>
      <c r="AA169" s="128"/>
      <c r="AB169" s="128"/>
    </row>
    <row r="170" spans="2:28">
      <c r="B170" s="128"/>
      <c r="C170" s="128"/>
      <c r="D170" s="128"/>
      <c r="E170" s="128"/>
      <c r="F170" s="128"/>
      <c r="G170" s="128"/>
      <c r="H170" s="128"/>
      <c r="I170" s="128"/>
      <c r="J170" s="128"/>
      <c r="K170" s="128"/>
      <c r="L170" s="128"/>
      <c r="M170" s="128"/>
      <c r="N170" s="128"/>
      <c r="O170" s="128"/>
      <c r="P170" s="128"/>
      <c r="Q170" s="128"/>
      <c r="R170" s="128"/>
      <c r="S170" s="128"/>
      <c r="T170" s="128"/>
      <c r="U170" s="128"/>
      <c r="V170" s="128"/>
      <c r="W170" s="183"/>
      <c r="X170" s="128"/>
      <c r="Y170" s="128"/>
      <c r="Z170" s="128"/>
      <c r="AA170" s="128"/>
      <c r="AB170" s="128"/>
    </row>
    <row r="171" spans="2:28">
      <c r="B171" s="128"/>
      <c r="C171" s="128"/>
      <c r="D171" s="128"/>
      <c r="E171" s="128"/>
      <c r="F171" s="128"/>
      <c r="G171" s="128"/>
      <c r="H171" s="128"/>
      <c r="I171" s="128"/>
      <c r="J171" s="128"/>
      <c r="K171" s="128"/>
      <c r="L171" s="128"/>
      <c r="M171" s="128"/>
      <c r="N171" s="128"/>
      <c r="O171" s="128"/>
      <c r="P171" s="128"/>
      <c r="Q171" s="128"/>
      <c r="R171" s="128"/>
      <c r="S171" s="128"/>
      <c r="T171" s="128"/>
      <c r="U171" s="128"/>
      <c r="V171" s="128"/>
      <c r="W171" s="183"/>
      <c r="X171" s="128"/>
      <c r="Y171" s="128"/>
      <c r="Z171" s="128"/>
      <c r="AA171" s="128"/>
      <c r="AB171" s="128"/>
    </row>
    <row r="172" spans="2:28">
      <c r="B172" s="128"/>
      <c r="C172" s="128"/>
      <c r="D172" s="128"/>
      <c r="E172" s="128"/>
      <c r="F172" s="128"/>
      <c r="G172" s="128"/>
      <c r="H172" s="128"/>
      <c r="I172" s="128"/>
      <c r="J172" s="128"/>
      <c r="K172" s="128"/>
      <c r="L172" s="128"/>
      <c r="M172" s="128"/>
      <c r="N172" s="128"/>
      <c r="O172" s="128"/>
      <c r="P172" s="128"/>
      <c r="Q172" s="128"/>
      <c r="R172" s="128"/>
      <c r="S172" s="128"/>
      <c r="T172" s="128"/>
      <c r="U172" s="128"/>
      <c r="V172" s="128"/>
      <c r="W172" s="183"/>
      <c r="X172" s="128"/>
      <c r="Y172" s="128"/>
      <c r="Z172" s="128"/>
      <c r="AA172" s="128"/>
      <c r="AB172" s="128"/>
    </row>
    <row r="173" spans="2:28">
      <c r="B173" s="128"/>
      <c r="C173" s="128"/>
      <c r="D173" s="128"/>
      <c r="E173" s="128"/>
      <c r="F173" s="128"/>
      <c r="G173" s="128"/>
      <c r="H173" s="128"/>
      <c r="I173" s="128"/>
      <c r="J173" s="128"/>
      <c r="K173" s="128"/>
      <c r="L173" s="128"/>
      <c r="M173" s="128"/>
      <c r="N173" s="128"/>
      <c r="O173" s="128"/>
      <c r="P173" s="128"/>
      <c r="Q173" s="128"/>
      <c r="R173" s="128"/>
      <c r="S173" s="128"/>
      <c r="T173" s="128"/>
      <c r="U173" s="128"/>
      <c r="V173" s="128"/>
      <c r="W173" s="183"/>
      <c r="X173" s="128"/>
      <c r="Y173" s="128"/>
      <c r="Z173" s="128"/>
      <c r="AA173" s="128"/>
      <c r="AB173" s="128"/>
    </row>
    <row r="174" spans="2:28">
      <c r="B174" s="128"/>
      <c r="C174" s="128"/>
      <c r="D174" s="128"/>
      <c r="E174" s="128"/>
      <c r="F174" s="128"/>
      <c r="G174" s="128"/>
      <c r="H174" s="128"/>
      <c r="I174" s="128"/>
      <c r="J174" s="128"/>
      <c r="K174" s="128"/>
      <c r="L174" s="128"/>
      <c r="M174" s="128"/>
      <c r="N174" s="128"/>
      <c r="O174" s="128"/>
      <c r="P174" s="128"/>
      <c r="Q174" s="128"/>
      <c r="R174" s="128"/>
      <c r="S174" s="128"/>
      <c r="T174" s="128"/>
      <c r="U174" s="128"/>
      <c r="V174" s="128"/>
      <c r="W174" s="183"/>
      <c r="X174" s="128"/>
      <c r="Y174" s="128"/>
      <c r="Z174" s="128"/>
      <c r="AA174" s="128"/>
      <c r="AB174" s="128"/>
    </row>
    <row r="175" spans="2:28">
      <c r="B175" s="128"/>
      <c r="C175" s="128"/>
      <c r="D175" s="128"/>
      <c r="E175" s="128"/>
      <c r="F175" s="128"/>
      <c r="G175" s="128"/>
      <c r="H175" s="128"/>
      <c r="I175" s="128"/>
      <c r="J175" s="128"/>
      <c r="K175" s="128"/>
      <c r="L175" s="128"/>
      <c r="M175" s="128"/>
      <c r="N175" s="128"/>
      <c r="O175" s="128"/>
      <c r="P175" s="128"/>
      <c r="Q175" s="128"/>
      <c r="R175" s="128"/>
      <c r="S175" s="128"/>
      <c r="T175" s="128"/>
      <c r="U175" s="128"/>
      <c r="V175" s="128"/>
      <c r="W175" s="183"/>
      <c r="X175" s="128"/>
      <c r="Y175" s="128"/>
      <c r="Z175" s="128"/>
      <c r="AA175" s="128"/>
      <c r="AB175" s="128"/>
    </row>
    <row r="176" spans="2:28">
      <c r="B176" s="128"/>
      <c r="C176" s="128"/>
      <c r="D176" s="128"/>
      <c r="E176" s="128"/>
      <c r="F176" s="128"/>
      <c r="G176" s="128"/>
      <c r="H176" s="128"/>
      <c r="I176" s="128"/>
      <c r="J176" s="128"/>
      <c r="K176" s="128"/>
      <c r="L176" s="128"/>
      <c r="M176" s="128"/>
      <c r="N176" s="128"/>
      <c r="O176" s="128"/>
      <c r="P176" s="128"/>
      <c r="Q176" s="128"/>
      <c r="R176" s="128"/>
      <c r="S176" s="128"/>
      <c r="T176" s="128"/>
      <c r="U176" s="128"/>
      <c r="V176" s="128"/>
      <c r="W176" s="183"/>
      <c r="X176" s="128"/>
      <c r="Y176" s="128"/>
      <c r="Z176" s="128"/>
      <c r="AA176" s="128"/>
      <c r="AB176" s="128"/>
    </row>
    <row r="177" spans="2:28">
      <c r="B177" s="128"/>
      <c r="C177" s="128"/>
      <c r="D177" s="128"/>
      <c r="E177" s="128"/>
      <c r="F177" s="128"/>
      <c r="G177" s="128"/>
      <c r="H177" s="128"/>
      <c r="I177" s="128"/>
      <c r="J177" s="128"/>
      <c r="K177" s="128"/>
      <c r="L177" s="128"/>
      <c r="M177" s="128"/>
      <c r="N177" s="128"/>
      <c r="O177" s="128"/>
      <c r="P177" s="128"/>
      <c r="Q177" s="128"/>
      <c r="R177" s="128"/>
      <c r="S177" s="128"/>
      <c r="T177" s="128"/>
      <c r="U177" s="128"/>
      <c r="V177" s="128"/>
      <c r="W177" s="183"/>
      <c r="X177" s="128"/>
      <c r="Y177" s="128"/>
      <c r="Z177" s="128"/>
      <c r="AA177" s="128"/>
      <c r="AB177" s="128"/>
    </row>
    <row r="178" spans="2:28">
      <c r="B178" s="128"/>
      <c r="C178" s="128"/>
      <c r="D178" s="128"/>
      <c r="E178" s="128"/>
      <c r="F178" s="128"/>
      <c r="G178" s="128"/>
      <c r="H178" s="128"/>
      <c r="I178" s="128"/>
      <c r="J178" s="128"/>
      <c r="K178" s="128"/>
      <c r="L178" s="128"/>
      <c r="M178" s="128"/>
      <c r="N178" s="128"/>
      <c r="O178" s="128"/>
      <c r="P178" s="128"/>
      <c r="Q178" s="128"/>
      <c r="R178" s="128"/>
      <c r="S178" s="128"/>
      <c r="T178" s="128"/>
      <c r="U178" s="128"/>
      <c r="V178" s="128"/>
      <c r="W178" s="183"/>
      <c r="X178" s="128"/>
      <c r="Y178" s="128"/>
      <c r="Z178" s="128"/>
      <c r="AA178" s="128"/>
      <c r="AB178" s="128"/>
    </row>
    <row r="179" spans="2:28">
      <c r="B179" s="128"/>
      <c r="C179" s="128"/>
      <c r="D179" s="128"/>
      <c r="E179" s="128"/>
      <c r="F179" s="128"/>
      <c r="G179" s="128"/>
      <c r="H179" s="128"/>
      <c r="I179" s="128"/>
      <c r="J179" s="128"/>
      <c r="K179" s="128"/>
      <c r="L179" s="128"/>
      <c r="M179" s="128"/>
      <c r="N179" s="128"/>
      <c r="O179" s="128"/>
      <c r="P179" s="128"/>
      <c r="Q179" s="128"/>
      <c r="R179" s="128"/>
      <c r="S179" s="128"/>
      <c r="T179" s="128"/>
      <c r="U179" s="128"/>
      <c r="V179" s="128"/>
      <c r="W179" s="183"/>
      <c r="X179" s="128"/>
      <c r="Y179" s="128"/>
      <c r="Z179" s="128"/>
      <c r="AA179" s="128"/>
      <c r="AB179" s="128"/>
    </row>
    <row r="180" spans="2:28">
      <c r="B180" s="128"/>
      <c r="C180" s="128"/>
      <c r="D180" s="128"/>
      <c r="E180" s="128"/>
      <c r="F180" s="128"/>
      <c r="G180" s="128"/>
      <c r="H180" s="128"/>
      <c r="I180" s="128"/>
      <c r="J180" s="128"/>
      <c r="K180" s="128"/>
      <c r="L180" s="128"/>
      <c r="M180" s="128"/>
      <c r="N180" s="128"/>
      <c r="O180" s="128"/>
      <c r="P180" s="128"/>
      <c r="Q180" s="128"/>
      <c r="R180" s="128"/>
      <c r="S180" s="128"/>
      <c r="T180" s="128"/>
      <c r="U180" s="128"/>
      <c r="V180" s="128"/>
      <c r="W180" s="183"/>
      <c r="X180" s="128"/>
      <c r="Y180" s="128"/>
      <c r="Z180" s="128"/>
      <c r="AA180" s="128"/>
      <c r="AB180" s="128"/>
    </row>
    <row r="181" spans="2:28">
      <c r="B181" s="128"/>
      <c r="C181" s="128"/>
      <c r="D181" s="128"/>
      <c r="E181" s="128"/>
      <c r="F181" s="128"/>
      <c r="G181" s="128"/>
      <c r="H181" s="128"/>
      <c r="I181" s="128"/>
      <c r="J181" s="128"/>
      <c r="K181" s="128"/>
      <c r="L181" s="128"/>
      <c r="M181" s="128"/>
      <c r="N181" s="128"/>
      <c r="O181" s="128"/>
      <c r="P181" s="128"/>
      <c r="Q181" s="128"/>
      <c r="R181" s="128"/>
      <c r="S181" s="128"/>
      <c r="T181" s="128"/>
      <c r="U181" s="128"/>
      <c r="V181" s="128"/>
      <c r="W181" s="183"/>
      <c r="X181" s="128"/>
      <c r="Y181" s="128"/>
      <c r="Z181" s="128"/>
      <c r="AA181" s="128"/>
      <c r="AB181" s="128"/>
    </row>
    <row r="182" spans="2:28">
      <c r="B182" s="128"/>
      <c r="C182" s="128"/>
      <c r="D182" s="128"/>
      <c r="E182" s="128"/>
      <c r="F182" s="128"/>
      <c r="G182" s="128"/>
      <c r="H182" s="128"/>
      <c r="I182" s="128"/>
      <c r="J182" s="128"/>
      <c r="K182" s="128"/>
      <c r="L182" s="128"/>
      <c r="M182" s="128"/>
      <c r="N182" s="128"/>
      <c r="O182" s="128"/>
      <c r="P182" s="128"/>
      <c r="Q182" s="128"/>
      <c r="R182" s="128"/>
      <c r="S182" s="128"/>
      <c r="T182" s="128"/>
      <c r="U182" s="128"/>
      <c r="V182" s="128"/>
      <c r="W182" s="183"/>
      <c r="X182" s="128"/>
      <c r="Y182" s="128"/>
      <c r="Z182" s="128"/>
      <c r="AA182" s="128"/>
      <c r="AB182" s="128"/>
    </row>
    <row r="183" spans="2:28">
      <c r="B183" s="128"/>
      <c r="C183" s="128"/>
      <c r="D183" s="128"/>
      <c r="E183" s="128"/>
      <c r="F183" s="128"/>
      <c r="G183" s="128"/>
      <c r="H183" s="128"/>
      <c r="I183" s="128"/>
      <c r="J183" s="128"/>
      <c r="K183" s="128"/>
      <c r="L183" s="128"/>
      <c r="M183" s="128"/>
      <c r="N183" s="128"/>
      <c r="O183" s="128"/>
      <c r="P183" s="128"/>
      <c r="Q183" s="128"/>
      <c r="R183" s="128"/>
      <c r="S183" s="128"/>
      <c r="T183" s="128"/>
      <c r="U183" s="128"/>
      <c r="V183" s="128"/>
      <c r="W183" s="183"/>
      <c r="X183" s="128"/>
      <c r="Y183" s="128"/>
      <c r="Z183" s="128"/>
      <c r="AA183" s="128"/>
      <c r="AB183" s="128"/>
    </row>
    <row r="184" spans="2:28">
      <c r="B184" s="128"/>
      <c r="C184" s="128"/>
      <c r="D184" s="128"/>
      <c r="E184" s="128"/>
      <c r="F184" s="128"/>
      <c r="G184" s="128"/>
      <c r="H184" s="128"/>
      <c r="I184" s="128"/>
      <c r="J184" s="128"/>
      <c r="K184" s="128"/>
      <c r="L184" s="128"/>
      <c r="M184" s="128"/>
      <c r="N184" s="128"/>
      <c r="O184" s="128"/>
      <c r="P184" s="128"/>
      <c r="Q184" s="128"/>
      <c r="R184" s="128"/>
      <c r="S184" s="128"/>
      <c r="T184" s="128"/>
      <c r="U184" s="128"/>
      <c r="V184" s="128"/>
      <c r="W184" s="183"/>
      <c r="X184" s="128"/>
      <c r="Y184" s="128"/>
      <c r="Z184" s="128"/>
      <c r="AA184" s="128"/>
      <c r="AB184" s="128"/>
    </row>
    <row r="185" spans="2:28">
      <c r="B185" s="128"/>
      <c r="C185" s="128"/>
      <c r="D185" s="128"/>
      <c r="E185" s="128"/>
      <c r="F185" s="128"/>
      <c r="G185" s="128"/>
      <c r="H185" s="128"/>
      <c r="I185" s="128"/>
      <c r="J185" s="128"/>
      <c r="K185" s="128"/>
      <c r="L185" s="128"/>
      <c r="M185" s="128"/>
      <c r="N185" s="128"/>
      <c r="O185" s="128"/>
      <c r="P185" s="128"/>
      <c r="Q185" s="128"/>
      <c r="R185" s="128"/>
      <c r="S185" s="128"/>
      <c r="T185" s="128"/>
      <c r="U185" s="128"/>
      <c r="V185" s="128"/>
      <c r="W185" s="183"/>
      <c r="X185" s="128"/>
      <c r="Y185" s="128"/>
      <c r="Z185" s="128"/>
      <c r="AA185" s="128"/>
      <c r="AB185" s="128"/>
    </row>
    <row r="186" spans="2:28">
      <c r="B186" s="128"/>
      <c r="C186" s="128"/>
      <c r="D186" s="128"/>
      <c r="E186" s="128"/>
      <c r="F186" s="128"/>
      <c r="G186" s="128"/>
      <c r="H186" s="128"/>
      <c r="I186" s="128"/>
      <c r="J186" s="128"/>
      <c r="K186" s="128"/>
      <c r="L186" s="128"/>
      <c r="M186" s="128"/>
      <c r="N186" s="128"/>
      <c r="O186" s="128"/>
      <c r="P186" s="128"/>
      <c r="Q186" s="128"/>
      <c r="R186" s="128"/>
      <c r="S186" s="128"/>
      <c r="T186" s="128"/>
      <c r="U186" s="128"/>
      <c r="V186" s="128"/>
      <c r="W186" s="183"/>
      <c r="X186" s="128"/>
      <c r="Y186" s="128"/>
      <c r="Z186" s="128"/>
      <c r="AA186" s="128"/>
      <c r="AB186" s="128"/>
    </row>
    <row r="187" spans="2:28">
      <c r="B187" s="128"/>
      <c r="C187" s="128"/>
      <c r="D187" s="128"/>
      <c r="E187" s="128"/>
      <c r="F187" s="128"/>
      <c r="G187" s="128"/>
      <c r="H187" s="128"/>
      <c r="I187" s="128"/>
      <c r="J187" s="128"/>
      <c r="K187" s="128"/>
      <c r="L187" s="128"/>
      <c r="M187" s="128"/>
      <c r="N187" s="128"/>
      <c r="O187" s="128"/>
      <c r="P187" s="128"/>
      <c r="Q187" s="128"/>
      <c r="R187" s="128"/>
      <c r="S187" s="128"/>
      <c r="T187" s="128"/>
      <c r="U187" s="128"/>
      <c r="V187" s="128"/>
      <c r="W187" s="183"/>
      <c r="X187" s="128"/>
      <c r="Y187" s="128"/>
      <c r="Z187" s="128"/>
      <c r="AA187" s="128"/>
      <c r="AB187" s="128"/>
    </row>
    <row r="188" spans="2:28">
      <c r="B188" s="128"/>
      <c r="C188" s="128"/>
      <c r="D188" s="128"/>
      <c r="E188" s="128"/>
      <c r="F188" s="128"/>
      <c r="G188" s="128"/>
      <c r="H188" s="128"/>
      <c r="I188" s="128"/>
      <c r="J188" s="128"/>
      <c r="K188" s="128"/>
      <c r="L188" s="128"/>
      <c r="M188" s="128"/>
      <c r="N188" s="128"/>
      <c r="O188" s="128"/>
      <c r="P188" s="128"/>
      <c r="Q188" s="128"/>
      <c r="R188" s="128"/>
      <c r="S188" s="128"/>
      <c r="T188" s="128"/>
      <c r="U188" s="128"/>
      <c r="V188" s="128"/>
      <c r="W188" s="183"/>
      <c r="X188" s="128"/>
      <c r="Y188" s="128"/>
      <c r="Z188" s="128"/>
      <c r="AA188" s="128"/>
      <c r="AB188" s="128"/>
    </row>
    <row r="189" spans="2:28">
      <c r="B189" s="128"/>
      <c r="C189" s="128"/>
      <c r="D189" s="128"/>
      <c r="E189" s="128"/>
      <c r="F189" s="128"/>
      <c r="G189" s="128"/>
      <c r="H189" s="128"/>
      <c r="I189" s="128"/>
      <c r="J189" s="128"/>
      <c r="K189" s="128"/>
      <c r="L189" s="128"/>
      <c r="M189" s="128"/>
      <c r="N189" s="128"/>
      <c r="O189" s="128"/>
      <c r="P189" s="128"/>
      <c r="Q189" s="128"/>
      <c r="R189" s="128"/>
      <c r="S189" s="128"/>
      <c r="T189" s="128"/>
      <c r="U189" s="128"/>
      <c r="V189" s="128"/>
      <c r="W189" s="183"/>
      <c r="X189" s="128"/>
      <c r="Y189" s="128"/>
      <c r="Z189" s="128"/>
      <c r="AA189" s="128"/>
      <c r="AB189" s="128"/>
    </row>
    <row r="190" spans="2:28">
      <c r="B190" s="128"/>
      <c r="C190" s="128"/>
      <c r="D190" s="128"/>
      <c r="E190" s="128"/>
      <c r="F190" s="128"/>
      <c r="G190" s="128"/>
      <c r="H190" s="128"/>
      <c r="I190" s="128"/>
      <c r="J190" s="128"/>
      <c r="K190" s="128"/>
      <c r="L190" s="128"/>
      <c r="M190" s="128"/>
      <c r="N190" s="128"/>
      <c r="O190" s="128"/>
      <c r="P190" s="128"/>
      <c r="Q190" s="128"/>
      <c r="R190" s="128"/>
      <c r="S190" s="128"/>
      <c r="T190" s="128"/>
      <c r="U190" s="128"/>
      <c r="V190" s="128"/>
      <c r="W190" s="183"/>
      <c r="X190" s="128"/>
      <c r="Y190" s="128"/>
      <c r="Z190" s="128"/>
      <c r="AA190" s="128"/>
      <c r="AB190" s="128"/>
    </row>
    <row r="191" spans="2:28">
      <c r="B191" s="128"/>
      <c r="C191" s="128"/>
      <c r="D191" s="128"/>
      <c r="E191" s="128"/>
      <c r="F191" s="128"/>
      <c r="G191" s="128"/>
      <c r="H191" s="128"/>
      <c r="I191" s="128"/>
      <c r="J191" s="128"/>
      <c r="K191" s="128"/>
      <c r="L191" s="128"/>
      <c r="M191" s="128"/>
      <c r="N191" s="128"/>
      <c r="O191" s="128"/>
      <c r="P191" s="128"/>
      <c r="Q191" s="128"/>
      <c r="R191" s="128"/>
      <c r="S191" s="128"/>
      <c r="T191" s="128"/>
      <c r="U191" s="128"/>
      <c r="V191" s="128"/>
      <c r="W191" s="183"/>
      <c r="X191" s="128"/>
      <c r="Y191" s="128"/>
      <c r="Z191" s="128"/>
      <c r="AA191" s="128"/>
      <c r="AB191" s="128"/>
    </row>
    <row r="192" spans="2:28">
      <c r="B192" s="128"/>
      <c r="C192" s="128"/>
      <c r="D192" s="128"/>
      <c r="E192" s="128"/>
      <c r="F192" s="128"/>
      <c r="G192" s="128"/>
      <c r="H192" s="128"/>
      <c r="I192" s="128"/>
      <c r="J192" s="128"/>
      <c r="K192" s="128"/>
      <c r="L192" s="128"/>
      <c r="M192" s="128"/>
      <c r="N192" s="128"/>
      <c r="O192" s="128"/>
      <c r="P192" s="128"/>
      <c r="Q192" s="128"/>
      <c r="R192" s="128"/>
      <c r="S192" s="128"/>
      <c r="T192" s="128"/>
      <c r="U192" s="128"/>
      <c r="V192" s="128"/>
      <c r="W192" s="183"/>
      <c r="X192" s="128"/>
      <c r="Y192" s="128"/>
      <c r="Z192" s="128"/>
      <c r="AA192" s="128"/>
      <c r="AB192" s="128"/>
    </row>
    <row r="193" spans="2:28">
      <c r="B193" s="128"/>
      <c r="C193" s="128"/>
      <c r="D193" s="128"/>
      <c r="E193" s="128"/>
      <c r="F193" s="128"/>
      <c r="G193" s="128"/>
      <c r="H193" s="128"/>
      <c r="I193" s="128"/>
      <c r="J193" s="128"/>
      <c r="K193" s="128"/>
      <c r="L193" s="128"/>
      <c r="M193" s="128"/>
      <c r="N193" s="128"/>
      <c r="O193" s="128"/>
      <c r="P193" s="128"/>
      <c r="Q193" s="128"/>
      <c r="R193" s="128"/>
      <c r="S193" s="128"/>
      <c r="T193" s="128"/>
      <c r="U193" s="128"/>
      <c r="V193" s="128"/>
      <c r="W193" s="183"/>
      <c r="X193" s="128"/>
      <c r="Y193" s="128"/>
      <c r="Z193" s="128"/>
      <c r="AA193" s="128"/>
      <c r="AB193" s="128"/>
    </row>
    <row r="194" spans="2:28">
      <c r="B194" s="128"/>
      <c r="C194" s="128"/>
      <c r="D194" s="128"/>
      <c r="E194" s="128"/>
      <c r="F194" s="128"/>
      <c r="G194" s="128"/>
      <c r="H194" s="128"/>
      <c r="I194" s="128"/>
      <c r="J194" s="128"/>
      <c r="K194" s="128"/>
      <c r="L194" s="128"/>
      <c r="M194" s="128"/>
      <c r="N194" s="128"/>
      <c r="O194" s="128"/>
      <c r="P194" s="128"/>
      <c r="Q194" s="128"/>
      <c r="R194" s="128"/>
      <c r="S194" s="128"/>
      <c r="T194" s="128"/>
      <c r="U194" s="128"/>
      <c r="V194" s="128"/>
      <c r="W194" s="183"/>
      <c r="X194" s="128"/>
      <c r="Y194" s="128"/>
      <c r="Z194" s="128"/>
      <c r="AA194" s="128"/>
      <c r="AB194" s="128"/>
    </row>
    <row r="195" spans="2:28">
      <c r="B195" s="128"/>
      <c r="C195" s="128"/>
      <c r="D195" s="128"/>
      <c r="E195" s="128"/>
      <c r="F195" s="128"/>
      <c r="G195" s="128"/>
      <c r="H195" s="128"/>
      <c r="I195" s="128"/>
      <c r="J195" s="128"/>
      <c r="K195" s="128"/>
      <c r="L195" s="128"/>
      <c r="M195" s="128"/>
      <c r="N195" s="128"/>
      <c r="O195" s="128"/>
      <c r="P195" s="128"/>
      <c r="Q195" s="128"/>
      <c r="R195" s="128"/>
      <c r="S195" s="128"/>
      <c r="T195" s="128"/>
      <c r="U195" s="128"/>
      <c r="V195" s="128"/>
      <c r="W195" s="183"/>
      <c r="X195" s="128"/>
      <c r="Y195" s="128"/>
      <c r="Z195" s="128"/>
      <c r="AA195" s="128"/>
      <c r="AB195" s="128"/>
    </row>
    <row r="196" spans="2:28">
      <c r="B196" s="128"/>
      <c r="C196" s="128"/>
      <c r="D196" s="128"/>
      <c r="E196" s="128"/>
      <c r="F196" s="128"/>
      <c r="G196" s="128"/>
      <c r="H196" s="128"/>
      <c r="I196" s="128"/>
      <c r="J196" s="128"/>
      <c r="K196" s="128"/>
      <c r="L196" s="128"/>
      <c r="M196" s="128"/>
      <c r="N196" s="128"/>
      <c r="O196" s="128"/>
      <c r="P196" s="128"/>
      <c r="Q196" s="128"/>
      <c r="R196" s="128"/>
      <c r="S196" s="128"/>
      <c r="T196" s="128"/>
      <c r="U196" s="128"/>
      <c r="V196" s="128"/>
      <c r="W196" s="183"/>
      <c r="X196" s="128"/>
      <c r="Y196" s="128"/>
      <c r="Z196" s="128"/>
      <c r="AA196" s="128"/>
      <c r="AB196" s="128"/>
    </row>
    <row r="197" spans="2:28">
      <c r="B197" s="128"/>
      <c r="C197" s="128"/>
      <c r="D197" s="128"/>
      <c r="E197" s="128"/>
      <c r="F197" s="128"/>
      <c r="G197" s="128"/>
      <c r="H197" s="128"/>
      <c r="I197" s="128"/>
      <c r="J197" s="128"/>
      <c r="K197" s="128"/>
      <c r="L197" s="128"/>
      <c r="M197" s="128"/>
      <c r="N197" s="128"/>
      <c r="O197" s="128"/>
      <c r="P197" s="128"/>
      <c r="Q197" s="128"/>
      <c r="R197" s="128"/>
      <c r="S197" s="128"/>
      <c r="T197" s="128"/>
      <c r="U197" s="128"/>
      <c r="V197" s="128"/>
      <c r="W197" s="183"/>
      <c r="X197" s="128"/>
      <c r="Y197" s="128"/>
      <c r="Z197" s="128"/>
      <c r="AA197" s="128"/>
      <c r="AB197" s="128"/>
    </row>
    <row r="198" spans="2:28">
      <c r="B198" s="128"/>
      <c r="C198" s="128"/>
      <c r="D198" s="128"/>
      <c r="E198" s="128"/>
      <c r="F198" s="128"/>
      <c r="G198" s="128"/>
      <c r="H198" s="128"/>
      <c r="I198" s="128"/>
      <c r="J198" s="128"/>
      <c r="K198" s="128"/>
      <c r="L198" s="128"/>
      <c r="M198" s="128"/>
      <c r="N198" s="128"/>
      <c r="O198" s="128"/>
      <c r="P198" s="128"/>
      <c r="Q198" s="128"/>
      <c r="R198" s="128"/>
      <c r="S198" s="128"/>
      <c r="T198" s="128"/>
      <c r="U198" s="128"/>
      <c r="V198" s="128"/>
      <c r="W198" s="183"/>
      <c r="X198" s="128"/>
      <c r="Y198" s="128"/>
      <c r="Z198" s="128"/>
      <c r="AA198" s="128"/>
      <c r="AB198" s="128"/>
    </row>
    <row r="199" spans="2:28">
      <c r="B199" s="128"/>
      <c r="C199" s="128"/>
      <c r="D199" s="128"/>
      <c r="E199" s="128"/>
      <c r="F199" s="128"/>
      <c r="G199" s="128"/>
      <c r="H199" s="128"/>
      <c r="I199" s="128"/>
      <c r="J199" s="128"/>
      <c r="K199" s="128"/>
      <c r="L199" s="128"/>
      <c r="M199" s="128"/>
      <c r="N199" s="128"/>
      <c r="O199" s="128"/>
      <c r="P199" s="128"/>
      <c r="Q199" s="128"/>
      <c r="R199" s="128"/>
      <c r="S199" s="128"/>
      <c r="T199" s="128"/>
      <c r="U199" s="128"/>
      <c r="V199" s="128"/>
      <c r="W199" s="183"/>
      <c r="X199" s="128"/>
      <c r="Y199" s="128"/>
      <c r="Z199" s="128"/>
      <c r="AA199" s="128"/>
      <c r="AB199" s="128"/>
    </row>
    <row r="200" spans="2:28">
      <c r="B200" s="128"/>
      <c r="C200" s="128"/>
      <c r="D200" s="128"/>
      <c r="E200" s="128"/>
      <c r="F200" s="128"/>
      <c r="G200" s="128"/>
      <c r="H200" s="128"/>
      <c r="I200" s="128"/>
      <c r="J200" s="128"/>
      <c r="K200" s="128"/>
      <c r="L200" s="128"/>
      <c r="M200" s="128"/>
      <c r="N200" s="128"/>
      <c r="O200" s="128"/>
      <c r="P200" s="128"/>
      <c r="Q200" s="128"/>
      <c r="R200" s="128"/>
      <c r="S200" s="128"/>
      <c r="T200" s="128"/>
      <c r="U200" s="128"/>
      <c r="V200" s="128"/>
      <c r="W200" s="183"/>
      <c r="X200" s="128"/>
      <c r="Y200" s="128"/>
      <c r="Z200" s="128"/>
      <c r="AA200" s="128"/>
      <c r="AB200" s="128"/>
    </row>
    <row r="201" spans="2:28">
      <c r="B201" s="128"/>
      <c r="C201" s="128"/>
      <c r="D201" s="128"/>
      <c r="E201" s="128"/>
      <c r="F201" s="128"/>
      <c r="G201" s="128"/>
      <c r="H201" s="128"/>
      <c r="I201" s="128"/>
      <c r="J201" s="128"/>
      <c r="K201" s="128"/>
      <c r="L201" s="128"/>
      <c r="M201" s="128"/>
      <c r="N201" s="128"/>
      <c r="O201" s="128"/>
      <c r="P201" s="128"/>
      <c r="Q201" s="128"/>
      <c r="R201" s="128"/>
      <c r="S201" s="128"/>
      <c r="T201" s="128"/>
      <c r="U201" s="128"/>
      <c r="V201" s="128"/>
      <c r="W201" s="183"/>
      <c r="X201" s="128"/>
      <c r="Y201" s="128"/>
      <c r="Z201" s="128"/>
      <c r="AA201" s="128"/>
      <c r="AB201" s="128"/>
    </row>
    <row r="202" spans="2:28">
      <c r="B202" s="128"/>
      <c r="C202" s="128"/>
      <c r="D202" s="128"/>
      <c r="E202" s="128"/>
      <c r="F202" s="128"/>
      <c r="G202" s="128"/>
      <c r="H202" s="128"/>
      <c r="I202" s="128"/>
      <c r="J202" s="128"/>
      <c r="K202" s="128"/>
      <c r="L202" s="128"/>
      <c r="M202" s="128"/>
      <c r="N202" s="128"/>
      <c r="O202" s="128"/>
      <c r="P202" s="128"/>
      <c r="Q202" s="128"/>
      <c r="R202" s="128"/>
      <c r="S202" s="128"/>
      <c r="T202" s="128"/>
      <c r="U202" s="128"/>
      <c r="V202" s="128"/>
      <c r="W202" s="183"/>
      <c r="X202" s="128"/>
      <c r="Y202" s="128"/>
      <c r="Z202" s="128"/>
      <c r="AA202" s="128"/>
      <c r="AB202" s="128"/>
    </row>
    <row r="203" spans="2:28">
      <c r="B203" s="128"/>
      <c r="C203" s="128"/>
      <c r="D203" s="128"/>
      <c r="E203" s="128"/>
      <c r="F203" s="128"/>
      <c r="G203" s="128"/>
      <c r="H203" s="128"/>
      <c r="I203" s="128"/>
      <c r="J203" s="128"/>
      <c r="K203" s="128"/>
      <c r="L203" s="128"/>
      <c r="M203" s="128"/>
      <c r="N203" s="128"/>
      <c r="O203" s="128"/>
      <c r="P203" s="128"/>
      <c r="Q203" s="128"/>
      <c r="R203" s="128"/>
      <c r="S203" s="128"/>
      <c r="T203" s="128"/>
      <c r="U203" s="128"/>
      <c r="V203" s="128"/>
      <c r="W203" s="183"/>
      <c r="X203" s="128"/>
      <c r="Y203" s="128"/>
      <c r="Z203" s="128"/>
      <c r="AA203" s="128"/>
      <c r="AB203" s="128"/>
    </row>
    <row r="204" spans="2:28">
      <c r="B204" s="128"/>
      <c r="C204" s="128"/>
      <c r="D204" s="128"/>
      <c r="E204" s="128"/>
      <c r="F204" s="128"/>
      <c r="G204" s="128"/>
      <c r="H204" s="128"/>
      <c r="I204" s="128"/>
      <c r="J204" s="128"/>
      <c r="K204" s="128"/>
      <c r="L204" s="128"/>
      <c r="M204" s="128"/>
      <c r="N204" s="128"/>
      <c r="O204" s="128"/>
      <c r="P204" s="128"/>
      <c r="Q204" s="128"/>
      <c r="R204" s="128"/>
      <c r="S204" s="128"/>
      <c r="T204" s="128"/>
      <c r="U204" s="128"/>
      <c r="V204" s="128"/>
      <c r="W204" s="183"/>
      <c r="X204" s="128"/>
      <c r="Y204" s="128"/>
      <c r="Z204" s="128"/>
      <c r="AA204" s="128"/>
      <c r="AB204" s="128"/>
    </row>
    <row r="205" spans="2:28">
      <c r="B205" s="128"/>
      <c r="C205" s="128"/>
      <c r="D205" s="128"/>
      <c r="E205" s="128"/>
      <c r="F205" s="128"/>
      <c r="G205" s="128"/>
      <c r="H205" s="128"/>
      <c r="I205" s="128"/>
      <c r="J205" s="128"/>
      <c r="K205" s="128"/>
      <c r="L205" s="128"/>
      <c r="M205" s="128"/>
      <c r="N205" s="128"/>
      <c r="O205" s="128"/>
      <c r="P205" s="128"/>
      <c r="Q205" s="128"/>
      <c r="R205" s="128"/>
      <c r="S205" s="128"/>
      <c r="T205" s="128"/>
      <c r="U205" s="128"/>
      <c r="V205" s="128"/>
      <c r="W205" s="183"/>
      <c r="X205" s="128"/>
      <c r="Y205" s="128"/>
      <c r="Z205" s="128"/>
      <c r="AA205" s="128"/>
      <c r="AB205" s="128"/>
    </row>
    <row r="206" spans="2:28">
      <c r="B206" s="128"/>
      <c r="C206" s="128"/>
      <c r="D206" s="128"/>
      <c r="E206" s="128"/>
      <c r="F206" s="128"/>
      <c r="G206" s="128"/>
      <c r="H206" s="128"/>
      <c r="I206" s="128"/>
      <c r="J206" s="128"/>
      <c r="K206" s="128"/>
      <c r="L206" s="128"/>
      <c r="M206" s="128"/>
      <c r="N206" s="128"/>
      <c r="O206" s="128"/>
      <c r="P206" s="128"/>
      <c r="Q206" s="128"/>
      <c r="R206" s="128"/>
      <c r="S206" s="128"/>
      <c r="T206" s="128"/>
      <c r="U206" s="128"/>
      <c r="V206" s="128"/>
      <c r="W206" s="183"/>
      <c r="X206" s="128"/>
      <c r="Y206" s="128"/>
      <c r="Z206" s="128"/>
      <c r="AA206" s="128"/>
      <c r="AB206" s="128"/>
    </row>
    <row r="207" spans="2:28">
      <c r="B207" s="128"/>
      <c r="C207" s="128"/>
      <c r="D207" s="128"/>
      <c r="E207" s="128"/>
      <c r="F207" s="128"/>
      <c r="G207" s="128"/>
      <c r="H207" s="128"/>
      <c r="I207" s="128"/>
      <c r="J207" s="128"/>
      <c r="K207" s="128"/>
      <c r="L207" s="128"/>
      <c r="M207" s="128"/>
      <c r="N207" s="128"/>
      <c r="O207" s="128"/>
      <c r="P207" s="128"/>
      <c r="Q207" s="128"/>
      <c r="R207" s="128"/>
      <c r="S207" s="128"/>
      <c r="T207" s="128"/>
      <c r="U207" s="128"/>
      <c r="V207" s="128"/>
      <c r="W207" s="183"/>
      <c r="X207" s="128"/>
      <c r="Y207" s="128"/>
      <c r="Z207" s="128"/>
      <c r="AA207" s="128"/>
      <c r="AB207" s="128"/>
    </row>
    <row r="208" spans="2:28">
      <c r="B208" s="128"/>
      <c r="C208" s="128"/>
      <c r="D208" s="128"/>
      <c r="E208" s="128"/>
      <c r="F208" s="128"/>
      <c r="G208" s="128"/>
      <c r="H208" s="128"/>
      <c r="I208" s="128"/>
      <c r="J208" s="128"/>
      <c r="K208" s="128"/>
      <c r="L208" s="128"/>
      <c r="M208" s="128"/>
      <c r="N208" s="128"/>
      <c r="O208" s="128"/>
      <c r="P208" s="128"/>
      <c r="Q208" s="128"/>
      <c r="R208" s="128"/>
      <c r="S208" s="128"/>
      <c r="T208" s="128"/>
      <c r="U208" s="128"/>
      <c r="V208" s="128"/>
      <c r="W208" s="183"/>
      <c r="X208" s="128"/>
      <c r="Y208" s="128"/>
      <c r="Z208" s="128"/>
      <c r="AA208" s="128"/>
      <c r="AB208" s="128"/>
    </row>
    <row r="209" spans="2:28">
      <c r="B209" s="128"/>
      <c r="C209" s="128"/>
      <c r="D209" s="128"/>
      <c r="E209" s="128"/>
      <c r="F209" s="128"/>
      <c r="G209" s="128"/>
      <c r="H209" s="128"/>
      <c r="I209" s="128"/>
      <c r="J209" s="128"/>
      <c r="K209" s="128"/>
      <c r="L209" s="128"/>
      <c r="M209" s="128"/>
      <c r="N209" s="128"/>
      <c r="O209" s="128"/>
      <c r="P209" s="128"/>
      <c r="Q209" s="128"/>
      <c r="R209" s="128"/>
      <c r="S209" s="128"/>
      <c r="T209" s="128"/>
      <c r="U209" s="128"/>
      <c r="V209" s="128"/>
      <c r="W209" s="183"/>
      <c r="X209" s="128"/>
      <c r="Y209" s="128"/>
      <c r="Z209" s="128"/>
      <c r="AA209" s="128"/>
      <c r="AB209" s="128"/>
    </row>
    <row r="210" spans="2:28">
      <c r="B210" s="128"/>
      <c r="C210" s="128"/>
      <c r="D210" s="128"/>
      <c r="E210" s="128"/>
      <c r="F210" s="128"/>
      <c r="G210" s="128"/>
      <c r="H210" s="128"/>
      <c r="I210" s="128"/>
      <c r="J210" s="128"/>
      <c r="K210" s="128"/>
      <c r="L210" s="128"/>
      <c r="M210" s="128"/>
      <c r="N210" s="128"/>
      <c r="O210" s="128"/>
      <c r="P210" s="128"/>
      <c r="Q210" s="128"/>
      <c r="R210" s="128"/>
      <c r="S210" s="128"/>
      <c r="T210" s="128"/>
      <c r="U210" s="128"/>
      <c r="V210" s="128"/>
      <c r="W210" s="183"/>
      <c r="X210" s="128"/>
      <c r="Y210" s="128"/>
      <c r="Z210" s="128"/>
      <c r="AA210" s="128"/>
      <c r="AB210" s="128"/>
    </row>
    <row r="211" spans="2:28">
      <c r="B211" s="128"/>
      <c r="C211" s="128"/>
      <c r="D211" s="128"/>
      <c r="E211" s="128"/>
      <c r="F211" s="128"/>
      <c r="G211" s="128"/>
      <c r="H211" s="128"/>
      <c r="I211" s="128"/>
      <c r="J211" s="128"/>
      <c r="K211" s="128"/>
      <c r="L211" s="128"/>
      <c r="M211" s="128"/>
      <c r="N211" s="128"/>
      <c r="O211" s="128"/>
      <c r="P211" s="128"/>
      <c r="Q211" s="128"/>
      <c r="R211" s="128"/>
      <c r="S211" s="128"/>
      <c r="T211" s="128"/>
      <c r="U211" s="128"/>
      <c r="V211" s="128"/>
      <c r="W211" s="183"/>
      <c r="X211" s="128"/>
      <c r="Y211" s="128"/>
      <c r="Z211" s="128"/>
      <c r="AA211" s="128"/>
      <c r="AB211" s="128"/>
    </row>
    <row r="212" spans="2:28">
      <c r="B212" s="128"/>
      <c r="C212" s="128"/>
      <c r="D212" s="128"/>
      <c r="E212" s="128"/>
      <c r="F212" s="128"/>
      <c r="G212" s="128"/>
      <c r="H212" s="128"/>
      <c r="I212" s="128"/>
      <c r="J212" s="128"/>
      <c r="K212" s="128"/>
      <c r="L212" s="128"/>
      <c r="M212" s="128"/>
      <c r="N212" s="128"/>
      <c r="O212" s="128"/>
      <c r="P212" s="128"/>
      <c r="Q212" s="128"/>
      <c r="R212" s="128"/>
      <c r="S212" s="128"/>
      <c r="T212" s="128"/>
      <c r="U212" s="128"/>
      <c r="V212" s="128"/>
      <c r="W212" s="183"/>
      <c r="X212" s="128"/>
      <c r="Y212" s="128"/>
      <c r="Z212" s="128"/>
      <c r="AA212" s="128"/>
      <c r="AB212" s="128"/>
    </row>
    <row r="213" spans="2:28">
      <c r="B213" s="128"/>
      <c r="C213" s="128"/>
      <c r="D213" s="128"/>
      <c r="E213" s="128"/>
      <c r="F213" s="128"/>
      <c r="G213" s="128"/>
      <c r="H213" s="128"/>
      <c r="I213" s="128"/>
      <c r="J213" s="128"/>
      <c r="K213" s="128"/>
      <c r="L213" s="128"/>
      <c r="M213" s="128"/>
      <c r="N213" s="128"/>
      <c r="O213" s="128"/>
      <c r="P213" s="128"/>
      <c r="Q213" s="128"/>
      <c r="R213" s="128"/>
      <c r="S213" s="128"/>
      <c r="T213" s="128"/>
      <c r="U213" s="128"/>
      <c r="V213" s="128"/>
      <c r="W213" s="183"/>
      <c r="X213" s="128"/>
      <c r="Y213" s="128"/>
      <c r="Z213" s="128"/>
      <c r="AA213" s="128"/>
      <c r="AB213" s="128"/>
    </row>
    <row r="214" spans="2:28">
      <c r="B214" s="128"/>
      <c r="C214" s="128"/>
      <c r="D214" s="128"/>
      <c r="E214" s="128"/>
      <c r="F214" s="128"/>
      <c r="G214" s="128"/>
      <c r="H214" s="128"/>
      <c r="I214" s="128"/>
      <c r="J214" s="128"/>
      <c r="K214" s="128"/>
      <c r="L214" s="128"/>
      <c r="M214" s="128"/>
      <c r="N214" s="128"/>
      <c r="O214" s="128"/>
      <c r="P214" s="128"/>
      <c r="Q214" s="128"/>
      <c r="R214" s="128"/>
      <c r="S214" s="128"/>
      <c r="T214" s="128"/>
      <c r="U214" s="128"/>
      <c r="V214" s="128"/>
      <c r="W214" s="183"/>
      <c r="X214" s="128"/>
      <c r="Y214" s="128"/>
      <c r="Z214" s="128"/>
      <c r="AA214" s="128"/>
      <c r="AB214" s="128"/>
    </row>
    <row r="215" spans="2:28">
      <c r="B215" s="128"/>
      <c r="C215" s="128"/>
      <c r="D215" s="128"/>
      <c r="E215" s="128"/>
      <c r="F215" s="128"/>
      <c r="G215" s="128"/>
      <c r="H215" s="128"/>
      <c r="I215" s="128"/>
      <c r="J215" s="128"/>
      <c r="K215" s="128"/>
      <c r="L215" s="128"/>
      <c r="M215" s="128"/>
      <c r="N215" s="128"/>
      <c r="O215" s="128"/>
      <c r="P215" s="128"/>
      <c r="Q215" s="128"/>
      <c r="R215" s="128"/>
      <c r="S215" s="128"/>
      <c r="T215" s="128"/>
      <c r="U215" s="128"/>
      <c r="V215" s="128"/>
      <c r="W215" s="183"/>
      <c r="X215" s="128"/>
      <c r="Y215" s="128"/>
      <c r="Z215" s="128"/>
      <c r="AA215" s="128"/>
      <c r="AB215" s="128"/>
    </row>
    <row r="216" spans="2:28">
      <c r="B216" s="128"/>
      <c r="C216" s="128"/>
      <c r="D216" s="128"/>
      <c r="E216" s="128"/>
      <c r="F216" s="128"/>
      <c r="G216" s="128"/>
      <c r="H216" s="128"/>
      <c r="I216" s="128"/>
      <c r="J216" s="128"/>
      <c r="K216" s="128"/>
      <c r="L216" s="128"/>
      <c r="M216" s="128"/>
      <c r="N216" s="128"/>
      <c r="O216" s="128"/>
      <c r="P216" s="128"/>
      <c r="Q216" s="128"/>
      <c r="R216" s="128"/>
      <c r="S216" s="128"/>
      <c r="T216" s="128"/>
      <c r="U216" s="128"/>
      <c r="V216" s="128"/>
      <c r="W216" s="183"/>
      <c r="X216" s="128"/>
      <c r="Y216" s="128"/>
      <c r="Z216" s="128"/>
      <c r="AA216" s="128"/>
      <c r="AB216" s="128"/>
    </row>
    <row r="217" spans="2:28">
      <c r="B217" s="128"/>
      <c r="C217" s="128"/>
      <c r="D217" s="128"/>
      <c r="E217" s="128"/>
      <c r="F217" s="128"/>
      <c r="G217" s="128"/>
      <c r="H217" s="128"/>
      <c r="I217" s="128"/>
      <c r="J217" s="128"/>
      <c r="K217" s="128"/>
      <c r="L217" s="128"/>
      <c r="M217" s="128"/>
      <c r="N217" s="128"/>
      <c r="O217" s="128"/>
      <c r="P217" s="128"/>
      <c r="Q217" s="128"/>
      <c r="R217" s="128"/>
      <c r="S217" s="128"/>
      <c r="T217" s="128"/>
      <c r="U217" s="128"/>
      <c r="V217" s="128"/>
      <c r="W217" s="183"/>
      <c r="X217" s="128"/>
      <c r="Y217" s="128"/>
      <c r="Z217" s="128"/>
      <c r="AA217" s="128"/>
      <c r="AB217" s="128"/>
    </row>
    <row r="218" spans="2:28">
      <c r="B218" s="128"/>
      <c r="C218" s="128"/>
      <c r="D218" s="128"/>
      <c r="E218" s="128"/>
      <c r="F218" s="128"/>
      <c r="G218" s="128"/>
      <c r="H218" s="128"/>
      <c r="I218" s="128"/>
      <c r="J218" s="128"/>
      <c r="K218" s="128"/>
      <c r="L218" s="128"/>
      <c r="M218" s="128"/>
      <c r="N218" s="128"/>
      <c r="O218" s="128"/>
      <c r="P218" s="128"/>
      <c r="Q218" s="128"/>
      <c r="R218" s="128"/>
      <c r="S218" s="128"/>
      <c r="T218" s="128"/>
      <c r="U218" s="128"/>
      <c r="V218" s="128"/>
      <c r="W218" s="183"/>
      <c r="X218" s="128"/>
      <c r="Y218" s="128"/>
      <c r="Z218" s="128"/>
      <c r="AA218" s="128"/>
      <c r="AB218" s="128"/>
    </row>
    <row r="219" spans="2:28">
      <c r="B219" s="128"/>
      <c r="C219" s="128"/>
      <c r="D219" s="128"/>
      <c r="E219" s="128"/>
      <c r="F219" s="128"/>
      <c r="G219" s="128"/>
      <c r="H219" s="128"/>
      <c r="I219" s="128"/>
      <c r="J219" s="128"/>
      <c r="K219" s="128"/>
      <c r="L219" s="128"/>
      <c r="M219" s="128"/>
      <c r="N219" s="128"/>
      <c r="O219" s="128"/>
      <c r="P219" s="128"/>
      <c r="Q219" s="128"/>
      <c r="R219" s="128"/>
      <c r="S219" s="128"/>
      <c r="T219" s="128"/>
      <c r="U219" s="128"/>
      <c r="V219" s="128"/>
      <c r="W219" s="183"/>
      <c r="X219" s="128"/>
      <c r="Y219" s="128"/>
      <c r="Z219" s="128"/>
      <c r="AA219" s="128"/>
      <c r="AB219" s="128"/>
    </row>
    <row r="220" spans="2:28">
      <c r="B220" s="128"/>
      <c r="C220" s="128"/>
      <c r="D220" s="128"/>
      <c r="E220" s="128"/>
      <c r="F220" s="128"/>
      <c r="G220" s="128"/>
      <c r="H220" s="128"/>
      <c r="I220" s="128"/>
      <c r="J220" s="128"/>
      <c r="K220" s="128"/>
      <c r="L220" s="128"/>
      <c r="M220" s="128"/>
      <c r="N220" s="128"/>
      <c r="O220" s="128"/>
      <c r="P220" s="128"/>
      <c r="Q220" s="128"/>
      <c r="R220" s="128"/>
      <c r="S220" s="128"/>
      <c r="T220" s="128"/>
      <c r="U220" s="128"/>
      <c r="V220" s="128"/>
      <c r="W220" s="183"/>
      <c r="X220" s="128"/>
      <c r="Y220" s="128"/>
      <c r="Z220" s="128"/>
      <c r="AA220" s="128"/>
      <c r="AB220" s="128"/>
    </row>
    <row r="221" spans="2:28">
      <c r="B221" s="128"/>
      <c r="C221" s="128"/>
      <c r="D221" s="128"/>
      <c r="E221" s="128"/>
      <c r="F221" s="128"/>
      <c r="G221" s="128"/>
      <c r="H221" s="128"/>
      <c r="I221" s="128"/>
      <c r="J221" s="128"/>
      <c r="K221" s="128"/>
      <c r="L221" s="128"/>
      <c r="M221" s="128"/>
      <c r="N221" s="128"/>
      <c r="O221" s="128"/>
      <c r="P221" s="128"/>
      <c r="Q221" s="128"/>
      <c r="R221" s="128"/>
      <c r="S221" s="128"/>
      <c r="T221" s="128"/>
      <c r="U221" s="128"/>
      <c r="V221" s="128"/>
      <c r="W221" s="183"/>
      <c r="X221" s="128"/>
      <c r="Y221" s="128"/>
      <c r="Z221" s="128"/>
      <c r="AA221" s="128"/>
      <c r="AB221" s="128"/>
    </row>
    <row r="222" spans="2:28">
      <c r="B222" s="128"/>
      <c r="C222" s="128"/>
      <c r="D222" s="128"/>
      <c r="E222" s="128"/>
      <c r="F222" s="128"/>
      <c r="G222" s="128"/>
      <c r="H222" s="128"/>
      <c r="I222" s="128"/>
      <c r="J222" s="128"/>
      <c r="K222" s="128"/>
      <c r="L222" s="128"/>
      <c r="M222" s="128"/>
      <c r="N222" s="128"/>
      <c r="O222" s="128"/>
      <c r="P222" s="128"/>
      <c r="Q222" s="128"/>
      <c r="R222" s="128"/>
      <c r="S222" s="128"/>
      <c r="T222" s="128"/>
      <c r="U222" s="128"/>
      <c r="V222" s="128"/>
      <c r="W222" s="183"/>
      <c r="X222" s="128"/>
      <c r="Y222" s="128"/>
      <c r="Z222" s="128"/>
      <c r="AA222" s="128"/>
      <c r="AB222" s="128"/>
    </row>
    <row r="223" spans="2:28">
      <c r="B223" s="128"/>
      <c r="C223" s="128"/>
      <c r="D223" s="128"/>
      <c r="E223" s="128"/>
      <c r="F223" s="128"/>
      <c r="G223" s="128"/>
      <c r="H223" s="128"/>
      <c r="I223" s="128"/>
      <c r="J223" s="128"/>
      <c r="K223" s="128"/>
      <c r="L223" s="128"/>
      <c r="M223" s="128"/>
      <c r="N223" s="128"/>
      <c r="O223" s="128"/>
      <c r="P223" s="128"/>
      <c r="Q223" s="128"/>
      <c r="R223" s="128"/>
      <c r="S223" s="128"/>
      <c r="T223" s="128"/>
      <c r="U223" s="128"/>
      <c r="V223" s="128"/>
      <c r="W223" s="183"/>
      <c r="X223" s="128"/>
      <c r="Y223" s="128"/>
      <c r="Z223" s="128"/>
      <c r="AA223" s="128"/>
      <c r="AB223" s="128"/>
    </row>
    <row r="224" spans="2:28">
      <c r="B224" s="128"/>
      <c r="C224" s="128"/>
      <c r="D224" s="128"/>
      <c r="E224" s="128"/>
      <c r="F224" s="128"/>
      <c r="G224" s="128"/>
      <c r="H224" s="128"/>
      <c r="I224" s="128"/>
      <c r="J224" s="128"/>
      <c r="K224" s="128"/>
      <c r="L224" s="128"/>
      <c r="M224" s="128"/>
      <c r="N224" s="128"/>
      <c r="O224" s="128"/>
      <c r="P224" s="128"/>
      <c r="Q224" s="128"/>
      <c r="R224" s="128"/>
      <c r="S224" s="128"/>
      <c r="T224" s="128"/>
      <c r="U224" s="128"/>
      <c r="V224" s="128"/>
      <c r="W224" s="183"/>
      <c r="X224" s="128"/>
      <c r="Y224" s="128"/>
      <c r="Z224" s="128"/>
      <c r="AA224" s="128"/>
      <c r="AB224" s="128"/>
    </row>
    <row r="225" spans="2:28">
      <c r="B225" s="128"/>
      <c r="C225" s="128"/>
      <c r="D225" s="128"/>
      <c r="E225" s="128"/>
      <c r="F225" s="128"/>
      <c r="G225" s="128"/>
      <c r="H225" s="128"/>
      <c r="I225" s="128"/>
      <c r="J225" s="128"/>
      <c r="K225" s="128"/>
      <c r="L225" s="128"/>
      <c r="M225" s="128"/>
      <c r="N225" s="128"/>
      <c r="O225" s="128"/>
      <c r="P225" s="128"/>
      <c r="Q225" s="128"/>
      <c r="R225" s="128"/>
      <c r="S225" s="128"/>
      <c r="T225" s="128"/>
      <c r="U225" s="128"/>
      <c r="V225" s="128"/>
      <c r="W225" s="183"/>
      <c r="X225" s="128"/>
      <c r="Y225" s="128"/>
      <c r="Z225" s="128"/>
      <c r="AA225" s="128"/>
      <c r="AB225" s="128"/>
    </row>
    <row r="226" spans="2:28">
      <c r="B226" s="128"/>
      <c r="C226" s="128"/>
      <c r="D226" s="128"/>
      <c r="E226" s="128"/>
      <c r="F226" s="128"/>
      <c r="G226" s="128"/>
      <c r="H226" s="128"/>
      <c r="I226" s="128"/>
      <c r="J226" s="128"/>
      <c r="K226" s="128"/>
      <c r="L226" s="128"/>
      <c r="M226" s="128"/>
      <c r="N226" s="128"/>
      <c r="O226" s="128"/>
      <c r="P226" s="128"/>
      <c r="Q226" s="128"/>
      <c r="R226" s="128"/>
      <c r="S226" s="128"/>
      <c r="T226" s="128"/>
      <c r="U226" s="128"/>
      <c r="V226" s="128"/>
      <c r="W226" s="183"/>
      <c r="X226" s="128"/>
      <c r="Y226" s="128"/>
      <c r="Z226" s="128"/>
      <c r="AA226" s="128"/>
      <c r="AB226" s="128"/>
    </row>
    <row r="227" spans="2:28">
      <c r="B227" s="128"/>
      <c r="C227" s="128"/>
      <c r="D227" s="128"/>
      <c r="E227" s="128"/>
      <c r="F227" s="128"/>
      <c r="G227" s="128"/>
      <c r="H227" s="128"/>
      <c r="I227" s="128"/>
      <c r="J227" s="128"/>
      <c r="K227" s="128"/>
      <c r="L227" s="128"/>
      <c r="M227" s="128"/>
      <c r="N227" s="128"/>
      <c r="O227" s="128"/>
      <c r="P227" s="128"/>
      <c r="Q227" s="128"/>
      <c r="R227" s="128"/>
      <c r="S227" s="128"/>
      <c r="T227" s="128"/>
      <c r="U227" s="128"/>
      <c r="V227" s="128"/>
      <c r="W227" s="183"/>
      <c r="X227" s="128"/>
      <c r="Y227" s="128"/>
      <c r="Z227" s="128"/>
      <c r="AA227" s="128"/>
      <c r="AB227" s="128"/>
    </row>
    <row r="228" spans="2:28">
      <c r="B228" s="128"/>
      <c r="C228" s="128"/>
      <c r="D228" s="128"/>
      <c r="E228" s="128"/>
      <c r="F228" s="128"/>
      <c r="G228" s="128"/>
      <c r="H228" s="128"/>
      <c r="I228" s="128"/>
      <c r="J228" s="128"/>
      <c r="K228" s="128"/>
      <c r="L228" s="128"/>
      <c r="M228" s="128"/>
      <c r="N228" s="128"/>
      <c r="O228" s="128"/>
      <c r="P228" s="128"/>
      <c r="Q228" s="128"/>
      <c r="R228" s="128"/>
      <c r="S228" s="128"/>
      <c r="T228" s="128"/>
      <c r="U228" s="128"/>
      <c r="V228" s="128"/>
      <c r="W228" s="183"/>
      <c r="X228" s="128"/>
      <c r="Y228" s="128"/>
      <c r="Z228" s="128"/>
      <c r="AA228" s="128"/>
      <c r="AB228" s="128"/>
    </row>
    <row r="229" spans="2:28">
      <c r="B229" s="128"/>
      <c r="C229" s="128"/>
      <c r="D229" s="128"/>
      <c r="E229" s="128"/>
      <c r="F229" s="128"/>
      <c r="G229" s="128"/>
      <c r="H229" s="128"/>
      <c r="I229" s="128"/>
      <c r="J229" s="128"/>
      <c r="K229" s="128"/>
      <c r="L229" s="128"/>
      <c r="M229" s="128"/>
      <c r="N229" s="128"/>
      <c r="O229" s="128"/>
      <c r="P229" s="128"/>
      <c r="Q229" s="128"/>
      <c r="R229" s="128"/>
      <c r="S229" s="128"/>
      <c r="T229" s="128"/>
      <c r="U229" s="128"/>
      <c r="V229" s="128"/>
      <c r="W229" s="183"/>
      <c r="X229" s="128"/>
      <c r="Y229" s="128"/>
      <c r="Z229" s="128"/>
      <c r="AA229" s="128"/>
      <c r="AB229" s="128"/>
    </row>
    <row r="230" spans="2:28">
      <c r="B230" s="128"/>
      <c r="C230" s="128"/>
      <c r="D230" s="128"/>
      <c r="E230" s="128"/>
      <c r="F230" s="128"/>
      <c r="G230" s="128"/>
      <c r="H230" s="128"/>
      <c r="I230" s="128"/>
      <c r="J230" s="128"/>
      <c r="K230" s="128"/>
      <c r="L230" s="128"/>
      <c r="M230" s="128"/>
      <c r="N230" s="128"/>
      <c r="O230" s="128"/>
      <c r="P230" s="128"/>
      <c r="Q230" s="128"/>
      <c r="R230" s="128"/>
      <c r="S230" s="128"/>
      <c r="T230" s="128"/>
      <c r="U230" s="128"/>
      <c r="V230" s="128"/>
      <c r="W230" s="183"/>
      <c r="X230" s="128"/>
      <c r="Y230" s="128"/>
      <c r="Z230" s="128"/>
      <c r="AA230" s="128"/>
      <c r="AB230" s="128"/>
    </row>
    <row r="231" spans="2:28">
      <c r="B231" s="128"/>
      <c r="C231" s="128"/>
      <c r="D231" s="128"/>
      <c r="E231" s="128"/>
      <c r="F231" s="128"/>
      <c r="G231" s="128"/>
      <c r="H231" s="128"/>
      <c r="I231" s="128"/>
      <c r="J231" s="128"/>
      <c r="K231" s="128"/>
      <c r="L231" s="128"/>
      <c r="M231" s="128"/>
      <c r="N231" s="128"/>
      <c r="O231" s="128"/>
      <c r="P231" s="128"/>
      <c r="Q231" s="128"/>
      <c r="R231" s="128"/>
      <c r="S231" s="128"/>
      <c r="T231" s="128"/>
      <c r="U231" s="128"/>
      <c r="V231" s="128"/>
      <c r="W231" s="183"/>
      <c r="X231" s="128"/>
      <c r="Y231" s="128"/>
      <c r="Z231" s="128"/>
      <c r="AA231" s="128"/>
      <c r="AB231" s="128"/>
    </row>
    <row r="232" spans="2:28">
      <c r="B232" s="128"/>
      <c r="C232" s="128"/>
      <c r="D232" s="128"/>
      <c r="E232" s="128"/>
      <c r="F232" s="128"/>
      <c r="G232" s="128"/>
      <c r="H232" s="128"/>
      <c r="I232" s="128"/>
      <c r="J232" s="128"/>
      <c r="K232" s="128"/>
      <c r="L232" s="128"/>
      <c r="M232" s="128"/>
      <c r="N232" s="128"/>
      <c r="O232" s="128"/>
      <c r="P232" s="128"/>
      <c r="Q232" s="128"/>
      <c r="R232" s="128"/>
      <c r="S232" s="128"/>
      <c r="T232" s="128"/>
      <c r="U232" s="128"/>
      <c r="V232" s="128"/>
      <c r="W232" s="183"/>
      <c r="X232" s="128"/>
      <c r="Y232" s="128"/>
      <c r="Z232" s="128"/>
      <c r="AA232" s="128"/>
      <c r="AB232" s="128"/>
    </row>
    <row r="233" spans="2:28">
      <c r="B233" s="128"/>
      <c r="C233" s="128"/>
      <c r="D233" s="128"/>
      <c r="E233" s="128"/>
      <c r="F233" s="128"/>
      <c r="G233" s="128"/>
      <c r="H233" s="128"/>
      <c r="I233" s="128"/>
      <c r="J233" s="128"/>
      <c r="K233" s="128"/>
      <c r="L233" s="128"/>
      <c r="M233" s="128"/>
      <c r="N233" s="128"/>
      <c r="O233" s="128"/>
      <c r="P233" s="128"/>
      <c r="Q233" s="128"/>
      <c r="R233" s="128"/>
      <c r="S233" s="128"/>
      <c r="T233" s="128"/>
      <c r="U233" s="128"/>
      <c r="V233" s="128"/>
      <c r="W233" s="183"/>
      <c r="X233" s="128"/>
      <c r="Y233" s="128"/>
      <c r="Z233" s="128"/>
      <c r="AA233" s="128"/>
      <c r="AB233" s="128"/>
    </row>
    <row r="234" spans="2:28">
      <c r="B234" s="128"/>
      <c r="C234" s="128"/>
      <c r="D234" s="128"/>
      <c r="E234" s="128"/>
      <c r="F234" s="128"/>
      <c r="G234" s="128"/>
      <c r="H234" s="128"/>
      <c r="I234" s="128"/>
      <c r="J234" s="128"/>
      <c r="K234" s="128"/>
      <c r="L234" s="128"/>
      <c r="M234" s="128"/>
      <c r="N234" s="128"/>
      <c r="O234" s="128"/>
      <c r="P234" s="128"/>
      <c r="Q234" s="128"/>
      <c r="R234" s="128"/>
      <c r="S234" s="128"/>
      <c r="T234" s="128"/>
      <c r="U234" s="128"/>
      <c r="V234" s="128"/>
      <c r="W234" s="183"/>
      <c r="X234" s="128"/>
      <c r="Y234" s="128"/>
      <c r="Z234" s="128"/>
      <c r="AA234" s="128"/>
      <c r="AB234" s="128"/>
    </row>
    <row r="235" spans="2:28">
      <c r="B235" s="128"/>
      <c r="C235" s="128"/>
      <c r="D235" s="128"/>
      <c r="E235" s="128"/>
      <c r="F235" s="128"/>
      <c r="G235" s="128"/>
      <c r="H235" s="128"/>
      <c r="I235" s="128"/>
      <c r="J235" s="128"/>
      <c r="K235" s="128"/>
      <c r="L235" s="128"/>
      <c r="M235" s="128"/>
      <c r="N235" s="128"/>
      <c r="O235" s="128"/>
      <c r="P235" s="128"/>
      <c r="Q235" s="128"/>
      <c r="R235" s="128"/>
      <c r="S235" s="128"/>
      <c r="T235" s="128"/>
      <c r="U235" s="128"/>
      <c r="V235" s="128"/>
      <c r="W235" s="183"/>
      <c r="X235" s="128"/>
      <c r="Y235" s="128"/>
      <c r="Z235" s="128"/>
      <c r="AA235" s="128"/>
      <c r="AB235" s="128"/>
    </row>
    <row r="236" spans="2:28">
      <c r="B236" s="128"/>
      <c r="C236" s="128"/>
      <c r="D236" s="128"/>
      <c r="E236" s="128"/>
      <c r="F236" s="128"/>
      <c r="G236" s="128"/>
      <c r="H236" s="128"/>
      <c r="I236" s="128"/>
      <c r="J236" s="128"/>
      <c r="K236" s="128"/>
      <c r="L236" s="128"/>
      <c r="M236" s="128"/>
      <c r="N236" s="128"/>
      <c r="O236" s="128"/>
      <c r="P236" s="128"/>
      <c r="Q236" s="128"/>
      <c r="R236" s="128"/>
      <c r="S236" s="128"/>
      <c r="T236" s="128"/>
      <c r="U236" s="128"/>
      <c r="V236" s="128"/>
      <c r="W236" s="183"/>
      <c r="X236" s="128"/>
      <c r="Y236" s="128"/>
      <c r="Z236" s="128"/>
      <c r="AA236" s="128"/>
      <c r="AB236" s="128"/>
    </row>
    <row r="237" spans="2:28">
      <c r="B237" s="128"/>
      <c r="C237" s="128"/>
      <c r="D237" s="128"/>
      <c r="E237" s="128"/>
      <c r="F237" s="128"/>
      <c r="G237" s="128"/>
      <c r="H237" s="128"/>
      <c r="I237" s="128"/>
      <c r="J237" s="128"/>
      <c r="K237" s="128"/>
      <c r="L237" s="128"/>
      <c r="M237" s="128"/>
      <c r="N237" s="128"/>
      <c r="O237" s="128"/>
      <c r="P237" s="128"/>
      <c r="Q237" s="128"/>
      <c r="R237" s="128"/>
      <c r="S237" s="128"/>
      <c r="T237" s="128"/>
      <c r="U237" s="128"/>
      <c r="V237" s="128"/>
      <c r="W237" s="183"/>
      <c r="X237" s="128"/>
      <c r="Y237" s="128"/>
      <c r="Z237" s="128"/>
      <c r="AA237" s="128"/>
      <c r="AB237" s="128"/>
    </row>
    <row r="238" spans="2:28">
      <c r="B238" s="128"/>
      <c r="C238" s="128"/>
      <c r="D238" s="128"/>
      <c r="E238" s="128"/>
      <c r="F238" s="128"/>
      <c r="G238" s="128"/>
      <c r="H238" s="128"/>
      <c r="I238" s="128"/>
      <c r="J238" s="128"/>
      <c r="K238" s="128"/>
      <c r="L238" s="128"/>
      <c r="M238" s="128"/>
      <c r="N238" s="128"/>
      <c r="O238" s="128"/>
      <c r="P238" s="128"/>
      <c r="Q238" s="128"/>
      <c r="R238" s="128"/>
      <c r="S238" s="128"/>
      <c r="T238" s="128"/>
      <c r="U238" s="128"/>
      <c r="V238" s="128"/>
      <c r="W238" s="183"/>
      <c r="X238" s="128"/>
      <c r="Y238" s="128"/>
      <c r="Z238" s="128"/>
      <c r="AA238" s="128"/>
      <c r="AB238" s="128"/>
    </row>
    <row r="239" spans="2:28">
      <c r="B239" s="128"/>
      <c r="C239" s="128"/>
      <c r="D239" s="128"/>
      <c r="E239" s="128"/>
      <c r="F239" s="128"/>
      <c r="G239" s="128"/>
      <c r="H239" s="128"/>
      <c r="I239" s="128"/>
      <c r="J239" s="128"/>
      <c r="K239" s="128"/>
      <c r="L239" s="128"/>
      <c r="M239" s="128"/>
      <c r="N239" s="128"/>
      <c r="O239" s="128"/>
      <c r="P239" s="128"/>
      <c r="Q239" s="128"/>
      <c r="R239" s="128"/>
      <c r="S239" s="128"/>
      <c r="T239" s="128"/>
      <c r="U239" s="128"/>
      <c r="V239" s="128"/>
      <c r="W239" s="183"/>
      <c r="X239" s="128"/>
      <c r="Y239" s="128"/>
      <c r="Z239" s="128"/>
      <c r="AA239" s="128"/>
      <c r="AB239" s="128"/>
    </row>
    <row r="240" spans="2:28">
      <c r="B240" s="128"/>
      <c r="C240" s="128"/>
      <c r="D240" s="128"/>
      <c r="E240" s="128"/>
      <c r="F240" s="128"/>
      <c r="G240" s="128"/>
      <c r="H240" s="128"/>
      <c r="I240" s="128"/>
      <c r="J240" s="128"/>
      <c r="K240" s="128"/>
      <c r="L240" s="128"/>
      <c r="M240" s="128"/>
      <c r="N240" s="128"/>
      <c r="O240" s="128"/>
      <c r="P240" s="128"/>
      <c r="Q240" s="128"/>
      <c r="R240" s="128"/>
      <c r="S240" s="128"/>
      <c r="T240" s="128"/>
      <c r="U240" s="128"/>
      <c r="V240" s="128"/>
      <c r="W240" s="183"/>
      <c r="X240" s="128"/>
      <c r="Y240" s="128"/>
      <c r="Z240" s="128"/>
      <c r="AA240" s="128"/>
      <c r="AB240" s="128"/>
    </row>
    <row r="241" spans="2:28">
      <c r="B241" s="128"/>
      <c r="C241" s="128"/>
      <c r="D241" s="128"/>
      <c r="E241" s="128"/>
      <c r="F241" s="128"/>
      <c r="G241" s="128"/>
      <c r="H241" s="128"/>
      <c r="I241" s="128"/>
      <c r="J241" s="128"/>
      <c r="K241" s="128"/>
      <c r="L241" s="128"/>
      <c r="M241" s="128"/>
      <c r="N241" s="128"/>
      <c r="O241" s="128"/>
      <c r="P241" s="128"/>
      <c r="Q241" s="128"/>
      <c r="R241" s="128"/>
      <c r="S241" s="128"/>
      <c r="T241" s="128"/>
      <c r="U241" s="128"/>
      <c r="V241" s="128"/>
      <c r="W241" s="183"/>
      <c r="X241" s="128"/>
      <c r="Y241" s="128"/>
      <c r="Z241" s="128"/>
      <c r="AA241" s="128"/>
      <c r="AB241" s="128"/>
    </row>
    <row r="242" spans="2:28">
      <c r="B242" s="128"/>
      <c r="C242" s="128"/>
      <c r="D242" s="128"/>
      <c r="E242" s="128"/>
      <c r="F242" s="128"/>
      <c r="G242" s="128"/>
      <c r="H242" s="128"/>
      <c r="I242" s="128"/>
      <c r="J242" s="128"/>
      <c r="K242" s="128"/>
      <c r="L242" s="128"/>
      <c r="M242" s="128"/>
      <c r="N242" s="128"/>
      <c r="O242" s="128"/>
      <c r="P242" s="128"/>
      <c r="Q242" s="128"/>
      <c r="R242" s="128"/>
      <c r="S242" s="128"/>
      <c r="T242" s="128"/>
      <c r="U242" s="128"/>
      <c r="V242" s="128"/>
      <c r="W242" s="183"/>
      <c r="X242" s="128"/>
      <c r="Y242" s="128"/>
      <c r="Z242" s="128"/>
      <c r="AA242" s="128"/>
      <c r="AB242" s="128"/>
    </row>
    <row r="243" spans="2:28">
      <c r="B243" s="128"/>
      <c r="C243" s="128"/>
      <c r="D243" s="128"/>
      <c r="E243" s="128"/>
      <c r="F243" s="128"/>
      <c r="G243" s="128"/>
      <c r="H243" s="128"/>
      <c r="I243" s="128"/>
      <c r="J243" s="128"/>
      <c r="K243" s="128"/>
      <c r="L243" s="128"/>
      <c r="M243" s="128"/>
      <c r="N243" s="128"/>
      <c r="O243" s="128"/>
      <c r="P243" s="128"/>
      <c r="Q243" s="128"/>
      <c r="R243" s="128"/>
      <c r="S243" s="128"/>
      <c r="T243" s="128"/>
      <c r="U243" s="128"/>
      <c r="V243" s="128"/>
      <c r="W243" s="183"/>
      <c r="X243" s="128"/>
      <c r="Y243" s="128"/>
      <c r="Z243" s="128"/>
      <c r="AA243" s="128"/>
      <c r="AB243" s="128"/>
    </row>
    <row r="244" spans="2:28">
      <c r="B244" s="128"/>
      <c r="C244" s="128"/>
      <c r="D244" s="128"/>
      <c r="E244" s="128"/>
      <c r="F244" s="128"/>
      <c r="G244" s="128"/>
      <c r="H244" s="128"/>
      <c r="I244" s="128"/>
      <c r="J244" s="128"/>
      <c r="K244" s="128"/>
      <c r="L244" s="128"/>
      <c r="M244" s="128"/>
      <c r="N244" s="128"/>
      <c r="O244" s="128"/>
      <c r="P244" s="128"/>
      <c r="Q244" s="128"/>
      <c r="R244" s="128"/>
      <c r="S244" s="128"/>
      <c r="T244" s="128"/>
      <c r="U244" s="128"/>
      <c r="V244" s="128"/>
      <c r="W244" s="183"/>
      <c r="X244" s="128"/>
      <c r="Y244" s="128"/>
      <c r="Z244" s="128"/>
      <c r="AA244" s="128"/>
      <c r="AB244" s="128"/>
    </row>
    <row r="245" spans="2:28">
      <c r="B245" s="128"/>
      <c r="C245" s="128"/>
      <c r="D245" s="128"/>
      <c r="E245" s="128"/>
      <c r="F245" s="128"/>
      <c r="G245" s="128"/>
      <c r="H245" s="128"/>
      <c r="I245" s="128"/>
      <c r="J245" s="128"/>
      <c r="K245" s="128"/>
      <c r="L245" s="128"/>
      <c r="M245" s="128"/>
      <c r="N245" s="128"/>
      <c r="O245" s="128"/>
      <c r="P245" s="128"/>
      <c r="Q245" s="128"/>
      <c r="R245" s="128"/>
      <c r="S245" s="128"/>
      <c r="T245" s="128"/>
      <c r="U245" s="128"/>
      <c r="V245" s="128"/>
      <c r="W245" s="183"/>
      <c r="X245" s="128"/>
      <c r="Y245" s="128"/>
      <c r="Z245" s="128"/>
      <c r="AA245" s="128"/>
      <c r="AB245" s="128"/>
    </row>
    <row r="246" spans="2:28">
      <c r="B246" s="128"/>
      <c r="C246" s="128"/>
      <c r="D246" s="128"/>
      <c r="E246" s="128"/>
      <c r="F246" s="128"/>
      <c r="G246" s="128"/>
      <c r="H246" s="128"/>
      <c r="I246" s="128"/>
      <c r="J246" s="128"/>
      <c r="K246" s="128"/>
      <c r="L246" s="128"/>
      <c r="M246" s="128"/>
      <c r="N246" s="128"/>
      <c r="O246" s="128"/>
      <c r="P246" s="128"/>
      <c r="Q246" s="128"/>
      <c r="R246" s="128"/>
      <c r="S246" s="128"/>
      <c r="T246" s="128"/>
      <c r="U246" s="128"/>
      <c r="V246" s="128"/>
      <c r="W246" s="183"/>
      <c r="X246" s="128"/>
      <c r="Y246" s="128"/>
      <c r="Z246" s="128"/>
      <c r="AA246" s="128"/>
      <c r="AB246" s="128"/>
    </row>
    <row r="247" spans="2:28">
      <c r="B247" s="128"/>
      <c r="C247" s="128"/>
      <c r="D247" s="128"/>
      <c r="E247" s="128"/>
      <c r="F247" s="128"/>
      <c r="G247" s="128"/>
      <c r="H247" s="128"/>
      <c r="I247" s="128"/>
      <c r="J247" s="128"/>
      <c r="K247" s="128"/>
      <c r="L247" s="128"/>
      <c r="M247" s="128"/>
      <c r="N247" s="128"/>
      <c r="O247" s="128"/>
      <c r="P247" s="128"/>
      <c r="Q247" s="128"/>
      <c r="R247" s="128"/>
      <c r="S247" s="128"/>
      <c r="T247" s="128"/>
      <c r="U247" s="128"/>
      <c r="V247" s="128"/>
      <c r="W247" s="183"/>
      <c r="X247" s="128"/>
      <c r="Y247" s="128"/>
      <c r="Z247" s="128"/>
      <c r="AA247" s="128"/>
      <c r="AB247" s="128"/>
    </row>
    <row r="248" spans="2:28">
      <c r="B248" s="128"/>
      <c r="C248" s="128"/>
      <c r="D248" s="128"/>
      <c r="E248" s="128"/>
      <c r="F248" s="128"/>
      <c r="G248" s="128"/>
      <c r="H248" s="128"/>
      <c r="I248" s="128"/>
      <c r="J248" s="128"/>
      <c r="K248" s="128"/>
      <c r="L248" s="128"/>
      <c r="M248" s="128"/>
      <c r="N248" s="128"/>
      <c r="O248" s="128"/>
      <c r="P248" s="128"/>
      <c r="Q248" s="128"/>
      <c r="R248" s="128"/>
      <c r="S248" s="128"/>
      <c r="T248" s="128"/>
      <c r="U248" s="128"/>
      <c r="V248" s="128"/>
      <c r="W248" s="183"/>
      <c r="X248" s="128"/>
      <c r="Y248" s="128"/>
      <c r="Z248" s="128"/>
      <c r="AA248" s="128"/>
      <c r="AB248" s="128"/>
    </row>
    <row r="249" spans="2:28">
      <c r="B249" s="128"/>
      <c r="C249" s="128"/>
      <c r="D249" s="128"/>
      <c r="E249" s="128"/>
      <c r="F249" s="128"/>
      <c r="G249" s="128"/>
      <c r="H249" s="128"/>
      <c r="I249" s="128"/>
      <c r="J249" s="128"/>
      <c r="K249" s="128"/>
      <c r="L249" s="128"/>
      <c r="M249" s="128"/>
      <c r="N249" s="128"/>
      <c r="O249" s="128"/>
      <c r="P249" s="128"/>
      <c r="Q249" s="128"/>
      <c r="R249" s="128"/>
      <c r="S249" s="128"/>
      <c r="T249" s="128"/>
      <c r="U249" s="128"/>
      <c r="V249" s="128"/>
      <c r="W249" s="183"/>
      <c r="X249" s="128"/>
      <c r="Y249" s="128"/>
      <c r="Z249" s="128"/>
      <c r="AA249" s="128"/>
      <c r="AB249" s="128"/>
    </row>
    <row r="250" spans="2:28">
      <c r="B250" s="128"/>
      <c r="C250" s="128"/>
      <c r="D250" s="128"/>
      <c r="E250" s="128"/>
      <c r="F250" s="128"/>
      <c r="G250" s="128"/>
      <c r="H250" s="128"/>
      <c r="I250" s="128"/>
      <c r="J250" s="128"/>
      <c r="K250" s="128"/>
      <c r="L250" s="128"/>
      <c r="M250" s="128"/>
      <c r="N250" s="128"/>
      <c r="O250" s="128"/>
      <c r="P250" s="128"/>
      <c r="Q250" s="128"/>
      <c r="R250" s="128"/>
      <c r="S250" s="128"/>
      <c r="T250" s="128"/>
      <c r="U250" s="128"/>
      <c r="V250" s="128"/>
      <c r="W250" s="183"/>
      <c r="X250" s="128"/>
      <c r="Y250" s="128"/>
      <c r="Z250" s="128"/>
      <c r="AA250" s="128"/>
      <c r="AB250" s="128"/>
    </row>
    <row r="251" spans="2:28">
      <c r="B251" s="128"/>
      <c r="C251" s="128"/>
      <c r="D251" s="128"/>
      <c r="E251" s="128"/>
      <c r="F251" s="128"/>
      <c r="G251" s="128"/>
      <c r="H251" s="128"/>
      <c r="I251" s="128"/>
      <c r="J251" s="128"/>
      <c r="K251" s="128"/>
      <c r="L251" s="128"/>
      <c r="M251" s="128"/>
      <c r="N251" s="128"/>
      <c r="O251" s="128"/>
      <c r="P251" s="128"/>
      <c r="Q251" s="128"/>
      <c r="R251" s="128"/>
      <c r="S251" s="128"/>
      <c r="T251" s="128"/>
      <c r="U251" s="128"/>
      <c r="V251" s="128"/>
      <c r="W251" s="183"/>
      <c r="X251" s="128"/>
      <c r="Y251" s="128"/>
      <c r="Z251" s="128"/>
      <c r="AA251" s="128"/>
      <c r="AB251" s="128"/>
    </row>
    <row r="252" spans="2:28">
      <c r="B252" s="128"/>
      <c r="C252" s="128"/>
      <c r="D252" s="128"/>
      <c r="E252" s="128"/>
      <c r="F252" s="128"/>
      <c r="G252" s="128"/>
      <c r="H252" s="128"/>
      <c r="I252" s="128"/>
      <c r="J252" s="128"/>
      <c r="K252" s="128"/>
      <c r="L252" s="128"/>
      <c r="M252" s="128"/>
      <c r="N252" s="128"/>
      <c r="O252" s="128"/>
      <c r="P252" s="128"/>
      <c r="Q252" s="128"/>
      <c r="R252" s="128"/>
      <c r="S252" s="128"/>
      <c r="T252" s="128"/>
      <c r="U252" s="128"/>
      <c r="V252" s="128"/>
      <c r="W252" s="183"/>
      <c r="X252" s="128"/>
      <c r="Y252" s="128"/>
      <c r="Z252" s="128"/>
      <c r="AA252" s="128"/>
      <c r="AB252" s="128"/>
    </row>
    <row r="253" spans="2:28">
      <c r="B253" s="128"/>
      <c r="C253" s="128"/>
      <c r="D253" s="128"/>
      <c r="E253" s="128"/>
      <c r="F253" s="128"/>
      <c r="G253" s="128"/>
      <c r="H253" s="128"/>
      <c r="I253" s="128"/>
      <c r="J253" s="128"/>
      <c r="K253" s="128"/>
      <c r="L253" s="128"/>
      <c r="M253" s="128"/>
      <c r="N253" s="128"/>
      <c r="O253" s="128"/>
      <c r="P253" s="128"/>
      <c r="Q253" s="128"/>
      <c r="R253" s="128"/>
      <c r="S253" s="128"/>
      <c r="T253" s="128"/>
      <c r="U253" s="128"/>
      <c r="V253" s="128"/>
      <c r="W253" s="183"/>
      <c r="X253" s="128"/>
      <c r="Y253" s="128"/>
      <c r="Z253" s="128"/>
      <c r="AA253" s="128"/>
      <c r="AB253" s="128"/>
    </row>
    <row r="254" spans="2:28">
      <c r="B254" s="128"/>
      <c r="C254" s="128"/>
      <c r="D254" s="128"/>
      <c r="E254" s="128"/>
      <c r="F254" s="128"/>
      <c r="G254" s="128"/>
      <c r="H254" s="128"/>
      <c r="I254" s="128"/>
      <c r="J254" s="128"/>
      <c r="K254" s="128"/>
      <c r="L254" s="128"/>
      <c r="M254" s="128"/>
      <c r="N254" s="128"/>
      <c r="O254" s="128"/>
      <c r="P254" s="128"/>
      <c r="Q254" s="128"/>
      <c r="R254" s="128"/>
      <c r="S254" s="128"/>
      <c r="T254" s="128"/>
      <c r="U254" s="128"/>
      <c r="V254" s="128"/>
      <c r="W254" s="183"/>
      <c r="X254" s="128"/>
      <c r="Y254" s="128"/>
      <c r="Z254" s="128"/>
      <c r="AA254" s="128"/>
      <c r="AB254" s="128"/>
    </row>
    <row r="255" spans="2:28">
      <c r="B255" s="128"/>
      <c r="C255" s="128"/>
      <c r="D255" s="128"/>
      <c r="E255" s="128"/>
      <c r="F255" s="128"/>
      <c r="G255" s="128"/>
      <c r="H255" s="128"/>
      <c r="I255" s="128"/>
      <c r="J255" s="128"/>
      <c r="K255" s="128"/>
      <c r="L255" s="128"/>
      <c r="M255" s="128"/>
      <c r="N255" s="128"/>
      <c r="O255" s="128"/>
      <c r="P255" s="128"/>
      <c r="Q255" s="128"/>
      <c r="R255" s="128"/>
      <c r="S255" s="128"/>
      <c r="T255" s="128"/>
      <c r="U255" s="128"/>
      <c r="V255" s="128"/>
      <c r="W255" s="183"/>
      <c r="X255" s="128"/>
      <c r="Y255" s="128"/>
      <c r="Z255" s="128"/>
      <c r="AA255" s="128"/>
      <c r="AB255" s="128"/>
    </row>
    <row r="256" spans="2:28">
      <c r="B256" s="128"/>
      <c r="C256" s="128"/>
      <c r="D256" s="128"/>
      <c r="E256" s="128"/>
      <c r="F256" s="128"/>
      <c r="G256" s="128"/>
      <c r="H256" s="128"/>
      <c r="I256" s="128"/>
      <c r="J256" s="128"/>
      <c r="K256" s="128"/>
      <c r="L256" s="128"/>
      <c r="M256" s="128"/>
      <c r="N256" s="128"/>
      <c r="O256" s="128"/>
      <c r="P256" s="128"/>
      <c r="Q256" s="128"/>
      <c r="R256" s="128"/>
      <c r="S256" s="128"/>
      <c r="T256" s="128"/>
      <c r="U256" s="128"/>
      <c r="V256" s="128"/>
      <c r="W256" s="183"/>
      <c r="X256" s="128"/>
      <c r="Y256" s="128"/>
      <c r="Z256" s="128"/>
      <c r="AA256" s="128"/>
      <c r="AB256" s="128"/>
    </row>
    <row r="257" spans="2:28">
      <c r="B257" s="128"/>
      <c r="C257" s="128"/>
      <c r="D257" s="128"/>
      <c r="E257" s="128"/>
      <c r="F257" s="128"/>
      <c r="G257" s="128"/>
      <c r="H257" s="128"/>
      <c r="I257" s="128"/>
      <c r="J257" s="128"/>
      <c r="K257" s="128"/>
      <c r="L257" s="128"/>
      <c r="M257" s="128"/>
      <c r="N257" s="128"/>
      <c r="O257" s="128"/>
      <c r="P257" s="128"/>
      <c r="Q257" s="128"/>
      <c r="R257" s="128"/>
      <c r="S257" s="128"/>
      <c r="T257" s="128"/>
      <c r="U257" s="128"/>
      <c r="V257" s="128"/>
      <c r="W257" s="183"/>
      <c r="X257" s="128"/>
      <c r="Y257" s="128"/>
      <c r="Z257" s="128"/>
      <c r="AA257" s="128"/>
      <c r="AB257" s="128"/>
    </row>
    <row r="258" spans="2:28">
      <c r="B258" s="128"/>
      <c r="C258" s="128"/>
      <c r="D258" s="128"/>
      <c r="E258" s="128"/>
      <c r="F258" s="128"/>
      <c r="G258" s="128"/>
      <c r="H258" s="128"/>
      <c r="I258" s="128"/>
      <c r="J258" s="128"/>
      <c r="K258" s="128"/>
      <c r="L258" s="128"/>
      <c r="M258" s="128"/>
      <c r="N258" s="128"/>
      <c r="O258" s="128"/>
      <c r="P258" s="128"/>
      <c r="Q258" s="128"/>
      <c r="R258" s="128"/>
      <c r="S258" s="128"/>
      <c r="T258" s="128"/>
      <c r="U258" s="128"/>
      <c r="V258" s="128"/>
      <c r="W258" s="183"/>
      <c r="X258" s="128"/>
      <c r="Y258" s="128"/>
      <c r="Z258" s="128"/>
      <c r="AA258" s="128"/>
      <c r="AB258" s="128"/>
    </row>
    <row r="259" spans="2:28">
      <c r="B259" s="128"/>
      <c r="C259" s="128"/>
      <c r="D259" s="128"/>
      <c r="E259" s="128"/>
      <c r="F259" s="128"/>
      <c r="G259" s="128"/>
      <c r="H259" s="128"/>
      <c r="I259" s="128"/>
      <c r="J259" s="128"/>
      <c r="K259" s="128"/>
      <c r="L259" s="128"/>
      <c r="M259" s="128"/>
      <c r="N259" s="128"/>
      <c r="O259" s="128"/>
      <c r="P259" s="128"/>
      <c r="Q259" s="128"/>
      <c r="R259" s="128"/>
      <c r="S259" s="128"/>
      <c r="T259" s="128"/>
      <c r="U259" s="128"/>
      <c r="V259" s="128"/>
      <c r="W259" s="183"/>
      <c r="X259" s="128"/>
      <c r="Y259" s="128"/>
      <c r="Z259" s="128"/>
      <c r="AA259" s="128"/>
      <c r="AB259" s="128"/>
    </row>
    <row r="260" spans="2:28">
      <c r="B260" s="128"/>
      <c r="C260" s="128"/>
      <c r="D260" s="128"/>
      <c r="E260" s="128"/>
      <c r="F260" s="128"/>
      <c r="G260" s="128"/>
      <c r="H260" s="128"/>
      <c r="I260" s="128"/>
      <c r="J260" s="128"/>
      <c r="K260" s="128"/>
      <c r="L260" s="128"/>
      <c r="M260" s="128"/>
      <c r="N260" s="128"/>
      <c r="O260" s="128"/>
      <c r="P260" s="128"/>
      <c r="Q260" s="128"/>
      <c r="R260" s="128"/>
      <c r="S260" s="128"/>
      <c r="T260" s="128"/>
      <c r="U260" s="128"/>
      <c r="V260" s="128"/>
      <c r="W260" s="183"/>
      <c r="X260" s="128"/>
      <c r="Y260" s="128"/>
      <c r="Z260" s="128"/>
      <c r="AA260" s="128"/>
      <c r="AB260" s="128"/>
    </row>
    <row r="261" spans="2:28">
      <c r="B261" s="128"/>
      <c r="C261" s="128"/>
      <c r="D261" s="128"/>
      <c r="E261" s="128"/>
      <c r="F261" s="128"/>
      <c r="G261" s="128"/>
      <c r="H261" s="128"/>
      <c r="I261" s="128"/>
      <c r="J261" s="128"/>
      <c r="K261" s="128"/>
      <c r="L261" s="128"/>
      <c r="M261" s="128"/>
      <c r="N261" s="128"/>
      <c r="O261" s="128"/>
      <c r="P261" s="128"/>
      <c r="Q261" s="128"/>
      <c r="R261" s="128"/>
      <c r="S261" s="128"/>
      <c r="T261" s="128"/>
      <c r="U261" s="128"/>
      <c r="V261" s="128"/>
      <c r="W261" s="183"/>
      <c r="X261" s="128"/>
      <c r="Y261" s="128"/>
      <c r="Z261" s="128"/>
      <c r="AA261" s="128"/>
      <c r="AB261" s="128"/>
    </row>
    <row r="262" spans="2:28">
      <c r="B262" s="128"/>
      <c r="C262" s="128"/>
      <c r="D262" s="128"/>
      <c r="E262" s="128"/>
      <c r="F262" s="128"/>
      <c r="G262" s="128"/>
      <c r="H262" s="128"/>
      <c r="I262" s="128"/>
      <c r="J262" s="128"/>
      <c r="K262" s="128"/>
      <c r="L262" s="128"/>
      <c r="M262" s="128"/>
      <c r="N262" s="128"/>
      <c r="O262" s="128"/>
      <c r="P262" s="128"/>
      <c r="Q262" s="128"/>
      <c r="R262" s="128"/>
      <c r="S262" s="128"/>
      <c r="T262" s="128"/>
      <c r="U262" s="128"/>
      <c r="V262" s="128"/>
      <c r="W262" s="183"/>
      <c r="X262" s="128"/>
      <c r="Y262" s="128"/>
      <c r="Z262" s="128"/>
      <c r="AA262" s="128"/>
      <c r="AB262" s="128"/>
    </row>
    <row r="263" spans="2:28">
      <c r="B263" s="128"/>
      <c r="C263" s="128"/>
      <c r="D263" s="128"/>
      <c r="E263" s="128"/>
      <c r="F263" s="128"/>
      <c r="G263" s="128"/>
      <c r="H263" s="128"/>
      <c r="I263" s="128"/>
      <c r="J263" s="128"/>
      <c r="K263" s="128"/>
      <c r="L263" s="128"/>
      <c r="M263" s="128"/>
      <c r="N263" s="128"/>
      <c r="O263" s="128"/>
      <c r="P263" s="128"/>
      <c r="Q263" s="128"/>
      <c r="R263" s="128"/>
      <c r="S263" s="128"/>
      <c r="T263" s="128"/>
      <c r="U263" s="128"/>
      <c r="V263" s="128"/>
      <c r="W263" s="183"/>
      <c r="X263" s="128"/>
      <c r="Y263" s="128"/>
      <c r="Z263" s="128"/>
      <c r="AA263" s="128"/>
      <c r="AB263" s="128"/>
    </row>
    <row r="264" spans="2:28">
      <c r="B264" s="128"/>
      <c r="C264" s="128"/>
      <c r="D264" s="128"/>
      <c r="E264" s="128"/>
      <c r="F264" s="128"/>
      <c r="G264" s="128"/>
      <c r="H264" s="128"/>
      <c r="I264" s="128"/>
      <c r="J264" s="128"/>
      <c r="K264" s="128"/>
      <c r="L264" s="128"/>
      <c r="M264" s="128"/>
      <c r="N264" s="128"/>
      <c r="O264" s="128"/>
      <c r="P264" s="128"/>
      <c r="Q264" s="128"/>
      <c r="R264" s="128"/>
      <c r="S264" s="128"/>
      <c r="T264" s="128"/>
      <c r="U264" s="128"/>
      <c r="V264" s="128"/>
      <c r="W264" s="183"/>
      <c r="X264" s="128"/>
      <c r="Y264" s="128"/>
      <c r="Z264" s="128"/>
      <c r="AA264" s="128"/>
      <c r="AB264" s="128"/>
    </row>
    <row r="265" spans="2:28">
      <c r="B265" s="128"/>
      <c r="C265" s="128"/>
      <c r="D265" s="128"/>
      <c r="E265" s="128"/>
      <c r="F265" s="128"/>
      <c r="G265" s="128"/>
      <c r="H265" s="128"/>
      <c r="I265" s="128"/>
      <c r="J265" s="128"/>
      <c r="K265" s="128"/>
      <c r="L265" s="128"/>
      <c r="M265" s="128"/>
      <c r="N265" s="128"/>
      <c r="O265" s="128"/>
      <c r="P265" s="128"/>
      <c r="Q265" s="128"/>
      <c r="R265" s="128"/>
      <c r="S265" s="128"/>
      <c r="T265" s="128"/>
      <c r="U265" s="128"/>
      <c r="V265" s="128"/>
      <c r="W265" s="183"/>
      <c r="X265" s="128"/>
      <c r="Y265" s="128"/>
      <c r="Z265" s="128"/>
      <c r="AA265" s="128"/>
      <c r="AB265" s="128"/>
    </row>
    <row r="266" spans="2:28">
      <c r="B266" s="128"/>
      <c r="C266" s="128"/>
      <c r="D266" s="128"/>
      <c r="E266" s="128"/>
      <c r="F266" s="128"/>
      <c r="G266" s="128"/>
      <c r="H266" s="128"/>
      <c r="I266" s="128"/>
      <c r="J266" s="128"/>
      <c r="K266" s="128"/>
      <c r="L266" s="128"/>
      <c r="M266" s="128"/>
      <c r="N266" s="128"/>
      <c r="O266" s="128"/>
      <c r="P266" s="128"/>
      <c r="Q266" s="128"/>
      <c r="R266" s="128"/>
      <c r="S266" s="128"/>
      <c r="T266" s="128"/>
      <c r="U266" s="128"/>
      <c r="V266" s="128"/>
      <c r="W266" s="183"/>
      <c r="X266" s="128"/>
      <c r="Y266" s="128"/>
      <c r="Z266" s="128"/>
      <c r="AA266" s="128"/>
      <c r="AB266" s="128"/>
    </row>
    <row r="267" spans="2:28">
      <c r="B267" s="128"/>
      <c r="C267" s="128"/>
      <c r="D267" s="128"/>
      <c r="E267" s="128"/>
      <c r="F267" s="128"/>
      <c r="G267" s="128"/>
      <c r="H267" s="128"/>
      <c r="I267" s="128"/>
      <c r="J267" s="128"/>
      <c r="K267" s="128"/>
      <c r="L267" s="128"/>
      <c r="M267" s="128"/>
      <c r="N267" s="128"/>
      <c r="O267" s="128"/>
      <c r="P267" s="128"/>
      <c r="Q267" s="128"/>
      <c r="R267" s="128"/>
      <c r="S267" s="128"/>
      <c r="T267" s="128"/>
      <c r="U267" s="128"/>
      <c r="V267" s="128"/>
      <c r="W267" s="183"/>
      <c r="X267" s="128"/>
      <c r="Y267" s="128"/>
      <c r="Z267" s="128"/>
      <c r="AA267" s="128"/>
      <c r="AB267" s="128"/>
    </row>
    <row r="268" spans="2:28">
      <c r="B268" s="128"/>
      <c r="C268" s="128"/>
      <c r="D268" s="128"/>
      <c r="E268" s="128"/>
      <c r="F268" s="128"/>
      <c r="G268" s="128"/>
      <c r="H268" s="128"/>
      <c r="I268" s="128"/>
      <c r="J268" s="128"/>
      <c r="K268" s="128"/>
      <c r="L268" s="128"/>
      <c r="M268" s="128"/>
      <c r="N268" s="128"/>
      <c r="O268" s="128"/>
      <c r="P268" s="128"/>
      <c r="Q268" s="128"/>
      <c r="R268" s="128"/>
      <c r="S268" s="128"/>
      <c r="T268" s="128"/>
      <c r="U268" s="128"/>
      <c r="V268" s="128"/>
      <c r="W268" s="183"/>
      <c r="X268" s="128"/>
      <c r="Y268" s="128"/>
      <c r="Z268" s="128"/>
      <c r="AA268" s="128"/>
      <c r="AB268" s="128"/>
    </row>
    <row r="269" spans="2:28">
      <c r="B269" s="128"/>
      <c r="C269" s="128"/>
      <c r="D269" s="128"/>
      <c r="E269" s="128"/>
      <c r="F269" s="128"/>
      <c r="G269" s="128"/>
      <c r="H269" s="128"/>
      <c r="I269" s="128"/>
      <c r="J269" s="128"/>
      <c r="K269" s="128"/>
      <c r="L269" s="128"/>
      <c r="M269" s="128"/>
      <c r="N269" s="128"/>
      <c r="O269" s="128"/>
      <c r="P269" s="128"/>
      <c r="Q269" s="128"/>
      <c r="R269" s="128"/>
      <c r="S269" s="128"/>
      <c r="T269" s="128"/>
      <c r="U269" s="128"/>
      <c r="V269" s="128"/>
      <c r="W269" s="183"/>
      <c r="X269" s="128"/>
      <c r="Y269" s="128"/>
      <c r="Z269" s="128"/>
      <c r="AA269" s="128"/>
      <c r="AB269" s="128"/>
    </row>
    <row r="270" spans="2:28">
      <c r="B270" s="128"/>
      <c r="C270" s="128"/>
      <c r="D270" s="128"/>
      <c r="E270" s="128"/>
      <c r="F270" s="128"/>
      <c r="G270" s="128"/>
      <c r="H270" s="128"/>
      <c r="I270" s="128"/>
      <c r="J270" s="128"/>
      <c r="K270" s="128"/>
      <c r="L270" s="128"/>
      <c r="M270" s="128"/>
      <c r="N270" s="128"/>
      <c r="O270" s="128"/>
      <c r="P270" s="128"/>
      <c r="Q270" s="128"/>
      <c r="R270" s="128"/>
      <c r="S270" s="128"/>
      <c r="T270" s="128"/>
      <c r="U270" s="128"/>
      <c r="V270" s="128"/>
      <c r="W270" s="183"/>
      <c r="X270" s="128"/>
      <c r="Y270" s="128"/>
      <c r="Z270" s="128"/>
      <c r="AA270" s="128"/>
      <c r="AB270" s="128"/>
    </row>
    <row r="271" spans="2:28">
      <c r="B271" s="128"/>
      <c r="C271" s="128"/>
      <c r="D271" s="128"/>
      <c r="E271" s="128"/>
      <c r="F271" s="128"/>
      <c r="G271" s="128"/>
      <c r="H271" s="128"/>
      <c r="I271" s="128"/>
      <c r="J271" s="128"/>
      <c r="K271" s="128"/>
      <c r="L271" s="128"/>
      <c r="M271" s="128"/>
      <c r="N271" s="128"/>
      <c r="O271" s="128"/>
      <c r="P271" s="128"/>
      <c r="Q271" s="128"/>
      <c r="R271" s="128"/>
      <c r="S271" s="128"/>
      <c r="T271" s="128"/>
      <c r="U271" s="128"/>
      <c r="V271" s="128"/>
      <c r="W271" s="183"/>
      <c r="X271" s="128"/>
      <c r="Y271" s="128"/>
      <c r="Z271" s="128"/>
      <c r="AA271" s="128"/>
      <c r="AB271" s="128"/>
    </row>
    <row r="272" spans="2:28">
      <c r="B272" s="128"/>
      <c r="C272" s="128"/>
      <c r="D272" s="128"/>
      <c r="E272" s="128"/>
      <c r="F272" s="128"/>
      <c r="G272" s="128"/>
      <c r="H272" s="128"/>
      <c r="I272" s="128"/>
      <c r="J272" s="128"/>
      <c r="K272" s="128"/>
      <c r="L272" s="128"/>
      <c r="M272" s="128"/>
      <c r="N272" s="128"/>
      <c r="O272" s="128"/>
      <c r="P272" s="128"/>
      <c r="Q272" s="128"/>
      <c r="R272" s="128"/>
      <c r="S272" s="128"/>
      <c r="T272" s="128"/>
      <c r="U272" s="128"/>
      <c r="V272" s="128"/>
      <c r="W272" s="183"/>
      <c r="X272" s="128"/>
      <c r="Y272" s="128"/>
      <c r="Z272" s="128"/>
      <c r="AA272" s="128"/>
      <c r="AB272" s="128"/>
    </row>
    <row r="273" spans="2:28">
      <c r="B273" s="128"/>
      <c r="C273" s="128"/>
      <c r="D273" s="128"/>
      <c r="E273" s="128"/>
      <c r="F273" s="128"/>
      <c r="G273" s="128"/>
      <c r="H273" s="128"/>
      <c r="I273" s="128"/>
      <c r="J273" s="128"/>
      <c r="K273" s="128"/>
      <c r="L273" s="128"/>
      <c r="M273" s="128"/>
      <c r="N273" s="128"/>
      <c r="O273" s="128"/>
      <c r="P273" s="128"/>
      <c r="Q273" s="128"/>
      <c r="R273" s="128"/>
      <c r="S273" s="128"/>
      <c r="T273" s="128"/>
      <c r="U273" s="128"/>
      <c r="V273" s="128"/>
      <c r="W273" s="183"/>
      <c r="X273" s="128"/>
      <c r="Y273" s="128"/>
      <c r="Z273" s="128"/>
      <c r="AA273" s="128"/>
      <c r="AB273" s="128"/>
    </row>
    <row r="274" spans="2:28">
      <c r="B274" s="128"/>
      <c r="C274" s="128"/>
      <c r="D274" s="128"/>
      <c r="E274" s="128"/>
      <c r="F274" s="128"/>
      <c r="G274" s="128"/>
      <c r="H274" s="128"/>
      <c r="I274" s="128"/>
      <c r="J274" s="128"/>
      <c r="K274" s="128"/>
      <c r="L274" s="128"/>
      <c r="M274" s="128"/>
      <c r="N274" s="128"/>
      <c r="O274" s="128"/>
      <c r="P274" s="128"/>
      <c r="Q274" s="128"/>
      <c r="R274" s="128"/>
      <c r="S274" s="128"/>
      <c r="T274" s="128"/>
      <c r="U274" s="128"/>
      <c r="V274" s="128"/>
      <c r="W274" s="183"/>
      <c r="X274" s="128"/>
      <c r="Y274" s="128"/>
      <c r="Z274" s="128"/>
      <c r="AA274" s="128"/>
      <c r="AB274" s="128"/>
    </row>
    <row r="275" spans="2:28">
      <c r="B275" s="128"/>
      <c r="C275" s="128"/>
      <c r="D275" s="128"/>
      <c r="E275" s="128"/>
      <c r="F275" s="128"/>
      <c r="G275" s="128"/>
      <c r="H275" s="128"/>
      <c r="I275" s="128"/>
      <c r="J275" s="128"/>
      <c r="K275" s="128"/>
      <c r="L275" s="128"/>
      <c r="M275" s="128"/>
      <c r="N275" s="128"/>
      <c r="O275" s="128"/>
      <c r="P275" s="128"/>
      <c r="Q275" s="128"/>
      <c r="R275" s="128"/>
      <c r="S275" s="128"/>
      <c r="T275" s="128"/>
      <c r="U275" s="128"/>
      <c r="V275" s="128"/>
      <c r="W275" s="183"/>
      <c r="X275" s="128"/>
      <c r="Y275" s="128"/>
      <c r="Z275" s="128"/>
      <c r="AA275" s="128"/>
      <c r="AB275" s="128"/>
    </row>
    <row r="276" spans="2:28">
      <c r="B276" s="128"/>
      <c r="C276" s="128"/>
      <c r="D276" s="128"/>
      <c r="E276" s="128"/>
      <c r="F276" s="128"/>
      <c r="G276" s="128"/>
      <c r="H276" s="128"/>
      <c r="I276" s="128"/>
      <c r="J276" s="128"/>
      <c r="K276" s="128"/>
      <c r="L276" s="128"/>
      <c r="M276" s="128"/>
      <c r="N276" s="128"/>
      <c r="O276" s="128"/>
      <c r="P276" s="128"/>
      <c r="Q276" s="128"/>
      <c r="R276" s="128"/>
      <c r="S276" s="128"/>
      <c r="T276" s="128"/>
      <c r="U276" s="128"/>
      <c r="V276" s="128"/>
      <c r="W276" s="183"/>
      <c r="X276" s="128"/>
      <c r="Y276" s="128"/>
      <c r="Z276" s="128"/>
      <c r="AA276" s="128"/>
      <c r="AB276" s="128"/>
    </row>
    <row r="277" spans="2:28">
      <c r="B277" s="128"/>
      <c r="C277" s="128"/>
      <c r="D277" s="128"/>
      <c r="E277" s="128"/>
      <c r="F277" s="128"/>
      <c r="G277" s="128"/>
      <c r="H277" s="128"/>
      <c r="I277" s="128"/>
      <c r="J277" s="128"/>
      <c r="K277" s="128"/>
      <c r="L277" s="128"/>
      <c r="M277" s="128"/>
      <c r="N277" s="128"/>
      <c r="O277" s="128"/>
      <c r="P277" s="128"/>
      <c r="Q277" s="128"/>
      <c r="R277" s="128"/>
      <c r="S277" s="128"/>
      <c r="T277" s="128"/>
      <c r="U277" s="128"/>
      <c r="V277" s="128"/>
      <c r="W277" s="183"/>
      <c r="X277" s="128"/>
      <c r="Y277" s="128"/>
      <c r="Z277" s="128"/>
      <c r="AA277" s="128"/>
      <c r="AB277" s="128"/>
    </row>
    <row r="278" spans="2:28">
      <c r="B278" s="128"/>
      <c r="C278" s="128"/>
      <c r="D278" s="128"/>
      <c r="E278" s="128"/>
      <c r="F278" s="128"/>
      <c r="G278" s="128"/>
      <c r="H278" s="128"/>
      <c r="I278" s="128"/>
      <c r="J278" s="128"/>
      <c r="K278" s="128"/>
      <c r="L278" s="128"/>
      <c r="M278" s="128"/>
      <c r="N278" s="128"/>
      <c r="O278" s="128"/>
      <c r="P278" s="128"/>
      <c r="Q278" s="128"/>
      <c r="R278" s="128"/>
      <c r="S278" s="128"/>
      <c r="T278" s="128"/>
      <c r="U278" s="128"/>
      <c r="V278" s="128"/>
      <c r="W278" s="183"/>
      <c r="X278" s="128"/>
      <c r="Y278" s="128"/>
      <c r="Z278" s="128"/>
      <c r="AA278" s="128"/>
      <c r="AB278" s="128"/>
    </row>
    <row r="279" spans="2:28">
      <c r="B279" s="128"/>
      <c r="C279" s="128"/>
      <c r="D279" s="128"/>
      <c r="E279" s="128"/>
      <c r="F279" s="128"/>
      <c r="G279" s="128"/>
      <c r="H279" s="128"/>
      <c r="I279" s="128"/>
      <c r="J279" s="128"/>
      <c r="K279" s="128"/>
      <c r="L279" s="128"/>
      <c r="M279" s="128"/>
      <c r="N279" s="128"/>
      <c r="O279" s="128"/>
      <c r="P279" s="128"/>
      <c r="Q279" s="128"/>
      <c r="R279" s="128"/>
      <c r="S279" s="128"/>
      <c r="T279" s="128"/>
      <c r="U279" s="128"/>
      <c r="V279" s="128"/>
      <c r="W279" s="183"/>
      <c r="X279" s="128"/>
      <c r="Y279" s="128"/>
      <c r="Z279" s="128"/>
      <c r="AA279" s="128"/>
      <c r="AB279" s="128"/>
    </row>
    <row r="280" spans="2:28">
      <c r="B280" s="128"/>
      <c r="C280" s="128"/>
      <c r="D280" s="128"/>
      <c r="E280" s="128"/>
      <c r="F280" s="128"/>
      <c r="G280" s="128"/>
      <c r="H280" s="128"/>
      <c r="I280" s="128"/>
      <c r="J280" s="128"/>
      <c r="K280" s="128"/>
      <c r="L280" s="128"/>
      <c r="M280" s="128"/>
      <c r="N280" s="128"/>
      <c r="O280" s="128"/>
      <c r="P280" s="128"/>
      <c r="Q280" s="128"/>
      <c r="R280" s="128"/>
      <c r="S280" s="128"/>
      <c r="T280" s="128"/>
      <c r="U280" s="128"/>
      <c r="V280" s="128"/>
      <c r="W280" s="183"/>
      <c r="X280" s="128"/>
      <c r="Y280" s="128"/>
      <c r="Z280" s="128"/>
      <c r="AA280" s="128"/>
      <c r="AB280" s="128"/>
    </row>
    <row r="281" spans="2:28">
      <c r="B281" s="128"/>
      <c r="C281" s="128"/>
      <c r="D281" s="128"/>
      <c r="E281" s="128"/>
      <c r="F281" s="128"/>
      <c r="G281" s="128"/>
      <c r="H281" s="128"/>
      <c r="I281" s="128"/>
      <c r="J281" s="128"/>
      <c r="K281" s="128"/>
      <c r="L281" s="128"/>
      <c r="M281" s="128"/>
      <c r="N281" s="128"/>
      <c r="O281" s="128"/>
      <c r="P281" s="128"/>
      <c r="Q281" s="128"/>
      <c r="R281" s="128"/>
      <c r="S281" s="128"/>
      <c r="T281" s="128"/>
      <c r="U281" s="128"/>
      <c r="V281" s="128"/>
      <c r="W281" s="183"/>
      <c r="X281" s="128"/>
      <c r="Y281" s="128"/>
      <c r="Z281" s="128"/>
      <c r="AA281" s="128"/>
      <c r="AB281" s="128"/>
    </row>
    <row r="282" spans="2:28">
      <c r="B282" s="128"/>
      <c r="C282" s="128"/>
      <c r="D282" s="128"/>
      <c r="E282" s="128"/>
      <c r="F282" s="128"/>
      <c r="G282" s="128"/>
      <c r="H282" s="128"/>
      <c r="I282" s="128"/>
      <c r="J282" s="128"/>
      <c r="K282" s="128"/>
      <c r="L282" s="128"/>
      <c r="M282" s="128"/>
      <c r="N282" s="128"/>
      <c r="O282" s="128"/>
      <c r="P282" s="128"/>
      <c r="Q282" s="128"/>
      <c r="R282" s="128"/>
      <c r="S282" s="128"/>
      <c r="T282" s="128"/>
      <c r="U282" s="128"/>
      <c r="V282" s="128"/>
      <c r="W282" s="183"/>
      <c r="X282" s="128"/>
      <c r="Y282" s="128"/>
      <c r="Z282" s="128"/>
      <c r="AA282" s="128"/>
      <c r="AB282" s="128"/>
    </row>
    <row r="283" spans="2:28">
      <c r="B283" s="128"/>
      <c r="C283" s="128"/>
      <c r="D283" s="128"/>
      <c r="E283" s="128"/>
      <c r="F283" s="128"/>
      <c r="G283" s="128"/>
      <c r="H283" s="128"/>
      <c r="I283" s="128"/>
      <c r="J283" s="128"/>
      <c r="K283" s="128"/>
      <c r="L283" s="128"/>
      <c r="M283" s="128"/>
      <c r="N283" s="128"/>
      <c r="O283" s="128"/>
      <c r="P283" s="128"/>
      <c r="Q283" s="128"/>
      <c r="R283" s="128"/>
      <c r="S283" s="128"/>
      <c r="T283" s="128"/>
      <c r="U283" s="128"/>
      <c r="V283" s="128"/>
      <c r="W283" s="183"/>
      <c r="X283" s="128"/>
      <c r="Y283" s="128"/>
      <c r="Z283" s="128"/>
      <c r="AA283" s="128"/>
      <c r="AB283" s="128"/>
    </row>
    <row r="284" spans="2:28">
      <c r="B284" s="128"/>
      <c r="C284" s="128"/>
      <c r="D284" s="128"/>
      <c r="E284" s="128"/>
      <c r="F284" s="128"/>
      <c r="G284" s="128"/>
      <c r="H284" s="128"/>
      <c r="I284" s="128"/>
      <c r="J284" s="128"/>
      <c r="K284" s="128"/>
      <c r="L284" s="128"/>
      <c r="M284" s="128"/>
      <c r="N284" s="128"/>
      <c r="O284" s="128"/>
      <c r="P284" s="128"/>
      <c r="Q284" s="128"/>
      <c r="R284" s="128"/>
      <c r="S284" s="128"/>
      <c r="T284" s="128"/>
      <c r="U284" s="128"/>
      <c r="V284" s="128"/>
      <c r="W284" s="183"/>
      <c r="X284" s="128"/>
      <c r="Y284" s="128"/>
      <c r="Z284" s="128"/>
      <c r="AA284" s="128"/>
      <c r="AB284" s="128"/>
    </row>
    <row r="285" spans="2:28">
      <c r="B285" s="128"/>
      <c r="C285" s="128"/>
      <c r="D285" s="128"/>
      <c r="E285" s="128"/>
      <c r="F285" s="128"/>
      <c r="G285" s="128"/>
      <c r="H285" s="128"/>
      <c r="I285" s="128"/>
      <c r="J285" s="128"/>
      <c r="K285" s="128"/>
      <c r="L285" s="128"/>
      <c r="M285" s="128"/>
      <c r="N285" s="128"/>
      <c r="O285" s="128"/>
      <c r="P285" s="128"/>
      <c r="Q285" s="128"/>
      <c r="R285" s="128"/>
      <c r="S285" s="128"/>
      <c r="T285" s="128"/>
      <c r="U285" s="128"/>
      <c r="V285" s="128"/>
      <c r="W285" s="183"/>
      <c r="X285" s="128"/>
      <c r="Y285" s="128"/>
      <c r="Z285" s="128"/>
      <c r="AA285" s="128"/>
      <c r="AB285" s="128"/>
    </row>
    <row r="286" spans="2:28">
      <c r="B286" s="128"/>
      <c r="C286" s="128"/>
      <c r="D286" s="128"/>
      <c r="E286" s="128"/>
      <c r="F286" s="128"/>
      <c r="G286" s="128"/>
      <c r="H286" s="128"/>
      <c r="I286" s="128"/>
      <c r="J286" s="128"/>
      <c r="K286" s="128"/>
      <c r="L286" s="128"/>
      <c r="M286" s="128"/>
      <c r="N286" s="128"/>
      <c r="O286" s="128"/>
      <c r="P286" s="128"/>
      <c r="Q286" s="128"/>
      <c r="R286" s="128"/>
      <c r="S286" s="128"/>
      <c r="T286" s="128"/>
      <c r="U286" s="128"/>
      <c r="V286" s="128"/>
      <c r="W286" s="183"/>
      <c r="X286" s="128"/>
      <c r="Y286" s="128"/>
      <c r="Z286" s="128"/>
      <c r="AA286" s="128"/>
      <c r="AB286" s="128"/>
    </row>
    <row r="287" spans="2:28">
      <c r="B287" s="128"/>
      <c r="C287" s="128"/>
      <c r="D287" s="128"/>
      <c r="E287" s="128"/>
      <c r="F287" s="128"/>
      <c r="G287" s="128"/>
      <c r="H287" s="128"/>
      <c r="I287" s="128"/>
      <c r="J287" s="128"/>
      <c r="K287" s="128"/>
      <c r="L287" s="128"/>
      <c r="M287" s="128"/>
      <c r="N287" s="128"/>
      <c r="O287" s="128"/>
      <c r="P287" s="128"/>
      <c r="Q287" s="128"/>
      <c r="R287" s="128"/>
      <c r="S287" s="128"/>
      <c r="T287" s="128"/>
      <c r="U287" s="128"/>
      <c r="V287" s="128"/>
      <c r="W287" s="183"/>
      <c r="X287" s="128"/>
      <c r="Y287" s="128"/>
      <c r="Z287" s="128"/>
      <c r="AA287" s="128"/>
      <c r="AB287" s="128"/>
    </row>
    <row r="288" spans="2:28">
      <c r="B288" s="128"/>
      <c r="C288" s="128"/>
      <c r="D288" s="128"/>
      <c r="E288" s="128"/>
      <c r="F288" s="128"/>
      <c r="G288" s="128"/>
      <c r="H288" s="128"/>
      <c r="I288" s="128"/>
      <c r="J288" s="128"/>
      <c r="K288" s="128"/>
      <c r="L288" s="128"/>
      <c r="M288" s="128"/>
      <c r="N288" s="128"/>
      <c r="O288" s="128"/>
      <c r="P288" s="128"/>
      <c r="Q288" s="128"/>
      <c r="R288" s="128"/>
      <c r="S288" s="128"/>
      <c r="T288" s="128"/>
      <c r="U288" s="128"/>
      <c r="V288" s="128"/>
      <c r="W288" s="183"/>
      <c r="X288" s="128"/>
      <c r="Y288" s="128"/>
      <c r="Z288" s="128"/>
      <c r="AA288" s="128"/>
      <c r="AB288" s="128"/>
    </row>
    <row r="289" spans="2:28">
      <c r="B289" s="128"/>
      <c r="C289" s="128"/>
      <c r="D289" s="128"/>
      <c r="E289" s="128"/>
      <c r="F289" s="128"/>
      <c r="G289" s="128"/>
      <c r="H289" s="128"/>
      <c r="I289" s="128"/>
      <c r="J289" s="128"/>
      <c r="K289" s="128"/>
      <c r="L289" s="128"/>
      <c r="M289" s="128"/>
      <c r="N289" s="128"/>
      <c r="O289" s="128"/>
      <c r="P289" s="128"/>
      <c r="Q289" s="128"/>
      <c r="R289" s="128"/>
      <c r="S289" s="128"/>
      <c r="T289" s="128"/>
      <c r="U289" s="128"/>
      <c r="V289" s="128"/>
      <c r="W289" s="183"/>
      <c r="X289" s="128"/>
      <c r="Y289" s="128"/>
      <c r="Z289" s="128"/>
      <c r="AA289" s="128"/>
      <c r="AB289" s="128"/>
    </row>
    <row r="290" spans="2:28">
      <c r="B290" s="128"/>
      <c r="C290" s="128"/>
      <c r="D290" s="128"/>
      <c r="E290" s="128"/>
      <c r="F290" s="128"/>
      <c r="G290" s="128"/>
      <c r="H290" s="128"/>
      <c r="I290" s="128"/>
      <c r="J290" s="128"/>
      <c r="K290" s="128"/>
      <c r="L290" s="128"/>
      <c r="M290" s="128"/>
      <c r="N290" s="128"/>
      <c r="O290" s="128"/>
      <c r="P290" s="128"/>
      <c r="Q290" s="128"/>
      <c r="R290" s="128"/>
      <c r="S290" s="128"/>
      <c r="T290" s="128"/>
      <c r="U290" s="128"/>
      <c r="V290" s="128"/>
      <c r="W290" s="183"/>
      <c r="X290" s="128"/>
      <c r="Y290" s="128"/>
      <c r="Z290" s="128"/>
      <c r="AA290" s="128"/>
      <c r="AB290" s="128"/>
    </row>
    <row r="291" spans="2:28">
      <c r="B291" s="128"/>
      <c r="C291" s="128"/>
      <c r="D291" s="128"/>
      <c r="E291" s="128"/>
      <c r="F291" s="128"/>
      <c r="G291" s="128"/>
      <c r="H291" s="128"/>
      <c r="I291" s="128"/>
      <c r="J291" s="128"/>
      <c r="K291" s="128"/>
      <c r="L291" s="128"/>
      <c r="M291" s="128"/>
      <c r="N291" s="128"/>
      <c r="O291" s="128"/>
      <c r="P291" s="128"/>
      <c r="Q291" s="128"/>
      <c r="R291" s="128"/>
      <c r="S291" s="128"/>
      <c r="T291" s="128"/>
      <c r="U291" s="128"/>
      <c r="V291" s="128"/>
      <c r="W291" s="183"/>
      <c r="X291" s="128"/>
      <c r="Y291" s="128"/>
      <c r="Z291" s="128"/>
      <c r="AA291" s="128"/>
      <c r="AB291" s="128"/>
    </row>
    <row r="292" spans="2:28">
      <c r="B292" s="128"/>
      <c r="C292" s="128"/>
      <c r="D292" s="128"/>
      <c r="E292" s="128"/>
      <c r="F292" s="128"/>
      <c r="G292" s="128"/>
      <c r="H292" s="128"/>
      <c r="I292" s="128"/>
      <c r="J292" s="128"/>
      <c r="K292" s="128"/>
      <c r="L292" s="128"/>
      <c r="M292" s="128"/>
      <c r="N292" s="128"/>
      <c r="O292" s="128"/>
      <c r="P292" s="128"/>
      <c r="Q292" s="128"/>
      <c r="R292" s="128"/>
      <c r="S292" s="128"/>
      <c r="T292" s="128"/>
      <c r="U292" s="128"/>
      <c r="V292" s="128"/>
      <c r="W292" s="183"/>
      <c r="X292" s="128"/>
      <c r="Y292" s="128"/>
      <c r="Z292" s="128"/>
      <c r="AA292" s="128"/>
      <c r="AB292" s="128"/>
    </row>
    <row r="293" spans="2:28">
      <c r="B293" s="128"/>
      <c r="C293" s="128"/>
      <c r="D293" s="128"/>
      <c r="E293" s="128"/>
      <c r="F293" s="128"/>
      <c r="G293" s="128"/>
      <c r="H293" s="128"/>
      <c r="I293" s="128"/>
      <c r="J293" s="128"/>
      <c r="K293" s="128"/>
      <c r="L293" s="128"/>
      <c r="M293" s="128"/>
      <c r="N293" s="128"/>
      <c r="O293" s="128"/>
      <c r="P293" s="128"/>
      <c r="Q293" s="128"/>
      <c r="R293" s="128"/>
      <c r="S293" s="128"/>
      <c r="T293" s="128"/>
      <c r="U293" s="128"/>
      <c r="V293" s="128"/>
      <c r="W293" s="183"/>
      <c r="X293" s="128"/>
      <c r="Y293" s="128"/>
      <c r="Z293" s="128"/>
      <c r="AA293" s="128"/>
      <c r="AB293" s="128"/>
    </row>
    <row r="294" spans="2:28">
      <c r="B294" s="128"/>
      <c r="C294" s="128"/>
      <c r="D294" s="128"/>
      <c r="E294" s="128"/>
      <c r="F294" s="128"/>
      <c r="G294" s="128"/>
      <c r="H294" s="128"/>
      <c r="I294" s="128"/>
      <c r="J294" s="128"/>
      <c r="K294" s="128"/>
      <c r="L294" s="128"/>
      <c r="M294" s="128"/>
      <c r="N294" s="128"/>
      <c r="O294" s="128"/>
      <c r="P294" s="128"/>
      <c r="Q294" s="128"/>
      <c r="R294" s="128"/>
      <c r="S294" s="128"/>
      <c r="T294" s="128"/>
      <c r="U294" s="128"/>
      <c r="V294" s="128"/>
      <c r="W294" s="183"/>
      <c r="X294" s="128"/>
      <c r="Y294" s="128"/>
      <c r="Z294" s="128"/>
      <c r="AA294" s="128"/>
      <c r="AB294" s="128"/>
    </row>
    <row r="295" spans="2:28">
      <c r="B295" s="128"/>
      <c r="C295" s="128"/>
      <c r="D295" s="128"/>
      <c r="E295" s="128"/>
      <c r="F295" s="128"/>
      <c r="G295" s="128"/>
      <c r="H295" s="128"/>
      <c r="I295" s="128"/>
      <c r="J295" s="128"/>
      <c r="K295" s="128"/>
      <c r="L295" s="128"/>
      <c r="M295" s="128"/>
      <c r="N295" s="128"/>
      <c r="O295" s="128"/>
      <c r="P295" s="128"/>
      <c r="Q295" s="128"/>
      <c r="R295" s="128"/>
      <c r="S295" s="128"/>
      <c r="T295" s="128"/>
      <c r="U295" s="128"/>
      <c r="V295" s="128"/>
      <c r="W295" s="183"/>
      <c r="X295" s="128"/>
      <c r="Y295" s="128"/>
      <c r="Z295" s="128"/>
      <c r="AA295" s="128"/>
      <c r="AB295" s="128"/>
    </row>
    <row r="296" spans="2:28">
      <c r="B296" s="128"/>
      <c r="C296" s="128"/>
      <c r="D296" s="128"/>
      <c r="E296" s="128"/>
      <c r="F296" s="128"/>
      <c r="G296" s="128"/>
      <c r="H296" s="128"/>
      <c r="I296" s="128"/>
      <c r="J296" s="128"/>
      <c r="K296" s="128"/>
      <c r="L296" s="128"/>
      <c r="M296" s="128"/>
      <c r="N296" s="128"/>
      <c r="O296" s="128"/>
      <c r="P296" s="128"/>
      <c r="Q296" s="128"/>
      <c r="R296" s="128"/>
      <c r="S296" s="128"/>
      <c r="T296" s="128"/>
      <c r="U296" s="128"/>
      <c r="V296" s="128"/>
      <c r="W296" s="183"/>
      <c r="X296" s="128"/>
      <c r="Y296" s="128"/>
      <c r="Z296" s="128"/>
      <c r="AA296" s="128"/>
      <c r="AB296" s="128"/>
    </row>
    <row r="297" spans="2:28">
      <c r="B297" s="128"/>
      <c r="C297" s="128"/>
      <c r="D297" s="128"/>
      <c r="E297" s="128"/>
      <c r="F297" s="128"/>
      <c r="G297" s="128"/>
      <c r="H297" s="128"/>
      <c r="I297" s="128"/>
      <c r="J297" s="128"/>
      <c r="K297" s="128"/>
      <c r="L297" s="128"/>
      <c r="M297" s="128"/>
      <c r="N297" s="128"/>
      <c r="O297" s="128"/>
      <c r="P297" s="128"/>
      <c r="Q297" s="128"/>
      <c r="R297" s="128"/>
      <c r="S297" s="128"/>
      <c r="T297" s="128"/>
      <c r="U297" s="128"/>
      <c r="V297" s="128"/>
      <c r="W297" s="183"/>
      <c r="X297" s="128"/>
      <c r="Y297" s="128"/>
      <c r="Z297" s="128"/>
      <c r="AA297" s="128"/>
      <c r="AB297" s="128"/>
    </row>
    <row r="298" spans="2:28">
      <c r="B298" s="128"/>
      <c r="C298" s="128"/>
      <c r="D298" s="128"/>
      <c r="E298" s="128"/>
      <c r="F298" s="128"/>
      <c r="G298" s="128"/>
      <c r="H298" s="128"/>
      <c r="I298" s="128"/>
      <c r="J298" s="128"/>
      <c r="K298" s="128"/>
      <c r="L298" s="128"/>
      <c r="M298" s="128"/>
      <c r="N298" s="128"/>
      <c r="O298" s="128"/>
      <c r="P298" s="128"/>
      <c r="Q298" s="128"/>
      <c r="R298" s="128"/>
      <c r="S298" s="128"/>
      <c r="T298" s="128"/>
      <c r="U298" s="128"/>
      <c r="V298" s="128"/>
      <c r="W298" s="183"/>
      <c r="X298" s="128"/>
      <c r="Y298" s="128"/>
      <c r="Z298" s="128"/>
      <c r="AA298" s="128"/>
      <c r="AB298" s="128"/>
    </row>
    <row r="299" spans="2:28">
      <c r="B299" s="128"/>
      <c r="C299" s="128"/>
      <c r="D299" s="128"/>
      <c r="E299" s="128"/>
      <c r="F299" s="128"/>
      <c r="G299" s="128"/>
      <c r="H299" s="128"/>
      <c r="I299" s="128"/>
      <c r="J299" s="128"/>
      <c r="K299" s="128"/>
      <c r="L299" s="128"/>
      <c r="M299" s="128"/>
      <c r="N299" s="128"/>
      <c r="O299" s="128"/>
      <c r="P299" s="128"/>
      <c r="Q299" s="128"/>
      <c r="R299" s="128"/>
      <c r="S299" s="128"/>
      <c r="T299" s="128"/>
      <c r="U299" s="128"/>
      <c r="V299" s="128"/>
      <c r="W299" s="183"/>
      <c r="X299" s="128"/>
      <c r="Y299" s="128"/>
      <c r="Z299" s="128"/>
      <c r="AA299" s="128"/>
      <c r="AB299" s="128"/>
    </row>
    <row r="300" spans="2:28">
      <c r="B300" s="128"/>
      <c r="C300" s="128"/>
      <c r="D300" s="128"/>
      <c r="E300" s="128"/>
      <c r="F300" s="128"/>
      <c r="G300" s="128"/>
      <c r="H300" s="128"/>
      <c r="I300" s="128"/>
      <c r="J300" s="128"/>
      <c r="K300" s="128"/>
      <c r="L300" s="128"/>
      <c r="M300" s="128"/>
      <c r="N300" s="128"/>
      <c r="O300" s="128"/>
      <c r="P300" s="128"/>
      <c r="Q300" s="128"/>
      <c r="R300" s="128"/>
      <c r="S300" s="128"/>
      <c r="T300" s="128"/>
      <c r="U300" s="128"/>
      <c r="V300" s="128"/>
      <c r="W300" s="183"/>
      <c r="X300" s="128"/>
      <c r="Y300" s="128"/>
      <c r="Z300" s="128"/>
      <c r="AA300" s="128"/>
      <c r="AB300" s="128"/>
    </row>
    <row r="301" spans="2:28">
      <c r="B301" s="128"/>
      <c r="C301" s="128"/>
      <c r="D301" s="128"/>
      <c r="E301" s="128"/>
      <c r="F301" s="128"/>
      <c r="G301" s="128"/>
      <c r="H301" s="128"/>
      <c r="I301" s="128"/>
      <c r="J301" s="128"/>
      <c r="K301" s="128"/>
      <c r="L301" s="128"/>
      <c r="M301" s="128"/>
      <c r="N301" s="128"/>
      <c r="O301" s="128"/>
      <c r="P301" s="128"/>
      <c r="Q301" s="128"/>
      <c r="R301" s="128"/>
      <c r="S301" s="128"/>
      <c r="T301" s="128"/>
      <c r="U301" s="128"/>
      <c r="V301" s="128"/>
      <c r="W301" s="183"/>
      <c r="X301" s="128"/>
      <c r="Y301" s="128"/>
      <c r="Z301" s="128"/>
      <c r="AA301" s="128"/>
      <c r="AB301" s="128"/>
    </row>
    <row r="302" spans="2:28">
      <c r="B302" s="128"/>
      <c r="C302" s="128"/>
      <c r="D302" s="128"/>
      <c r="E302" s="128"/>
      <c r="F302" s="128"/>
      <c r="G302" s="128"/>
      <c r="H302" s="128"/>
      <c r="I302" s="128"/>
      <c r="J302" s="128"/>
      <c r="K302" s="128"/>
      <c r="L302" s="128"/>
      <c r="M302" s="128"/>
      <c r="N302" s="128"/>
      <c r="O302" s="128"/>
      <c r="P302" s="128"/>
      <c r="Q302" s="128"/>
      <c r="R302" s="128"/>
      <c r="S302" s="128"/>
      <c r="T302" s="128"/>
      <c r="U302" s="128"/>
      <c r="V302" s="128"/>
      <c r="W302" s="183"/>
      <c r="X302" s="128"/>
      <c r="Y302" s="128"/>
      <c r="Z302" s="128"/>
      <c r="AA302" s="128"/>
      <c r="AB302" s="128"/>
    </row>
    <row r="303" spans="2:28">
      <c r="B303" s="128"/>
      <c r="C303" s="128"/>
      <c r="D303" s="128"/>
      <c r="E303" s="128"/>
      <c r="F303" s="128"/>
      <c r="G303" s="128"/>
      <c r="H303" s="128"/>
      <c r="I303" s="128"/>
      <c r="J303" s="128"/>
      <c r="K303" s="128"/>
      <c r="L303" s="128"/>
      <c r="M303" s="128"/>
      <c r="N303" s="128"/>
      <c r="O303" s="128"/>
      <c r="P303" s="128"/>
      <c r="Q303" s="128"/>
      <c r="R303" s="128"/>
      <c r="S303" s="128"/>
      <c r="T303" s="128"/>
      <c r="U303" s="128"/>
      <c r="V303" s="128"/>
      <c r="W303" s="183"/>
      <c r="X303" s="128"/>
      <c r="Y303" s="128"/>
      <c r="Z303" s="128"/>
      <c r="AA303" s="128"/>
      <c r="AB303" s="128"/>
    </row>
    <row r="304" spans="2:28">
      <c r="B304" s="128"/>
      <c r="C304" s="128"/>
      <c r="D304" s="128"/>
      <c r="E304" s="128"/>
      <c r="F304" s="128"/>
      <c r="G304" s="128"/>
      <c r="H304" s="128"/>
      <c r="I304" s="128"/>
      <c r="J304" s="128"/>
      <c r="K304" s="128"/>
      <c r="L304" s="128"/>
      <c r="M304" s="128"/>
      <c r="N304" s="128"/>
      <c r="O304" s="128"/>
      <c r="P304" s="128"/>
      <c r="Q304" s="128"/>
      <c r="R304" s="128"/>
      <c r="S304" s="128"/>
      <c r="T304" s="128"/>
      <c r="U304" s="128"/>
      <c r="V304" s="128"/>
      <c r="W304" s="183"/>
      <c r="X304" s="128"/>
      <c r="Y304" s="128"/>
      <c r="Z304" s="128"/>
      <c r="AA304" s="128"/>
      <c r="AB304" s="128"/>
    </row>
    <row r="305" spans="2:28">
      <c r="B305" s="128"/>
      <c r="C305" s="128"/>
      <c r="D305" s="128"/>
      <c r="E305" s="128"/>
      <c r="F305" s="128"/>
      <c r="G305" s="128"/>
      <c r="H305" s="128"/>
      <c r="I305" s="128"/>
      <c r="J305" s="128"/>
      <c r="K305" s="128"/>
      <c r="L305" s="128"/>
      <c r="M305" s="128"/>
      <c r="N305" s="128"/>
      <c r="O305" s="128"/>
      <c r="P305" s="128"/>
      <c r="Q305" s="128"/>
      <c r="R305" s="128"/>
      <c r="S305" s="128"/>
      <c r="T305" s="128"/>
      <c r="U305" s="128"/>
      <c r="V305" s="128"/>
      <c r="W305" s="183"/>
      <c r="X305" s="128"/>
      <c r="Y305" s="128"/>
      <c r="Z305" s="128"/>
      <c r="AA305" s="128"/>
      <c r="AB305" s="128"/>
    </row>
    <row r="306" spans="2:28">
      <c r="B306" s="128"/>
      <c r="C306" s="128"/>
      <c r="D306" s="128"/>
      <c r="E306" s="128"/>
      <c r="F306" s="128"/>
      <c r="G306" s="128"/>
      <c r="H306" s="128"/>
      <c r="I306" s="128"/>
      <c r="J306" s="128"/>
      <c r="K306" s="128"/>
      <c r="L306" s="128"/>
      <c r="M306" s="128"/>
      <c r="N306" s="128"/>
      <c r="O306" s="128"/>
      <c r="P306" s="128"/>
      <c r="Q306" s="128"/>
      <c r="R306" s="128"/>
      <c r="S306" s="128"/>
      <c r="T306" s="128"/>
      <c r="U306" s="128"/>
      <c r="V306" s="128"/>
      <c r="W306" s="183"/>
      <c r="X306" s="128"/>
      <c r="Y306" s="128"/>
      <c r="Z306" s="128"/>
      <c r="AA306" s="128"/>
      <c r="AB306" s="128"/>
    </row>
    <row r="307" spans="2:28">
      <c r="B307" s="128"/>
      <c r="C307" s="128"/>
      <c r="D307" s="128"/>
      <c r="E307" s="128"/>
      <c r="F307" s="128"/>
      <c r="G307" s="128"/>
      <c r="H307" s="128"/>
      <c r="I307" s="128"/>
      <c r="J307" s="128"/>
      <c r="K307" s="128"/>
      <c r="L307" s="128"/>
      <c r="M307" s="128"/>
      <c r="N307" s="128"/>
      <c r="O307" s="128"/>
      <c r="P307" s="128"/>
      <c r="Q307" s="128"/>
      <c r="R307" s="128"/>
      <c r="S307" s="128"/>
      <c r="T307" s="128"/>
      <c r="U307" s="128"/>
      <c r="V307" s="128"/>
      <c r="W307" s="183"/>
      <c r="X307" s="128"/>
      <c r="Y307" s="128"/>
      <c r="Z307" s="128"/>
      <c r="AA307" s="128"/>
      <c r="AB307" s="128"/>
    </row>
    <row r="308" spans="2:28">
      <c r="B308" s="128"/>
      <c r="C308" s="128"/>
      <c r="D308" s="128"/>
      <c r="E308" s="128"/>
      <c r="F308" s="128"/>
      <c r="G308" s="128"/>
      <c r="H308" s="128"/>
      <c r="I308" s="128"/>
      <c r="J308" s="128"/>
      <c r="K308" s="128"/>
      <c r="L308" s="128"/>
      <c r="M308" s="128"/>
      <c r="N308" s="128"/>
      <c r="O308" s="128"/>
      <c r="P308" s="128"/>
      <c r="Q308" s="128"/>
      <c r="R308" s="128"/>
      <c r="S308" s="128"/>
      <c r="T308" s="128"/>
      <c r="U308" s="128"/>
      <c r="V308" s="128"/>
      <c r="W308" s="183"/>
      <c r="X308" s="128"/>
      <c r="Y308" s="128"/>
      <c r="Z308" s="128"/>
      <c r="AA308" s="128"/>
      <c r="AB308" s="128"/>
    </row>
    <row r="309" spans="2:28">
      <c r="B309" s="128"/>
      <c r="C309" s="128"/>
      <c r="D309" s="128"/>
      <c r="E309" s="128"/>
      <c r="F309" s="128"/>
      <c r="G309" s="128"/>
      <c r="H309" s="128"/>
      <c r="I309" s="128"/>
      <c r="J309" s="128"/>
      <c r="K309" s="128"/>
      <c r="L309" s="128"/>
      <c r="M309" s="128"/>
      <c r="N309" s="128"/>
      <c r="O309" s="128"/>
      <c r="P309" s="128"/>
      <c r="Q309" s="128"/>
      <c r="R309" s="128"/>
      <c r="S309" s="128"/>
      <c r="T309" s="128"/>
      <c r="U309" s="128"/>
      <c r="V309" s="128"/>
      <c r="W309" s="183"/>
      <c r="X309" s="128"/>
      <c r="Y309" s="128"/>
      <c r="Z309" s="128"/>
      <c r="AA309" s="128"/>
      <c r="AB309" s="128"/>
    </row>
    <row r="310" spans="2:28">
      <c r="B310" s="128"/>
      <c r="C310" s="128"/>
      <c r="D310" s="128"/>
      <c r="E310" s="128"/>
      <c r="F310" s="128"/>
      <c r="G310" s="128"/>
      <c r="H310" s="128"/>
      <c r="I310" s="128"/>
      <c r="J310" s="128"/>
      <c r="K310" s="128"/>
      <c r="L310" s="128"/>
      <c r="M310" s="128"/>
      <c r="N310" s="128"/>
      <c r="O310" s="128"/>
      <c r="P310" s="128"/>
      <c r="Q310" s="128"/>
      <c r="R310" s="128"/>
      <c r="S310" s="128"/>
      <c r="T310" s="128"/>
      <c r="U310" s="128"/>
      <c r="V310" s="128"/>
      <c r="W310" s="183"/>
      <c r="X310" s="128"/>
      <c r="Y310" s="128"/>
      <c r="Z310" s="128"/>
      <c r="AA310" s="128"/>
      <c r="AB310" s="128"/>
    </row>
    <row r="311" spans="2:28">
      <c r="B311" s="128"/>
      <c r="C311" s="128"/>
      <c r="D311" s="128"/>
      <c r="E311" s="128"/>
      <c r="F311" s="128"/>
      <c r="G311" s="128"/>
      <c r="H311" s="128"/>
      <c r="I311" s="128"/>
      <c r="J311" s="128"/>
      <c r="K311" s="128"/>
      <c r="L311" s="128"/>
      <c r="M311" s="128"/>
      <c r="N311" s="128"/>
      <c r="O311" s="128"/>
      <c r="P311" s="128"/>
      <c r="Q311" s="128"/>
      <c r="R311" s="128"/>
      <c r="S311" s="128"/>
      <c r="T311" s="128"/>
      <c r="U311" s="128"/>
      <c r="V311" s="128"/>
      <c r="W311" s="183"/>
      <c r="X311" s="128"/>
      <c r="Y311" s="128"/>
      <c r="Z311" s="128"/>
      <c r="AA311" s="128"/>
      <c r="AB311" s="128"/>
    </row>
    <row r="312" spans="2:28">
      <c r="B312" s="128"/>
      <c r="C312" s="128"/>
      <c r="D312" s="128"/>
      <c r="E312" s="128"/>
      <c r="F312" s="128"/>
      <c r="G312" s="128"/>
      <c r="H312" s="128"/>
      <c r="I312" s="128"/>
      <c r="J312" s="128"/>
      <c r="K312" s="128"/>
      <c r="L312" s="128"/>
      <c r="M312" s="128"/>
      <c r="N312" s="128"/>
      <c r="O312" s="128"/>
      <c r="P312" s="128"/>
      <c r="Q312" s="128"/>
      <c r="R312" s="128"/>
      <c r="S312" s="128"/>
      <c r="T312" s="128"/>
      <c r="U312" s="128"/>
      <c r="V312" s="128"/>
      <c r="W312" s="183"/>
      <c r="X312" s="128"/>
      <c r="Y312" s="128"/>
      <c r="Z312" s="128"/>
      <c r="AA312" s="128"/>
      <c r="AB312" s="128"/>
    </row>
    <row r="313" spans="2:28">
      <c r="B313" s="128"/>
      <c r="C313" s="128"/>
      <c r="D313" s="128"/>
      <c r="E313" s="128"/>
      <c r="F313" s="128"/>
      <c r="G313" s="128"/>
      <c r="H313" s="128"/>
      <c r="I313" s="128"/>
      <c r="J313" s="128"/>
      <c r="K313" s="128"/>
      <c r="L313" s="128"/>
      <c r="M313" s="128"/>
      <c r="N313" s="128"/>
      <c r="O313" s="128"/>
      <c r="P313" s="128"/>
      <c r="Q313" s="128"/>
      <c r="R313" s="128"/>
      <c r="S313" s="128"/>
      <c r="T313" s="128"/>
      <c r="U313" s="128"/>
      <c r="V313" s="128"/>
      <c r="W313" s="183"/>
      <c r="X313" s="128"/>
      <c r="Y313" s="128"/>
      <c r="Z313" s="128"/>
      <c r="AA313" s="128"/>
      <c r="AB313" s="128"/>
    </row>
    <row r="314" spans="2:28">
      <c r="B314" s="128"/>
      <c r="C314" s="128"/>
      <c r="D314" s="128"/>
      <c r="E314" s="128"/>
      <c r="F314" s="128"/>
      <c r="G314" s="128"/>
      <c r="H314" s="128"/>
      <c r="I314" s="128"/>
      <c r="J314" s="128"/>
      <c r="K314" s="128"/>
      <c r="L314" s="128"/>
      <c r="M314" s="128"/>
      <c r="N314" s="128"/>
      <c r="O314" s="128"/>
      <c r="P314" s="128"/>
      <c r="Q314" s="128"/>
      <c r="R314" s="128"/>
      <c r="S314" s="128"/>
      <c r="T314" s="128"/>
      <c r="U314" s="128"/>
      <c r="V314" s="128"/>
      <c r="W314" s="183"/>
      <c r="X314" s="128"/>
      <c r="Y314" s="128"/>
      <c r="Z314" s="128"/>
      <c r="AA314" s="128"/>
      <c r="AB314" s="128"/>
    </row>
    <row r="315" spans="2:28">
      <c r="B315" s="128"/>
      <c r="C315" s="128"/>
      <c r="D315" s="128"/>
      <c r="E315" s="128"/>
      <c r="F315" s="128"/>
      <c r="G315" s="128"/>
      <c r="H315" s="128"/>
      <c r="I315" s="128"/>
      <c r="J315" s="128"/>
      <c r="K315" s="128"/>
      <c r="L315" s="128"/>
      <c r="M315" s="128"/>
      <c r="N315" s="128"/>
      <c r="O315" s="128"/>
      <c r="P315" s="128"/>
      <c r="Q315" s="128"/>
      <c r="R315" s="128"/>
      <c r="S315" s="128"/>
      <c r="T315" s="128"/>
      <c r="U315" s="128"/>
      <c r="V315" s="128"/>
      <c r="W315" s="183"/>
      <c r="X315" s="128"/>
      <c r="Y315" s="128"/>
      <c r="Z315" s="128"/>
      <c r="AA315" s="128"/>
      <c r="AB315" s="128"/>
    </row>
    <row r="316" spans="2:28">
      <c r="B316" s="128"/>
      <c r="C316" s="128"/>
      <c r="D316" s="128"/>
      <c r="E316" s="128"/>
      <c r="F316" s="128"/>
      <c r="G316" s="128"/>
      <c r="H316" s="128"/>
      <c r="I316" s="128"/>
      <c r="J316" s="128"/>
      <c r="K316" s="128"/>
      <c r="L316" s="128"/>
      <c r="M316" s="128"/>
      <c r="N316" s="128"/>
      <c r="O316" s="128"/>
      <c r="P316" s="128"/>
      <c r="Q316" s="128"/>
      <c r="R316" s="128"/>
      <c r="S316" s="128"/>
      <c r="T316" s="128"/>
      <c r="U316" s="128"/>
      <c r="V316" s="128"/>
      <c r="W316" s="183"/>
      <c r="X316" s="128"/>
      <c r="Y316" s="128"/>
      <c r="Z316" s="128"/>
      <c r="AA316" s="128"/>
      <c r="AB316" s="128"/>
    </row>
    <row r="317" spans="2:28">
      <c r="B317" s="128"/>
      <c r="C317" s="128"/>
      <c r="D317" s="128"/>
      <c r="E317" s="128"/>
      <c r="F317" s="128"/>
      <c r="G317" s="128"/>
      <c r="H317" s="128"/>
      <c r="I317" s="128"/>
      <c r="J317" s="128"/>
      <c r="K317" s="128"/>
      <c r="L317" s="128"/>
      <c r="M317" s="128"/>
      <c r="N317" s="128"/>
      <c r="O317" s="128"/>
      <c r="P317" s="128"/>
      <c r="Q317" s="128"/>
      <c r="R317" s="128"/>
      <c r="S317" s="128"/>
      <c r="T317" s="128"/>
      <c r="U317" s="128"/>
      <c r="V317" s="128"/>
      <c r="W317" s="183"/>
      <c r="X317" s="128"/>
      <c r="Y317" s="128"/>
      <c r="Z317" s="128"/>
      <c r="AA317" s="128"/>
      <c r="AB317" s="128"/>
    </row>
    <row r="318" spans="2:28">
      <c r="B318" s="128"/>
      <c r="C318" s="128"/>
      <c r="D318" s="128"/>
      <c r="E318" s="128"/>
      <c r="F318" s="128"/>
      <c r="G318" s="128"/>
      <c r="H318" s="128"/>
      <c r="I318" s="128"/>
      <c r="J318" s="128"/>
      <c r="K318" s="128"/>
      <c r="L318" s="128"/>
      <c r="M318" s="128"/>
      <c r="N318" s="128"/>
      <c r="O318" s="128"/>
      <c r="P318" s="128"/>
      <c r="Q318" s="128"/>
      <c r="R318" s="128"/>
      <c r="S318" s="128"/>
      <c r="T318" s="128"/>
      <c r="U318" s="128"/>
      <c r="V318" s="128"/>
      <c r="W318" s="183"/>
      <c r="X318" s="128"/>
      <c r="Y318" s="128"/>
      <c r="Z318" s="128"/>
      <c r="AA318" s="128"/>
      <c r="AB318" s="128"/>
    </row>
    <row r="319" spans="2:28">
      <c r="B319" s="128"/>
      <c r="C319" s="128"/>
      <c r="D319" s="128"/>
      <c r="E319" s="128"/>
      <c r="F319" s="128"/>
      <c r="G319" s="128"/>
      <c r="H319" s="128"/>
      <c r="I319" s="128"/>
      <c r="J319" s="128"/>
      <c r="K319" s="128"/>
      <c r="L319" s="128"/>
      <c r="M319" s="128"/>
      <c r="N319" s="128"/>
      <c r="O319" s="128"/>
      <c r="P319" s="128"/>
      <c r="Q319" s="128"/>
      <c r="R319" s="128"/>
      <c r="S319" s="128"/>
      <c r="T319" s="128"/>
      <c r="U319" s="128"/>
      <c r="V319" s="128"/>
      <c r="W319" s="183"/>
      <c r="X319" s="128"/>
      <c r="Y319" s="128"/>
      <c r="Z319" s="128"/>
      <c r="AA319" s="128"/>
      <c r="AB319" s="128"/>
    </row>
    <row r="320" spans="2:28">
      <c r="B320" s="128"/>
      <c r="C320" s="128"/>
      <c r="D320" s="128"/>
      <c r="E320" s="128"/>
      <c r="F320" s="128"/>
      <c r="G320" s="128"/>
      <c r="H320" s="128"/>
      <c r="I320" s="128"/>
      <c r="J320" s="128"/>
      <c r="K320" s="128"/>
      <c r="L320" s="128"/>
      <c r="M320" s="128"/>
      <c r="N320" s="128"/>
      <c r="O320" s="128"/>
      <c r="P320" s="128"/>
      <c r="Q320" s="128"/>
      <c r="R320" s="128"/>
      <c r="S320" s="128"/>
      <c r="T320" s="128"/>
      <c r="U320" s="128"/>
      <c r="V320" s="128"/>
      <c r="W320" s="183"/>
      <c r="X320" s="128"/>
      <c r="Y320" s="128"/>
      <c r="Z320" s="128"/>
      <c r="AA320" s="128"/>
      <c r="AB320" s="128"/>
    </row>
    <row r="321" spans="2:28">
      <c r="B321" s="128"/>
      <c r="C321" s="128"/>
      <c r="D321" s="128"/>
      <c r="E321" s="128"/>
      <c r="F321" s="128"/>
      <c r="G321" s="128"/>
      <c r="H321" s="128"/>
      <c r="I321" s="128"/>
      <c r="J321" s="128"/>
      <c r="K321" s="128"/>
      <c r="L321" s="128"/>
      <c r="M321" s="128"/>
      <c r="N321" s="128"/>
      <c r="O321" s="128"/>
      <c r="P321" s="128"/>
      <c r="Q321" s="128"/>
      <c r="R321" s="128"/>
      <c r="S321" s="128"/>
      <c r="T321" s="128"/>
      <c r="U321" s="128"/>
      <c r="V321" s="128"/>
      <c r="W321" s="183"/>
      <c r="X321" s="128"/>
      <c r="Y321" s="128"/>
      <c r="Z321" s="128"/>
      <c r="AA321" s="128"/>
      <c r="AB321" s="128"/>
    </row>
    <row r="322" spans="2:28">
      <c r="B322" s="128"/>
      <c r="C322" s="128"/>
      <c r="D322" s="128"/>
      <c r="E322" s="128"/>
      <c r="F322" s="128"/>
      <c r="G322" s="128"/>
      <c r="H322" s="128"/>
      <c r="I322" s="128"/>
      <c r="J322" s="128"/>
      <c r="K322" s="128"/>
      <c r="L322" s="128"/>
      <c r="M322" s="128"/>
      <c r="N322" s="128"/>
      <c r="O322" s="128"/>
      <c r="P322" s="128"/>
      <c r="Q322" s="128"/>
      <c r="R322" s="128"/>
      <c r="S322" s="128"/>
      <c r="T322" s="128"/>
      <c r="U322" s="128"/>
      <c r="V322" s="128"/>
      <c r="W322" s="183"/>
      <c r="X322" s="128"/>
      <c r="Y322" s="128"/>
      <c r="Z322" s="128"/>
      <c r="AA322" s="128"/>
      <c r="AB322" s="128"/>
    </row>
    <row r="323" spans="2:28">
      <c r="B323" s="128"/>
      <c r="C323" s="128"/>
      <c r="D323" s="128"/>
      <c r="E323" s="128"/>
      <c r="F323" s="128"/>
      <c r="G323" s="128"/>
      <c r="H323" s="128"/>
      <c r="I323" s="128"/>
      <c r="J323" s="128"/>
      <c r="K323" s="128"/>
      <c r="L323" s="128"/>
      <c r="M323" s="128"/>
      <c r="N323" s="128"/>
      <c r="O323" s="128"/>
      <c r="P323" s="128"/>
      <c r="Q323" s="128"/>
      <c r="R323" s="128"/>
      <c r="S323" s="128"/>
      <c r="T323" s="128"/>
      <c r="U323" s="128"/>
      <c r="V323" s="128"/>
      <c r="W323" s="183"/>
      <c r="X323" s="128"/>
      <c r="Y323" s="128"/>
      <c r="Z323" s="128"/>
      <c r="AA323" s="128"/>
      <c r="AB323" s="128"/>
    </row>
    <row r="324" spans="2:28">
      <c r="B324" s="128"/>
      <c r="C324" s="128"/>
      <c r="D324" s="128"/>
      <c r="E324" s="128"/>
      <c r="F324" s="128"/>
      <c r="G324" s="128"/>
      <c r="H324" s="128"/>
      <c r="I324" s="128"/>
      <c r="J324" s="128"/>
      <c r="K324" s="128"/>
      <c r="L324" s="128"/>
      <c r="M324" s="128"/>
      <c r="N324" s="128"/>
      <c r="O324" s="128"/>
      <c r="P324" s="128"/>
      <c r="Q324" s="128"/>
      <c r="R324" s="128"/>
      <c r="S324" s="128"/>
      <c r="T324" s="128"/>
      <c r="U324" s="128"/>
      <c r="V324" s="128"/>
      <c r="W324" s="183"/>
      <c r="X324" s="128"/>
      <c r="Y324" s="128"/>
      <c r="Z324" s="128"/>
      <c r="AA324" s="128"/>
      <c r="AB324" s="128"/>
    </row>
    <row r="325" spans="2:28">
      <c r="B325" s="128"/>
      <c r="C325" s="128"/>
      <c r="D325" s="128"/>
      <c r="E325" s="128"/>
      <c r="F325" s="128"/>
      <c r="G325" s="128"/>
      <c r="H325" s="128"/>
      <c r="I325" s="128"/>
      <c r="J325" s="128"/>
      <c r="K325" s="128"/>
      <c r="L325" s="128"/>
      <c r="M325" s="128"/>
      <c r="N325" s="128"/>
      <c r="O325" s="128"/>
      <c r="P325" s="128"/>
      <c r="Q325" s="128"/>
      <c r="R325" s="128"/>
      <c r="S325" s="128"/>
      <c r="T325" s="128"/>
      <c r="U325" s="128"/>
      <c r="V325" s="128"/>
      <c r="W325" s="183"/>
      <c r="X325" s="128"/>
      <c r="Y325" s="128"/>
      <c r="Z325" s="128"/>
      <c r="AA325" s="128"/>
      <c r="AB325" s="128"/>
    </row>
    <row r="326" spans="2:28">
      <c r="B326" s="128"/>
      <c r="C326" s="128"/>
      <c r="D326" s="128"/>
      <c r="E326" s="128"/>
      <c r="F326" s="128"/>
      <c r="G326" s="128"/>
      <c r="H326" s="128"/>
      <c r="I326" s="128"/>
      <c r="J326" s="128"/>
      <c r="K326" s="128"/>
      <c r="L326" s="128"/>
      <c r="M326" s="128"/>
      <c r="N326" s="128"/>
      <c r="O326" s="128"/>
      <c r="P326" s="128"/>
      <c r="Q326" s="128"/>
      <c r="R326" s="128"/>
      <c r="S326" s="128"/>
      <c r="T326" s="128"/>
      <c r="U326" s="128"/>
      <c r="V326" s="128"/>
      <c r="W326" s="183"/>
      <c r="X326" s="128"/>
      <c r="Y326" s="128"/>
      <c r="Z326" s="128"/>
      <c r="AA326" s="128"/>
      <c r="AB326" s="128"/>
    </row>
    <row r="327" spans="2:28">
      <c r="B327" s="128"/>
      <c r="C327" s="128"/>
      <c r="D327" s="128"/>
      <c r="E327" s="128"/>
      <c r="F327" s="128"/>
      <c r="G327" s="128"/>
      <c r="H327" s="128"/>
      <c r="I327" s="128"/>
      <c r="J327" s="128"/>
      <c r="K327" s="128"/>
      <c r="L327" s="128"/>
      <c r="M327" s="128"/>
      <c r="N327" s="128"/>
      <c r="O327" s="128"/>
      <c r="P327" s="128"/>
      <c r="Q327" s="128"/>
      <c r="R327" s="128"/>
      <c r="S327" s="128"/>
      <c r="T327" s="128"/>
      <c r="U327" s="128"/>
      <c r="V327" s="128"/>
      <c r="W327" s="183"/>
      <c r="X327" s="128"/>
      <c r="Y327" s="128"/>
      <c r="Z327" s="128"/>
      <c r="AA327" s="128"/>
      <c r="AB327" s="128"/>
    </row>
    <row r="328" spans="2:28">
      <c r="B328" s="128"/>
      <c r="C328" s="128"/>
      <c r="D328" s="128"/>
      <c r="E328" s="128"/>
      <c r="F328" s="128"/>
      <c r="G328" s="128"/>
      <c r="H328" s="128"/>
      <c r="I328" s="128"/>
      <c r="J328" s="128"/>
      <c r="K328" s="128"/>
      <c r="L328" s="128"/>
      <c r="M328" s="128"/>
      <c r="N328" s="128"/>
      <c r="O328" s="128"/>
      <c r="P328" s="128"/>
      <c r="Q328" s="128"/>
      <c r="R328" s="128"/>
      <c r="S328" s="128"/>
      <c r="T328" s="128"/>
      <c r="U328" s="128"/>
      <c r="V328" s="128"/>
      <c r="W328" s="183"/>
      <c r="X328" s="128"/>
      <c r="Y328" s="128"/>
      <c r="Z328" s="128"/>
      <c r="AA328" s="128"/>
      <c r="AB328" s="128"/>
    </row>
    <row r="329" spans="2:28">
      <c r="B329" s="128"/>
      <c r="C329" s="128"/>
      <c r="D329" s="128"/>
      <c r="E329" s="128"/>
      <c r="F329" s="128"/>
      <c r="G329" s="128"/>
      <c r="H329" s="128"/>
      <c r="I329" s="128"/>
      <c r="J329" s="128"/>
      <c r="K329" s="128"/>
      <c r="L329" s="128"/>
      <c r="M329" s="128"/>
      <c r="N329" s="128"/>
      <c r="O329" s="128"/>
      <c r="P329" s="128"/>
      <c r="Q329" s="128"/>
      <c r="R329" s="128"/>
      <c r="S329" s="128"/>
      <c r="T329" s="128"/>
      <c r="U329" s="128"/>
      <c r="V329" s="128"/>
      <c r="W329" s="183"/>
      <c r="X329" s="128"/>
      <c r="Y329" s="128"/>
      <c r="Z329" s="128"/>
      <c r="AA329" s="128"/>
      <c r="AB329" s="128"/>
    </row>
    <row r="330" spans="2:28">
      <c r="B330" s="128"/>
      <c r="C330" s="128"/>
      <c r="D330" s="128"/>
      <c r="E330" s="128"/>
      <c r="F330" s="128"/>
      <c r="G330" s="128"/>
      <c r="H330" s="128"/>
      <c r="I330" s="128"/>
      <c r="J330" s="128"/>
      <c r="K330" s="128"/>
      <c r="L330" s="128"/>
      <c r="M330" s="128"/>
      <c r="N330" s="128"/>
      <c r="O330" s="128"/>
      <c r="P330" s="128"/>
      <c r="Q330" s="128"/>
      <c r="R330" s="128"/>
      <c r="S330" s="128"/>
      <c r="T330" s="128"/>
      <c r="U330" s="128"/>
      <c r="V330" s="128"/>
      <c r="W330" s="183"/>
      <c r="X330" s="128"/>
      <c r="Y330" s="128"/>
      <c r="Z330" s="128"/>
      <c r="AA330" s="128"/>
      <c r="AB330" s="128"/>
    </row>
    <row r="331" spans="2:28">
      <c r="B331" s="128"/>
      <c r="C331" s="128"/>
      <c r="D331" s="128"/>
      <c r="E331" s="128"/>
      <c r="F331" s="128"/>
      <c r="G331" s="128"/>
      <c r="H331" s="128"/>
      <c r="I331" s="128"/>
      <c r="J331" s="128"/>
      <c r="K331" s="128"/>
      <c r="L331" s="128"/>
      <c r="M331" s="128"/>
      <c r="N331" s="128"/>
      <c r="O331" s="128"/>
      <c r="P331" s="128"/>
      <c r="Q331" s="128"/>
      <c r="R331" s="128"/>
      <c r="S331" s="128"/>
      <c r="T331" s="128"/>
      <c r="U331" s="128"/>
      <c r="V331" s="128"/>
      <c r="W331" s="183"/>
      <c r="X331" s="128"/>
      <c r="Y331" s="128"/>
      <c r="Z331" s="128"/>
      <c r="AA331" s="128"/>
      <c r="AB331" s="128"/>
    </row>
    <row r="332" spans="2:28">
      <c r="B332" s="128"/>
      <c r="C332" s="128"/>
      <c r="D332" s="128"/>
      <c r="E332" s="128"/>
      <c r="F332" s="128"/>
      <c r="G332" s="128"/>
      <c r="H332" s="128"/>
      <c r="I332" s="128"/>
      <c r="J332" s="128"/>
      <c r="K332" s="128"/>
      <c r="L332" s="128"/>
      <c r="M332" s="128"/>
      <c r="N332" s="128"/>
      <c r="O332" s="128"/>
      <c r="P332" s="128"/>
      <c r="Q332" s="128"/>
      <c r="R332" s="128"/>
      <c r="S332" s="128"/>
      <c r="T332" s="128"/>
      <c r="U332" s="128"/>
      <c r="V332" s="128"/>
      <c r="W332" s="183"/>
      <c r="X332" s="128"/>
      <c r="Y332" s="128"/>
      <c r="Z332" s="128"/>
      <c r="AA332" s="128"/>
      <c r="AB332" s="128"/>
    </row>
    <row r="333" spans="2:28">
      <c r="B333" s="128"/>
      <c r="C333" s="128"/>
      <c r="D333" s="128"/>
      <c r="E333" s="128"/>
      <c r="F333" s="128"/>
      <c r="G333" s="128"/>
      <c r="H333" s="128"/>
      <c r="I333" s="128"/>
      <c r="J333" s="128"/>
      <c r="K333" s="128"/>
      <c r="L333" s="128"/>
      <c r="M333" s="128"/>
      <c r="N333" s="128"/>
      <c r="O333" s="128"/>
      <c r="P333" s="128"/>
      <c r="Q333" s="128"/>
      <c r="R333" s="128"/>
      <c r="S333" s="128"/>
      <c r="T333" s="128"/>
      <c r="U333" s="128"/>
      <c r="V333" s="128"/>
      <c r="W333" s="183"/>
      <c r="X333" s="128"/>
      <c r="Y333" s="128"/>
      <c r="Z333" s="128"/>
      <c r="AA333" s="128"/>
      <c r="AB333" s="128"/>
    </row>
    <row r="334" spans="2:28">
      <c r="B334" s="128"/>
      <c r="C334" s="128"/>
      <c r="D334" s="128"/>
      <c r="E334" s="128"/>
      <c r="F334" s="128"/>
      <c r="G334" s="128"/>
      <c r="H334" s="128"/>
      <c r="I334" s="128"/>
      <c r="J334" s="128"/>
      <c r="K334" s="128"/>
      <c r="L334" s="128"/>
      <c r="M334" s="128"/>
      <c r="N334" s="128"/>
      <c r="O334" s="128"/>
      <c r="P334" s="128"/>
      <c r="Q334" s="128"/>
      <c r="R334" s="128"/>
      <c r="S334" s="128"/>
      <c r="T334" s="128"/>
      <c r="U334" s="128"/>
      <c r="V334" s="128"/>
      <c r="W334" s="183"/>
      <c r="X334" s="128"/>
      <c r="Y334" s="128"/>
      <c r="Z334" s="128"/>
      <c r="AA334" s="128"/>
      <c r="AB334" s="128"/>
    </row>
    <row r="335" spans="2:28">
      <c r="B335" s="128"/>
      <c r="C335" s="128"/>
      <c r="D335" s="128"/>
      <c r="E335" s="128"/>
      <c r="F335" s="128"/>
      <c r="G335" s="128"/>
      <c r="H335" s="128"/>
      <c r="I335" s="128"/>
      <c r="J335" s="128"/>
      <c r="K335" s="128"/>
      <c r="L335" s="128"/>
      <c r="M335" s="128"/>
      <c r="N335" s="128"/>
      <c r="O335" s="128"/>
      <c r="P335" s="128"/>
      <c r="Q335" s="128"/>
      <c r="R335" s="128"/>
      <c r="S335" s="128"/>
      <c r="T335" s="128"/>
      <c r="U335" s="128"/>
      <c r="V335" s="128"/>
      <c r="W335" s="183"/>
      <c r="X335" s="128"/>
      <c r="Y335" s="128"/>
      <c r="Z335" s="128"/>
      <c r="AA335" s="128"/>
      <c r="AB335" s="128"/>
    </row>
    <row r="336" spans="2:28">
      <c r="B336" s="128"/>
      <c r="C336" s="128"/>
      <c r="D336" s="128"/>
      <c r="E336" s="128"/>
      <c r="F336" s="128"/>
      <c r="G336" s="128"/>
      <c r="H336" s="128"/>
      <c r="I336" s="128"/>
      <c r="J336" s="128"/>
      <c r="K336" s="128"/>
      <c r="L336" s="128"/>
      <c r="M336" s="128"/>
      <c r="N336" s="128"/>
      <c r="O336" s="128"/>
      <c r="P336" s="128"/>
      <c r="Q336" s="128"/>
      <c r="R336" s="128"/>
      <c r="S336" s="128"/>
      <c r="T336" s="128"/>
      <c r="U336" s="128"/>
      <c r="V336" s="128"/>
      <c r="W336" s="183"/>
      <c r="X336" s="128"/>
      <c r="Y336" s="128"/>
      <c r="Z336" s="128"/>
      <c r="AA336" s="128"/>
      <c r="AB336" s="128"/>
    </row>
    <row r="337" spans="2:28">
      <c r="B337" s="128"/>
      <c r="C337" s="128"/>
      <c r="D337" s="128"/>
      <c r="E337" s="128"/>
      <c r="F337" s="128"/>
      <c r="G337" s="128"/>
      <c r="H337" s="128"/>
      <c r="I337" s="128"/>
      <c r="J337" s="128"/>
      <c r="K337" s="128"/>
      <c r="L337" s="128"/>
      <c r="M337" s="128"/>
      <c r="N337" s="128"/>
      <c r="O337" s="128"/>
      <c r="P337" s="128"/>
      <c r="Q337" s="128"/>
      <c r="R337" s="128"/>
      <c r="S337" s="128"/>
      <c r="T337" s="128"/>
      <c r="U337" s="128"/>
      <c r="V337" s="128"/>
      <c r="W337" s="183"/>
      <c r="X337" s="128"/>
      <c r="Y337" s="128"/>
      <c r="Z337" s="128"/>
      <c r="AA337" s="128"/>
      <c r="AB337" s="128"/>
    </row>
    <row r="338" spans="2:28">
      <c r="B338" s="128"/>
      <c r="C338" s="128"/>
      <c r="D338" s="128"/>
      <c r="E338" s="128"/>
      <c r="F338" s="128"/>
      <c r="G338" s="128"/>
      <c r="H338" s="128"/>
      <c r="I338" s="128"/>
      <c r="J338" s="128"/>
      <c r="K338" s="128"/>
      <c r="L338" s="128"/>
      <c r="M338" s="128"/>
      <c r="N338" s="128"/>
      <c r="O338" s="128"/>
      <c r="P338" s="128"/>
      <c r="Q338" s="128"/>
      <c r="R338" s="128"/>
      <c r="S338" s="128"/>
      <c r="T338" s="128"/>
      <c r="U338" s="128"/>
      <c r="V338" s="128"/>
      <c r="W338" s="183"/>
      <c r="X338" s="128"/>
      <c r="Y338" s="128"/>
      <c r="Z338" s="128"/>
      <c r="AA338" s="128"/>
      <c r="AB338" s="128"/>
    </row>
    <row r="339" spans="2:28">
      <c r="B339" s="128"/>
      <c r="C339" s="128"/>
      <c r="D339" s="128"/>
      <c r="E339" s="128"/>
      <c r="F339" s="128"/>
      <c r="G339" s="128"/>
      <c r="H339" s="128"/>
      <c r="I339" s="128"/>
      <c r="J339" s="128"/>
      <c r="K339" s="128"/>
      <c r="L339" s="128"/>
      <c r="M339" s="128"/>
      <c r="N339" s="128"/>
      <c r="O339" s="128"/>
      <c r="P339" s="128"/>
      <c r="Q339" s="128"/>
      <c r="R339" s="128"/>
      <c r="S339" s="128"/>
      <c r="T339" s="128"/>
      <c r="U339" s="128"/>
      <c r="V339" s="128"/>
      <c r="W339" s="183"/>
      <c r="X339" s="128"/>
      <c r="Y339" s="128"/>
      <c r="Z339" s="128"/>
      <c r="AA339" s="128"/>
      <c r="AB339" s="128"/>
    </row>
    <row r="340" spans="2:28">
      <c r="B340" s="128"/>
      <c r="C340" s="128"/>
      <c r="D340" s="128"/>
      <c r="E340" s="128"/>
      <c r="F340" s="128"/>
      <c r="G340" s="128"/>
      <c r="H340" s="128"/>
      <c r="I340" s="128"/>
      <c r="J340" s="128"/>
      <c r="K340" s="128"/>
      <c r="L340" s="128"/>
      <c r="M340" s="128"/>
      <c r="N340" s="128"/>
      <c r="O340" s="128"/>
      <c r="P340" s="128"/>
      <c r="Q340" s="128"/>
      <c r="R340" s="128"/>
      <c r="S340" s="128"/>
      <c r="T340" s="128"/>
      <c r="U340" s="128"/>
      <c r="V340" s="128"/>
      <c r="W340" s="183"/>
      <c r="X340" s="128"/>
      <c r="Y340" s="128"/>
      <c r="Z340" s="128"/>
      <c r="AA340" s="128"/>
      <c r="AB340" s="128"/>
    </row>
    <row r="341" spans="2:28">
      <c r="B341" s="128"/>
      <c r="C341" s="128"/>
      <c r="D341" s="128"/>
      <c r="E341" s="128"/>
      <c r="F341" s="128"/>
      <c r="G341" s="128"/>
      <c r="H341" s="128"/>
      <c r="I341" s="128"/>
      <c r="J341" s="128"/>
      <c r="K341" s="128"/>
      <c r="L341" s="128"/>
      <c r="M341" s="128"/>
      <c r="N341" s="128"/>
      <c r="O341" s="128"/>
      <c r="P341" s="128"/>
      <c r="Q341" s="128"/>
      <c r="R341" s="128"/>
      <c r="S341" s="128"/>
      <c r="T341" s="128"/>
      <c r="U341" s="128"/>
      <c r="V341" s="128"/>
      <c r="W341" s="183"/>
      <c r="X341" s="128"/>
      <c r="Y341" s="128"/>
      <c r="Z341" s="128"/>
      <c r="AA341" s="128"/>
      <c r="AB341" s="128"/>
    </row>
    <row r="342" spans="2:28">
      <c r="B342" s="128"/>
      <c r="C342" s="128"/>
      <c r="D342" s="128"/>
      <c r="E342" s="128"/>
      <c r="F342" s="128"/>
      <c r="G342" s="128"/>
      <c r="H342" s="128"/>
      <c r="I342" s="128"/>
      <c r="J342" s="128"/>
      <c r="K342" s="128"/>
      <c r="L342" s="128"/>
      <c r="M342" s="128"/>
      <c r="N342" s="128"/>
      <c r="O342" s="128"/>
      <c r="P342" s="128"/>
      <c r="Q342" s="128"/>
      <c r="R342" s="128"/>
      <c r="S342" s="128"/>
      <c r="T342" s="128"/>
      <c r="U342" s="128"/>
      <c r="V342" s="128"/>
      <c r="W342" s="183"/>
      <c r="X342" s="128"/>
      <c r="Y342" s="128"/>
      <c r="Z342" s="128"/>
      <c r="AA342" s="128"/>
      <c r="AB342" s="128"/>
    </row>
    <row r="343" spans="2:28">
      <c r="B343" s="128"/>
      <c r="C343" s="128"/>
      <c r="D343" s="128"/>
      <c r="E343" s="128"/>
      <c r="F343" s="128"/>
      <c r="G343" s="128"/>
      <c r="H343" s="128"/>
      <c r="I343" s="128"/>
      <c r="J343" s="128"/>
      <c r="K343" s="128"/>
      <c r="L343" s="128"/>
      <c r="M343" s="128"/>
      <c r="N343" s="128"/>
      <c r="O343" s="128"/>
      <c r="P343" s="128"/>
      <c r="Q343" s="128"/>
      <c r="R343" s="128"/>
      <c r="S343" s="128"/>
      <c r="T343" s="128"/>
      <c r="U343" s="128"/>
      <c r="V343" s="128"/>
      <c r="W343" s="183"/>
      <c r="X343" s="128"/>
      <c r="Y343" s="128"/>
      <c r="Z343" s="128"/>
      <c r="AA343" s="128"/>
      <c r="AB343" s="128"/>
    </row>
    <row r="344" spans="2:28">
      <c r="B344" s="128"/>
      <c r="C344" s="128"/>
      <c r="D344" s="128"/>
      <c r="E344" s="128"/>
      <c r="F344" s="128"/>
      <c r="G344" s="128"/>
      <c r="H344" s="128"/>
      <c r="I344" s="128"/>
      <c r="J344" s="128"/>
      <c r="K344" s="128"/>
      <c r="L344" s="128"/>
      <c r="M344" s="128"/>
      <c r="N344" s="128"/>
      <c r="O344" s="128"/>
      <c r="P344" s="128"/>
      <c r="Q344" s="128"/>
      <c r="R344" s="128"/>
      <c r="S344" s="128"/>
      <c r="T344" s="128"/>
      <c r="U344" s="128"/>
      <c r="V344" s="128"/>
      <c r="W344" s="183"/>
      <c r="X344" s="128"/>
      <c r="Y344" s="128"/>
      <c r="Z344" s="128"/>
      <c r="AA344" s="128"/>
      <c r="AB344" s="128"/>
    </row>
    <row r="345" spans="2:28">
      <c r="B345" s="128"/>
      <c r="C345" s="128"/>
      <c r="D345" s="128"/>
      <c r="E345" s="128"/>
      <c r="F345" s="128"/>
      <c r="G345" s="128"/>
      <c r="H345" s="128"/>
      <c r="I345" s="128"/>
      <c r="J345" s="128"/>
      <c r="K345" s="128"/>
      <c r="L345" s="128"/>
      <c r="M345" s="128"/>
      <c r="N345" s="128"/>
      <c r="O345" s="128"/>
      <c r="P345" s="128"/>
      <c r="Q345" s="128"/>
      <c r="R345" s="128"/>
      <c r="S345" s="128"/>
      <c r="T345" s="128"/>
      <c r="U345" s="128"/>
      <c r="V345" s="128"/>
      <c r="W345" s="183"/>
      <c r="X345" s="128"/>
      <c r="Y345" s="128"/>
      <c r="Z345" s="128"/>
      <c r="AA345" s="128"/>
      <c r="AB345" s="128"/>
    </row>
    <row r="346" spans="2:28">
      <c r="B346" s="128"/>
      <c r="C346" s="128"/>
      <c r="D346" s="128"/>
      <c r="E346" s="128"/>
      <c r="F346" s="128"/>
      <c r="G346" s="128"/>
      <c r="H346" s="128"/>
      <c r="I346" s="128"/>
      <c r="J346" s="128"/>
      <c r="K346" s="128"/>
      <c r="L346" s="128"/>
      <c r="M346" s="128"/>
      <c r="N346" s="128"/>
      <c r="O346" s="128"/>
      <c r="P346" s="128"/>
      <c r="Q346" s="128"/>
      <c r="R346" s="128"/>
      <c r="S346" s="128"/>
      <c r="T346" s="128"/>
      <c r="U346" s="128"/>
      <c r="V346" s="128"/>
      <c r="W346" s="183"/>
      <c r="X346" s="128"/>
      <c r="Y346" s="128"/>
      <c r="Z346" s="128"/>
      <c r="AA346" s="128"/>
      <c r="AB346" s="128"/>
    </row>
    <row r="347" spans="2:28">
      <c r="B347" s="128"/>
      <c r="C347" s="128"/>
      <c r="D347" s="128"/>
      <c r="E347" s="128"/>
      <c r="F347" s="128"/>
      <c r="G347" s="128"/>
      <c r="H347" s="128"/>
      <c r="I347" s="128"/>
      <c r="J347" s="128"/>
      <c r="K347" s="128"/>
      <c r="L347" s="128"/>
      <c r="M347" s="128"/>
      <c r="N347" s="128"/>
      <c r="O347" s="128"/>
      <c r="P347" s="128"/>
      <c r="Q347" s="128"/>
      <c r="R347" s="128"/>
      <c r="S347" s="128"/>
      <c r="T347" s="128"/>
      <c r="U347" s="128"/>
      <c r="V347" s="128"/>
      <c r="W347" s="183"/>
      <c r="X347" s="128"/>
      <c r="Y347" s="128"/>
      <c r="Z347" s="128"/>
      <c r="AA347" s="128"/>
      <c r="AB347" s="128"/>
    </row>
    <row r="348" spans="2:28">
      <c r="B348" s="128"/>
      <c r="C348" s="128"/>
      <c r="D348" s="128"/>
      <c r="E348" s="128"/>
      <c r="F348" s="128"/>
      <c r="G348" s="128"/>
      <c r="H348" s="128"/>
      <c r="I348" s="128"/>
      <c r="J348" s="128"/>
      <c r="K348" s="128"/>
      <c r="L348" s="128"/>
      <c r="M348" s="128"/>
      <c r="N348" s="128"/>
      <c r="O348" s="128"/>
      <c r="P348" s="128"/>
      <c r="Q348" s="128"/>
      <c r="R348" s="128"/>
      <c r="S348" s="128"/>
      <c r="T348" s="128"/>
      <c r="U348" s="128"/>
      <c r="V348" s="128"/>
      <c r="W348" s="183"/>
      <c r="X348" s="128"/>
      <c r="Y348" s="128"/>
      <c r="Z348" s="128"/>
      <c r="AA348" s="128"/>
      <c r="AB348" s="128"/>
    </row>
    <row r="349" spans="2:28">
      <c r="B349" s="128"/>
      <c r="C349" s="128"/>
      <c r="D349" s="128"/>
      <c r="E349" s="128"/>
      <c r="F349" s="128"/>
      <c r="G349" s="128"/>
      <c r="H349" s="128"/>
      <c r="I349" s="128"/>
      <c r="J349" s="128"/>
      <c r="K349" s="128"/>
      <c r="L349" s="128"/>
      <c r="M349" s="128"/>
      <c r="N349" s="128"/>
      <c r="O349" s="128"/>
      <c r="P349" s="128"/>
      <c r="Q349" s="128"/>
      <c r="R349" s="128"/>
      <c r="S349" s="128"/>
      <c r="T349" s="128"/>
      <c r="U349" s="128"/>
      <c r="V349" s="128"/>
      <c r="W349" s="183"/>
      <c r="X349" s="128"/>
      <c r="Y349" s="128"/>
      <c r="Z349" s="128"/>
      <c r="AA349" s="128"/>
      <c r="AB349" s="128"/>
    </row>
    <row r="350" spans="2:28">
      <c r="B350" s="128"/>
      <c r="C350" s="128"/>
      <c r="D350" s="128"/>
      <c r="E350" s="128"/>
      <c r="F350" s="128"/>
      <c r="G350" s="128"/>
      <c r="H350" s="128"/>
      <c r="I350" s="128"/>
      <c r="J350" s="128"/>
      <c r="K350" s="128"/>
      <c r="L350" s="128"/>
      <c r="M350" s="128"/>
      <c r="N350" s="128"/>
      <c r="O350" s="128"/>
      <c r="P350" s="128"/>
      <c r="Q350" s="128"/>
      <c r="R350" s="128"/>
      <c r="S350" s="128"/>
      <c r="T350" s="128"/>
      <c r="U350" s="128"/>
      <c r="V350" s="128"/>
      <c r="W350" s="183"/>
      <c r="X350" s="128"/>
      <c r="Y350" s="128"/>
      <c r="Z350" s="128"/>
      <c r="AA350" s="128"/>
      <c r="AB350" s="128"/>
    </row>
    <row r="351" spans="2:28">
      <c r="B351" s="128"/>
      <c r="C351" s="128"/>
      <c r="D351" s="128"/>
      <c r="E351" s="128"/>
      <c r="F351" s="128"/>
      <c r="G351" s="128"/>
      <c r="H351" s="128"/>
      <c r="I351" s="128"/>
      <c r="J351" s="128"/>
      <c r="K351" s="128"/>
      <c r="L351" s="128"/>
      <c r="M351" s="128"/>
      <c r="N351" s="128"/>
      <c r="O351" s="128"/>
      <c r="P351" s="128"/>
      <c r="Q351" s="128"/>
      <c r="R351" s="128"/>
      <c r="S351" s="128"/>
      <c r="T351" s="128"/>
      <c r="U351" s="128"/>
      <c r="V351" s="128"/>
      <c r="W351" s="183"/>
      <c r="X351" s="128"/>
      <c r="Y351" s="128"/>
      <c r="Z351" s="128"/>
      <c r="AA351" s="128"/>
      <c r="AB351" s="128"/>
    </row>
    <row r="352" spans="2:28">
      <c r="B352" s="128"/>
      <c r="C352" s="128"/>
      <c r="D352" s="128"/>
      <c r="E352" s="128"/>
      <c r="F352" s="128"/>
      <c r="G352" s="128"/>
      <c r="H352" s="128"/>
      <c r="I352" s="128"/>
      <c r="J352" s="128"/>
      <c r="K352" s="128"/>
      <c r="L352" s="128"/>
      <c r="M352" s="128"/>
      <c r="N352" s="128"/>
      <c r="O352" s="128"/>
      <c r="P352" s="128"/>
      <c r="Q352" s="128"/>
      <c r="R352" s="128"/>
      <c r="S352" s="128"/>
      <c r="T352" s="128"/>
      <c r="U352" s="128"/>
      <c r="V352" s="128"/>
      <c r="W352" s="183"/>
      <c r="X352" s="128"/>
      <c r="Y352" s="128"/>
      <c r="Z352" s="128"/>
      <c r="AA352" s="128"/>
      <c r="AB352" s="128"/>
    </row>
    <row r="353" spans="2:28">
      <c r="B353" s="128"/>
      <c r="C353" s="128"/>
      <c r="D353" s="128"/>
      <c r="E353" s="128"/>
      <c r="F353" s="128"/>
      <c r="G353" s="128"/>
      <c r="H353" s="128"/>
      <c r="I353" s="128"/>
      <c r="J353" s="128"/>
      <c r="K353" s="128"/>
      <c r="L353" s="128"/>
      <c r="M353" s="128"/>
      <c r="N353" s="128"/>
      <c r="O353" s="128"/>
      <c r="P353" s="128"/>
      <c r="Q353" s="128"/>
      <c r="R353" s="128"/>
      <c r="S353" s="128"/>
      <c r="T353" s="128"/>
      <c r="U353" s="128"/>
      <c r="V353" s="128"/>
      <c r="W353" s="183"/>
      <c r="X353" s="128"/>
      <c r="Y353" s="128"/>
      <c r="Z353" s="128"/>
      <c r="AA353" s="128"/>
      <c r="AB353" s="128"/>
    </row>
    <row r="354" spans="2:28">
      <c r="B354" s="128"/>
      <c r="C354" s="128"/>
      <c r="D354" s="128"/>
      <c r="E354" s="128"/>
      <c r="F354" s="128"/>
      <c r="G354" s="128"/>
      <c r="H354" s="128"/>
      <c r="I354" s="128"/>
      <c r="J354" s="128"/>
      <c r="K354" s="128"/>
      <c r="L354" s="128"/>
      <c r="M354" s="128"/>
      <c r="N354" s="128"/>
      <c r="O354" s="128"/>
      <c r="P354" s="128"/>
      <c r="Q354" s="128"/>
      <c r="R354" s="128"/>
      <c r="S354" s="128"/>
      <c r="T354" s="128"/>
      <c r="U354" s="128"/>
      <c r="V354" s="128"/>
      <c r="W354" s="183"/>
      <c r="X354" s="128"/>
      <c r="Y354" s="128"/>
      <c r="Z354" s="128"/>
      <c r="AA354" s="128"/>
      <c r="AB354" s="128"/>
    </row>
    <row r="355" spans="2:28">
      <c r="B355" s="128"/>
      <c r="C355" s="128"/>
      <c r="D355" s="128"/>
      <c r="E355" s="128"/>
      <c r="F355" s="128"/>
      <c r="G355" s="128"/>
      <c r="H355" s="128"/>
      <c r="I355" s="128"/>
      <c r="J355" s="128"/>
      <c r="K355" s="128"/>
      <c r="L355" s="128"/>
      <c r="M355" s="128"/>
      <c r="N355" s="128"/>
      <c r="O355" s="128"/>
      <c r="P355" s="128"/>
      <c r="Q355" s="128"/>
      <c r="R355" s="128"/>
      <c r="S355" s="128"/>
      <c r="T355" s="128"/>
      <c r="U355" s="128"/>
      <c r="V355" s="128"/>
      <c r="W355" s="183"/>
      <c r="X355" s="128"/>
      <c r="Y355" s="128"/>
      <c r="Z355" s="128"/>
      <c r="AA355" s="128"/>
      <c r="AB355" s="128"/>
    </row>
    <row r="356" spans="2:28">
      <c r="B356" s="128"/>
      <c r="C356" s="128"/>
      <c r="D356" s="128"/>
      <c r="E356" s="128"/>
      <c r="F356" s="128"/>
      <c r="G356" s="128"/>
      <c r="H356" s="128"/>
      <c r="I356" s="128"/>
      <c r="J356" s="128"/>
      <c r="K356" s="128"/>
      <c r="L356" s="128"/>
      <c r="M356" s="128"/>
      <c r="N356" s="128"/>
      <c r="O356" s="128"/>
      <c r="P356" s="128"/>
      <c r="Q356" s="128"/>
      <c r="R356" s="128"/>
      <c r="S356" s="128"/>
      <c r="T356" s="128"/>
      <c r="U356" s="128"/>
      <c r="V356" s="128"/>
      <c r="W356" s="183"/>
      <c r="X356" s="128"/>
      <c r="Y356" s="128"/>
      <c r="Z356" s="128"/>
      <c r="AA356" s="128"/>
      <c r="AB356" s="128"/>
    </row>
    <row r="357" spans="2:28">
      <c r="B357" s="128"/>
      <c r="C357" s="128"/>
      <c r="D357" s="128"/>
      <c r="E357" s="128"/>
      <c r="F357" s="128"/>
      <c r="G357" s="128"/>
      <c r="H357" s="128"/>
      <c r="I357" s="128"/>
      <c r="J357" s="128"/>
      <c r="K357" s="128"/>
      <c r="L357" s="128"/>
      <c r="M357" s="128"/>
      <c r="N357" s="128"/>
      <c r="O357" s="128"/>
      <c r="P357" s="128"/>
      <c r="Q357" s="128"/>
      <c r="R357" s="128"/>
      <c r="S357" s="128"/>
      <c r="T357" s="128"/>
      <c r="U357" s="128"/>
      <c r="V357" s="128"/>
      <c r="W357" s="183"/>
      <c r="X357" s="128"/>
      <c r="Y357" s="128"/>
      <c r="Z357" s="128"/>
      <c r="AA357" s="128"/>
      <c r="AB357" s="128"/>
    </row>
    <row r="358" spans="2:28">
      <c r="B358" s="128"/>
      <c r="C358" s="128"/>
      <c r="D358" s="128"/>
      <c r="E358" s="128"/>
      <c r="F358" s="128"/>
      <c r="G358" s="128"/>
      <c r="H358" s="128"/>
      <c r="I358" s="128"/>
      <c r="J358" s="128"/>
      <c r="K358" s="128"/>
      <c r="L358" s="128"/>
      <c r="M358" s="128"/>
      <c r="N358" s="128"/>
      <c r="O358" s="128"/>
      <c r="P358" s="128"/>
      <c r="Q358" s="128"/>
      <c r="R358" s="128"/>
      <c r="S358" s="128"/>
      <c r="T358" s="128"/>
      <c r="U358" s="128"/>
      <c r="V358" s="128"/>
      <c r="W358" s="183"/>
      <c r="X358" s="128"/>
      <c r="Y358" s="128"/>
      <c r="Z358" s="128"/>
      <c r="AA358" s="128"/>
      <c r="AB358" s="128"/>
    </row>
    <row r="359" spans="2:28">
      <c r="B359" s="128"/>
      <c r="C359" s="128"/>
      <c r="D359" s="128"/>
      <c r="E359" s="128"/>
      <c r="F359" s="128"/>
      <c r="G359" s="128"/>
      <c r="H359" s="128"/>
      <c r="I359" s="128"/>
      <c r="J359" s="128"/>
      <c r="K359" s="128"/>
      <c r="L359" s="128"/>
      <c r="M359" s="128"/>
      <c r="N359" s="128"/>
      <c r="O359" s="128"/>
      <c r="P359" s="128"/>
      <c r="Q359" s="128"/>
      <c r="R359" s="128"/>
      <c r="S359" s="128"/>
      <c r="T359" s="128"/>
      <c r="U359" s="128"/>
      <c r="V359" s="128"/>
      <c r="W359" s="183"/>
      <c r="X359" s="128"/>
      <c r="Y359" s="128"/>
      <c r="Z359" s="128"/>
      <c r="AA359" s="128"/>
      <c r="AB359" s="128"/>
    </row>
  </sheetData>
  <sheetProtection algorithmName="SHA-512" hashValue="+EcOcVmgkMZQxrm1QxnRCe6KNla/7fUh5DWJk2ueCsp4Tf0FwhU9jZXR4n0JFarqIa8QgYQd/yFxRFrCYeppwg==" saltValue="lqD3qc/dpB9s07kygTxj5g==" spinCount="100000" sheet="1" selectLockedCells="1"/>
  <mergeCells count="6">
    <mergeCell ref="C43:C44"/>
    <mergeCell ref="C3:P5"/>
    <mergeCell ref="C7:C8"/>
    <mergeCell ref="S7:V7"/>
    <mergeCell ref="X7:AA7"/>
    <mergeCell ref="J7:M7"/>
  </mergeCells>
  <printOptions horizontalCentered="1" verticalCentered="1"/>
  <pageMargins left="0.25" right="0.25" top="0.75" bottom="0.75" header="0.3" footer="0.3"/>
  <pageSetup scale="44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6F942F-1AA1-4A0D-936E-29154F32CEB2}">
  <sheetPr codeName="Sheet3">
    <tabColor rgb="FFCBB26A"/>
    <pageSetUpPr fitToPage="1"/>
  </sheetPr>
  <dimension ref="B1:N99"/>
  <sheetViews>
    <sheetView showGridLines="0" zoomScale="75" zoomScaleNormal="75" workbookViewId="0">
      <selection activeCell="L14" sqref="L14"/>
    </sheetView>
  </sheetViews>
  <sheetFormatPr defaultRowHeight="14.15"/>
  <cols>
    <col min="2" max="2" width="2.60546875" customWidth="1"/>
    <col min="3" max="3" width="13.4609375" customWidth="1"/>
    <col min="4" max="4" width="15.92578125" customWidth="1"/>
    <col min="5" max="5" width="10.7109375" customWidth="1"/>
    <col min="6" max="6" width="10.4609375" bestFit="1" customWidth="1"/>
    <col min="7" max="7" width="8.35546875" bestFit="1" customWidth="1"/>
    <col min="8" max="8" width="17.0703125" customWidth="1"/>
    <col min="9" max="9" width="15.67578125" customWidth="1"/>
    <col min="10" max="10" width="20.390625" customWidth="1"/>
    <col min="11" max="11" width="21.60546875" customWidth="1"/>
    <col min="12" max="12" width="20.60546875" customWidth="1"/>
    <col min="13" max="13" width="2.60546875" customWidth="1"/>
  </cols>
  <sheetData>
    <row r="1" spans="2:14" ht="14.8" thickBot="1"/>
    <row r="2" spans="2:14">
      <c r="B2" s="139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1"/>
    </row>
    <row r="3" spans="2:14">
      <c r="B3" s="142"/>
      <c r="C3" s="718" t="s">
        <v>254</v>
      </c>
      <c r="D3" s="718"/>
      <c r="E3" s="718"/>
      <c r="F3" s="718"/>
      <c r="G3" s="718"/>
      <c r="H3" s="718"/>
      <c r="I3" s="718"/>
      <c r="J3" s="718"/>
      <c r="K3" s="718"/>
      <c r="L3" s="718"/>
      <c r="M3" s="143"/>
    </row>
    <row r="4" spans="2:14">
      <c r="B4" s="142"/>
      <c r="C4" s="718"/>
      <c r="D4" s="718"/>
      <c r="E4" s="718"/>
      <c r="F4" s="718"/>
      <c r="G4" s="718"/>
      <c r="H4" s="718"/>
      <c r="I4" s="718"/>
      <c r="J4" s="718"/>
      <c r="K4" s="718"/>
      <c r="L4" s="718"/>
      <c r="M4" s="143"/>
    </row>
    <row r="5" spans="2:14">
      <c r="B5" s="142"/>
      <c r="C5" s="718"/>
      <c r="D5" s="718"/>
      <c r="E5" s="718"/>
      <c r="F5" s="718"/>
      <c r="G5" s="718"/>
      <c r="H5" s="718"/>
      <c r="I5" s="718"/>
      <c r="J5" s="718"/>
      <c r="K5" s="718"/>
      <c r="L5" s="718"/>
      <c r="M5" s="143"/>
    </row>
    <row r="6" spans="2:14">
      <c r="B6" s="145"/>
      <c r="C6" s="718"/>
      <c r="D6" s="718"/>
      <c r="E6" s="718"/>
      <c r="F6" s="718"/>
      <c r="G6" s="718"/>
      <c r="H6" s="718"/>
      <c r="I6" s="718"/>
      <c r="J6" s="718"/>
      <c r="K6" s="718"/>
      <c r="L6" s="718"/>
      <c r="M6" s="146"/>
      <c r="N6" s="128"/>
    </row>
    <row r="7" spans="2:14" ht="18.55">
      <c r="B7" s="145"/>
      <c r="C7" s="606"/>
      <c r="D7" s="607"/>
      <c r="E7" s="607"/>
      <c r="F7" s="607"/>
      <c r="G7" s="607"/>
      <c r="H7" s="607"/>
      <c r="I7" s="607"/>
      <c r="J7" s="607"/>
      <c r="K7" s="607"/>
      <c r="L7" s="608"/>
      <c r="M7" s="146"/>
      <c r="N7" s="128"/>
    </row>
    <row r="8" spans="2:14" ht="18.55">
      <c r="B8" s="145"/>
      <c r="C8" s="711" t="s">
        <v>230</v>
      </c>
      <c r="D8" s="712"/>
      <c r="E8" s="721" t="s">
        <v>279</v>
      </c>
      <c r="F8" s="721"/>
      <c r="G8" s="668"/>
      <c r="H8" s="667" t="s">
        <v>224</v>
      </c>
      <c r="I8" s="662">
        <v>0</v>
      </c>
      <c r="J8" s="712" t="s">
        <v>236</v>
      </c>
      <c r="K8" s="712"/>
      <c r="L8" s="669">
        <f>IF(N(I13)&lt;&gt;0,N(E11)/N(I13),0)</f>
        <v>0</v>
      </c>
      <c r="M8" s="146"/>
      <c r="N8" s="128"/>
    </row>
    <row r="9" spans="2:14" ht="18.55">
      <c r="B9" s="145"/>
      <c r="C9" s="711" t="s">
        <v>133</v>
      </c>
      <c r="D9" s="712"/>
      <c r="E9" s="721" t="s">
        <v>133</v>
      </c>
      <c r="F9" s="721"/>
      <c r="G9" s="712" t="s">
        <v>275</v>
      </c>
      <c r="H9" s="712"/>
      <c r="I9" s="663">
        <v>0</v>
      </c>
      <c r="J9" s="667" t="s">
        <v>263</v>
      </c>
      <c r="K9" s="667" t="s">
        <v>261</v>
      </c>
      <c r="L9" s="670" t="s">
        <v>262</v>
      </c>
      <c r="M9" s="146"/>
      <c r="N9" s="128"/>
    </row>
    <row r="10" spans="2:14" ht="18.55">
      <c r="B10" s="145"/>
      <c r="C10" s="711" t="s">
        <v>231</v>
      </c>
      <c r="D10" s="712"/>
      <c r="E10" s="722">
        <v>0</v>
      </c>
      <c r="F10" s="722"/>
      <c r="G10" s="712" t="s">
        <v>234</v>
      </c>
      <c r="H10" s="712"/>
      <c r="I10" s="664">
        <v>0</v>
      </c>
      <c r="J10" s="667" t="s">
        <v>264</v>
      </c>
      <c r="K10" s="671">
        <v>0</v>
      </c>
      <c r="L10" s="672">
        <v>0</v>
      </c>
      <c r="M10" s="146"/>
      <c r="N10" s="128"/>
    </row>
    <row r="11" spans="2:14" ht="18.55">
      <c r="B11" s="145"/>
      <c r="C11" s="711" t="s">
        <v>232</v>
      </c>
      <c r="D11" s="712"/>
      <c r="E11" s="722">
        <v>0</v>
      </c>
      <c r="F11" s="722"/>
      <c r="G11" s="712" t="s">
        <v>55</v>
      </c>
      <c r="H11" s="712"/>
      <c r="I11" s="680">
        <v>0</v>
      </c>
      <c r="J11" s="717" t="s">
        <v>265</v>
      </c>
      <c r="K11" s="717"/>
      <c r="L11" s="673">
        <f>IFERROR(+L10/I13*1000,0)</f>
        <v>0</v>
      </c>
      <c r="M11" s="146"/>
      <c r="N11" s="128"/>
    </row>
    <row r="12" spans="2:14" ht="18.55">
      <c r="B12" s="145"/>
      <c r="C12" s="711" t="s">
        <v>56</v>
      </c>
      <c r="D12" s="712"/>
      <c r="E12" s="721" t="s">
        <v>280</v>
      </c>
      <c r="F12" s="721"/>
      <c r="G12" s="674"/>
      <c r="H12" s="667" t="s">
        <v>233</v>
      </c>
      <c r="I12" s="681">
        <v>0</v>
      </c>
      <c r="J12" s="712" t="s">
        <v>266</v>
      </c>
      <c r="K12" s="712"/>
      <c r="L12" s="673">
        <f>IFERROR(+K10/I14*300,0)</f>
        <v>0</v>
      </c>
      <c r="M12" s="146"/>
      <c r="N12" s="128"/>
    </row>
    <row r="13" spans="2:14" ht="18.55">
      <c r="B13" s="145"/>
      <c r="C13" s="711" t="s">
        <v>269</v>
      </c>
      <c r="D13" s="712"/>
      <c r="E13" s="723">
        <v>0</v>
      </c>
      <c r="F13" s="723"/>
      <c r="G13" s="674"/>
      <c r="H13" s="667" t="s">
        <v>268</v>
      </c>
      <c r="I13" s="682">
        <f>+E29</f>
        <v>0</v>
      </c>
      <c r="J13" s="713" t="s">
        <v>272</v>
      </c>
      <c r="K13" s="713"/>
      <c r="L13" s="676" t="s">
        <v>282</v>
      </c>
      <c r="M13" s="146"/>
      <c r="N13" s="128"/>
    </row>
    <row r="14" spans="2:14" ht="18.55">
      <c r="B14" s="145"/>
      <c r="C14" s="711" t="s">
        <v>235</v>
      </c>
      <c r="D14" s="712"/>
      <c r="E14" s="715">
        <f>IFERROR(+I12/E13/43560,0)</f>
        <v>0</v>
      </c>
      <c r="F14" s="715"/>
      <c r="G14" s="668"/>
      <c r="H14" s="675" t="s">
        <v>259</v>
      </c>
      <c r="I14" s="683">
        <v>0</v>
      </c>
      <c r="J14" s="713" t="s">
        <v>274</v>
      </c>
      <c r="K14" s="713"/>
      <c r="L14" s="677">
        <v>0</v>
      </c>
      <c r="M14" s="146"/>
      <c r="N14" s="128"/>
    </row>
    <row r="15" spans="2:14" ht="18.55">
      <c r="B15" s="145"/>
      <c r="C15" s="711" t="s">
        <v>278</v>
      </c>
      <c r="D15" s="712"/>
      <c r="E15" s="714">
        <v>0</v>
      </c>
      <c r="F15" s="714"/>
      <c r="G15" s="668"/>
      <c r="H15" s="675" t="s">
        <v>260</v>
      </c>
      <c r="I15" s="665">
        <f>IFERROR(+I14/I13,0)</f>
        <v>0</v>
      </c>
      <c r="J15" s="668"/>
      <c r="K15" s="678"/>
      <c r="L15" s="679"/>
      <c r="M15" s="146"/>
      <c r="N15" s="128"/>
    </row>
    <row r="16" spans="2:14" ht="18.55">
      <c r="B16" s="145"/>
      <c r="C16" s="711" t="s">
        <v>271</v>
      </c>
      <c r="D16" s="712"/>
      <c r="E16" s="714" t="s">
        <v>281</v>
      </c>
      <c r="F16" s="714"/>
      <c r="G16" s="668"/>
      <c r="H16" s="675" t="s">
        <v>270</v>
      </c>
      <c r="I16" s="666" t="s">
        <v>281</v>
      </c>
      <c r="J16" s="668"/>
      <c r="K16" s="675" t="s">
        <v>273</v>
      </c>
      <c r="L16" s="676" t="s">
        <v>280</v>
      </c>
      <c r="M16" s="146"/>
      <c r="N16" s="128"/>
    </row>
    <row r="17" spans="2:14" ht="17.25">
      <c r="B17" s="145"/>
      <c r="C17" s="609"/>
      <c r="D17" s="610"/>
      <c r="E17" s="611"/>
      <c r="F17" s="611"/>
      <c r="G17" s="612"/>
      <c r="H17" s="610"/>
      <c r="I17" s="611"/>
      <c r="J17" s="612"/>
      <c r="K17" s="610"/>
      <c r="L17" s="613"/>
      <c r="M17" s="146"/>
      <c r="N17" s="128"/>
    </row>
    <row r="18" spans="2:14" ht="15.5">
      <c r="B18" s="145"/>
      <c r="C18" s="147"/>
      <c r="D18" s="147"/>
      <c r="E18" s="147"/>
      <c r="F18" s="147"/>
      <c r="G18" s="148"/>
      <c r="H18" s="147"/>
      <c r="I18" s="147"/>
      <c r="J18" s="147"/>
      <c r="K18" s="147"/>
      <c r="L18" s="149"/>
      <c r="M18" s="146"/>
      <c r="N18" s="128"/>
    </row>
    <row r="19" spans="2:14" ht="21.65">
      <c r="B19" s="145"/>
      <c r="C19" s="276"/>
      <c r="D19" s="276"/>
      <c r="E19" s="720" t="s">
        <v>57</v>
      </c>
      <c r="F19" s="720"/>
      <c r="G19" s="720"/>
      <c r="H19" s="720"/>
      <c r="I19" s="720"/>
      <c r="J19" s="720"/>
      <c r="K19" s="720"/>
      <c r="L19" s="277" t="s">
        <v>18</v>
      </c>
      <c r="M19" s="146"/>
      <c r="N19" s="128"/>
    </row>
    <row r="20" spans="2:14" ht="18.55">
      <c r="B20" s="145"/>
      <c r="C20" s="276"/>
      <c r="D20" s="276"/>
      <c r="E20" s="278"/>
      <c r="F20" s="278" t="s">
        <v>42</v>
      </c>
      <c r="G20" s="278" t="s">
        <v>44</v>
      </c>
      <c r="H20" s="278" t="s">
        <v>43</v>
      </c>
      <c r="I20" s="278" t="s">
        <v>20</v>
      </c>
      <c r="J20" s="278" t="s">
        <v>21</v>
      </c>
      <c r="K20" s="278" t="s">
        <v>0</v>
      </c>
      <c r="L20" s="279" t="s">
        <v>3</v>
      </c>
      <c r="M20" s="146"/>
      <c r="N20" s="128"/>
    </row>
    <row r="21" spans="2:14" ht="18.55">
      <c r="B21" s="145"/>
      <c r="C21" s="731" t="s">
        <v>3</v>
      </c>
      <c r="D21" s="731"/>
      <c r="E21" s="280" t="s">
        <v>22</v>
      </c>
      <c r="F21" s="280" t="s">
        <v>41</v>
      </c>
      <c r="G21" s="280" t="s">
        <v>45</v>
      </c>
      <c r="H21" s="280" t="s">
        <v>3</v>
      </c>
      <c r="I21" s="280" t="s">
        <v>46</v>
      </c>
      <c r="J21" s="280" t="s">
        <v>23</v>
      </c>
      <c r="K21" s="281" t="s">
        <v>3</v>
      </c>
      <c r="L21" s="282" t="s">
        <v>19</v>
      </c>
      <c r="M21" s="146"/>
      <c r="N21" s="128"/>
    </row>
    <row r="22" spans="2:14" ht="18.55">
      <c r="B22" s="145"/>
      <c r="C22" s="283"/>
      <c r="D22" s="284"/>
      <c r="E22" s="284"/>
      <c r="F22" s="284"/>
      <c r="G22" s="284"/>
      <c r="H22" s="284"/>
      <c r="I22" s="284"/>
      <c r="J22" s="284"/>
      <c r="K22" s="284"/>
      <c r="L22" s="283"/>
      <c r="M22" s="146"/>
      <c r="N22" s="128"/>
    </row>
    <row r="23" spans="2:14" ht="18.55">
      <c r="B23" s="145"/>
      <c r="C23" s="732" t="s">
        <v>276</v>
      </c>
      <c r="D23" s="732"/>
      <c r="E23" s="286">
        <f>+'Rent Roll'!S30</f>
        <v>0</v>
      </c>
      <c r="F23" s="287">
        <f>IFERROR(+E23/E$29,0)</f>
        <v>0</v>
      </c>
      <c r="G23" s="288">
        <f>IF(+'Rent Roll'!T$30=0,0,+'Rent Roll'!T$30)</f>
        <v>0</v>
      </c>
      <c r="H23" s="289">
        <f>+E23*G23</f>
        <v>0</v>
      </c>
      <c r="I23" s="595">
        <f>IFERROR(+H23/H$29,0)</f>
        <v>0</v>
      </c>
      <c r="J23" s="289">
        <f>+'Rent Roll'!V30</f>
        <v>0</v>
      </c>
      <c r="K23" s="289">
        <f>+H23+J23</f>
        <v>0</v>
      </c>
      <c r="L23" s="290">
        <v>0</v>
      </c>
      <c r="M23" s="146"/>
      <c r="N23" s="128"/>
    </row>
    <row r="24" spans="2:14" ht="20.55">
      <c r="B24" s="145"/>
      <c r="C24" s="732" t="s">
        <v>277</v>
      </c>
      <c r="D24" s="732"/>
      <c r="E24" s="291">
        <f>+'Rent Roll'!F30-'Rent Roll'!S30</f>
        <v>0</v>
      </c>
      <c r="F24" s="292">
        <f>IFERROR(+E24/E$29,0)</f>
        <v>0</v>
      </c>
      <c r="G24" s="293">
        <f>+'Rent Roll'!Y30</f>
        <v>0</v>
      </c>
      <c r="H24" s="294">
        <f>+E24*G24</f>
        <v>0</v>
      </c>
      <c r="I24" s="596">
        <f>IFERROR(+H24/H$29,0)</f>
        <v>0</v>
      </c>
      <c r="J24" s="295">
        <f>+'Rent Roll'!O30-'Rent Roll'!V30</f>
        <v>0</v>
      </c>
      <c r="K24" s="294">
        <f>+H24+J24</f>
        <v>0</v>
      </c>
      <c r="L24" s="296">
        <v>0</v>
      </c>
      <c r="M24" s="146"/>
      <c r="N24" s="128"/>
    </row>
    <row r="25" spans="2:14" ht="18.55">
      <c r="B25" s="145"/>
      <c r="C25" s="716" t="s">
        <v>256</v>
      </c>
      <c r="D25" s="716"/>
      <c r="E25" s="299">
        <f>+E23+E24</f>
        <v>0</v>
      </c>
      <c r="F25" s="287">
        <f>IFERROR(+E25/E$29,0)</f>
        <v>0</v>
      </c>
      <c r="G25" s="301">
        <f>+'Rent Roll'!G30</f>
        <v>0</v>
      </c>
      <c r="H25" s="302">
        <f>+H23+H24</f>
        <v>0</v>
      </c>
      <c r="I25" s="595">
        <f>IFERROR(+H25/H$29,0)</f>
        <v>0</v>
      </c>
      <c r="J25" s="302">
        <f>+J23+J24</f>
        <v>0</v>
      </c>
      <c r="K25" s="302">
        <f>+H25+J25</f>
        <v>0</v>
      </c>
      <c r="L25" s="303">
        <f>+L23+L24</f>
        <v>0</v>
      </c>
      <c r="M25" s="146"/>
      <c r="N25" s="128"/>
    </row>
    <row r="26" spans="2:14" ht="18.55">
      <c r="B26" s="145"/>
      <c r="C26" s="297"/>
      <c r="D26" s="298"/>
      <c r="E26" s="299"/>
      <c r="F26" s="300"/>
      <c r="G26" s="301"/>
      <c r="H26" s="302"/>
      <c r="I26" s="300"/>
      <c r="J26" s="304"/>
      <c r="K26" s="302"/>
      <c r="L26" s="303"/>
      <c r="M26" s="146"/>
      <c r="N26" s="128"/>
    </row>
    <row r="27" spans="2:14" ht="18.55">
      <c r="B27" s="145"/>
      <c r="C27" s="716" t="s">
        <v>257</v>
      </c>
      <c r="D27" s="716"/>
      <c r="E27" s="286">
        <f>+'Rent Roll'!F41</f>
        <v>0</v>
      </c>
      <c r="F27" s="287">
        <f>IFERROR(+E27/E$29,0)</f>
        <v>0</v>
      </c>
      <c r="G27" s="288">
        <f>+'Rent Roll'!G41</f>
        <v>0</v>
      </c>
      <c r="H27" s="289">
        <f>+E27*G27</f>
        <v>0</v>
      </c>
      <c r="I27" s="595">
        <f>IFERROR(+H27/H$29,0)</f>
        <v>0</v>
      </c>
      <c r="J27" s="289">
        <f>+'Rent Roll'!O41</f>
        <v>0</v>
      </c>
      <c r="K27" s="289">
        <f>+H27+J27</f>
        <v>0</v>
      </c>
      <c r="L27" s="305">
        <v>0</v>
      </c>
      <c r="M27" s="146"/>
      <c r="N27" s="128"/>
    </row>
    <row r="28" spans="2:14" ht="18.55">
      <c r="B28" s="145"/>
      <c r="C28" s="285"/>
      <c r="D28" s="285"/>
      <c r="E28" s="291"/>
      <c r="F28" s="292"/>
      <c r="G28" s="306"/>
      <c r="H28" s="294"/>
      <c r="I28" s="292"/>
      <c r="J28" s="294"/>
      <c r="K28" s="294"/>
      <c r="L28" s="307"/>
      <c r="M28" s="146"/>
      <c r="N28" s="128"/>
    </row>
    <row r="29" spans="2:14" ht="18.55">
      <c r="B29" s="145"/>
      <c r="C29" s="730" t="s">
        <v>258</v>
      </c>
      <c r="D29" s="730"/>
      <c r="E29" s="299">
        <f>E25+E27</f>
        <v>0</v>
      </c>
      <c r="F29" s="287">
        <f>IFERROR(+E29/E$29,0)</f>
        <v>0</v>
      </c>
      <c r="G29" s="288">
        <f>IFERROR(+H29/E29,0)</f>
        <v>0</v>
      </c>
      <c r="H29" s="302">
        <f>+H27+H25</f>
        <v>0</v>
      </c>
      <c r="I29" s="300">
        <f>+I25+I27</f>
        <v>0</v>
      </c>
      <c r="J29" s="302">
        <f>+J25+J27</f>
        <v>0</v>
      </c>
      <c r="K29" s="302">
        <f>+K25+K27</f>
        <v>0</v>
      </c>
      <c r="L29" s="308">
        <f>+L25+L27</f>
        <v>0</v>
      </c>
      <c r="M29" s="146"/>
      <c r="N29" s="128"/>
    </row>
    <row r="30" spans="2:14" ht="15.9">
      <c r="B30" s="145"/>
      <c r="C30" s="309"/>
      <c r="D30" s="310"/>
      <c r="E30" s="311"/>
      <c r="F30" s="312"/>
      <c r="G30" s="313"/>
      <c r="H30" s="314"/>
      <c r="I30" s="312"/>
      <c r="J30" s="314"/>
      <c r="K30" s="314"/>
      <c r="L30" s="315"/>
      <c r="M30" s="146"/>
      <c r="N30" s="128"/>
    </row>
    <row r="31" spans="2:14" ht="17.25">
      <c r="B31" s="145"/>
      <c r="C31" s="310"/>
      <c r="D31" s="310"/>
      <c r="E31" s="597"/>
      <c r="F31" s="310"/>
      <c r="G31" s="598"/>
      <c r="H31" s="316"/>
      <c r="I31" s="317"/>
      <c r="J31" s="317"/>
      <c r="K31" s="318"/>
      <c r="L31" s="319"/>
      <c r="M31" s="146"/>
      <c r="N31" s="128"/>
    </row>
    <row r="32" spans="2:14" ht="21.65">
      <c r="B32" s="145"/>
      <c r="C32" s="599"/>
      <c r="D32" s="600"/>
      <c r="E32" s="601"/>
      <c r="F32" s="602"/>
      <c r="G32" s="310"/>
      <c r="H32" s="276"/>
      <c r="I32" s="320" t="s">
        <v>24</v>
      </c>
      <c r="J32" s="321">
        <v>0</v>
      </c>
      <c r="K32" s="302">
        <f>+J32*K29</f>
        <v>0</v>
      </c>
      <c r="L32" s="322">
        <v>0</v>
      </c>
      <c r="M32" s="146"/>
      <c r="N32" s="128"/>
    </row>
    <row r="33" spans="2:14" ht="18.55">
      <c r="B33" s="145"/>
      <c r="C33" s="599"/>
      <c r="D33" s="600"/>
      <c r="E33" s="601"/>
      <c r="F33" s="602"/>
      <c r="G33" s="310"/>
      <c r="H33" s="310"/>
      <c r="I33" s="310"/>
      <c r="J33" s="316"/>
      <c r="K33" s="316"/>
      <c r="L33" s="310"/>
      <c r="M33" s="146"/>
      <c r="N33" s="128"/>
    </row>
    <row r="34" spans="2:14" ht="18.55">
      <c r="B34" s="145"/>
      <c r="C34" s="599"/>
      <c r="D34" s="603"/>
      <c r="E34" s="604"/>
      <c r="F34" s="602"/>
      <c r="G34" s="310"/>
      <c r="H34" s="324"/>
      <c r="I34" s="298" t="s">
        <v>229</v>
      </c>
      <c r="J34" s="298"/>
      <c r="K34" s="302">
        <f>+K29-K32</f>
        <v>0</v>
      </c>
      <c r="L34" s="302">
        <f>+L29-L32</f>
        <v>0</v>
      </c>
      <c r="M34" s="146"/>
      <c r="N34" s="128"/>
    </row>
    <row r="35" spans="2:14" ht="15.9">
      <c r="B35" s="145"/>
      <c r="C35" s="310"/>
      <c r="D35" s="310"/>
      <c r="E35" s="310"/>
      <c r="F35" s="310"/>
      <c r="G35" s="310"/>
      <c r="H35" s="310"/>
      <c r="I35" s="310"/>
      <c r="J35" s="316"/>
      <c r="K35" s="316"/>
      <c r="L35" s="310"/>
      <c r="M35" s="146"/>
      <c r="N35" s="128"/>
    </row>
    <row r="36" spans="2:14" ht="18.55">
      <c r="B36" s="145"/>
      <c r="C36" s="276"/>
      <c r="D36" s="276"/>
      <c r="E36" s="325"/>
      <c r="F36" s="325"/>
      <c r="G36" s="326"/>
      <c r="H36" s="276"/>
      <c r="I36" s="272" t="s">
        <v>38</v>
      </c>
      <c r="J36" s="276"/>
      <c r="K36" s="275" t="s">
        <v>38</v>
      </c>
      <c r="L36" s="275" t="s">
        <v>227</v>
      </c>
      <c r="M36" s="146"/>
      <c r="N36" s="128"/>
    </row>
    <row r="37" spans="2:14" ht="18.55">
      <c r="B37" s="145"/>
      <c r="C37" s="298" t="s">
        <v>25</v>
      </c>
      <c r="D37" s="276"/>
      <c r="E37" s="325"/>
      <c r="F37" s="325"/>
      <c r="G37" s="326"/>
      <c r="H37" s="276"/>
      <c r="I37" s="272" t="s">
        <v>26</v>
      </c>
      <c r="J37" s="298"/>
      <c r="K37" s="272" t="s">
        <v>25</v>
      </c>
      <c r="L37" s="272" t="s">
        <v>25</v>
      </c>
      <c r="M37" s="146"/>
      <c r="N37" s="128"/>
    </row>
    <row r="38" spans="2:14" ht="15.9">
      <c r="B38" s="145"/>
      <c r="C38" s="310"/>
      <c r="D38" s="310"/>
      <c r="E38" s="310"/>
      <c r="F38" s="310"/>
      <c r="G38" s="310"/>
      <c r="H38" s="310"/>
      <c r="I38" s="310"/>
      <c r="J38" s="310"/>
      <c r="K38" s="327"/>
      <c r="L38" s="310"/>
      <c r="M38" s="146"/>
      <c r="N38" s="128"/>
    </row>
    <row r="39" spans="2:14" ht="18.55">
      <c r="B39" s="145"/>
      <c r="C39" s="543" t="s">
        <v>27</v>
      </c>
      <c r="D39" s="544"/>
      <c r="E39" s="544"/>
      <c r="F39" s="544"/>
      <c r="G39" s="545"/>
      <c r="H39" s="544"/>
      <c r="I39" s="546">
        <f>IFERROR(+K39/E$29,0)</f>
        <v>0</v>
      </c>
      <c r="J39" s="544"/>
      <c r="K39" s="328">
        <v>0</v>
      </c>
      <c r="L39" s="329">
        <v>0</v>
      </c>
      <c r="M39" s="146"/>
      <c r="N39" s="128"/>
    </row>
    <row r="40" spans="2:14" ht="18.55">
      <c r="B40" s="145"/>
      <c r="C40" s="330" t="s">
        <v>28</v>
      </c>
      <c r="D40" s="331"/>
      <c r="E40" s="331"/>
      <c r="F40" s="331"/>
      <c r="G40" s="547"/>
      <c r="H40" s="331"/>
      <c r="I40" s="266">
        <f>IFERROR(+K40/E$29,0)</f>
        <v>0</v>
      </c>
      <c r="J40" s="331"/>
      <c r="K40" s="332">
        <v>0</v>
      </c>
      <c r="L40" s="333">
        <v>0</v>
      </c>
      <c r="M40" s="146"/>
      <c r="N40" s="128"/>
    </row>
    <row r="41" spans="2:14" ht="18.55">
      <c r="B41" s="145"/>
      <c r="C41" s="548" t="s">
        <v>29</v>
      </c>
      <c r="D41" s="331"/>
      <c r="E41" s="331"/>
      <c r="F41" s="331"/>
      <c r="G41" s="547"/>
      <c r="H41" s="331"/>
      <c r="I41" s="266">
        <f t="shared" ref="I41:I45" si="0">IFERROR(+K41/E$29,0)</f>
        <v>0</v>
      </c>
      <c r="J41" s="331"/>
      <c r="K41" s="332">
        <v>0</v>
      </c>
      <c r="L41" s="333">
        <v>0</v>
      </c>
      <c r="M41" s="146"/>
      <c r="N41" s="128"/>
    </row>
    <row r="42" spans="2:14" ht="18.55">
      <c r="B42" s="145"/>
      <c r="C42" s="330" t="s">
        <v>30</v>
      </c>
      <c r="D42" s="331"/>
      <c r="E42" s="331"/>
      <c r="F42" s="331"/>
      <c r="G42" s="547"/>
      <c r="H42" s="331"/>
      <c r="I42" s="266">
        <f t="shared" si="0"/>
        <v>0</v>
      </c>
      <c r="J42" s="331"/>
      <c r="K42" s="332">
        <v>0</v>
      </c>
      <c r="L42" s="333">
        <v>0</v>
      </c>
      <c r="M42" s="146"/>
      <c r="N42" s="128"/>
    </row>
    <row r="43" spans="2:14" ht="18.55">
      <c r="B43" s="145"/>
      <c r="C43" s="330" t="s">
        <v>31</v>
      </c>
      <c r="D43" s="331"/>
      <c r="E43" s="334">
        <v>0</v>
      </c>
      <c r="F43" s="331"/>
      <c r="G43" s="547"/>
      <c r="H43" s="331"/>
      <c r="I43" s="266">
        <f t="shared" si="0"/>
        <v>0</v>
      </c>
      <c r="J43" s="331"/>
      <c r="K43" s="265">
        <f>+E43*K34</f>
        <v>0</v>
      </c>
      <c r="L43" s="333">
        <v>0</v>
      </c>
      <c r="M43" s="146"/>
      <c r="N43" s="128"/>
    </row>
    <row r="44" spans="2:14" ht="18.55">
      <c r="B44" s="145"/>
      <c r="C44" s="335" t="s">
        <v>32</v>
      </c>
      <c r="D44" s="331"/>
      <c r="E44" s="331"/>
      <c r="F44" s="331"/>
      <c r="G44" s="547"/>
      <c r="H44" s="331"/>
      <c r="I44" s="266">
        <f t="shared" si="0"/>
        <v>0</v>
      </c>
      <c r="J44" s="331"/>
      <c r="K44" s="332">
        <v>0</v>
      </c>
      <c r="L44" s="336">
        <v>0</v>
      </c>
      <c r="M44" s="146"/>
      <c r="N44" s="128"/>
    </row>
    <row r="45" spans="2:14" ht="18.55">
      <c r="B45" s="145"/>
      <c r="C45" s="330" t="s">
        <v>33</v>
      </c>
      <c r="D45" s="724" t="s">
        <v>152</v>
      </c>
      <c r="E45" s="725"/>
      <c r="F45" s="726"/>
      <c r="G45" s="549"/>
      <c r="H45" s="337"/>
      <c r="I45" s="338">
        <f t="shared" si="0"/>
        <v>0</v>
      </c>
      <c r="J45" s="337"/>
      <c r="K45" s="339">
        <v>0</v>
      </c>
      <c r="L45" s="340">
        <v>0</v>
      </c>
      <c r="M45" s="146"/>
      <c r="N45" s="128"/>
    </row>
    <row r="46" spans="2:14" ht="18.55">
      <c r="B46" s="145"/>
      <c r="C46" s="341"/>
      <c r="D46" s="727"/>
      <c r="E46" s="728"/>
      <c r="F46" s="729"/>
      <c r="G46" s="342"/>
      <c r="H46" s="343" t="s">
        <v>35</v>
      </c>
      <c r="I46" s="344">
        <f>SUM(I39:I45)</f>
        <v>0</v>
      </c>
      <c r="J46" s="342"/>
      <c r="K46" s="345">
        <f>SUM(K38:K45)</f>
        <v>0</v>
      </c>
      <c r="L46" s="346">
        <f>SUM(L38:L45)</f>
        <v>0</v>
      </c>
      <c r="M46" s="146"/>
      <c r="N46" s="128"/>
    </row>
    <row r="47" spans="2:14" ht="18.55">
      <c r="B47" s="145"/>
      <c r="C47" s="283"/>
      <c r="D47" s="283"/>
      <c r="E47" s="283"/>
      <c r="F47" s="283"/>
      <c r="G47" s="283"/>
      <c r="H47" s="283"/>
      <c r="I47" s="347"/>
      <c r="J47" s="283"/>
      <c r="K47" s="348"/>
      <c r="L47" s="283"/>
      <c r="M47" s="146"/>
      <c r="N47" s="128"/>
    </row>
    <row r="48" spans="2:14" ht="21.65">
      <c r="B48" s="145"/>
      <c r="C48" s="283"/>
      <c r="D48" s="283"/>
      <c r="E48" s="283"/>
      <c r="F48" s="349"/>
      <c r="G48" s="350"/>
      <c r="H48" s="351" t="s">
        <v>36</v>
      </c>
      <c r="I48" s="352">
        <f>IF(N(I13)&lt;&gt;0,N(K48)/N(E25),0)</f>
        <v>0</v>
      </c>
      <c r="J48" s="350"/>
      <c r="K48" s="353">
        <f>K34-K46</f>
        <v>0</v>
      </c>
      <c r="L48" s="353">
        <f>L34-L46</f>
        <v>0</v>
      </c>
      <c r="M48" s="146"/>
      <c r="N48" s="128"/>
    </row>
    <row r="49" spans="2:14" ht="21.65">
      <c r="B49" s="145"/>
      <c r="C49" s="283"/>
      <c r="D49" s="283"/>
      <c r="E49" s="283"/>
      <c r="F49" s="283"/>
      <c r="G49" s="354"/>
      <c r="H49" s="354"/>
      <c r="I49" s="354"/>
      <c r="J49" s="354"/>
      <c r="K49" s="355"/>
      <c r="L49" s="356"/>
      <c r="M49" s="146"/>
      <c r="N49" s="128"/>
    </row>
    <row r="50" spans="2:14" ht="21.65">
      <c r="B50" s="145"/>
      <c r="C50" s="382"/>
      <c r="D50" s="383" t="s">
        <v>116</v>
      </c>
      <c r="E50" s="384">
        <v>7.7499999999999999E-2</v>
      </c>
      <c r="F50" s="283"/>
      <c r="G50" s="357"/>
      <c r="H50" s="358"/>
      <c r="I50" s="735" t="s">
        <v>47</v>
      </c>
      <c r="J50" s="735"/>
      <c r="K50" s="359">
        <f>IFERROR(PMT(I8/12,I9*12,E10)*-12,0)</f>
        <v>0</v>
      </c>
      <c r="L50" s="360">
        <v>0</v>
      </c>
      <c r="M50" s="146"/>
      <c r="N50" s="128"/>
    </row>
    <row r="51" spans="2:14" ht="21.65">
      <c r="B51" s="145"/>
      <c r="C51" s="385"/>
      <c r="D51" s="386" t="s">
        <v>117</v>
      </c>
      <c r="E51" s="387">
        <f>+I8-E50</f>
        <v>-7.7499999999999999E-2</v>
      </c>
      <c r="F51" s="283"/>
      <c r="G51" s="357"/>
      <c r="H51" s="361"/>
      <c r="I51" s="357"/>
      <c r="J51" s="362"/>
      <c r="K51" s="363"/>
      <c r="L51" s="550"/>
      <c r="M51" s="146"/>
      <c r="N51" s="128"/>
    </row>
    <row r="52" spans="2:14" ht="21.65">
      <c r="B52" s="145"/>
      <c r="C52" s="388"/>
      <c r="D52" s="389" t="s">
        <v>122</v>
      </c>
      <c r="E52" s="390" t="s">
        <v>72</v>
      </c>
      <c r="F52" s="283"/>
      <c r="G52" s="733" t="s">
        <v>158</v>
      </c>
      <c r="H52" s="734"/>
      <c r="I52" s="734"/>
      <c r="J52" s="734"/>
      <c r="K52" s="380">
        <f>+K48-K50</f>
        <v>0</v>
      </c>
      <c r="L52" s="551">
        <f>+L48-L50</f>
        <v>0</v>
      </c>
      <c r="M52" s="146"/>
      <c r="N52" s="128"/>
    </row>
    <row r="53" spans="2:14" ht="21.65">
      <c r="B53" s="145"/>
      <c r="C53" s="364"/>
      <c r="D53" s="317"/>
      <c r="E53" s="317"/>
      <c r="F53" s="283"/>
      <c r="G53" s="357"/>
      <c r="H53" s="354"/>
      <c r="I53" s="354"/>
      <c r="J53" s="354"/>
      <c r="K53" s="354"/>
      <c r="L53" s="354"/>
      <c r="M53" s="146"/>
      <c r="N53" s="128"/>
    </row>
    <row r="54" spans="2:14" ht="21.65">
      <c r="B54" s="145"/>
      <c r="C54" s="284"/>
      <c r="D54" s="317"/>
      <c r="E54" s="317"/>
      <c r="F54" s="283"/>
      <c r="G54" s="354"/>
      <c r="H54" s="354"/>
      <c r="I54" s="354"/>
      <c r="J54" s="365" t="s">
        <v>48</v>
      </c>
      <c r="K54" s="366">
        <f>IFERROR(+K48/K50,0)</f>
        <v>0</v>
      </c>
      <c r="L54" s="366">
        <f>IFERROR(+L48/L50,0)</f>
        <v>0</v>
      </c>
      <c r="M54" s="146"/>
      <c r="N54" s="128"/>
    </row>
    <row r="55" spans="2:14" ht="18.55">
      <c r="B55" s="145"/>
      <c r="C55" s="317"/>
      <c r="D55" s="317"/>
      <c r="E55" s="317"/>
      <c r="F55" s="310"/>
      <c r="G55" s="283"/>
      <c r="H55" s="283"/>
      <c r="I55" s="283"/>
      <c r="J55" s="283"/>
      <c r="K55" s="310"/>
      <c r="L55" s="310"/>
      <c r="M55" s="146"/>
      <c r="N55" s="128"/>
    </row>
    <row r="56" spans="2:14" ht="21.65">
      <c r="B56" s="145"/>
      <c r="C56" s="283"/>
      <c r="D56" s="283"/>
      <c r="E56" s="283"/>
      <c r="F56" s="381"/>
      <c r="G56" s="381"/>
      <c r="H56" s="710" t="s">
        <v>49</v>
      </c>
      <c r="I56" s="710"/>
      <c r="J56" s="710"/>
      <c r="K56" s="368">
        <f>IFERROR(+K48/I10,0)</f>
        <v>0</v>
      </c>
      <c r="L56" s="368">
        <f>IFERROR(+L48/I10,0)</f>
        <v>0</v>
      </c>
      <c r="M56" s="146"/>
      <c r="N56" s="128"/>
    </row>
    <row r="57" spans="2:14" ht="21.65">
      <c r="B57" s="145"/>
      <c r="C57" s="283"/>
      <c r="D57" s="283"/>
      <c r="E57" s="283"/>
      <c r="F57" s="381"/>
      <c r="G57" s="381"/>
      <c r="H57" s="710" t="s">
        <v>136</v>
      </c>
      <c r="I57" s="710"/>
      <c r="J57" s="710"/>
      <c r="K57" s="369">
        <f>IFERROR(+K56/I13,0)</f>
        <v>0</v>
      </c>
      <c r="L57" s="369">
        <f>IFERROR(+L56/I13,0)</f>
        <v>0</v>
      </c>
      <c r="M57" s="146"/>
      <c r="N57" s="128"/>
    </row>
    <row r="58" spans="2:14" ht="21.65">
      <c r="B58" s="145"/>
      <c r="C58" s="310"/>
      <c r="D58" s="310"/>
      <c r="E58" s="310"/>
      <c r="F58" s="381"/>
      <c r="G58" s="381"/>
      <c r="H58" s="710" t="s">
        <v>135</v>
      </c>
      <c r="I58" s="710"/>
      <c r="J58" s="710"/>
      <c r="K58" s="370">
        <f>IFERROR(+E10/K56,0)</f>
        <v>0</v>
      </c>
      <c r="L58" s="370">
        <f>IFERROR(+E10/L56,0)</f>
        <v>0</v>
      </c>
      <c r="M58" s="146"/>
      <c r="N58" s="128"/>
    </row>
    <row r="59" spans="2:14" ht="21.65">
      <c r="B59" s="145"/>
      <c r="C59" s="310"/>
      <c r="D59" s="310"/>
      <c r="E59" s="310"/>
      <c r="F59" s="381"/>
      <c r="G59" s="381"/>
      <c r="H59" s="710" t="s">
        <v>162</v>
      </c>
      <c r="I59" s="710"/>
      <c r="J59" s="710"/>
      <c r="K59" s="371">
        <f>IFERROR(+$E10/$E11,0)</f>
        <v>0</v>
      </c>
      <c r="L59" s="371">
        <f>IFERROR(+$E10/$E11,0)</f>
        <v>0</v>
      </c>
      <c r="M59" s="146"/>
      <c r="N59" s="128"/>
    </row>
    <row r="60" spans="2:14" ht="21.65">
      <c r="B60" s="145"/>
      <c r="C60" s="310"/>
      <c r="D60" s="310"/>
      <c r="E60" s="310"/>
      <c r="F60" s="381"/>
      <c r="G60" s="381"/>
      <c r="H60" s="710" t="s">
        <v>50</v>
      </c>
      <c r="I60" s="710"/>
      <c r="J60" s="710"/>
      <c r="K60" s="370">
        <f>IFERROR(+K48/$E$11,0)</f>
        <v>0</v>
      </c>
      <c r="L60" s="370">
        <f>IFERROR(+L48/$E$11,0)</f>
        <v>0</v>
      </c>
      <c r="M60" s="146"/>
      <c r="N60" s="128"/>
    </row>
    <row r="61" spans="2:14" ht="21.65">
      <c r="B61" s="145"/>
      <c r="C61" s="310"/>
      <c r="D61" s="310"/>
      <c r="E61" s="310"/>
      <c r="F61" s="381"/>
      <c r="G61" s="381"/>
      <c r="H61" s="710" t="s">
        <v>134</v>
      </c>
      <c r="I61" s="710"/>
      <c r="J61" s="710"/>
      <c r="K61" s="659">
        <f>IFERROR(+E11/I13,0)</f>
        <v>0</v>
      </c>
      <c r="L61" s="659">
        <f>IFERROR(+E11/I13,0)</f>
        <v>0</v>
      </c>
      <c r="M61" s="146"/>
      <c r="N61" s="128"/>
    </row>
    <row r="62" spans="2:14" ht="21.65">
      <c r="B62" s="145"/>
      <c r="C62" s="310"/>
      <c r="D62" s="310"/>
      <c r="E62" s="310"/>
      <c r="F62" s="381"/>
      <c r="G62" s="381"/>
      <c r="H62" s="710" t="s">
        <v>51</v>
      </c>
      <c r="I62" s="710"/>
      <c r="J62" s="710"/>
      <c r="K62" s="659">
        <f>IFERROR(+E10/I13,0)</f>
        <v>0</v>
      </c>
      <c r="L62" s="660">
        <f>+K62</f>
        <v>0</v>
      </c>
      <c r="M62" s="146"/>
      <c r="N62" s="128"/>
    </row>
    <row r="63" spans="2:14" ht="21.65">
      <c r="B63" s="145"/>
      <c r="C63" s="310"/>
      <c r="D63" s="310"/>
      <c r="E63" s="310"/>
      <c r="F63" s="310"/>
      <c r="G63" s="283"/>
      <c r="H63" s="283"/>
      <c r="I63" s="283"/>
      <c r="J63" s="354"/>
      <c r="K63" s="372"/>
      <c r="L63" s="372"/>
      <c r="M63" s="146"/>
      <c r="N63" s="128"/>
    </row>
    <row r="64" spans="2:14" ht="21.65">
      <c r="B64" s="145"/>
      <c r="C64" s="310"/>
      <c r="D64" s="310"/>
      <c r="E64" s="310"/>
      <c r="F64" s="381"/>
      <c r="G64" s="381"/>
      <c r="H64" s="381" t="s">
        <v>119</v>
      </c>
      <c r="I64" s="381"/>
      <c r="J64" s="381"/>
      <c r="K64" s="353">
        <f>+K50+K46</f>
        <v>0</v>
      </c>
      <c r="L64" s="353">
        <f>+L50+L46</f>
        <v>0</v>
      </c>
      <c r="M64" s="146"/>
      <c r="N64" s="128"/>
    </row>
    <row r="65" spans="2:14" ht="21.65">
      <c r="B65" s="145"/>
      <c r="C65" s="310"/>
      <c r="D65" s="310"/>
      <c r="E65" s="310"/>
      <c r="F65" s="381"/>
      <c r="G65" s="381"/>
      <c r="H65" s="710" t="s">
        <v>118</v>
      </c>
      <c r="I65" s="710"/>
      <c r="J65" s="710"/>
      <c r="K65" s="353">
        <f>+K29</f>
        <v>0</v>
      </c>
      <c r="L65" s="353">
        <f>+L29</f>
        <v>0</v>
      </c>
      <c r="M65" s="146"/>
      <c r="N65" s="128"/>
    </row>
    <row r="66" spans="2:14" ht="21.65">
      <c r="B66" s="145"/>
      <c r="C66" s="310"/>
      <c r="D66" s="310"/>
      <c r="E66" s="310"/>
      <c r="F66" s="381"/>
      <c r="G66" s="381"/>
      <c r="H66" s="710" t="s">
        <v>52</v>
      </c>
      <c r="I66" s="710"/>
      <c r="J66" s="710"/>
      <c r="K66" s="370">
        <f>IFERROR(+K64/K65,0)</f>
        <v>0</v>
      </c>
      <c r="L66" s="370">
        <f>IFERROR(+L64/L65,0)</f>
        <v>0</v>
      </c>
      <c r="M66" s="146"/>
      <c r="N66" s="128"/>
    </row>
    <row r="67" spans="2:14" ht="21.65">
      <c r="B67" s="145"/>
      <c r="C67" s="310"/>
      <c r="D67" s="310"/>
      <c r="E67" s="310"/>
      <c r="F67" s="381"/>
      <c r="G67" s="710" t="s">
        <v>53</v>
      </c>
      <c r="H67" s="710"/>
      <c r="I67" s="710"/>
      <c r="J67" s="710"/>
      <c r="K67" s="373">
        <f>IFERROR(+K64/$I13,0)</f>
        <v>0</v>
      </c>
      <c r="L67" s="373">
        <f>IFERROR(+L64/$I13,0)</f>
        <v>0</v>
      </c>
      <c r="M67" s="146"/>
      <c r="N67" s="128"/>
    </row>
    <row r="68" spans="2:14" ht="21.65">
      <c r="B68" s="145"/>
      <c r="C68" s="310"/>
      <c r="D68" s="310"/>
      <c r="E68" s="310"/>
      <c r="F68" s="381"/>
      <c r="G68" s="710" t="s">
        <v>54</v>
      </c>
      <c r="H68" s="710"/>
      <c r="I68" s="710"/>
      <c r="J68" s="710"/>
      <c r="K68" s="370">
        <f>IFERROR(+K23/K64,0)</f>
        <v>0</v>
      </c>
      <c r="L68" s="370">
        <f>IFERROR(+L23/L64,0)</f>
        <v>0</v>
      </c>
      <c r="M68" s="146"/>
      <c r="N68" s="128"/>
    </row>
    <row r="69" spans="2:14" ht="21.65">
      <c r="B69" s="145"/>
      <c r="C69" s="310"/>
      <c r="D69" s="310"/>
      <c r="E69" s="310"/>
      <c r="F69" s="381"/>
      <c r="G69" s="381"/>
      <c r="H69" s="381"/>
      <c r="I69" s="381"/>
      <c r="J69" s="367"/>
      <c r="K69" s="370"/>
      <c r="L69" s="370"/>
      <c r="M69" s="146"/>
      <c r="N69" s="128"/>
    </row>
    <row r="70" spans="2:14" ht="21.65">
      <c r="B70" s="145"/>
      <c r="C70" s="310"/>
      <c r="D70" s="310"/>
      <c r="E70" s="310"/>
      <c r="F70" s="710" t="s">
        <v>120</v>
      </c>
      <c r="G70" s="710"/>
      <c r="H70" s="710"/>
      <c r="I70" s="710"/>
      <c r="J70" s="710"/>
      <c r="K70" s="359">
        <f>PV($I8/12,$I9*12,K48/1.25/12)*-1</f>
        <v>0</v>
      </c>
      <c r="L70" s="359">
        <f>PV($I8/12,$I9*12,L48/1.25/12)*-1</f>
        <v>0</v>
      </c>
      <c r="M70" s="146"/>
      <c r="N70" s="128"/>
    </row>
    <row r="71" spans="2:14" ht="21.65">
      <c r="B71" s="145"/>
      <c r="C71" s="374"/>
      <c r="D71" s="375"/>
      <c r="E71" s="375"/>
      <c r="F71" s="381"/>
      <c r="G71" s="710" t="s">
        <v>121</v>
      </c>
      <c r="H71" s="710"/>
      <c r="I71" s="710"/>
      <c r="J71" s="710"/>
      <c r="K71" s="376">
        <f>IFERROR(+$E$10/K70,0)</f>
        <v>0</v>
      </c>
      <c r="L71" s="370">
        <f>IFERROR(+$E$10/L70,0)</f>
        <v>0</v>
      </c>
      <c r="M71" s="150"/>
      <c r="N71" s="128"/>
    </row>
    <row r="72" spans="2:14" ht="15.7" thickBot="1">
      <c r="B72" s="151"/>
      <c r="C72" s="377"/>
      <c r="D72" s="377"/>
      <c r="E72" s="377"/>
      <c r="F72" s="377"/>
      <c r="G72" s="377"/>
      <c r="H72" s="377"/>
      <c r="I72" s="377"/>
      <c r="J72" s="378"/>
      <c r="K72" s="377"/>
      <c r="L72" s="377"/>
      <c r="M72" s="152"/>
      <c r="N72" s="128"/>
    </row>
    <row r="73" spans="2:14" ht="15.05">
      <c r="B73" s="128"/>
      <c r="C73" s="375"/>
      <c r="D73" s="375"/>
      <c r="E73" s="375"/>
      <c r="F73" s="375"/>
      <c r="G73" s="375"/>
      <c r="H73" s="375"/>
      <c r="I73" s="375"/>
      <c r="J73" s="379"/>
      <c r="K73" s="375"/>
      <c r="L73" s="375"/>
      <c r="M73" s="128"/>
      <c r="N73" s="128"/>
    </row>
    <row r="74" spans="2:14" ht="15.05">
      <c r="B74" s="128"/>
      <c r="C74" s="375"/>
      <c r="D74" s="375"/>
      <c r="E74" s="375"/>
      <c r="F74" s="375"/>
      <c r="G74" s="375"/>
      <c r="H74" s="375"/>
      <c r="I74" s="375"/>
      <c r="J74" s="379"/>
      <c r="K74" s="375"/>
      <c r="L74" s="375"/>
      <c r="M74" s="128"/>
      <c r="N74" s="128"/>
    </row>
    <row r="75" spans="2:14" ht="15.05">
      <c r="B75" s="128"/>
      <c r="C75" s="375"/>
      <c r="D75" s="375"/>
      <c r="E75" s="375"/>
      <c r="F75" s="375"/>
      <c r="G75" s="375"/>
      <c r="H75" s="375"/>
      <c r="I75" s="375"/>
      <c r="J75" s="379"/>
      <c r="K75" s="375"/>
      <c r="L75" s="375"/>
      <c r="M75" s="128"/>
      <c r="N75" s="128"/>
    </row>
    <row r="76" spans="2:14" ht="15.05">
      <c r="B76" s="128"/>
      <c r="C76" s="375"/>
      <c r="D76" s="375"/>
      <c r="E76" s="375"/>
      <c r="F76" s="375"/>
      <c r="G76" s="375"/>
      <c r="H76" s="375"/>
      <c r="I76" s="375"/>
      <c r="J76" s="379"/>
      <c r="K76" s="375"/>
      <c r="L76" s="375"/>
      <c r="M76" s="128"/>
      <c r="N76" s="128"/>
    </row>
    <row r="77" spans="2:14" ht="15.05">
      <c r="B77" s="128"/>
      <c r="C77" s="375"/>
      <c r="D77" s="375"/>
      <c r="E77" s="375"/>
      <c r="F77" s="375"/>
      <c r="G77" s="375"/>
      <c r="H77" s="375"/>
      <c r="I77" s="375"/>
      <c r="J77" s="379"/>
      <c r="K77" s="375"/>
      <c r="L77" s="375"/>
      <c r="M77" s="128"/>
      <c r="N77" s="128"/>
    </row>
    <row r="78" spans="2:14" ht="15.05">
      <c r="B78" s="128"/>
      <c r="C78" s="375"/>
      <c r="D78" s="375"/>
      <c r="E78" s="375"/>
      <c r="F78" s="375"/>
      <c r="G78" s="375"/>
      <c r="H78" s="375"/>
      <c r="I78" s="375"/>
      <c r="J78" s="379"/>
      <c r="K78" s="375"/>
      <c r="L78" s="375"/>
      <c r="M78" s="128"/>
      <c r="N78" s="128"/>
    </row>
    <row r="79" spans="2:14" ht="15.05">
      <c r="B79" s="128"/>
      <c r="C79" s="375"/>
      <c r="D79" s="375"/>
      <c r="E79" s="375"/>
      <c r="F79" s="375"/>
      <c r="G79" s="375"/>
      <c r="H79" s="375"/>
      <c r="I79" s="375"/>
      <c r="J79" s="375"/>
      <c r="K79" s="375"/>
      <c r="L79" s="375"/>
      <c r="M79" s="128"/>
      <c r="N79" s="128"/>
    </row>
    <row r="80" spans="2:14">
      <c r="B80" s="128"/>
      <c r="C80" s="130"/>
      <c r="D80" s="131"/>
      <c r="E80" s="131"/>
      <c r="F80" s="131"/>
      <c r="G80" s="130"/>
      <c r="H80" s="131"/>
      <c r="I80" s="131"/>
      <c r="J80" s="132"/>
      <c r="K80" s="130"/>
      <c r="L80" s="131"/>
      <c r="M80" s="128"/>
      <c r="N80" s="128"/>
    </row>
    <row r="81" spans="2:14">
      <c r="B81" s="128"/>
      <c r="C81" s="129"/>
      <c r="D81" s="129"/>
      <c r="E81" s="129"/>
      <c r="F81" s="129"/>
      <c r="G81" s="133"/>
      <c r="H81" s="134"/>
      <c r="I81" s="135"/>
      <c r="J81" s="136"/>
      <c r="K81" s="130"/>
      <c r="L81" s="131"/>
      <c r="M81" s="128"/>
      <c r="N81" s="128"/>
    </row>
    <row r="82" spans="2:14">
      <c r="C82" s="5"/>
      <c r="D82" s="2"/>
      <c r="E82" s="2"/>
      <c r="F82" s="9"/>
      <c r="G82" s="17"/>
      <c r="H82" s="18"/>
      <c r="I82" s="19"/>
      <c r="J82" s="16"/>
      <c r="K82" s="18"/>
      <c r="L82" s="2"/>
    </row>
    <row r="83" spans="2:14">
      <c r="C83" s="5"/>
      <c r="D83" s="2"/>
      <c r="E83" s="2"/>
      <c r="F83" s="3"/>
      <c r="G83" s="20"/>
      <c r="H83" s="21"/>
      <c r="I83" s="22"/>
      <c r="J83" s="15"/>
      <c r="K83" s="18"/>
      <c r="L83" s="8"/>
    </row>
    <row r="84" spans="2:14">
      <c r="C84" s="5"/>
      <c r="D84" s="2"/>
      <c r="E84" s="2"/>
      <c r="F84" s="3"/>
      <c r="G84" s="2"/>
      <c r="H84" s="2"/>
      <c r="I84" s="2"/>
      <c r="J84" s="2"/>
      <c r="K84" s="18"/>
      <c r="L84" s="23"/>
    </row>
    <row r="85" spans="2:14">
      <c r="C85" s="5"/>
      <c r="D85" s="2"/>
      <c r="E85" s="2"/>
      <c r="F85" s="24"/>
      <c r="G85" s="18"/>
      <c r="H85" s="19"/>
      <c r="I85" s="25"/>
      <c r="J85" s="2"/>
      <c r="K85" s="18"/>
      <c r="L85" s="26"/>
    </row>
    <row r="86" spans="2:14">
      <c r="C86" s="5"/>
      <c r="D86" s="2"/>
      <c r="E86" s="2"/>
      <c r="F86" s="4"/>
      <c r="G86" s="18"/>
      <c r="H86" s="19"/>
      <c r="I86" s="27"/>
      <c r="J86" s="28"/>
      <c r="K86" s="18"/>
      <c r="L86" s="29"/>
    </row>
    <row r="87" spans="2:14">
      <c r="C87" s="5"/>
      <c r="D87" s="2"/>
      <c r="E87" s="2"/>
      <c r="F87" s="30"/>
      <c r="G87" s="18"/>
      <c r="H87" s="19"/>
      <c r="I87" s="25"/>
      <c r="J87" s="2"/>
      <c r="K87" s="13"/>
      <c r="L87" s="14"/>
    </row>
    <row r="88" spans="2:14">
      <c r="C88" s="5"/>
      <c r="D88" s="2"/>
      <c r="E88" s="2"/>
      <c r="F88" s="4"/>
      <c r="G88" s="18"/>
      <c r="H88" s="19"/>
      <c r="I88" s="31"/>
      <c r="J88" s="2"/>
      <c r="K88" s="13"/>
      <c r="L88" s="14"/>
    </row>
    <row r="89" spans="2:14">
      <c r="C89" s="18"/>
      <c r="D89" s="2"/>
      <c r="E89" s="2"/>
      <c r="F89" s="2"/>
      <c r="G89" s="18"/>
      <c r="H89" s="19"/>
      <c r="J89" s="2"/>
      <c r="K89" s="18"/>
      <c r="L89" s="2"/>
    </row>
    <row r="90" spans="2:14">
      <c r="C90" s="18"/>
      <c r="D90" s="2"/>
      <c r="E90" s="2"/>
      <c r="F90" s="2"/>
      <c r="G90" s="18"/>
      <c r="H90" s="19"/>
      <c r="I90" s="31"/>
      <c r="J90" s="2"/>
      <c r="K90" s="18"/>
      <c r="L90" s="32"/>
    </row>
    <row r="91" spans="2:14">
      <c r="C91" s="18"/>
      <c r="D91" s="2"/>
      <c r="E91" s="2"/>
      <c r="F91" s="2"/>
      <c r="G91" s="18"/>
      <c r="H91" s="19"/>
      <c r="I91" s="30"/>
      <c r="J91" s="2"/>
      <c r="K91" s="18"/>
      <c r="L91" s="33"/>
    </row>
    <row r="92" spans="2:14">
      <c r="C92" s="18"/>
      <c r="D92" s="2"/>
      <c r="E92" s="2"/>
      <c r="F92" s="2"/>
      <c r="G92" s="34"/>
      <c r="H92" s="2"/>
      <c r="I92" s="2"/>
      <c r="J92" s="2"/>
      <c r="K92" s="18"/>
      <c r="L92" s="23"/>
    </row>
    <row r="93" spans="2:14">
      <c r="C93" s="18"/>
      <c r="D93" s="2"/>
      <c r="E93" s="2"/>
      <c r="F93" s="2"/>
      <c r="G93" s="11"/>
      <c r="H93" s="2"/>
      <c r="I93" s="2"/>
      <c r="J93" s="35"/>
      <c r="K93" s="18"/>
      <c r="L93" s="7"/>
    </row>
    <row r="94" spans="2:14">
      <c r="C94" s="2"/>
      <c r="D94" s="2"/>
      <c r="E94" s="2"/>
      <c r="F94" s="2"/>
      <c r="G94" s="5"/>
      <c r="H94" s="36"/>
      <c r="I94" s="37"/>
      <c r="K94" s="38"/>
      <c r="L94" s="29"/>
    </row>
    <row r="95" spans="2:14">
      <c r="C95" s="2"/>
      <c r="D95" s="2"/>
      <c r="E95" s="2"/>
      <c r="F95" s="2"/>
      <c r="G95" s="5"/>
      <c r="H95" s="2"/>
      <c r="I95" s="3"/>
      <c r="J95" s="39"/>
      <c r="K95" s="2"/>
      <c r="L95" s="2"/>
    </row>
    <row r="96" spans="2:14">
      <c r="C96" s="28"/>
      <c r="D96" s="2"/>
      <c r="E96" s="12"/>
      <c r="F96" s="40"/>
      <c r="G96" s="28"/>
      <c r="H96" s="6"/>
      <c r="I96" s="41"/>
      <c r="J96" s="41"/>
      <c r="K96" s="41"/>
      <c r="L96" s="41"/>
    </row>
    <row r="97" spans="3:12">
      <c r="C97" s="10"/>
      <c r="D97" s="42"/>
      <c r="E97" s="43"/>
      <c r="F97" s="44"/>
      <c r="G97" s="719"/>
      <c r="H97" s="719"/>
      <c r="I97" s="719"/>
      <c r="J97" s="719"/>
      <c r="K97" s="719"/>
      <c r="L97" s="719"/>
    </row>
    <row r="98" spans="3:12">
      <c r="C98" s="2"/>
      <c r="D98" s="2"/>
      <c r="E98" s="2"/>
      <c r="F98" s="2"/>
      <c r="G98" s="719"/>
      <c r="H98" s="719"/>
      <c r="I98" s="719"/>
      <c r="J98" s="719"/>
      <c r="K98" s="719"/>
      <c r="L98" s="719"/>
    </row>
    <row r="99" spans="3:12">
      <c r="C99" s="2"/>
      <c r="D99" s="2"/>
      <c r="E99" s="2"/>
      <c r="F99" s="2"/>
      <c r="G99" s="719"/>
      <c r="H99" s="719"/>
      <c r="I99" s="719"/>
      <c r="J99" s="719"/>
      <c r="K99" s="719"/>
      <c r="L99" s="719"/>
    </row>
  </sheetData>
  <sheetProtection algorithmName="SHA-512" hashValue="LWUt/QStWsmBtfYNgkA3e6yOoM7ay92ZPutWVLSb5uroCDUH+scwBHxkUv55KCB1u0AQL8DBir24ziHkAICkig==" saltValue="9f8o7QG5/NIKGGth10qtaw==" spinCount="100000" sheet="1" selectLockedCells="1"/>
  <mergeCells count="51">
    <mergeCell ref="F70:J70"/>
    <mergeCell ref="G11:H11"/>
    <mergeCell ref="G10:H10"/>
    <mergeCell ref="G9:H9"/>
    <mergeCell ref="J8:K8"/>
    <mergeCell ref="H62:J62"/>
    <mergeCell ref="H61:J61"/>
    <mergeCell ref="H60:J60"/>
    <mergeCell ref="H59:J59"/>
    <mergeCell ref="H58:J58"/>
    <mergeCell ref="H57:J57"/>
    <mergeCell ref="H56:J56"/>
    <mergeCell ref="G52:J52"/>
    <mergeCell ref="E8:F8"/>
    <mergeCell ref="I50:J50"/>
    <mergeCell ref="G67:J67"/>
    <mergeCell ref="C8:D8"/>
    <mergeCell ref="C9:D9"/>
    <mergeCell ref="C10:D10"/>
    <mergeCell ref="C11:D11"/>
    <mergeCell ref="C12:D12"/>
    <mergeCell ref="J12:K12"/>
    <mergeCell ref="J11:K11"/>
    <mergeCell ref="C3:L6"/>
    <mergeCell ref="G97:L99"/>
    <mergeCell ref="E19:K19"/>
    <mergeCell ref="E9:F9"/>
    <mergeCell ref="E10:F10"/>
    <mergeCell ref="E11:F11"/>
    <mergeCell ref="E12:F12"/>
    <mergeCell ref="E13:F13"/>
    <mergeCell ref="D45:F46"/>
    <mergeCell ref="C29:D29"/>
    <mergeCell ref="C21:D21"/>
    <mergeCell ref="G71:J71"/>
    <mergeCell ref="G68:J68"/>
    <mergeCell ref="C14:D14"/>
    <mergeCell ref="H66:J66"/>
    <mergeCell ref="H65:J65"/>
    <mergeCell ref="C16:D16"/>
    <mergeCell ref="J14:K14"/>
    <mergeCell ref="J13:K13"/>
    <mergeCell ref="E15:F15"/>
    <mergeCell ref="E16:F16"/>
    <mergeCell ref="C15:D15"/>
    <mergeCell ref="E14:F14"/>
    <mergeCell ref="C27:D27"/>
    <mergeCell ref="C13:D13"/>
    <mergeCell ref="C23:D23"/>
    <mergeCell ref="C24:D24"/>
    <mergeCell ref="C25:D25"/>
  </mergeCells>
  <printOptions horizontalCentered="1" verticalCentered="1"/>
  <pageMargins left="0.25" right="0.25" top="0.75" bottom="0.75" header="0.3" footer="0.3"/>
  <pageSetup scale="4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BA407D-FB4B-416E-BED0-D4D6C98ADE20}">
  <sheetPr codeName="Sheet4">
    <tabColor rgb="FF00B0F0"/>
    <pageSetUpPr fitToPage="1"/>
  </sheetPr>
  <dimension ref="A1:M73"/>
  <sheetViews>
    <sheetView showGridLines="0" topLeftCell="A14" zoomScale="75" zoomScaleNormal="75" workbookViewId="0">
      <selection activeCell="D23" sqref="D23:D24"/>
    </sheetView>
  </sheetViews>
  <sheetFormatPr defaultRowHeight="14.15"/>
  <cols>
    <col min="2" max="2" width="1.5703125" customWidth="1"/>
    <col min="3" max="3" width="3.53515625" customWidth="1"/>
    <col min="5" max="5" width="9.60546875" customWidth="1"/>
    <col min="6" max="11" width="14.60546875" customWidth="1"/>
    <col min="12" max="12" width="2.60546875" customWidth="1"/>
    <col min="13" max="13" width="10.75" customWidth="1"/>
  </cols>
  <sheetData>
    <row r="1" spans="1:13" ht="17.899999999999999" thickBot="1">
      <c r="A1" s="317"/>
      <c r="B1" s="317"/>
      <c r="C1" s="317"/>
      <c r="D1" s="317"/>
      <c r="E1" s="317"/>
      <c r="F1" s="317"/>
      <c r="G1" s="317"/>
      <c r="H1" s="317"/>
      <c r="I1" s="317"/>
      <c r="J1" s="317"/>
      <c r="K1" s="317"/>
      <c r="L1" s="317"/>
      <c r="M1" s="317"/>
    </row>
    <row r="2" spans="1:13" ht="17.25">
      <c r="A2" s="317"/>
      <c r="B2" s="391"/>
      <c r="C2" s="392"/>
      <c r="D2" s="392"/>
      <c r="E2" s="392"/>
      <c r="F2" s="392"/>
      <c r="G2" s="392"/>
      <c r="H2" s="392"/>
      <c r="I2" s="392"/>
      <c r="J2" s="392"/>
      <c r="K2" s="392"/>
      <c r="L2" s="393"/>
      <c r="M2" s="317"/>
    </row>
    <row r="3" spans="1:13" ht="22" customHeight="1">
      <c r="A3" s="317"/>
      <c r="B3" s="394"/>
      <c r="C3" s="736" t="s">
        <v>149</v>
      </c>
      <c r="D3" s="736"/>
      <c r="E3" s="736"/>
      <c r="F3" s="736"/>
      <c r="G3" s="736"/>
      <c r="H3" s="736"/>
      <c r="I3" s="736"/>
      <c r="J3" s="736"/>
      <c r="K3" s="736"/>
      <c r="L3" s="395"/>
      <c r="M3" s="317"/>
    </row>
    <row r="4" spans="1:13" ht="22" customHeight="1">
      <c r="A4" s="317"/>
      <c r="B4" s="394"/>
      <c r="C4" s="736"/>
      <c r="D4" s="736"/>
      <c r="E4" s="736"/>
      <c r="F4" s="736"/>
      <c r="G4" s="736"/>
      <c r="H4" s="736"/>
      <c r="I4" s="736"/>
      <c r="J4" s="736"/>
      <c r="K4" s="736"/>
      <c r="L4" s="395"/>
      <c r="M4" s="317"/>
    </row>
    <row r="5" spans="1:13" ht="17.25">
      <c r="A5" s="317"/>
      <c r="B5" s="394"/>
      <c r="C5" s="323"/>
      <c r="D5" s="396"/>
      <c r="E5" s="397"/>
      <c r="F5" s="397"/>
      <c r="G5" s="397"/>
      <c r="H5" s="397"/>
      <c r="I5" s="397"/>
      <c r="J5" s="397"/>
      <c r="K5" s="397"/>
      <c r="L5" s="395"/>
      <c r="M5" s="317"/>
    </row>
    <row r="6" spans="1:13" ht="18.55">
      <c r="A6" s="317"/>
      <c r="B6" s="394"/>
      <c r="C6" s="310"/>
      <c r="D6" s="310"/>
      <c r="E6" s="325"/>
      <c r="F6" s="320" t="s">
        <v>230</v>
      </c>
      <c r="G6" s="730" t="str">
        <f>'do not touch'!$E$3</f>
        <v>NAME</v>
      </c>
      <c r="H6" s="730"/>
      <c r="I6" s="730"/>
      <c r="J6" s="730"/>
      <c r="K6" s="325"/>
      <c r="L6" s="399"/>
      <c r="M6" s="317"/>
    </row>
    <row r="7" spans="1:13" ht="18.55">
      <c r="A7" s="317"/>
      <c r="B7" s="394"/>
      <c r="C7" s="310"/>
      <c r="D7" s="310"/>
      <c r="E7" s="325"/>
      <c r="F7" s="320"/>
      <c r="G7" s="272"/>
      <c r="H7" s="272"/>
      <c r="I7" s="398"/>
      <c r="J7" s="325"/>
      <c r="K7" s="325"/>
      <c r="L7" s="399"/>
      <c r="M7" s="317"/>
    </row>
    <row r="8" spans="1:13" ht="18.55">
      <c r="A8" s="317"/>
      <c r="B8" s="394"/>
      <c r="C8" s="323"/>
      <c r="D8" s="323"/>
      <c r="E8" s="325"/>
      <c r="F8" s="400" t="s">
        <v>237</v>
      </c>
      <c r="G8" s="401">
        <f>'do not touch'!$E$6</f>
        <v>0</v>
      </c>
      <c r="H8" s="276"/>
      <c r="I8" s="400" t="s">
        <v>241</v>
      </c>
      <c r="J8" s="552">
        <f>'do not touch'!E5</f>
        <v>0</v>
      </c>
      <c r="K8" s="325"/>
      <c r="L8" s="395"/>
      <c r="M8" s="317"/>
    </row>
    <row r="9" spans="1:13" ht="18.55">
      <c r="A9" s="317"/>
      <c r="B9" s="394"/>
      <c r="C9" s="323"/>
      <c r="D9" s="323"/>
      <c r="E9" s="325"/>
      <c r="F9" s="400" t="s">
        <v>238</v>
      </c>
      <c r="G9" s="402">
        <f>'do not touch'!$E$7</f>
        <v>0</v>
      </c>
      <c r="H9" s="276"/>
      <c r="I9" s="400" t="s">
        <v>242</v>
      </c>
      <c r="J9" s="553">
        <f>IF('do not touch'!$E$13=0,'do not touch'!$E$12,'do not touch'!$AG$41)</f>
        <v>0</v>
      </c>
      <c r="K9" s="325"/>
      <c r="L9" s="395"/>
      <c r="M9" s="317"/>
    </row>
    <row r="10" spans="1:13" ht="18.55">
      <c r="A10" s="317"/>
      <c r="B10" s="394"/>
      <c r="C10" s="323"/>
      <c r="D10" s="323"/>
      <c r="E10" s="325"/>
      <c r="F10" s="400" t="s">
        <v>239</v>
      </c>
      <c r="G10" s="402">
        <f>IFERROR('do not touch'!$E$9,)</f>
        <v>0</v>
      </c>
      <c r="H10" s="276"/>
      <c r="I10" s="400" t="s">
        <v>243</v>
      </c>
      <c r="J10" s="554">
        <f>IFERROR(IF('do not touch'!$E$13=0,'do not touch'!$G$63,'do not touch'!$E$13),0)</f>
        <v>0</v>
      </c>
      <c r="K10" s="325"/>
      <c r="L10" s="395"/>
      <c r="M10" s="317"/>
    </row>
    <row r="11" spans="1:13" ht="18.55">
      <c r="A11" s="317"/>
      <c r="B11" s="394"/>
      <c r="C11" s="323"/>
      <c r="D11" s="323"/>
      <c r="E11" s="325"/>
      <c r="F11" s="400" t="s">
        <v>240</v>
      </c>
      <c r="G11" s="402">
        <f>'do not touch'!$E$11</f>
        <v>0</v>
      </c>
      <c r="H11" s="276"/>
      <c r="I11" s="400" t="s">
        <v>244</v>
      </c>
      <c r="J11" s="555">
        <f>'do not touch'!$E$16</f>
        <v>0</v>
      </c>
      <c r="K11" s="325"/>
      <c r="L11" s="395"/>
      <c r="M11" s="317"/>
    </row>
    <row r="12" spans="1:13" ht="18.55">
      <c r="A12" s="317"/>
      <c r="B12" s="394"/>
      <c r="C12" s="323"/>
      <c r="D12" s="323"/>
      <c r="E12" s="325"/>
      <c r="F12" s="400" t="s">
        <v>109</v>
      </c>
      <c r="G12" s="403">
        <f>'do not touch'!E20</f>
        <v>0</v>
      </c>
      <c r="H12" s="276"/>
      <c r="I12" s="400" t="s">
        <v>245</v>
      </c>
      <c r="J12" s="479">
        <f>'do not touch'!$E$32</f>
        <v>0</v>
      </c>
      <c r="K12" s="325"/>
      <c r="L12" s="395"/>
      <c r="M12" s="317"/>
    </row>
    <row r="13" spans="1:13" ht="18.55">
      <c r="A13" s="317"/>
      <c r="B13" s="394"/>
      <c r="C13" s="323"/>
      <c r="D13" s="323"/>
      <c r="E13" s="325"/>
      <c r="F13" s="605"/>
      <c r="G13" s="605"/>
      <c r="H13" s="276"/>
      <c r="I13" s="398"/>
      <c r="J13" s="398"/>
      <c r="K13" s="325"/>
      <c r="L13" s="395"/>
      <c r="M13" s="317"/>
    </row>
    <row r="14" spans="1:13" ht="18.55">
      <c r="A14" s="317"/>
      <c r="B14" s="394"/>
      <c r="C14" s="323"/>
      <c r="D14" s="323"/>
      <c r="E14" s="556"/>
      <c r="F14" s="557"/>
      <c r="G14" s="558"/>
      <c r="H14" s="557"/>
      <c r="I14" s="557"/>
      <c r="J14" s="557"/>
      <c r="K14" s="556"/>
      <c r="L14" s="395"/>
      <c r="M14" s="317"/>
    </row>
    <row r="15" spans="1:13" ht="17.25">
      <c r="A15" s="317"/>
      <c r="B15" s="394"/>
      <c r="C15" s="323"/>
      <c r="D15" s="323"/>
      <c r="E15" s="323"/>
      <c r="F15" s="323"/>
      <c r="G15" s="323"/>
      <c r="H15" s="323"/>
      <c r="I15" s="323"/>
      <c r="J15" s="323"/>
      <c r="K15" s="323"/>
      <c r="L15" s="395"/>
      <c r="M15" s="317"/>
    </row>
    <row r="16" spans="1:13" ht="18.55">
      <c r="A16" s="317"/>
      <c r="B16" s="394"/>
      <c r="C16" s="323"/>
      <c r="D16" s="323"/>
      <c r="E16" s="405"/>
      <c r="F16" s="406" t="s">
        <v>104</v>
      </c>
      <c r="G16" s="406"/>
      <c r="H16" s="406"/>
      <c r="I16" s="406"/>
      <c r="J16" s="406"/>
      <c r="K16" s="407"/>
      <c r="L16" s="395"/>
      <c r="M16" s="317"/>
    </row>
    <row r="17" spans="1:13" ht="18.55">
      <c r="A17" s="317"/>
      <c r="B17" s="394"/>
      <c r="C17" s="323"/>
      <c r="D17" s="323"/>
      <c r="E17" s="408"/>
      <c r="F17" s="409">
        <v>0.1</v>
      </c>
      <c r="G17" s="409">
        <v>0.05</v>
      </c>
      <c r="H17" s="410" t="s">
        <v>105</v>
      </c>
      <c r="I17" s="409">
        <v>0.1</v>
      </c>
      <c r="J17" s="409">
        <v>0.2</v>
      </c>
      <c r="K17" s="411">
        <v>0.35</v>
      </c>
      <c r="L17" s="395"/>
      <c r="M17" s="317"/>
    </row>
    <row r="18" spans="1:13" ht="17.25">
      <c r="A18" s="317"/>
      <c r="B18" s="394"/>
      <c r="C18" s="323"/>
      <c r="D18" s="323"/>
      <c r="E18" s="408"/>
      <c r="F18" s="412" t="s">
        <v>106</v>
      </c>
      <c r="G18" s="412" t="s">
        <v>106</v>
      </c>
      <c r="H18" s="412" t="s">
        <v>107</v>
      </c>
      <c r="I18" s="412" t="s">
        <v>108</v>
      </c>
      <c r="J18" s="412" t="s">
        <v>108</v>
      </c>
      <c r="K18" s="413" t="s">
        <v>108</v>
      </c>
      <c r="L18" s="395"/>
      <c r="M18" s="317"/>
    </row>
    <row r="19" spans="1:13" ht="17.25">
      <c r="A19" s="317"/>
      <c r="B19" s="394"/>
      <c r="C19" s="323"/>
      <c r="D19" s="414"/>
      <c r="E19" s="415" t="s">
        <v>14</v>
      </c>
      <c r="F19" s="416">
        <f>$H$19*(1+F17)</f>
        <v>0</v>
      </c>
      <c r="G19" s="416">
        <f>$H$19*(1+G17)</f>
        <v>0</v>
      </c>
      <c r="H19" s="417">
        <f>G9</f>
        <v>0</v>
      </c>
      <c r="I19" s="416">
        <f>$H$19*(1-I17)</f>
        <v>0</v>
      </c>
      <c r="J19" s="416">
        <f>$H$19*(1-J17)</f>
        <v>0</v>
      </c>
      <c r="K19" s="418">
        <f>$H$19*(1-K17)</f>
        <v>0</v>
      </c>
      <c r="L19" s="395"/>
      <c r="M19" s="317"/>
    </row>
    <row r="20" spans="1:13" ht="14.25" customHeight="1">
      <c r="A20" s="317"/>
      <c r="B20" s="394"/>
      <c r="C20" s="419"/>
      <c r="D20" s="420"/>
      <c r="E20" s="323"/>
      <c r="F20" s="421"/>
      <c r="G20" s="421"/>
      <c r="H20" s="421"/>
      <c r="I20" s="421"/>
      <c r="J20" s="421"/>
      <c r="K20" s="421"/>
      <c r="L20" s="395"/>
      <c r="M20" s="317"/>
    </row>
    <row r="21" spans="1:13" ht="17.25">
      <c r="A21" s="317"/>
      <c r="B21" s="394"/>
      <c r="C21" s="419"/>
      <c r="D21" s="420"/>
      <c r="E21" s="323"/>
      <c r="F21" s="421"/>
      <c r="G21" s="421"/>
      <c r="H21" s="421"/>
      <c r="I21" s="421"/>
      <c r="J21" s="421"/>
      <c r="K21" s="421"/>
      <c r="L21" s="395"/>
      <c r="M21" s="317"/>
    </row>
    <row r="22" spans="1:13" ht="19.5" customHeight="1">
      <c r="A22" s="317"/>
      <c r="B22" s="394"/>
      <c r="C22" s="750" t="s">
        <v>137</v>
      </c>
      <c r="D22" s="422"/>
      <c r="E22" s="423" t="s">
        <v>110</v>
      </c>
      <c r="F22" s="424">
        <f t="shared" ref="F22:G22" si="0">IFERROR(((F$19*$G$8*(1-$D23))+(+$G$9*(1-$D23))-($G$11*$G$8)+($G$10*$G$8*(1-$D23))),0)</f>
        <v>0</v>
      </c>
      <c r="G22" s="424">
        <f t="shared" si="0"/>
        <v>0</v>
      </c>
      <c r="H22" s="424">
        <f>IFERROR(((H$19*$G$8*(1-$D23))+(+$G$9*(1-$D23))-($G$11*$G$8)+($G$10*$G$8*(1-$D23))),0)</f>
        <v>0</v>
      </c>
      <c r="I22" s="424">
        <f t="shared" ref="I22:K22" si="1">IFERROR(((I$19*$G$8*(1-$D23))+(+$G$9*(1-$D23))-($G$11*$G$8)+($G$10*$G$8*(1-$D23))),0)</f>
        <v>0</v>
      </c>
      <c r="J22" s="424">
        <f t="shared" si="1"/>
        <v>0</v>
      </c>
      <c r="K22" s="424">
        <f t="shared" si="1"/>
        <v>0</v>
      </c>
      <c r="L22" s="395"/>
      <c r="M22" s="317"/>
    </row>
    <row r="23" spans="1:13" ht="15.65" customHeight="1">
      <c r="A23" s="317"/>
      <c r="B23" s="394"/>
      <c r="C23" s="750"/>
      <c r="D23" s="749">
        <v>0</v>
      </c>
      <c r="E23" s="425" t="s">
        <v>48</v>
      </c>
      <c r="F23" s="426">
        <f t="shared" ref="F23:K23" si="2">IFERROR(F22/($J$8*$K$67),0)</f>
        <v>0</v>
      </c>
      <c r="G23" s="426">
        <f t="shared" si="2"/>
        <v>0</v>
      </c>
      <c r="H23" s="426">
        <f t="shared" si="2"/>
        <v>0</v>
      </c>
      <c r="I23" s="426">
        <f t="shared" si="2"/>
        <v>0</v>
      </c>
      <c r="J23" s="426">
        <f t="shared" si="2"/>
        <v>0</v>
      </c>
      <c r="K23" s="427">
        <f t="shared" si="2"/>
        <v>0</v>
      </c>
      <c r="L23" s="395"/>
      <c r="M23" s="317"/>
    </row>
    <row r="24" spans="1:13" ht="15.65" customHeight="1">
      <c r="A24" s="317"/>
      <c r="B24" s="394"/>
      <c r="C24" s="750"/>
      <c r="D24" s="749"/>
      <c r="E24" s="425" t="s">
        <v>147</v>
      </c>
      <c r="F24" s="428">
        <f>IFERROR(+F22/Analysis!$I$10,0)</f>
        <v>0</v>
      </c>
      <c r="G24" s="428">
        <f>IFERROR(+G22/Analysis!$I$10,0)</f>
        <v>0</v>
      </c>
      <c r="H24" s="428">
        <f>IFERROR(+H22/Analysis!$I$10,0)</f>
        <v>0</v>
      </c>
      <c r="I24" s="428">
        <f>IFERROR(+I22/Analysis!$I$10,0)</f>
        <v>0</v>
      </c>
      <c r="J24" s="428">
        <f>IFERROR(+J22/Analysis!$I$10,0)</f>
        <v>0</v>
      </c>
      <c r="K24" s="429">
        <f>IFERROR(+K22/Analysis!$I$10,0)</f>
        <v>0</v>
      </c>
      <c r="L24" s="395"/>
      <c r="M24" s="317"/>
    </row>
    <row r="25" spans="1:13" ht="18.55">
      <c r="A25" s="317"/>
      <c r="B25" s="394"/>
      <c r="C25" s="750"/>
      <c r="D25" s="430"/>
      <c r="E25" s="431" t="s">
        <v>148</v>
      </c>
      <c r="F25" s="432">
        <f>IFERROR(+Analysis!$E$10/'Inc Vacancy'!F24,0)</f>
        <v>0</v>
      </c>
      <c r="G25" s="432">
        <f>IFERROR(+Analysis!$E$10/'Inc Vacancy'!G24,0)</f>
        <v>0</v>
      </c>
      <c r="H25" s="432">
        <f>IFERROR(+Analysis!$E$10/'Inc Vacancy'!H24,0)</f>
        <v>0</v>
      </c>
      <c r="I25" s="432">
        <f>IFERROR(+Analysis!$E$10/'Inc Vacancy'!I24,0)</f>
        <v>0</v>
      </c>
      <c r="J25" s="432">
        <f>IFERROR(+Analysis!$E$10/'Inc Vacancy'!J24,0)</f>
        <v>0</v>
      </c>
      <c r="K25" s="433">
        <f>IFERROR(+Analysis!$E$10/'Inc Vacancy'!K24,0)</f>
        <v>0</v>
      </c>
      <c r="L25" s="395"/>
      <c r="M25" s="317"/>
    </row>
    <row r="26" spans="1:13" ht="18.55">
      <c r="A26" s="317"/>
      <c r="B26" s="394"/>
      <c r="C26" s="750"/>
      <c r="D26" s="434"/>
      <c r="E26" s="435"/>
      <c r="F26" s="420"/>
      <c r="G26" s="420"/>
      <c r="H26" s="420"/>
      <c r="I26" s="420"/>
      <c r="J26" s="420"/>
      <c r="K26" s="420"/>
      <c r="L26" s="395"/>
      <c r="M26" s="317"/>
    </row>
    <row r="27" spans="1:13" ht="17.25">
      <c r="A27" s="317"/>
      <c r="B27" s="394"/>
      <c r="C27" s="750"/>
      <c r="D27" s="422"/>
      <c r="E27" s="423" t="s">
        <v>110</v>
      </c>
      <c r="F27" s="424">
        <f t="shared" ref="F27" si="3">IFERROR(((F$19*$G$8*(1-$D28))+(+$G$9*(1-$D28))-($G$11*$G$8)+($G$10*$G$8*(1-$D28))),0)</f>
        <v>0</v>
      </c>
      <c r="G27" s="424">
        <f t="shared" ref="G27" si="4">IFERROR(((G$19*$G$8*(1-$D28))+(+$G$9*(1-$D28))-($G$11*$G$8)+($G$10*$G$8*(1-$D28))),0)</f>
        <v>0</v>
      </c>
      <c r="H27" s="424">
        <f>IFERROR(((H$19*$G$8*(1-$D28))+(+$G$9*(1-$D28))-($G$11*$G$8)+($G$10*$G$8*(1-$D28))),0)</f>
        <v>0</v>
      </c>
      <c r="I27" s="424">
        <f t="shared" ref="I27" si="5">IFERROR(((I$19*$G$8*(1-$D28))+(+$G$9*(1-$D28))-($G$11*$G$8)+($G$10*$G$8*(1-$D28))),0)</f>
        <v>0</v>
      </c>
      <c r="J27" s="424">
        <f t="shared" ref="J27" si="6">IFERROR(((J$19*$G$8*(1-$D28))+(+$G$9*(1-$D28))-($G$11*$G$8)+($G$10*$G$8*(1-$D28))),0)</f>
        <v>0</v>
      </c>
      <c r="K27" s="424">
        <f t="shared" ref="K27" si="7">IFERROR(((K$19*$G$8*(1-$D28))+(+$G$9*(1-$D28))-($G$11*$G$8)+($G$10*$G$8*(1-$D28))),0)</f>
        <v>0</v>
      </c>
      <c r="L27" s="395"/>
      <c r="M27" s="317"/>
    </row>
    <row r="28" spans="1:13" ht="15.65" customHeight="1">
      <c r="A28" s="317"/>
      <c r="B28" s="394"/>
      <c r="C28" s="750"/>
      <c r="D28" s="749">
        <v>0.05</v>
      </c>
      <c r="E28" s="425" t="s">
        <v>48</v>
      </c>
      <c r="F28" s="426">
        <f t="shared" ref="F28:K28" si="8">IFERROR(F27/($J$8*$K$67),)</f>
        <v>0</v>
      </c>
      <c r="G28" s="426">
        <f t="shared" si="8"/>
        <v>0</v>
      </c>
      <c r="H28" s="426">
        <f t="shared" si="8"/>
        <v>0</v>
      </c>
      <c r="I28" s="426">
        <f t="shared" si="8"/>
        <v>0</v>
      </c>
      <c r="J28" s="426">
        <f t="shared" si="8"/>
        <v>0</v>
      </c>
      <c r="K28" s="427">
        <f t="shared" si="8"/>
        <v>0</v>
      </c>
      <c r="L28" s="395"/>
      <c r="M28" s="317"/>
    </row>
    <row r="29" spans="1:13" ht="15.65" customHeight="1">
      <c r="A29" s="317"/>
      <c r="B29" s="394"/>
      <c r="C29" s="750"/>
      <c r="D29" s="749"/>
      <c r="E29" s="425" t="s">
        <v>147</v>
      </c>
      <c r="F29" s="428">
        <f>IFERROR(+F27/Analysis!$I$10,0)</f>
        <v>0</v>
      </c>
      <c r="G29" s="428">
        <f>IFERROR(+G27/Analysis!$I$10,0)</f>
        <v>0</v>
      </c>
      <c r="H29" s="428">
        <f>IFERROR(+H27/Analysis!$I$10,0)</f>
        <v>0</v>
      </c>
      <c r="I29" s="428">
        <f>IFERROR(+I27/Analysis!$I$10,0)</f>
        <v>0</v>
      </c>
      <c r="J29" s="428">
        <f>IFERROR(+J27/Analysis!$I$10,0)</f>
        <v>0</v>
      </c>
      <c r="K29" s="429">
        <f>IFERROR(+K27/Analysis!$I$10,0)</f>
        <v>0</v>
      </c>
      <c r="L29" s="395"/>
      <c r="M29" s="317"/>
    </row>
    <row r="30" spans="1:13" ht="18.55">
      <c r="A30" s="317"/>
      <c r="B30" s="394"/>
      <c r="C30" s="750"/>
      <c r="D30" s="436"/>
      <c r="E30" s="431" t="s">
        <v>148</v>
      </c>
      <c r="F30" s="432">
        <f>IFERROR(+Analysis!$E$10/'Inc Vacancy'!F29,0)</f>
        <v>0</v>
      </c>
      <c r="G30" s="432">
        <f>IFERROR(+Analysis!$E$10/'Inc Vacancy'!G29,0)</f>
        <v>0</v>
      </c>
      <c r="H30" s="432">
        <f>IFERROR(+Analysis!$E$10/'Inc Vacancy'!H29,0)</f>
        <v>0</v>
      </c>
      <c r="I30" s="432">
        <f>IFERROR(+Analysis!$E$10/'Inc Vacancy'!I29,0)</f>
        <v>0</v>
      </c>
      <c r="J30" s="432">
        <f>IFERROR(+Analysis!$E$10/'Inc Vacancy'!J29,0)</f>
        <v>0</v>
      </c>
      <c r="K30" s="433">
        <f>IFERROR(+Analysis!$E$10/'Inc Vacancy'!K29,0)</f>
        <v>0</v>
      </c>
      <c r="L30" s="395"/>
      <c r="M30" s="317"/>
    </row>
    <row r="31" spans="1:13" ht="18.55">
      <c r="A31" s="317"/>
      <c r="B31" s="394"/>
      <c r="C31" s="750"/>
      <c r="D31" s="434"/>
      <c r="E31" s="435"/>
      <c r="F31" s="420"/>
      <c r="G31" s="420"/>
      <c r="H31" s="420"/>
      <c r="I31" s="420"/>
      <c r="J31" s="420"/>
      <c r="K31" s="420"/>
      <c r="L31" s="395"/>
      <c r="M31" s="317"/>
    </row>
    <row r="32" spans="1:13" ht="17.25">
      <c r="A32" s="317"/>
      <c r="B32" s="394"/>
      <c r="C32" s="750"/>
      <c r="D32" s="422"/>
      <c r="E32" s="423" t="s">
        <v>110</v>
      </c>
      <c r="F32" s="424">
        <f t="shared" ref="F32" si="9">IFERROR(((F$19*$G$8*(1-$D33))+(+$G$9*(1-$D33))-($G$11*$G$8)+($G$10*$G$8*(1-$D33))),0)</f>
        <v>0</v>
      </c>
      <c r="G32" s="424">
        <f t="shared" ref="G32" si="10">IFERROR(((G$19*$G$8*(1-$D33))+(+$G$9*(1-$D33))-($G$11*$G$8)+($G$10*$G$8*(1-$D33))),0)</f>
        <v>0</v>
      </c>
      <c r="H32" s="424">
        <f>IFERROR(((H$19*$G$8*(1-$D33))+(+$G$9*(1-$D33))-($G$11*$G$8)+($G$10*$G$8*(1-$D33))),0)</f>
        <v>0</v>
      </c>
      <c r="I32" s="424">
        <f t="shared" ref="I32" si="11">IFERROR(((I$19*$G$8*(1-$D33))+(+$G$9*(1-$D33))-($G$11*$G$8)+($G$10*$G$8*(1-$D33))),0)</f>
        <v>0</v>
      </c>
      <c r="J32" s="424">
        <f t="shared" ref="J32" si="12">IFERROR(((J$19*$G$8*(1-$D33))+(+$G$9*(1-$D33))-($G$11*$G$8)+($G$10*$G$8*(1-$D33))),0)</f>
        <v>0</v>
      </c>
      <c r="K32" s="424">
        <f t="shared" ref="K32" si="13">IFERROR(((K$19*$G$8*(1-$D33))+(+$G$9*(1-$D33))-($G$11*$G$8)+($G$10*$G$8*(1-$D33))),0)</f>
        <v>0</v>
      </c>
      <c r="L32" s="395"/>
      <c r="M32" s="437"/>
    </row>
    <row r="33" spans="1:13" ht="15.65" customHeight="1">
      <c r="A33" s="317"/>
      <c r="B33" s="394"/>
      <c r="C33" s="750"/>
      <c r="D33" s="749">
        <v>7.0000000000000007E-2</v>
      </c>
      <c r="E33" s="425" t="s">
        <v>48</v>
      </c>
      <c r="F33" s="426">
        <f t="shared" ref="F33:K33" si="14">IFERROR(F32/($J$8*$K$67),0)</f>
        <v>0</v>
      </c>
      <c r="G33" s="426">
        <f t="shared" si="14"/>
        <v>0</v>
      </c>
      <c r="H33" s="426">
        <f t="shared" si="14"/>
        <v>0</v>
      </c>
      <c r="I33" s="426">
        <f t="shared" si="14"/>
        <v>0</v>
      </c>
      <c r="J33" s="426">
        <f t="shared" si="14"/>
        <v>0</v>
      </c>
      <c r="K33" s="427">
        <f t="shared" si="14"/>
        <v>0</v>
      </c>
      <c r="L33" s="395"/>
      <c r="M33" s="317"/>
    </row>
    <row r="34" spans="1:13" ht="17.25">
      <c r="A34" s="317"/>
      <c r="B34" s="394"/>
      <c r="C34" s="750"/>
      <c r="D34" s="749"/>
      <c r="E34" s="425" t="s">
        <v>147</v>
      </c>
      <c r="F34" s="428">
        <f>IFERROR(+F32/Analysis!$I$10,0)</f>
        <v>0</v>
      </c>
      <c r="G34" s="428">
        <f>IFERROR(+G32/Analysis!$I$10,0)</f>
        <v>0</v>
      </c>
      <c r="H34" s="428">
        <f>IFERROR(+H32/Analysis!$I$10,0)</f>
        <v>0</v>
      </c>
      <c r="I34" s="428">
        <f>IFERROR(+I32/Analysis!$I$10,0)</f>
        <v>0</v>
      </c>
      <c r="J34" s="428">
        <f>IFERROR(+J32/Analysis!$I$10,0)</f>
        <v>0</v>
      </c>
      <c r="K34" s="429">
        <f>IFERROR(+K32/Analysis!$I$10,0)</f>
        <v>0</v>
      </c>
      <c r="L34" s="395"/>
      <c r="M34" s="317"/>
    </row>
    <row r="35" spans="1:13" ht="17.25">
      <c r="A35" s="317"/>
      <c r="B35" s="394"/>
      <c r="C35" s="750"/>
      <c r="D35" s="438"/>
      <c r="E35" s="431" t="s">
        <v>148</v>
      </c>
      <c r="F35" s="432">
        <f>IFERROR(+Analysis!$E$10/'Inc Vacancy'!F34,0)</f>
        <v>0</v>
      </c>
      <c r="G35" s="432">
        <f>IFERROR(+Analysis!$E$10/'Inc Vacancy'!G34,0)</f>
        <v>0</v>
      </c>
      <c r="H35" s="432">
        <f>IFERROR(+Analysis!$E$10/'Inc Vacancy'!H34,0)</f>
        <v>0</v>
      </c>
      <c r="I35" s="432">
        <f>IFERROR(+Analysis!$E$10/'Inc Vacancy'!I34,0)</f>
        <v>0</v>
      </c>
      <c r="J35" s="432">
        <f>IFERROR(+Analysis!$E$10/'Inc Vacancy'!J34,0)</f>
        <v>0</v>
      </c>
      <c r="K35" s="433">
        <f>IFERROR(+Analysis!$E$10/'Inc Vacancy'!K34,0)</f>
        <v>0</v>
      </c>
      <c r="L35" s="395"/>
      <c r="M35" s="317"/>
    </row>
    <row r="36" spans="1:13" ht="18.55">
      <c r="A36" s="317"/>
      <c r="B36" s="394"/>
      <c r="C36" s="750"/>
      <c r="D36" s="434"/>
      <c r="E36" s="435"/>
      <c r="F36" s="420"/>
      <c r="G36" s="420"/>
      <c r="H36" s="420"/>
      <c r="I36" s="420"/>
      <c r="J36" s="420"/>
      <c r="K36" s="420"/>
      <c r="L36" s="395"/>
      <c r="M36" s="317"/>
    </row>
    <row r="37" spans="1:13" ht="18.55">
      <c r="A37" s="317"/>
      <c r="B37" s="394"/>
      <c r="C37" s="750"/>
      <c r="D37" s="439" t="s">
        <v>111</v>
      </c>
      <c r="E37" s="423" t="s">
        <v>110</v>
      </c>
      <c r="F37" s="424">
        <f t="shared" ref="F37" si="15">IFERROR(((F$19*$G$8*(1-$D38))+(+$G$9*(1-$D38))-($G$11*$G$8)+($G$10*$G$8*(1-$D38))),0)</f>
        <v>0</v>
      </c>
      <c r="G37" s="424">
        <f t="shared" ref="G37" si="16">IFERROR(((G$19*$G$8*(1-$D38))+(+$G$9*(1-$D38))-($G$11*$G$8)+($G$10*$G$8*(1-$D38))),0)</f>
        <v>0</v>
      </c>
      <c r="H37" s="684">
        <f>IFERROR(((H$19*$G$8*(1-$D38))+(+$G$9*(1-$D38))-($G$11*$G$8)+($G$10*$G$8*(1-$D38))),0)</f>
        <v>0</v>
      </c>
      <c r="I37" s="424">
        <f t="shared" ref="I37" si="17">IFERROR(((I$19*$G$8*(1-$D38))+(+$G$9*(1-$D38))-($G$11*$G$8)+($G$10*$G$8*(1-$D38))),0)</f>
        <v>0</v>
      </c>
      <c r="J37" s="424">
        <f t="shared" ref="J37" si="18">IFERROR(((J$19*$G$8*(1-$D38))+(+$G$9*(1-$D38))-($G$11*$G$8)+($G$10*$G$8*(1-$D38))),0)</f>
        <v>0</v>
      </c>
      <c r="K37" s="424">
        <f t="shared" ref="K37" si="19">IFERROR(((K$19*$G$8*(1-$D38))+(+$G$9*(1-$D38))-($G$11*$G$8)+($G$10*$G$8*(1-$D38))),0)</f>
        <v>0</v>
      </c>
      <c r="L37" s="399"/>
      <c r="M37" s="317"/>
    </row>
    <row r="38" spans="1:13" ht="21.65">
      <c r="A38" s="317"/>
      <c r="B38" s="394"/>
      <c r="C38" s="750"/>
      <c r="D38" s="559">
        <f>'do not touch'!$E$20</f>
        <v>0</v>
      </c>
      <c r="E38" s="425" t="s">
        <v>48</v>
      </c>
      <c r="F38" s="426">
        <f t="shared" ref="F38:K38" si="20">IFERROR(F37/($J$8*$K$67),0)</f>
        <v>0</v>
      </c>
      <c r="G38" s="426">
        <f t="shared" si="20"/>
        <v>0</v>
      </c>
      <c r="H38" s="685">
        <f t="shared" si="20"/>
        <v>0</v>
      </c>
      <c r="I38" s="426">
        <f t="shared" si="20"/>
        <v>0</v>
      </c>
      <c r="J38" s="426">
        <f t="shared" si="20"/>
        <v>0</v>
      </c>
      <c r="K38" s="427">
        <f t="shared" si="20"/>
        <v>0</v>
      </c>
      <c r="L38" s="395"/>
      <c r="M38" s="440"/>
    </row>
    <row r="39" spans="1:13" ht="18.55">
      <c r="A39" s="317"/>
      <c r="B39" s="394"/>
      <c r="C39" s="750"/>
      <c r="D39" s="441" t="s">
        <v>109</v>
      </c>
      <c r="E39" s="425" t="s">
        <v>147</v>
      </c>
      <c r="F39" s="428">
        <f>IFERROR(+F37/Analysis!$I$10,0)</f>
        <v>0</v>
      </c>
      <c r="G39" s="428">
        <f>IFERROR(+G37/Analysis!$I$10,0)</f>
        <v>0</v>
      </c>
      <c r="H39" s="686">
        <f>IFERROR(+H37/Analysis!$I$10,0)</f>
        <v>0</v>
      </c>
      <c r="I39" s="428">
        <f>IFERROR(+I37/Analysis!$I$10,0)</f>
        <v>0</v>
      </c>
      <c r="J39" s="428">
        <f>IFERROR(+J37/Analysis!$I$10,0)</f>
        <v>0</v>
      </c>
      <c r="K39" s="429">
        <f>IFERROR(+K37/Analysis!$I$10,0)</f>
        <v>0</v>
      </c>
      <c r="L39" s="395"/>
      <c r="M39" s="440"/>
    </row>
    <row r="40" spans="1:13" ht="18.55">
      <c r="A40" s="317"/>
      <c r="B40" s="394"/>
      <c r="C40" s="750"/>
      <c r="D40" s="442"/>
      <c r="E40" s="431" t="s">
        <v>148</v>
      </c>
      <c r="F40" s="432">
        <f>IFERROR(+Analysis!$E$10/'Inc Vacancy'!F39,0)</f>
        <v>0</v>
      </c>
      <c r="G40" s="432">
        <f>IFERROR(+Analysis!$E$10/'Inc Vacancy'!G39,0)</f>
        <v>0</v>
      </c>
      <c r="H40" s="687">
        <f>IFERROR(+Analysis!$E$10/'Inc Vacancy'!H39,0)</f>
        <v>0</v>
      </c>
      <c r="I40" s="432">
        <f>IFERROR(+Analysis!$E$10/'Inc Vacancy'!I39,0)</f>
        <v>0</v>
      </c>
      <c r="J40" s="432">
        <f>IFERROR(+Analysis!$E$10/'Inc Vacancy'!J39,0)</f>
        <v>0</v>
      </c>
      <c r="K40" s="433">
        <f>IFERROR(+Analysis!$E$10/'Inc Vacancy'!K39,0)</f>
        <v>0</v>
      </c>
      <c r="L40" s="395"/>
      <c r="M40" s="440"/>
    </row>
    <row r="41" spans="1:13" ht="18.55">
      <c r="A41" s="317"/>
      <c r="B41" s="394"/>
      <c r="C41" s="750"/>
      <c r="D41" s="434"/>
      <c r="E41" s="435"/>
      <c r="F41" s="420"/>
      <c r="G41" s="420"/>
      <c r="H41" s="420"/>
      <c r="I41" s="420"/>
      <c r="J41" s="420"/>
      <c r="K41" s="420"/>
      <c r="L41" s="395"/>
      <c r="M41" s="317"/>
    </row>
    <row r="42" spans="1:13" ht="17.25">
      <c r="A42" s="317"/>
      <c r="B42" s="394"/>
      <c r="C42" s="750"/>
      <c r="D42" s="422"/>
      <c r="E42" s="423" t="s">
        <v>110</v>
      </c>
      <c r="F42" s="424">
        <f t="shared" ref="F42" si="21">IFERROR(((F$19*$G$8*(1-$D43))+(+$G$9*(1-$D43))-($G$11*$G$8)+($G$10*$G$8*(1-$D43))),0)</f>
        <v>0</v>
      </c>
      <c r="G42" s="424">
        <f t="shared" ref="G42" si="22">IFERROR(((G$19*$G$8*(1-$D43))+(+$G$9*(1-$D43))-($G$11*$G$8)+($G$10*$G$8*(1-$D43))),0)</f>
        <v>0</v>
      </c>
      <c r="H42" s="424">
        <f>IFERROR(((H$19*$G$8*(1-$D43))+(+$G$9*(1-$D43))-($G$11*$G$8)+($G$10*$G$8*(1-$D43))),0)</f>
        <v>0</v>
      </c>
      <c r="I42" s="424">
        <f t="shared" ref="I42" si="23">IFERROR(((I$19*$G$8*(1-$D43))+(+$G$9*(1-$D43))-($G$11*$G$8)+($G$10*$G$8*(1-$D43))),0)</f>
        <v>0</v>
      </c>
      <c r="J42" s="424">
        <f t="shared" ref="J42" si="24">IFERROR(((J$19*$G$8*(1-$D43))+(+$G$9*(1-$D43))-($G$11*$G$8)+($G$10*$G$8*(1-$D43))),0)</f>
        <v>0</v>
      </c>
      <c r="K42" s="424">
        <f t="shared" ref="K42" si="25">IFERROR(((K$19*$G$8*(1-$D43))+(+$G$9*(1-$D43))-($G$11*$G$8)+($G$10*$G$8*(1-$D43))),0)</f>
        <v>0</v>
      </c>
      <c r="L42" s="395"/>
      <c r="M42" s="317"/>
    </row>
    <row r="43" spans="1:13" ht="15.65" customHeight="1">
      <c r="A43" s="317"/>
      <c r="B43" s="394"/>
      <c r="C43" s="750"/>
      <c r="D43" s="749">
        <v>0.15</v>
      </c>
      <c r="E43" s="425" t="s">
        <v>48</v>
      </c>
      <c r="F43" s="426">
        <f t="shared" ref="F43:K43" si="26">IFERROR(F42/($J$8*$K$67),0)</f>
        <v>0</v>
      </c>
      <c r="G43" s="426">
        <f t="shared" si="26"/>
        <v>0</v>
      </c>
      <c r="H43" s="426">
        <f t="shared" si="26"/>
        <v>0</v>
      </c>
      <c r="I43" s="426">
        <f t="shared" si="26"/>
        <v>0</v>
      </c>
      <c r="J43" s="426">
        <f t="shared" si="26"/>
        <v>0</v>
      </c>
      <c r="K43" s="427">
        <f t="shared" si="26"/>
        <v>0</v>
      </c>
      <c r="L43" s="395"/>
      <c r="M43" s="317"/>
    </row>
    <row r="44" spans="1:13" ht="15.65" customHeight="1">
      <c r="A44" s="317"/>
      <c r="B44" s="394"/>
      <c r="C44" s="750"/>
      <c r="D44" s="749"/>
      <c r="E44" s="425" t="s">
        <v>147</v>
      </c>
      <c r="F44" s="428">
        <f>IFERROR(+F42/Analysis!$I$10,0)</f>
        <v>0</v>
      </c>
      <c r="G44" s="428">
        <f>IFERROR(+G42/Analysis!$I$10,0)</f>
        <v>0</v>
      </c>
      <c r="H44" s="428">
        <f>IFERROR(+H42/Analysis!$I$10,0)</f>
        <v>0</v>
      </c>
      <c r="I44" s="428">
        <f>IFERROR(+I42/Analysis!$I$10,0)</f>
        <v>0</v>
      </c>
      <c r="J44" s="428">
        <f>IFERROR(+J42/Analysis!$I$10,0)</f>
        <v>0</v>
      </c>
      <c r="K44" s="429">
        <f>IFERROR(+K42/Analysis!$I$10,0)</f>
        <v>0</v>
      </c>
      <c r="L44" s="395"/>
      <c r="M44" s="317"/>
    </row>
    <row r="45" spans="1:13" ht="18.55">
      <c r="A45" s="317"/>
      <c r="B45" s="394"/>
      <c r="C45" s="750"/>
      <c r="D45" s="436"/>
      <c r="E45" s="431" t="s">
        <v>148</v>
      </c>
      <c r="F45" s="432">
        <f>IFERROR(+Analysis!$E$10/'Inc Vacancy'!F44,0)</f>
        <v>0</v>
      </c>
      <c r="G45" s="432">
        <f>IFERROR(+Analysis!$E$10/'Inc Vacancy'!G44,0)</f>
        <v>0</v>
      </c>
      <c r="H45" s="432">
        <f>IFERROR(+Analysis!$E$10/'Inc Vacancy'!H44,0)</f>
        <v>0</v>
      </c>
      <c r="I45" s="432">
        <f>IFERROR(+Analysis!$E$10/'Inc Vacancy'!I44,0)</f>
        <v>0</v>
      </c>
      <c r="J45" s="432">
        <f>IFERROR(+Analysis!$E$10/'Inc Vacancy'!J44,0)</f>
        <v>0</v>
      </c>
      <c r="K45" s="433">
        <f>IFERROR(+Analysis!$E$10/'Inc Vacancy'!K44,0)</f>
        <v>0</v>
      </c>
      <c r="L45" s="395"/>
      <c r="M45" s="317"/>
    </row>
    <row r="46" spans="1:13" ht="18.55">
      <c r="A46" s="317"/>
      <c r="B46" s="394"/>
      <c r="C46" s="750"/>
      <c r="D46" s="434"/>
      <c r="E46" s="435"/>
      <c r="F46" s="420"/>
      <c r="G46" s="420"/>
      <c r="H46" s="420"/>
      <c r="I46" s="420"/>
      <c r="J46" s="420"/>
      <c r="K46" s="420"/>
      <c r="L46" s="395"/>
      <c r="M46" s="317"/>
    </row>
    <row r="47" spans="1:13" ht="17.25">
      <c r="A47" s="317"/>
      <c r="B47" s="394"/>
      <c r="C47" s="750"/>
      <c r="D47" s="422"/>
      <c r="E47" s="423" t="s">
        <v>110</v>
      </c>
      <c r="F47" s="424">
        <f t="shared" ref="F47" si="27">IFERROR(((F$19*$G$8*(1-$D48))+(+$G$9*(1-$D48))-($G$11*$G$8)+($G$10*$G$8*(1-$D48))),0)</f>
        <v>0</v>
      </c>
      <c r="G47" s="424">
        <f t="shared" ref="G47" si="28">IFERROR(((G$19*$G$8*(1-$D48))+(+$G$9*(1-$D48))-($G$11*$G$8)+($G$10*$G$8*(1-$D48))),0)</f>
        <v>0</v>
      </c>
      <c r="H47" s="424">
        <f>IFERROR(((H$19*$G$8*(1-$D48))+(+$G$9*(1-$D48))-($G$11*$G$8)+($G$10*$G$8*(1-$D48))),0)</f>
        <v>0</v>
      </c>
      <c r="I47" s="424">
        <f t="shared" ref="I47" si="29">IFERROR(((I$19*$G$8*(1-$D48))+(+$G$9*(1-$D48))-($G$11*$G$8)+($G$10*$G$8*(1-$D48))),0)</f>
        <v>0</v>
      </c>
      <c r="J47" s="424">
        <f t="shared" ref="J47" si="30">IFERROR(((J$19*$G$8*(1-$D48))+(+$G$9*(1-$D48))-($G$11*$G$8)+($G$10*$G$8*(1-$D48))),0)</f>
        <v>0</v>
      </c>
      <c r="K47" s="424">
        <f t="shared" ref="K47" si="31">IFERROR(((K$19*$G$8*(1-$D48))+(+$G$9*(1-$D48))-($G$11*$G$8)+($G$10*$G$8*(1-$D48))),0)</f>
        <v>0</v>
      </c>
      <c r="L47" s="395"/>
      <c r="M47" s="317"/>
    </row>
    <row r="48" spans="1:13" ht="15.65" customHeight="1">
      <c r="A48" s="317"/>
      <c r="B48" s="394"/>
      <c r="C48" s="750"/>
      <c r="D48" s="749">
        <v>0.25</v>
      </c>
      <c r="E48" s="425" t="s">
        <v>48</v>
      </c>
      <c r="F48" s="426">
        <f t="shared" ref="F48:K48" si="32">IFERROR(F47/($J$8*$K$67),0)</f>
        <v>0</v>
      </c>
      <c r="G48" s="426">
        <f t="shared" si="32"/>
        <v>0</v>
      </c>
      <c r="H48" s="426">
        <f t="shared" si="32"/>
        <v>0</v>
      </c>
      <c r="I48" s="426">
        <f t="shared" si="32"/>
        <v>0</v>
      </c>
      <c r="J48" s="426">
        <f t="shared" si="32"/>
        <v>0</v>
      </c>
      <c r="K48" s="427">
        <f t="shared" si="32"/>
        <v>0</v>
      </c>
      <c r="L48" s="395"/>
      <c r="M48" s="317"/>
    </row>
    <row r="49" spans="1:13" ht="15.65" customHeight="1">
      <c r="A49" s="317"/>
      <c r="B49" s="394"/>
      <c r="C49" s="750"/>
      <c r="D49" s="749"/>
      <c r="E49" s="425" t="s">
        <v>147</v>
      </c>
      <c r="F49" s="428">
        <f>IFERROR(+F47/Analysis!$I$10,0)</f>
        <v>0</v>
      </c>
      <c r="G49" s="428">
        <f>IFERROR(+G47/Analysis!$I$10,0)</f>
        <v>0</v>
      </c>
      <c r="H49" s="428">
        <f>IFERROR(+H47/Analysis!$I$10,0)</f>
        <v>0</v>
      </c>
      <c r="I49" s="428">
        <f>IFERROR(+I47/Analysis!$I$10,0)</f>
        <v>0</v>
      </c>
      <c r="J49" s="428">
        <f>IFERROR(+J47/Analysis!$I$10,0)</f>
        <v>0</v>
      </c>
      <c r="K49" s="429">
        <f>IFERROR(+K47/Analysis!$I$10,0)</f>
        <v>0</v>
      </c>
      <c r="L49" s="395"/>
      <c r="M49" s="317"/>
    </row>
    <row r="50" spans="1:13" ht="18.55">
      <c r="A50" s="317"/>
      <c r="B50" s="394"/>
      <c r="C50" s="750"/>
      <c r="D50" s="436"/>
      <c r="E50" s="431" t="s">
        <v>148</v>
      </c>
      <c r="F50" s="432">
        <f>IFERROR(+Analysis!$E$10/'Inc Vacancy'!F49,0)</f>
        <v>0</v>
      </c>
      <c r="G50" s="432">
        <f>IFERROR(+Analysis!$E$10/'Inc Vacancy'!G49,0)</f>
        <v>0</v>
      </c>
      <c r="H50" s="432">
        <f>IFERROR(+Analysis!$E$10/'Inc Vacancy'!H49,0)</f>
        <v>0</v>
      </c>
      <c r="I50" s="432">
        <f>IFERROR(+Analysis!$E$10/'Inc Vacancy'!I49,0)</f>
        <v>0</v>
      </c>
      <c r="J50" s="432">
        <f>IFERROR(+Analysis!$E$10/'Inc Vacancy'!J49,0)</f>
        <v>0</v>
      </c>
      <c r="K50" s="433">
        <f>IFERROR(+Analysis!$E$10/'Inc Vacancy'!K49,0)</f>
        <v>0</v>
      </c>
      <c r="L50" s="395"/>
      <c r="M50" s="317"/>
    </row>
    <row r="51" spans="1:13" ht="18.55">
      <c r="A51" s="317"/>
      <c r="B51" s="394"/>
      <c r="C51" s="750"/>
      <c r="D51" s="434"/>
      <c r="E51" s="435"/>
      <c r="F51" s="420"/>
      <c r="G51" s="420"/>
      <c r="H51" s="420"/>
      <c r="I51" s="420"/>
      <c r="J51" s="420"/>
      <c r="K51" s="420"/>
      <c r="L51" s="395"/>
      <c r="M51" s="317"/>
    </row>
    <row r="52" spans="1:13" ht="17.25">
      <c r="A52" s="317"/>
      <c r="B52" s="394"/>
      <c r="C52" s="750"/>
      <c r="D52" s="422"/>
      <c r="E52" s="423" t="s">
        <v>110</v>
      </c>
      <c r="F52" s="424">
        <f t="shared" ref="F52" si="33">IFERROR(((F$19*$G$8*(1-$D53))+(+$G$9*(1-$D53))-($G$11*$G$8)+($G$10*$G$8*(1-$D53))),0)</f>
        <v>0</v>
      </c>
      <c r="G52" s="424">
        <f t="shared" ref="G52" si="34">IFERROR(((G$19*$G$8*(1-$D53))+(+$G$9*(1-$D53))-($G$11*$G$8)+($G$10*$G$8*(1-$D53))),0)</f>
        <v>0</v>
      </c>
      <c r="H52" s="424">
        <f>IFERROR(((H$19*$G$8*(1-$D53))+(+$G$9*(1-$D53))-($G$11*$G$8)+($G$10*$G$8*(1-$D53))),0)</f>
        <v>0</v>
      </c>
      <c r="I52" s="424">
        <f t="shared" ref="I52" si="35">IFERROR(((I$19*$G$8*(1-$D53))+(+$G$9*(1-$D53))-($G$11*$G$8)+($G$10*$G$8*(1-$D53))),0)</f>
        <v>0</v>
      </c>
      <c r="J52" s="424">
        <f t="shared" ref="J52" si="36">IFERROR(((J$19*$G$8*(1-$D53))+(+$G$9*(1-$D53))-($G$11*$G$8)+($G$10*$G$8*(1-$D53))),0)</f>
        <v>0</v>
      </c>
      <c r="K52" s="424">
        <f t="shared" ref="K52" si="37">IFERROR(((K$19*$G$8*(1-$D53))+(+$G$9*(1-$D53))-($G$11*$G$8)+($G$10*$G$8*(1-$D53))),0)</f>
        <v>0</v>
      </c>
      <c r="L52" s="395"/>
      <c r="M52" s="317"/>
    </row>
    <row r="53" spans="1:13" ht="15.65" customHeight="1">
      <c r="A53" s="317"/>
      <c r="B53" s="394"/>
      <c r="C53" s="750"/>
      <c r="D53" s="749">
        <v>0.3</v>
      </c>
      <c r="E53" s="425" t="s">
        <v>48</v>
      </c>
      <c r="F53" s="426">
        <f t="shared" ref="F53:K53" si="38">IFERROR(F52/($J$8*$K$67),0)</f>
        <v>0</v>
      </c>
      <c r="G53" s="426">
        <f t="shared" si="38"/>
        <v>0</v>
      </c>
      <c r="H53" s="426">
        <f t="shared" si="38"/>
        <v>0</v>
      </c>
      <c r="I53" s="426">
        <f t="shared" si="38"/>
        <v>0</v>
      </c>
      <c r="J53" s="426">
        <f t="shared" si="38"/>
        <v>0</v>
      </c>
      <c r="K53" s="427">
        <f t="shared" si="38"/>
        <v>0</v>
      </c>
      <c r="L53" s="395"/>
      <c r="M53" s="317"/>
    </row>
    <row r="54" spans="1:13" ht="17.25">
      <c r="A54" s="317"/>
      <c r="B54" s="394"/>
      <c r="C54" s="750"/>
      <c r="D54" s="749"/>
      <c r="E54" s="425" t="s">
        <v>147</v>
      </c>
      <c r="F54" s="428">
        <f>IFERROR(+F52/Analysis!$I$10,0)</f>
        <v>0</v>
      </c>
      <c r="G54" s="428">
        <f>IFERROR(+G52/Analysis!$I$10,0)</f>
        <v>0</v>
      </c>
      <c r="H54" s="428">
        <f>IFERROR(+H52/Analysis!$I$10,0)</f>
        <v>0</v>
      </c>
      <c r="I54" s="428">
        <f>IFERROR(+I52/Analysis!$I$10,0)</f>
        <v>0</v>
      </c>
      <c r="J54" s="428">
        <f>IFERROR(+J52/Analysis!$I$10,0)</f>
        <v>0</v>
      </c>
      <c r="K54" s="429">
        <f>IFERROR(+K52/Analysis!$I$10,0)</f>
        <v>0</v>
      </c>
      <c r="L54" s="395"/>
      <c r="M54" s="317"/>
    </row>
    <row r="55" spans="1:13" ht="17.25">
      <c r="A55" s="317"/>
      <c r="B55" s="394"/>
      <c r="C55" s="750"/>
      <c r="D55" s="442"/>
      <c r="E55" s="431" t="s">
        <v>148</v>
      </c>
      <c r="F55" s="432">
        <f>IFERROR(+Analysis!$E$10/'Inc Vacancy'!F54,0)</f>
        <v>0</v>
      </c>
      <c r="G55" s="432">
        <f>IFERROR(+Analysis!$E$10/'Inc Vacancy'!G54,0)</f>
        <v>0</v>
      </c>
      <c r="H55" s="432">
        <f>IFERROR(+Analysis!$E$10/'Inc Vacancy'!H54,0)</f>
        <v>0</v>
      </c>
      <c r="I55" s="432">
        <f>IFERROR(+Analysis!$E$10/'Inc Vacancy'!I54,0)</f>
        <v>0</v>
      </c>
      <c r="J55" s="432">
        <f>IFERROR(+Analysis!$E$10/'Inc Vacancy'!J54,0)</f>
        <v>0</v>
      </c>
      <c r="K55" s="433">
        <f>IFERROR(+Analysis!$E$10/'Inc Vacancy'!K54,0)</f>
        <v>0</v>
      </c>
      <c r="L55" s="395"/>
      <c r="M55" s="317"/>
    </row>
    <row r="56" spans="1:13" ht="17.25">
      <c r="A56" s="317"/>
      <c r="B56" s="394"/>
      <c r="C56" s="323"/>
      <c r="D56" s="421"/>
      <c r="E56" s="443"/>
      <c r="F56" s="444"/>
      <c r="G56" s="444"/>
      <c r="H56" s="444"/>
      <c r="I56" s="444"/>
      <c r="J56" s="444"/>
      <c r="K56" s="444"/>
      <c r="L56" s="395"/>
      <c r="M56" s="317"/>
    </row>
    <row r="57" spans="1:13" ht="21.65">
      <c r="A57" s="317"/>
      <c r="B57" s="394"/>
      <c r="C57" s="323"/>
      <c r="D57" s="421"/>
      <c r="E57" s="445" t="s">
        <v>103</v>
      </c>
      <c r="F57" s="737" t="s">
        <v>138</v>
      </c>
      <c r="G57" s="738"/>
      <c r="H57" s="738"/>
      <c r="I57" s="738"/>
      <c r="J57" s="738"/>
      <c r="K57" s="739"/>
      <c r="L57" s="395"/>
      <c r="M57" s="317"/>
    </row>
    <row r="58" spans="1:13" ht="21.65">
      <c r="A58" s="317"/>
      <c r="B58" s="394"/>
      <c r="C58" s="323"/>
      <c r="D58" s="317"/>
      <c r="E58" s="445"/>
      <c r="F58" s="740"/>
      <c r="G58" s="741"/>
      <c r="H58" s="741"/>
      <c r="I58" s="741"/>
      <c r="J58" s="741"/>
      <c r="K58" s="742"/>
      <c r="L58" s="395"/>
      <c r="M58" s="317"/>
    </row>
    <row r="59" spans="1:13" ht="17.25">
      <c r="A59" s="317"/>
      <c r="B59" s="394"/>
      <c r="C59" s="323"/>
      <c r="D59" s="421"/>
      <c r="E59" s="323"/>
      <c r="F59" s="740"/>
      <c r="G59" s="741"/>
      <c r="H59" s="741"/>
      <c r="I59" s="741"/>
      <c r="J59" s="741"/>
      <c r="K59" s="742"/>
      <c r="L59" s="395"/>
      <c r="M59" s="317"/>
    </row>
    <row r="60" spans="1:13" ht="17.25">
      <c r="A60" s="317"/>
      <c r="B60" s="394"/>
      <c r="C60" s="751"/>
      <c r="D60" s="751"/>
      <c r="E60" s="323"/>
      <c r="F60" s="743"/>
      <c r="G60" s="744"/>
      <c r="H60" s="744"/>
      <c r="I60" s="744"/>
      <c r="J60" s="744"/>
      <c r="K60" s="745"/>
      <c r="L60" s="395"/>
      <c r="M60" s="317"/>
    </row>
    <row r="61" spans="1:13" ht="17.899999999999999" thickBot="1">
      <c r="A61" s="317"/>
      <c r="B61" s="446"/>
      <c r="C61" s="447"/>
      <c r="D61" s="448"/>
      <c r="E61" s="448"/>
      <c r="F61" s="449"/>
      <c r="G61" s="449"/>
      <c r="H61" s="449"/>
      <c r="I61" s="449"/>
      <c r="J61" s="449"/>
      <c r="K61" s="449"/>
      <c r="L61" s="450"/>
      <c r="M61" s="317"/>
    </row>
    <row r="62" spans="1:13" ht="17.25">
      <c r="A62" s="317"/>
      <c r="B62" s="317"/>
      <c r="C62" s="317"/>
      <c r="D62" s="317"/>
      <c r="E62" s="317"/>
      <c r="F62" s="317"/>
      <c r="G62" s="317"/>
      <c r="H62" s="317"/>
      <c r="I62" s="317"/>
      <c r="J62" s="317"/>
      <c r="K62" s="317"/>
      <c r="L62" s="317"/>
      <c r="M62" s="317"/>
    </row>
    <row r="63" spans="1:13">
      <c r="C63" s="128"/>
      <c r="D63" s="128"/>
      <c r="E63" s="128"/>
      <c r="F63" s="128"/>
      <c r="G63" s="128"/>
      <c r="H63" s="128"/>
      <c r="I63" s="128"/>
      <c r="J63" s="128"/>
      <c r="K63" s="128"/>
      <c r="L63" s="128"/>
      <c r="M63" s="128"/>
    </row>
    <row r="64" spans="1:13">
      <c r="C64" s="128"/>
      <c r="D64" s="128"/>
      <c r="E64" s="128"/>
      <c r="F64" s="128"/>
      <c r="G64" s="128"/>
      <c r="H64" s="128"/>
      <c r="I64" s="128"/>
      <c r="J64" s="128"/>
      <c r="K64" s="128"/>
      <c r="L64" s="128"/>
      <c r="M64" s="128"/>
    </row>
    <row r="65" spans="3:13" ht="14.8" hidden="1" thickBot="1">
      <c r="C65" s="128"/>
      <c r="D65" s="128"/>
      <c r="E65" s="128"/>
      <c r="F65" s="128"/>
      <c r="G65" s="128"/>
      <c r="H65" s="128"/>
      <c r="I65" s="128"/>
      <c r="J65" s="128"/>
      <c r="K65" s="128"/>
      <c r="L65" s="128"/>
      <c r="M65" s="128"/>
    </row>
    <row r="66" spans="3:13" hidden="1">
      <c r="C66" s="128"/>
      <c r="D66" s="128"/>
      <c r="E66" s="128"/>
      <c r="F66" s="128"/>
      <c r="G66" s="128"/>
      <c r="H66" s="128"/>
      <c r="I66" s="128"/>
      <c r="J66" s="746" t="s">
        <v>140</v>
      </c>
      <c r="K66" s="747"/>
      <c r="L66" s="748"/>
      <c r="M66" s="128"/>
    </row>
    <row r="67" spans="3:13" ht="15.9" hidden="1" thickBot="1">
      <c r="C67" s="128"/>
      <c r="D67" s="128"/>
      <c r="E67" s="128"/>
      <c r="F67" s="128"/>
      <c r="G67" s="128"/>
      <c r="H67" s="128"/>
      <c r="I67" s="128"/>
      <c r="J67" s="158" t="s">
        <v>139</v>
      </c>
      <c r="K67" s="138" t="e">
        <f>IF('do not touch'!$E$13=0,(-PMT(($J$11/12),($J$9*12),1,0)*12),(((($J$8-('do not touch'!$E$13*0.5))*$J$11)+'do not touch'!$E$13)/$J$8))</f>
        <v>#NUM!</v>
      </c>
      <c r="L67" s="159"/>
      <c r="M67" s="128"/>
    </row>
    <row r="68" spans="3:13" hidden="1">
      <c r="C68" s="128"/>
      <c r="D68" s="128"/>
      <c r="E68" s="128"/>
      <c r="F68" s="128"/>
      <c r="G68" s="128"/>
      <c r="H68" s="128"/>
      <c r="I68" s="128"/>
      <c r="J68" s="128"/>
      <c r="K68" s="128"/>
      <c r="L68" s="128"/>
      <c r="M68" s="128"/>
    </row>
    <row r="69" spans="3:13">
      <c r="C69" s="128"/>
      <c r="D69" s="128"/>
      <c r="E69" s="128"/>
      <c r="F69" s="128"/>
      <c r="G69" s="128"/>
      <c r="H69" s="128"/>
      <c r="I69" s="128"/>
      <c r="J69" s="128"/>
      <c r="K69" s="128"/>
      <c r="L69" s="128"/>
      <c r="M69" s="128"/>
    </row>
    <row r="70" spans="3:13">
      <c r="C70" s="128"/>
      <c r="D70" s="128"/>
      <c r="E70" s="128"/>
      <c r="F70" s="128"/>
      <c r="G70" s="128"/>
      <c r="H70" s="128"/>
      <c r="I70" s="128"/>
      <c r="J70" s="128"/>
      <c r="K70" s="128"/>
      <c r="L70" s="128"/>
      <c r="M70" s="128"/>
    </row>
    <row r="71" spans="3:13">
      <c r="C71" s="128"/>
      <c r="D71" s="128"/>
      <c r="E71" s="128"/>
      <c r="F71" s="128"/>
      <c r="G71" s="128"/>
      <c r="H71" s="128"/>
      <c r="I71" s="128"/>
      <c r="J71" s="128"/>
      <c r="K71" s="128"/>
      <c r="L71" s="128"/>
      <c r="M71" s="128"/>
    </row>
    <row r="72" spans="3:13">
      <c r="C72" s="128"/>
      <c r="D72" s="128"/>
      <c r="E72" s="128"/>
      <c r="F72" s="128"/>
      <c r="G72" s="128"/>
      <c r="H72" s="128"/>
      <c r="I72" s="128"/>
      <c r="J72" s="128"/>
      <c r="K72" s="128"/>
      <c r="L72" s="128"/>
      <c r="M72" s="128"/>
    </row>
    <row r="73" spans="3:13">
      <c r="C73" s="128"/>
      <c r="D73" s="128"/>
      <c r="E73" s="128"/>
      <c r="F73" s="128"/>
      <c r="G73" s="128"/>
      <c r="H73" s="128"/>
      <c r="I73" s="128"/>
      <c r="J73" s="128"/>
      <c r="K73" s="128"/>
      <c r="L73" s="128"/>
      <c r="M73" s="128"/>
    </row>
  </sheetData>
  <sheetProtection algorithmName="SHA-512" hashValue="Zu+rqlaG2sQOHLyvV9HiztGe6ZNJCJrlciLWGGtQwPQBSgnsp7v/1Y4KqMRPm6gnJA08GvAZxj8noipkTsGl9A==" saltValue="4NjunYy8r8GITqa/bdH6BQ==" spinCount="100000" sheet="1" selectLockedCells="1"/>
  <mergeCells count="12">
    <mergeCell ref="C3:K4"/>
    <mergeCell ref="F57:K60"/>
    <mergeCell ref="J66:L66"/>
    <mergeCell ref="D23:D24"/>
    <mergeCell ref="D28:D29"/>
    <mergeCell ref="D33:D34"/>
    <mergeCell ref="D43:D44"/>
    <mergeCell ref="D48:D49"/>
    <mergeCell ref="D53:D54"/>
    <mergeCell ref="C22:C55"/>
    <mergeCell ref="C60:D60"/>
    <mergeCell ref="G6:J6"/>
  </mergeCells>
  <printOptions horizontalCentered="1" verticalCentered="1"/>
  <pageMargins left="0.7" right="0.7" top="0.75" bottom="0.75" header="0.3" footer="0.3"/>
  <pageSetup scale="63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20AEBD-16DF-4824-8A15-EB5F4F379997}">
  <sheetPr codeName="Sheet2">
    <tabColor rgb="FF92D050"/>
    <pageSetUpPr fitToPage="1"/>
  </sheetPr>
  <dimension ref="A1:N52"/>
  <sheetViews>
    <sheetView showGridLines="0" tabSelected="1" topLeftCell="A30" zoomScale="75" zoomScaleNormal="75" workbookViewId="0">
      <selection activeCell="K35" sqref="K35:L35"/>
    </sheetView>
  </sheetViews>
  <sheetFormatPr defaultRowHeight="14.15"/>
  <cols>
    <col min="2" max="2" width="2.60546875" customWidth="1"/>
    <col min="3" max="3" width="10.0703125" customWidth="1"/>
    <col min="4" max="4" width="1.60546875" customWidth="1"/>
    <col min="5" max="5" width="20.60546875" customWidth="1"/>
    <col min="6" max="6" width="1.60546875" customWidth="1"/>
    <col min="7" max="7" width="17.60546875" customWidth="1"/>
    <col min="8" max="8" width="2.03515625" customWidth="1"/>
    <col min="9" max="9" width="16.25" customWidth="1"/>
    <col min="10" max="10" width="20.60546875" customWidth="1"/>
    <col min="11" max="11" width="2.10546875" customWidth="1"/>
    <col min="12" max="12" width="18.60546875" customWidth="1"/>
    <col min="13" max="13" width="2.60546875" customWidth="1"/>
  </cols>
  <sheetData>
    <row r="1" spans="1:14" ht="17.899999999999999" thickBot="1">
      <c r="A1" s="317"/>
      <c r="B1" s="317"/>
      <c r="C1" s="317"/>
      <c r="D1" s="317"/>
      <c r="E1" s="317"/>
      <c r="F1" s="317"/>
      <c r="G1" s="317"/>
      <c r="H1" s="317"/>
      <c r="I1" s="317"/>
      <c r="J1" s="317"/>
      <c r="K1" s="317"/>
      <c r="L1" s="317"/>
      <c r="M1" s="317"/>
      <c r="N1" s="317"/>
    </row>
    <row r="2" spans="1:14" ht="17.25">
      <c r="A2" s="317"/>
      <c r="B2" s="451"/>
      <c r="C2" s="452"/>
      <c r="D2" s="452"/>
      <c r="E2" s="452"/>
      <c r="F2" s="452"/>
      <c r="G2" s="452"/>
      <c r="H2" s="452"/>
      <c r="I2" s="452"/>
      <c r="J2" s="452"/>
      <c r="K2" s="452"/>
      <c r="L2" s="452"/>
      <c r="M2" s="453"/>
      <c r="N2" s="317"/>
    </row>
    <row r="3" spans="1:14" ht="24.55">
      <c r="A3" s="317"/>
      <c r="B3" s="454"/>
      <c r="C3" s="752" t="s">
        <v>127</v>
      </c>
      <c r="D3" s="752"/>
      <c r="E3" s="752"/>
      <c r="F3" s="752"/>
      <c r="G3" s="752"/>
      <c r="H3" s="752"/>
      <c r="I3" s="752"/>
      <c r="J3" s="752"/>
      <c r="K3" s="752"/>
      <c r="L3" s="752"/>
      <c r="M3" s="455"/>
      <c r="N3" s="317"/>
    </row>
    <row r="4" spans="1:14" ht="24.55">
      <c r="A4" s="317"/>
      <c r="B4" s="454"/>
      <c r="C4" s="752" t="s">
        <v>126</v>
      </c>
      <c r="D4" s="752"/>
      <c r="E4" s="752"/>
      <c r="F4" s="752"/>
      <c r="G4" s="752"/>
      <c r="H4" s="752"/>
      <c r="I4" s="752"/>
      <c r="J4" s="752"/>
      <c r="K4" s="752"/>
      <c r="L4" s="752"/>
      <c r="M4" s="455"/>
      <c r="N4" s="317"/>
    </row>
    <row r="5" spans="1:14" ht="15.65" customHeight="1">
      <c r="A5" s="317"/>
      <c r="B5" s="454"/>
      <c r="C5" s="456"/>
      <c r="D5" s="457"/>
      <c r="E5" s="456"/>
      <c r="F5" s="457"/>
      <c r="G5" s="457"/>
      <c r="H5" s="457"/>
      <c r="I5" s="457"/>
      <c r="J5" s="457"/>
      <c r="K5" s="457"/>
      <c r="L5" s="457"/>
      <c r="M5" s="455"/>
      <c r="N5" s="317"/>
    </row>
    <row r="6" spans="1:14" ht="18.55">
      <c r="A6" s="317"/>
      <c r="B6" s="458"/>
      <c r="C6" s="459"/>
      <c r="D6" s="460"/>
      <c r="E6" s="460"/>
      <c r="F6" s="460"/>
      <c r="G6" s="563" t="s">
        <v>253</v>
      </c>
      <c r="H6" s="564"/>
      <c r="I6" s="565" t="str">
        <f>'do not touch'!$E$3</f>
        <v>NAME</v>
      </c>
      <c r="J6" s="461"/>
      <c r="K6" s="460"/>
      <c r="L6" s="462"/>
      <c r="M6" s="463"/>
      <c r="N6" s="317"/>
    </row>
    <row r="7" spans="1:14" ht="18.55">
      <c r="A7" s="317"/>
      <c r="B7" s="454"/>
      <c r="C7" s="791" t="s">
        <v>246</v>
      </c>
      <c r="D7" s="792"/>
      <c r="E7" s="792"/>
      <c r="F7" s="792"/>
      <c r="G7" s="792"/>
      <c r="H7" s="464"/>
      <c r="I7" s="775">
        <f>'do not touch'!$E$5</f>
        <v>0</v>
      </c>
      <c r="J7" s="775"/>
      <c r="K7" s="775"/>
      <c r="L7" s="776"/>
      <c r="M7" s="455"/>
      <c r="N7" s="317"/>
    </row>
    <row r="8" spans="1:14" ht="18.55">
      <c r="A8" s="317"/>
      <c r="B8" s="454"/>
      <c r="C8" s="791" t="s">
        <v>247</v>
      </c>
      <c r="D8" s="792"/>
      <c r="E8" s="792"/>
      <c r="F8" s="792"/>
      <c r="G8" s="792"/>
      <c r="H8" s="464"/>
      <c r="I8" s="775" t="str">
        <f>+'do not touch'!E17</f>
        <v>Prime</v>
      </c>
      <c r="J8" s="775"/>
      <c r="K8" s="775"/>
      <c r="L8" s="776"/>
      <c r="M8" s="455"/>
      <c r="N8" s="317"/>
    </row>
    <row r="9" spans="1:14" ht="22" customHeight="1">
      <c r="A9" s="317"/>
      <c r="B9" s="454"/>
      <c r="C9" s="791" t="s">
        <v>248</v>
      </c>
      <c r="D9" s="792"/>
      <c r="E9" s="792"/>
      <c r="F9" s="792"/>
      <c r="G9" s="792"/>
      <c r="H9" s="465"/>
      <c r="I9" s="793">
        <f>'do not touch'!$E$18</f>
        <v>7.7499999999999999E-2</v>
      </c>
      <c r="J9" s="793"/>
      <c r="K9" s="793"/>
      <c r="L9" s="794"/>
      <c r="M9" s="455"/>
      <c r="N9" s="317"/>
    </row>
    <row r="10" spans="1:14" ht="18.55">
      <c r="A10" s="317"/>
      <c r="B10" s="454"/>
      <c r="C10" s="791" t="s">
        <v>249</v>
      </c>
      <c r="D10" s="792"/>
      <c r="E10" s="792"/>
      <c r="F10" s="792"/>
      <c r="G10" s="792"/>
      <c r="H10" s="464"/>
      <c r="I10" s="793">
        <f>'do not touch'!$E$19</f>
        <v>-7.7499999999999999E-2</v>
      </c>
      <c r="J10" s="793"/>
      <c r="K10" s="793"/>
      <c r="L10" s="794"/>
      <c r="M10" s="455"/>
      <c r="N10" s="317"/>
    </row>
    <row r="11" spans="1:14" ht="18.55">
      <c r="A11" s="317"/>
      <c r="B11" s="454"/>
      <c r="C11" s="791" t="s">
        <v>250</v>
      </c>
      <c r="D11" s="792"/>
      <c r="E11" s="792"/>
      <c r="F11" s="792"/>
      <c r="G11" s="792"/>
      <c r="H11" s="464"/>
      <c r="I11" s="775">
        <f>'Inc Vacancy'!H37</f>
        <v>0</v>
      </c>
      <c r="J11" s="775"/>
      <c r="K11" s="775"/>
      <c r="L11" s="776"/>
      <c r="M11" s="455"/>
      <c r="N11" s="317"/>
    </row>
    <row r="12" spans="1:14" ht="18.55">
      <c r="A12" s="317"/>
      <c r="B12" s="454"/>
      <c r="C12" s="791" t="s">
        <v>251</v>
      </c>
      <c r="D12" s="792"/>
      <c r="E12" s="792"/>
      <c r="F12" s="792"/>
      <c r="G12" s="792"/>
      <c r="H12" s="464"/>
      <c r="I12" s="775">
        <f>IFERROR(IF('do not touch'!$E$13&gt;0,'do not touch'!E13,'do not touch'!G63),0)</f>
        <v>0</v>
      </c>
      <c r="J12" s="775"/>
      <c r="K12" s="775"/>
      <c r="L12" s="776"/>
      <c r="M12" s="455"/>
      <c r="N12" s="317"/>
    </row>
    <row r="13" spans="1:14" ht="18.55">
      <c r="A13" s="317"/>
      <c r="B13" s="454"/>
      <c r="C13" s="773" t="s">
        <v>245</v>
      </c>
      <c r="D13" s="774"/>
      <c r="E13" s="774"/>
      <c r="F13" s="774"/>
      <c r="G13" s="774"/>
      <c r="H13" s="466"/>
      <c r="I13" s="795">
        <f>'do not touch'!E32</f>
        <v>0</v>
      </c>
      <c r="J13" s="795"/>
      <c r="K13" s="795"/>
      <c r="L13" s="796"/>
      <c r="M13" s="455"/>
      <c r="N13" s="317"/>
    </row>
    <row r="14" spans="1:14" ht="15.65" customHeight="1">
      <c r="A14" s="317"/>
      <c r="B14" s="454"/>
      <c r="C14" s="404"/>
      <c r="D14" s="404"/>
      <c r="E14" s="404"/>
      <c r="F14" s="467"/>
      <c r="G14" s="404"/>
      <c r="H14" s="404"/>
      <c r="I14" s="434"/>
      <c r="J14" s="404"/>
      <c r="K14" s="404"/>
      <c r="L14" s="404"/>
      <c r="M14" s="455"/>
      <c r="N14" s="317"/>
    </row>
    <row r="15" spans="1:14" ht="21.65">
      <c r="A15" s="317"/>
      <c r="B15" s="454"/>
      <c r="C15" s="762" t="s">
        <v>128</v>
      </c>
      <c r="D15" s="709"/>
      <c r="E15" s="709"/>
      <c r="F15" s="709"/>
      <c r="G15" s="709"/>
      <c r="H15" s="709"/>
      <c r="I15" s="709"/>
      <c r="J15" s="709"/>
      <c r="K15" s="709"/>
      <c r="L15" s="763"/>
      <c r="M15" s="455"/>
      <c r="N15" s="317"/>
    </row>
    <row r="16" spans="1:14" ht="10" customHeight="1">
      <c r="A16" s="317"/>
      <c r="B16" s="454"/>
      <c r="C16" s="404"/>
      <c r="D16" s="404"/>
      <c r="E16" s="404"/>
      <c r="F16" s="467"/>
      <c r="G16" s="404"/>
      <c r="H16" s="404"/>
      <c r="I16" s="404"/>
      <c r="J16" s="404"/>
      <c r="K16" s="404"/>
      <c r="L16" s="404"/>
      <c r="M16" s="455"/>
      <c r="N16" s="317"/>
    </row>
    <row r="17" spans="1:14" ht="18.55">
      <c r="A17" s="317"/>
      <c r="B17" s="454"/>
      <c r="C17" s="439" t="s">
        <v>98</v>
      </c>
      <c r="D17" s="468"/>
      <c r="E17" s="468" t="s">
        <v>125</v>
      </c>
      <c r="F17" s="469"/>
      <c r="G17" s="767" t="s">
        <v>123</v>
      </c>
      <c r="H17" s="767"/>
      <c r="I17" s="767"/>
      <c r="J17" s="764" t="s">
        <v>124</v>
      </c>
      <c r="K17" s="765"/>
      <c r="L17" s="766"/>
      <c r="M17" s="455"/>
      <c r="N17" s="317"/>
    </row>
    <row r="18" spans="1:14" ht="18.55">
      <c r="A18" s="317"/>
      <c r="B18" s="454"/>
      <c r="C18" s="470" t="s">
        <v>99</v>
      </c>
      <c r="D18" s="471"/>
      <c r="E18" s="471" t="s">
        <v>99</v>
      </c>
      <c r="F18" s="472"/>
      <c r="G18" s="272" t="s">
        <v>100</v>
      </c>
      <c r="H18" s="272"/>
      <c r="I18" s="272" t="s">
        <v>101</v>
      </c>
      <c r="J18" s="473" t="s">
        <v>100</v>
      </c>
      <c r="K18" s="471"/>
      <c r="L18" s="472" t="s">
        <v>101</v>
      </c>
      <c r="M18" s="455"/>
      <c r="N18" s="317"/>
    </row>
    <row r="19" spans="1:14" ht="18.55">
      <c r="A19" s="317"/>
      <c r="B19" s="454"/>
      <c r="C19" s="474">
        <f>$I$9</f>
        <v>7.7499999999999999E-2</v>
      </c>
      <c r="D19" s="276"/>
      <c r="E19" s="475">
        <f>$I$9+$I$10</f>
        <v>0</v>
      </c>
      <c r="F19" s="276"/>
      <c r="G19" s="476">
        <f t="shared" ref="G19:G27" si="0">IFERROR($I$11/($I$7*E19),0)</f>
        <v>0</v>
      </c>
      <c r="H19" s="477"/>
      <c r="I19" s="478">
        <f t="shared" ref="I19:I27" si="1">$I$11-($I$7*E19)</f>
        <v>0</v>
      </c>
      <c r="J19" s="479">
        <f>IFERROR($I$11/((($I$7-($I$12/2))*E19)+$I$12),0)</f>
        <v>0</v>
      </c>
      <c r="K19" s="480"/>
      <c r="L19" s="481">
        <f>IFERROR($I$11-((($I$7-($I$12/2))*E19)+$I$12),0)</f>
        <v>0</v>
      </c>
      <c r="M19" s="455"/>
      <c r="N19" s="317"/>
    </row>
    <row r="20" spans="1:14" ht="18.55">
      <c r="A20" s="317"/>
      <c r="B20" s="454"/>
      <c r="C20" s="474">
        <f t="shared" ref="C20:C27" si="2">C19+0.005</f>
        <v>8.2500000000000004E-2</v>
      </c>
      <c r="D20" s="276"/>
      <c r="E20" s="475">
        <f t="shared" ref="E20:E27" si="3">E19+0.005</f>
        <v>5.0000000000000001E-3</v>
      </c>
      <c r="F20" s="276"/>
      <c r="G20" s="482">
        <f t="shared" si="0"/>
        <v>0</v>
      </c>
      <c r="H20" s="483"/>
      <c r="I20" s="484">
        <f t="shared" si="1"/>
        <v>0</v>
      </c>
      <c r="J20" s="479">
        <f t="shared" ref="J20:J27" si="4">IFERROR($I$11/((($I$7-($I$12/2))*E20)+$I$12),0)</f>
        <v>0</v>
      </c>
      <c r="K20" s="480"/>
      <c r="L20" s="481">
        <f t="shared" ref="L20:L27" si="5">IFERROR($I$11-((($I$7-($I$12/2))*E20)+$I$12),0)</f>
        <v>0</v>
      </c>
      <c r="M20" s="455"/>
      <c r="N20" s="317"/>
    </row>
    <row r="21" spans="1:14" ht="18.55">
      <c r="A21" s="317"/>
      <c r="B21" s="454"/>
      <c r="C21" s="474">
        <f t="shared" si="2"/>
        <v>8.7500000000000008E-2</v>
      </c>
      <c r="D21" s="276"/>
      <c r="E21" s="475">
        <f t="shared" si="3"/>
        <v>0.01</v>
      </c>
      <c r="F21" s="276"/>
      <c r="G21" s="482">
        <f t="shared" si="0"/>
        <v>0</v>
      </c>
      <c r="H21" s="483"/>
      <c r="I21" s="484">
        <f t="shared" si="1"/>
        <v>0</v>
      </c>
      <c r="J21" s="479">
        <f t="shared" si="4"/>
        <v>0</v>
      </c>
      <c r="K21" s="480"/>
      <c r="L21" s="481">
        <f t="shared" si="5"/>
        <v>0</v>
      </c>
      <c r="M21" s="455"/>
      <c r="N21" s="317"/>
    </row>
    <row r="22" spans="1:14" ht="18.55">
      <c r="A22" s="317"/>
      <c r="B22" s="454"/>
      <c r="C22" s="474">
        <f t="shared" si="2"/>
        <v>9.2500000000000013E-2</v>
      </c>
      <c r="D22" s="276"/>
      <c r="E22" s="475">
        <f t="shared" si="3"/>
        <v>1.4999999999999999E-2</v>
      </c>
      <c r="F22" s="276"/>
      <c r="G22" s="482">
        <f t="shared" si="0"/>
        <v>0</v>
      </c>
      <c r="H22" s="483"/>
      <c r="I22" s="484">
        <f t="shared" si="1"/>
        <v>0</v>
      </c>
      <c r="J22" s="479">
        <f t="shared" si="4"/>
        <v>0</v>
      </c>
      <c r="K22" s="480"/>
      <c r="L22" s="481">
        <f t="shared" si="5"/>
        <v>0</v>
      </c>
      <c r="M22" s="455"/>
      <c r="N22" s="317"/>
    </row>
    <row r="23" spans="1:14" ht="18.55">
      <c r="A23" s="317"/>
      <c r="B23" s="454"/>
      <c r="C23" s="474">
        <f t="shared" si="2"/>
        <v>9.7500000000000017E-2</v>
      </c>
      <c r="D23" s="276"/>
      <c r="E23" s="475">
        <f t="shared" si="3"/>
        <v>0.02</v>
      </c>
      <c r="F23" s="276"/>
      <c r="G23" s="482">
        <f t="shared" si="0"/>
        <v>0</v>
      </c>
      <c r="H23" s="483"/>
      <c r="I23" s="484">
        <f t="shared" si="1"/>
        <v>0</v>
      </c>
      <c r="J23" s="479">
        <f t="shared" si="4"/>
        <v>0</v>
      </c>
      <c r="K23" s="480"/>
      <c r="L23" s="481">
        <f t="shared" si="5"/>
        <v>0</v>
      </c>
      <c r="M23" s="455"/>
      <c r="N23" s="317"/>
    </row>
    <row r="24" spans="1:14" ht="18.55">
      <c r="A24" s="317"/>
      <c r="B24" s="454"/>
      <c r="C24" s="474">
        <f t="shared" si="2"/>
        <v>0.10250000000000002</v>
      </c>
      <c r="D24" s="276"/>
      <c r="E24" s="475">
        <f t="shared" si="3"/>
        <v>2.5000000000000001E-2</v>
      </c>
      <c r="F24" s="276"/>
      <c r="G24" s="482">
        <f t="shared" si="0"/>
        <v>0</v>
      </c>
      <c r="H24" s="483"/>
      <c r="I24" s="484">
        <f t="shared" si="1"/>
        <v>0</v>
      </c>
      <c r="J24" s="479">
        <f t="shared" si="4"/>
        <v>0</v>
      </c>
      <c r="K24" s="480"/>
      <c r="L24" s="481">
        <f t="shared" si="5"/>
        <v>0</v>
      </c>
      <c r="M24" s="455"/>
      <c r="N24" s="317"/>
    </row>
    <row r="25" spans="1:14" ht="18.55">
      <c r="A25" s="317"/>
      <c r="B25" s="454"/>
      <c r="C25" s="474">
        <f t="shared" si="2"/>
        <v>0.10750000000000003</v>
      </c>
      <c r="D25" s="276"/>
      <c r="E25" s="475">
        <f t="shared" si="3"/>
        <v>3.0000000000000002E-2</v>
      </c>
      <c r="F25" s="276"/>
      <c r="G25" s="482">
        <f t="shared" si="0"/>
        <v>0</v>
      </c>
      <c r="H25" s="483"/>
      <c r="I25" s="484">
        <f t="shared" si="1"/>
        <v>0</v>
      </c>
      <c r="J25" s="479">
        <f t="shared" si="4"/>
        <v>0</v>
      </c>
      <c r="K25" s="480"/>
      <c r="L25" s="481">
        <f t="shared" si="5"/>
        <v>0</v>
      </c>
      <c r="M25" s="455"/>
      <c r="N25" s="317"/>
    </row>
    <row r="26" spans="1:14" ht="18.55">
      <c r="A26" s="317"/>
      <c r="B26" s="454"/>
      <c r="C26" s="474">
        <f t="shared" si="2"/>
        <v>0.11250000000000003</v>
      </c>
      <c r="D26" s="276"/>
      <c r="E26" s="475">
        <f t="shared" si="3"/>
        <v>3.5000000000000003E-2</v>
      </c>
      <c r="F26" s="276"/>
      <c r="G26" s="482">
        <f t="shared" si="0"/>
        <v>0</v>
      </c>
      <c r="H26" s="483"/>
      <c r="I26" s="484">
        <f t="shared" si="1"/>
        <v>0</v>
      </c>
      <c r="J26" s="479">
        <f t="shared" si="4"/>
        <v>0</v>
      </c>
      <c r="K26" s="480"/>
      <c r="L26" s="481">
        <f t="shared" si="5"/>
        <v>0</v>
      </c>
      <c r="M26" s="455"/>
      <c r="N26" s="317"/>
    </row>
    <row r="27" spans="1:14" ht="18.55">
      <c r="A27" s="317"/>
      <c r="B27" s="454"/>
      <c r="C27" s="485">
        <f t="shared" si="2"/>
        <v>0.11750000000000003</v>
      </c>
      <c r="D27" s="486"/>
      <c r="E27" s="487">
        <f t="shared" si="3"/>
        <v>0.04</v>
      </c>
      <c r="F27" s="486"/>
      <c r="G27" s="488">
        <f t="shared" si="0"/>
        <v>0</v>
      </c>
      <c r="H27" s="489"/>
      <c r="I27" s="490">
        <f t="shared" si="1"/>
        <v>0</v>
      </c>
      <c r="J27" s="491">
        <f t="shared" si="4"/>
        <v>0</v>
      </c>
      <c r="K27" s="492"/>
      <c r="L27" s="493">
        <f t="shared" si="5"/>
        <v>0</v>
      </c>
      <c r="M27" s="455"/>
      <c r="N27" s="317"/>
    </row>
    <row r="28" spans="1:14" ht="10" customHeight="1">
      <c r="A28" s="317"/>
      <c r="B28" s="454"/>
      <c r="C28" s="494"/>
      <c r="D28" s="404"/>
      <c r="E28" s="494"/>
      <c r="F28" s="404"/>
      <c r="G28" s="495"/>
      <c r="H28" s="404"/>
      <c r="I28" s="496"/>
      <c r="J28" s="495"/>
      <c r="K28" s="495"/>
      <c r="L28" s="496"/>
      <c r="M28" s="455"/>
      <c r="N28" s="317"/>
    </row>
    <row r="29" spans="1:14" ht="21.65">
      <c r="A29" s="317"/>
      <c r="B29" s="454"/>
      <c r="C29" s="497"/>
      <c r="D29" s="498"/>
      <c r="E29" s="498"/>
      <c r="F29" s="499"/>
      <c r="G29" s="500" t="s">
        <v>102</v>
      </c>
      <c r="H29" s="498"/>
      <c r="I29" s="501">
        <f>IFERROR(I11/I7,0)</f>
        <v>0</v>
      </c>
      <c r="J29" s="753">
        <f>IFERROR((I11-I12)/(I7-(I12)),0)</f>
        <v>0</v>
      </c>
      <c r="K29" s="753"/>
      <c r="L29" s="754"/>
      <c r="M29" s="455"/>
      <c r="N29" s="317"/>
    </row>
    <row r="30" spans="1:14" ht="30.75" customHeight="1">
      <c r="A30" s="317"/>
      <c r="B30" s="454"/>
      <c r="C30" s="404"/>
      <c r="D30" s="404"/>
      <c r="E30" s="404"/>
      <c r="F30" s="404"/>
      <c r="G30" s="404"/>
      <c r="H30" s="404"/>
      <c r="I30" s="404"/>
      <c r="J30" s="404"/>
      <c r="K30" s="404"/>
      <c r="L30" s="404"/>
      <c r="M30" s="455"/>
      <c r="N30" s="317"/>
    </row>
    <row r="31" spans="1:14" ht="21.65">
      <c r="A31" s="317"/>
      <c r="B31" s="454"/>
      <c r="C31" s="768" t="s">
        <v>129</v>
      </c>
      <c r="D31" s="769"/>
      <c r="E31" s="769"/>
      <c r="F31" s="769"/>
      <c r="G31" s="769"/>
      <c r="H31" s="769"/>
      <c r="I31" s="769"/>
      <c r="J31" s="769"/>
      <c r="K31" s="769"/>
      <c r="L31" s="770"/>
      <c r="M31" s="455"/>
      <c r="N31" s="317"/>
    </row>
    <row r="32" spans="1:14" ht="10" customHeight="1">
      <c r="A32" s="317"/>
      <c r="B32" s="454"/>
      <c r="C32" s="502"/>
      <c r="D32" s="404"/>
      <c r="E32" s="467"/>
      <c r="F32" s="404"/>
      <c r="G32" s="404"/>
      <c r="H32" s="404"/>
      <c r="I32" s="404"/>
      <c r="J32" s="495"/>
      <c r="K32" s="503"/>
      <c r="L32" s="317"/>
      <c r="M32" s="455"/>
      <c r="N32" s="317"/>
    </row>
    <row r="33" spans="1:14" ht="18.55">
      <c r="A33" s="317"/>
      <c r="B33" s="454"/>
      <c r="C33" s="759" t="s">
        <v>112</v>
      </c>
      <c r="D33" s="760"/>
      <c r="E33" s="760"/>
      <c r="F33" s="760"/>
      <c r="G33" s="761"/>
      <c r="H33" s="504"/>
      <c r="I33" s="759" t="s">
        <v>113</v>
      </c>
      <c r="J33" s="760"/>
      <c r="K33" s="760"/>
      <c r="L33" s="761"/>
      <c r="M33" s="455"/>
      <c r="N33" s="317"/>
    </row>
    <row r="34" spans="1:14" ht="7.15" customHeight="1">
      <c r="A34" s="317"/>
      <c r="B34" s="454"/>
      <c r="C34" s="505"/>
      <c r="D34" s="506"/>
      <c r="E34" s="506"/>
      <c r="F34" s="506"/>
      <c r="G34" s="507"/>
      <c r="H34" s="504"/>
      <c r="I34" s="505"/>
      <c r="J34" s="506"/>
      <c r="K34" s="506"/>
      <c r="L34" s="507"/>
      <c r="M34" s="455"/>
      <c r="N34" s="317"/>
    </row>
    <row r="35" spans="1:14" ht="18.55">
      <c r="A35" s="317"/>
      <c r="B35" s="454"/>
      <c r="C35" s="508"/>
      <c r="D35" s="509"/>
      <c r="E35" s="510" t="s">
        <v>114</v>
      </c>
      <c r="F35" s="771">
        <f>+Analysis!I9</f>
        <v>0</v>
      </c>
      <c r="G35" s="772"/>
      <c r="H35" s="511"/>
      <c r="I35" s="512"/>
      <c r="J35" s="510" t="s">
        <v>114</v>
      </c>
      <c r="K35" s="757">
        <v>15</v>
      </c>
      <c r="L35" s="758"/>
      <c r="M35" s="455"/>
      <c r="N35" s="317"/>
    </row>
    <row r="36" spans="1:14" ht="8.5" customHeight="1">
      <c r="A36" s="317"/>
      <c r="B36" s="454"/>
      <c r="C36" s="513"/>
      <c r="D36" s="514"/>
      <c r="E36" s="514"/>
      <c r="F36" s="514"/>
      <c r="G36" s="515"/>
      <c r="H36" s="317"/>
      <c r="I36" s="516"/>
      <c r="J36" s="514"/>
      <c r="K36" s="514"/>
      <c r="L36" s="517"/>
      <c r="M36" s="455"/>
      <c r="N36" s="317"/>
    </row>
    <row r="37" spans="1:14" ht="16.149999999999999" customHeight="1">
      <c r="A37" s="317"/>
      <c r="B37" s="518"/>
      <c r="C37" s="519" t="s">
        <v>115</v>
      </c>
      <c r="D37" s="520"/>
      <c r="E37" s="521" t="s">
        <v>130</v>
      </c>
      <c r="F37" s="781" t="s">
        <v>228</v>
      </c>
      <c r="G37" s="782"/>
      <c r="H37" s="511"/>
      <c r="I37" s="522" t="s">
        <v>115</v>
      </c>
      <c r="J37" s="523" t="s">
        <v>130</v>
      </c>
      <c r="K37" s="781" t="s">
        <v>228</v>
      </c>
      <c r="L37" s="782"/>
      <c r="M37" s="455"/>
      <c r="N37" s="317"/>
    </row>
    <row r="38" spans="1:14" ht="18.55">
      <c r="A38" s="317"/>
      <c r="B38" s="518"/>
      <c r="C38" s="524" t="s">
        <v>107</v>
      </c>
      <c r="D38" s="525"/>
      <c r="E38" s="526" t="s">
        <v>131</v>
      </c>
      <c r="F38" s="783"/>
      <c r="G38" s="784"/>
      <c r="H38" s="511"/>
      <c r="I38" s="527" t="s">
        <v>107</v>
      </c>
      <c r="J38" s="471" t="s">
        <v>131</v>
      </c>
      <c r="K38" s="783"/>
      <c r="L38" s="784"/>
      <c r="M38" s="455"/>
      <c r="N38" s="317"/>
    </row>
    <row r="39" spans="1:14" ht="18.55">
      <c r="A39" s="317"/>
      <c r="B39" s="454"/>
      <c r="C39" s="787">
        <f>+C19</f>
        <v>7.7499999999999999E-2</v>
      </c>
      <c r="D39" s="788"/>
      <c r="E39" s="529">
        <f t="shared" ref="E39:E49" si="6">IFERROR(-PV((C39/12),($F$35*12),($I$11/$I$13/12),0),0)</f>
        <v>0</v>
      </c>
      <c r="F39" s="785">
        <f t="shared" ref="F39:F49" si="7">E39-$I$7</f>
        <v>0</v>
      </c>
      <c r="G39" s="786"/>
      <c r="H39" s="317"/>
      <c r="I39" s="528">
        <f>+C39</f>
        <v>7.7499999999999999E-2</v>
      </c>
      <c r="J39" s="529">
        <f t="shared" ref="J39:J49" si="8">IFERROR(-PV((I39/12),($K$35*12),($I$11/$I$13/12),0),0)</f>
        <v>0</v>
      </c>
      <c r="K39" s="785">
        <f t="shared" ref="K39:K49" si="9">J39-$I$7</f>
        <v>0</v>
      </c>
      <c r="L39" s="786"/>
      <c r="M39" s="455"/>
      <c r="N39" s="317"/>
    </row>
    <row r="40" spans="1:14" ht="18.55">
      <c r="A40" s="317"/>
      <c r="B40" s="454"/>
      <c r="C40" s="777">
        <f t="shared" ref="C40:C49" si="10">C39+0.0025</f>
        <v>0.08</v>
      </c>
      <c r="D40" s="778"/>
      <c r="E40" s="531">
        <f t="shared" si="6"/>
        <v>0</v>
      </c>
      <c r="F40" s="755">
        <f t="shared" si="7"/>
        <v>0</v>
      </c>
      <c r="G40" s="756"/>
      <c r="H40" s="317"/>
      <c r="I40" s="530">
        <f t="shared" ref="I40:I49" si="11">I39+0.0025</f>
        <v>0.08</v>
      </c>
      <c r="J40" s="531">
        <f t="shared" si="8"/>
        <v>0</v>
      </c>
      <c r="K40" s="755">
        <f t="shared" si="9"/>
        <v>0</v>
      </c>
      <c r="L40" s="756"/>
      <c r="M40" s="532"/>
      <c r="N40" s="317"/>
    </row>
    <row r="41" spans="1:14" ht="18.55">
      <c r="A41" s="317"/>
      <c r="B41" s="454"/>
      <c r="C41" s="777">
        <f t="shared" si="10"/>
        <v>8.2500000000000004E-2</v>
      </c>
      <c r="D41" s="778"/>
      <c r="E41" s="531">
        <f t="shared" si="6"/>
        <v>0</v>
      </c>
      <c r="F41" s="755">
        <f t="shared" si="7"/>
        <v>0</v>
      </c>
      <c r="G41" s="756"/>
      <c r="H41" s="317"/>
      <c r="I41" s="530">
        <f t="shared" si="11"/>
        <v>8.2500000000000004E-2</v>
      </c>
      <c r="J41" s="531">
        <f t="shared" si="8"/>
        <v>0</v>
      </c>
      <c r="K41" s="755">
        <f t="shared" si="9"/>
        <v>0</v>
      </c>
      <c r="L41" s="756"/>
      <c r="M41" s="463"/>
      <c r="N41" s="317"/>
    </row>
    <row r="42" spans="1:14" ht="18.55">
      <c r="A42" s="317"/>
      <c r="B42" s="533"/>
      <c r="C42" s="777">
        <f t="shared" si="10"/>
        <v>8.5000000000000006E-2</v>
      </c>
      <c r="D42" s="778"/>
      <c r="E42" s="531">
        <f t="shared" si="6"/>
        <v>0</v>
      </c>
      <c r="F42" s="755">
        <f t="shared" si="7"/>
        <v>0</v>
      </c>
      <c r="G42" s="756"/>
      <c r="H42" s="534"/>
      <c r="I42" s="530">
        <f t="shared" si="11"/>
        <v>8.5000000000000006E-2</v>
      </c>
      <c r="J42" s="531">
        <f t="shared" si="8"/>
        <v>0</v>
      </c>
      <c r="K42" s="755">
        <f t="shared" si="9"/>
        <v>0</v>
      </c>
      <c r="L42" s="756"/>
      <c r="M42" s="535"/>
      <c r="N42" s="317"/>
    </row>
    <row r="43" spans="1:14" ht="18.55">
      <c r="A43" s="317"/>
      <c r="B43" s="533"/>
      <c r="C43" s="777">
        <f t="shared" si="10"/>
        <v>8.7500000000000008E-2</v>
      </c>
      <c r="D43" s="778"/>
      <c r="E43" s="531">
        <f t="shared" si="6"/>
        <v>0</v>
      </c>
      <c r="F43" s="755">
        <f t="shared" si="7"/>
        <v>0</v>
      </c>
      <c r="G43" s="756"/>
      <c r="H43" s="317"/>
      <c r="I43" s="530">
        <f t="shared" si="11"/>
        <v>8.7500000000000008E-2</v>
      </c>
      <c r="J43" s="531">
        <f t="shared" si="8"/>
        <v>0</v>
      </c>
      <c r="K43" s="755">
        <f t="shared" si="9"/>
        <v>0</v>
      </c>
      <c r="L43" s="756"/>
      <c r="M43" s="535"/>
      <c r="N43" s="317"/>
    </row>
    <row r="44" spans="1:14" ht="18.55">
      <c r="A44" s="317"/>
      <c r="B44" s="533"/>
      <c r="C44" s="777">
        <f t="shared" si="10"/>
        <v>9.0000000000000011E-2</v>
      </c>
      <c r="D44" s="778"/>
      <c r="E44" s="531">
        <f t="shared" si="6"/>
        <v>0</v>
      </c>
      <c r="F44" s="755">
        <f t="shared" si="7"/>
        <v>0</v>
      </c>
      <c r="G44" s="756"/>
      <c r="H44" s="534"/>
      <c r="I44" s="530">
        <f t="shared" si="11"/>
        <v>9.0000000000000011E-2</v>
      </c>
      <c r="J44" s="531">
        <f t="shared" si="8"/>
        <v>0</v>
      </c>
      <c r="K44" s="755">
        <f t="shared" si="9"/>
        <v>0</v>
      </c>
      <c r="L44" s="756"/>
      <c r="M44" s="535"/>
      <c r="N44" s="317"/>
    </row>
    <row r="45" spans="1:14" ht="18.55">
      <c r="A45" s="317"/>
      <c r="B45" s="533"/>
      <c r="C45" s="777">
        <f t="shared" si="10"/>
        <v>9.2500000000000013E-2</v>
      </c>
      <c r="D45" s="778"/>
      <c r="E45" s="531">
        <f t="shared" si="6"/>
        <v>0</v>
      </c>
      <c r="F45" s="755">
        <f t="shared" si="7"/>
        <v>0</v>
      </c>
      <c r="G45" s="756"/>
      <c r="H45" s="317"/>
      <c r="I45" s="530">
        <f t="shared" si="11"/>
        <v>9.2500000000000013E-2</v>
      </c>
      <c r="J45" s="531">
        <f t="shared" si="8"/>
        <v>0</v>
      </c>
      <c r="K45" s="755">
        <f t="shared" si="9"/>
        <v>0</v>
      </c>
      <c r="L45" s="756"/>
      <c r="M45" s="535"/>
      <c r="N45" s="317"/>
    </row>
    <row r="46" spans="1:14" ht="18.55">
      <c r="A46" s="317"/>
      <c r="B46" s="533"/>
      <c r="C46" s="777">
        <f t="shared" si="10"/>
        <v>9.5000000000000015E-2</v>
      </c>
      <c r="D46" s="778"/>
      <c r="E46" s="531">
        <f t="shared" si="6"/>
        <v>0</v>
      </c>
      <c r="F46" s="755">
        <f t="shared" si="7"/>
        <v>0</v>
      </c>
      <c r="G46" s="756"/>
      <c r="H46" s="534"/>
      <c r="I46" s="530">
        <f t="shared" si="11"/>
        <v>9.5000000000000015E-2</v>
      </c>
      <c r="J46" s="531">
        <f t="shared" si="8"/>
        <v>0</v>
      </c>
      <c r="K46" s="755">
        <f t="shared" si="9"/>
        <v>0</v>
      </c>
      <c r="L46" s="756"/>
      <c r="M46" s="535"/>
      <c r="N46" s="317"/>
    </row>
    <row r="47" spans="1:14" ht="18.55">
      <c r="A47" s="317"/>
      <c r="B47" s="533"/>
      <c r="C47" s="777">
        <f t="shared" si="10"/>
        <v>9.7500000000000017E-2</v>
      </c>
      <c r="D47" s="778"/>
      <c r="E47" s="531">
        <f t="shared" si="6"/>
        <v>0</v>
      </c>
      <c r="F47" s="755">
        <f t="shared" si="7"/>
        <v>0</v>
      </c>
      <c r="G47" s="756"/>
      <c r="H47" s="317"/>
      <c r="I47" s="530">
        <f t="shared" si="11"/>
        <v>9.7500000000000017E-2</v>
      </c>
      <c r="J47" s="531">
        <f t="shared" si="8"/>
        <v>0</v>
      </c>
      <c r="K47" s="755">
        <f t="shared" si="9"/>
        <v>0</v>
      </c>
      <c r="L47" s="756"/>
      <c r="M47" s="535"/>
      <c r="N47" s="317"/>
    </row>
    <row r="48" spans="1:14" ht="18.55">
      <c r="A48" s="317"/>
      <c r="B48" s="533"/>
      <c r="C48" s="777">
        <f t="shared" si="10"/>
        <v>0.10000000000000002</v>
      </c>
      <c r="D48" s="778"/>
      <c r="E48" s="531">
        <f t="shared" si="6"/>
        <v>0</v>
      </c>
      <c r="F48" s="755">
        <f t="shared" si="7"/>
        <v>0</v>
      </c>
      <c r="G48" s="756"/>
      <c r="H48" s="534"/>
      <c r="I48" s="530">
        <f t="shared" si="11"/>
        <v>0.10000000000000002</v>
      </c>
      <c r="J48" s="531">
        <f t="shared" si="8"/>
        <v>0</v>
      </c>
      <c r="K48" s="755">
        <f t="shared" si="9"/>
        <v>0</v>
      </c>
      <c r="L48" s="756"/>
      <c r="M48" s="535"/>
      <c r="N48" s="317"/>
    </row>
    <row r="49" spans="1:14" ht="18.55">
      <c r="A49" s="317"/>
      <c r="B49" s="533"/>
      <c r="C49" s="779">
        <f t="shared" si="10"/>
        <v>0.10250000000000002</v>
      </c>
      <c r="D49" s="780"/>
      <c r="E49" s="537">
        <f t="shared" si="6"/>
        <v>0</v>
      </c>
      <c r="F49" s="789">
        <f t="shared" si="7"/>
        <v>0</v>
      </c>
      <c r="G49" s="789"/>
      <c r="H49" s="317"/>
      <c r="I49" s="536">
        <f t="shared" si="11"/>
        <v>0.10250000000000002</v>
      </c>
      <c r="J49" s="537">
        <f t="shared" si="8"/>
        <v>0</v>
      </c>
      <c r="K49" s="789">
        <f t="shared" si="9"/>
        <v>0</v>
      </c>
      <c r="L49" s="790"/>
      <c r="M49" s="535"/>
      <c r="N49" s="317"/>
    </row>
    <row r="50" spans="1:14" ht="17.899999999999999" thickBot="1">
      <c r="A50" s="317"/>
      <c r="B50" s="538"/>
      <c r="C50" s="539"/>
      <c r="D50" s="540"/>
      <c r="E50" s="540"/>
      <c r="F50" s="540"/>
      <c r="G50" s="540"/>
      <c r="H50" s="540"/>
      <c r="I50" s="540"/>
      <c r="J50" s="540"/>
      <c r="K50" s="540"/>
      <c r="L50" s="540"/>
      <c r="M50" s="541"/>
      <c r="N50" s="317"/>
    </row>
    <row r="51" spans="1:14" ht="17.25">
      <c r="A51" s="317"/>
      <c r="B51" s="317"/>
      <c r="C51" s="317"/>
      <c r="D51" s="317"/>
      <c r="E51" s="317"/>
      <c r="F51" s="317"/>
      <c r="G51" s="317"/>
      <c r="H51" s="317"/>
      <c r="I51" s="317"/>
      <c r="J51" s="317"/>
      <c r="K51" s="317"/>
      <c r="L51" s="317"/>
      <c r="M51" s="317"/>
      <c r="N51" s="317"/>
    </row>
    <row r="52" spans="1:14" ht="17.25">
      <c r="A52" s="317"/>
      <c r="B52" s="317"/>
      <c r="C52" s="317"/>
      <c r="D52" s="317"/>
      <c r="E52" s="317"/>
      <c r="F52" s="317"/>
      <c r="G52" s="317"/>
      <c r="H52" s="317"/>
      <c r="I52" s="317"/>
      <c r="J52" s="317"/>
      <c r="K52" s="317"/>
      <c r="L52" s="317"/>
      <c r="M52" s="317"/>
      <c r="N52" s="317"/>
    </row>
  </sheetData>
  <sheetProtection algorithmName="SHA-512" hashValue="CAoJXgESrLMery/Wha58xxU1X4nC5+8ALHGuOs0REgr5s5NbxA4oETEj16SBGey1FLVQwURhqxha+HxqqA0lgQ==" saltValue="OenriFXsNT5webIBDqw+oA==" spinCount="100000" sheet="1" selectLockedCells="1"/>
  <mergeCells count="60">
    <mergeCell ref="I12:L12"/>
    <mergeCell ref="I13:L13"/>
    <mergeCell ref="C8:G8"/>
    <mergeCell ref="C9:G9"/>
    <mergeCell ref="C10:G10"/>
    <mergeCell ref="C11:G11"/>
    <mergeCell ref="C12:G12"/>
    <mergeCell ref="C7:G7"/>
    <mergeCell ref="I7:L7"/>
    <mergeCell ref="I8:L8"/>
    <mergeCell ref="I9:L9"/>
    <mergeCell ref="I10:L10"/>
    <mergeCell ref="F49:G49"/>
    <mergeCell ref="K39:L39"/>
    <mergeCell ref="K37:L38"/>
    <mergeCell ref="K40:L40"/>
    <mergeCell ref="F42:G42"/>
    <mergeCell ref="F43:G43"/>
    <mergeCell ref="F44:G44"/>
    <mergeCell ref="F45:G45"/>
    <mergeCell ref="F46:G46"/>
    <mergeCell ref="K43:L43"/>
    <mergeCell ref="K42:L42"/>
    <mergeCell ref="K41:L41"/>
    <mergeCell ref="K49:L49"/>
    <mergeCell ref="K48:L48"/>
    <mergeCell ref="K46:L46"/>
    <mergeCell ref="K45:L45"/>
    <mergeCell ref="C48:D48"/>
    <mergeCell ref="C49:D49"/>
    <mergeCell ref="F37:G38"/>
    <mergeCell ref="F39:G39"/>
    <mergeCell ref="F40:G40"/>
    <mergeCell ref="C42:D42"/>
    <mergeCell ref="C43:D43"/>
    <mergeCell ref="C44:D44"/>
    <mergeCell ref="C45:D45"/>
    <mergeCell ref="C46:D46"/>
    <mergeCell ref="C47:D47"/>
    <mergeCell ref="C39:D39"/>
    <mergeCell ref="C40:D40"/>
    <mergeCell ref="C41:D41"/>
    <mergeCell ref="F41:G41"/>
    <mergeCell ref="F48:G48"/>
    <mergeCell ref="C3:L3"/>
    <mergeCell ref="C4:L4"/>
    <mergeCell ref="J29:L29"/>
    <mergeCell ref="F47:G47"/>
    <mergeCell ref="K35:L35"/>
    <mergeCell ref="I33:L33"/>
    <mergeCell ref="C33:G33"/>
    <mergeCell ref="C15:L15"/>
    <mergeCell ref="J17:L17"/>
    <mergeCell ref="G17:I17"/>
    <mergeCell ref="C31:L31"/>
    <mergeCell ref="F35:G35"/>
    <mergeCell ref="K47:L47"/>
    <mergeCell ref="C13:G13"/>
    <mergeCell ref="I11:L11"/>
    <mergeCell ref="K44:L44"/>
  </mergeCells>
  <pageMargins left="0.7" right="0.7" top="0.75" bottom="0.75" header="0.3" footer="0.3"/>
  <pageSetup scale="7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7232A1-FF9C-494B-95B6-B062E356B0EE}">
  <sheetPr>
    <tabColor rgb="FFCBB26A"/>
    <pageSetUpPr fitToPage="1"/>
  </sheetPr>
  <dimension ref="B1:W22"/>
  <sheetViews>
    <sheetView showGridLines="0" topLeftCell="A4" zoomScale="63" zoomScaleNormal="63" workbookViewId="0">
      <selection activeCell="E6" sqref="E6"/>
    </sheetView>
  </sheetViews>
  <sheetFormatPr defaultRowHeight="14.15"/>
  <cols>
    <col min="1" max="1" width="1.890625" customWidth="1"/>
    <col min="2" max="2" width="2.60546875" customWidth="1"/>
    <col min="19" max="19" width="10.78515625" customWidth="1"/>
    <col min="20" max="20" width="2.60546875" customWidth="1"/>
  </cols>
  <sheetData>
    <row r="1" spans="2:23" ht="8.25" customHeight="1" thickBot="1"/>
    <row r="2" spans="2:23" ht="15.65" customHeight="1">
      <c r="B2" s="153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5"/>
    </row>
    <row r="3" spans="2:23" ht="42.85" customHeight="1" thickBot="1">
      <c r="B3" s="156"/>
      <c r="C3" s="798" t="s">
        <v>267</v>
      </c>
      <c r="D3" s="798"/>
      <c r="E3" s="798"/>
      <c r="F3" s="798"/>
      <c r="G3" s="798"/>
      <c r="H3" s="798"/>
      <c r="I3" s="798"/>
      <c r="J3" s="798"/>
      <c r="K3" s="798"/>
      <c r="L3" s="798"/>
      <c r="M3" s="798"/>
      <c r="N3" s="798"/>
      <c r="O3" s="798"/>
      <c r="P3" s="798"/>
      <c r="Q3" s="798"/>
      <c r="R3" s="798"/>
      <c r="S3" s="798"/>
      <c r="T3" s="160"/>
    </row>
    <row r="4" spans="2:23">
      <c r="B4" s="156"/>
      <c r="C4" s="169"/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170"/>
      <c r="Q4" s="170"/>
      <c r="R4" s="170"/>
      <c r="S4" s="171"/>
      <c r="T4" s="160"/>
    </row>
    <row r="5" spans="2:23" ht="23">
      <c r="B5" s="156"/>
      <c r="C5" s="172" t="s">
        <v>153</v>
      </c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64"/>
      <c r="O5" s="164"/>
      <c r="P5" s="164"/>
      <c r="Q5" s="164"/>
      <c r="R5" s="164"/>
      <c r="S5" s="173"/>
      <c r="T5" s="160"/>
    </row>
    <row r="6" spans="2:23" ht="14.35">
      <c r="B6" s="156"/>
      <c r="C6" s="174"/>
      <c r="D6" s="165" t="s">
        <v>159</v>
      </c>
      <c r="E6" s="164"/>
      <c r="F6" s="164"/>
      <c r="G6" s="164"/>
      <c r="H6" s="164"/>
      <c r="I6" s="164"/>
      <c r="J6" s="164"/>
      <c r="K6" s="164"/>
      <c r="L6" s="164"/>
      <c r="M6" s="164"/>
      <c r="N6" s="164"/>
      <c r="O6" s="164"/>
      <c r="P6" s="164"/>
      <c r="Q6" s="164"/>
      <c r="R6" s="164"/>
      <c r="S6" s="173"/>
      <c r="T6" s="160"/>
    </row>
    <row r="7" spans="2:23" ht="14.35">
      <c r="B7" s="156"/>
      <c r="C7" s="174"/>
      <c r="D7" s="165" t="s">
        <v>160</v>
      </c>
      <c r="E7" s="164"/>
      <c r="F7" s="164"/>
      <c r="G7" s="164"/>
      <c r="H7" s="164"/>
      <c r="I7" s="164"/>
      <c r="J7" s="164"/>
      <c r="K7" s="164"/>
      <c r="L7" s="164"/>
      <c r="M7" s="164"/>
      <c r="N7" s="164"/>
      <c r="O7" s="164"/>
      <c r="P7" s="164"/>
      <c r="Q7" s="164"/>
      <c r="R7" s="164"/>
      <c r="S7" s="173"/>
      <c r="T7" s="160"/>
    </row>
    <row r="8" spans="2:23">
      <c r="B8" s="156"/>
      <c r="C8" s="174"/>
      <c r="D8" s="164"/>
      <c r="E8" s="164"/>
      <c r="F8" s="164"/>
      <c r="G8" s="164"/>
      <c r="H8" s="164"/>
      <c r="I8" s="164"/>
      <c r="J8" s="164"/>
      <c r="K8" s="164"/>
      <c r="L8" s="164"/>
      <c r="M8" s="164"/>
      <c r="N8" s="164"/>
      <c r="O8" s="164"/>
      <c r="P8" s="164"/>
      <c r="Q8" s="164"/>
      <c r="R8" s="164"/>
      <c r="S8" s="173"/>
      <c r="T8" s="160"/>
    </row>
    <row r="9" spans="2:23" ht="23">
      <c r="B9" s="156"/>
      <c r="C9" s="172" t="s">
        <v>154</v>
      </c>
      <c r="D9" s="164"/>
      <c r="E9" s="164"/>
      <c r="F9" s="164"/>
      <c r="G9" s="164"/>
      <c r="H9" s="164"/>
      <c r="I9" s="164"/>
      <c r="J9" s="164"/>
      <c r="K9" s="164"/>
      <c r="L9" s="164"/>
      <c r="M9" s="164"/>
      <c r="N9" s="164"/>
      <c r="O9" s="164"/>
      <c r="P9" s="164"/>
      <c r="Q9" s="164"/>
      <c r="R9" s="164"/>
      <c r="S9" s="173"/>
      <c r="T9" s="160"/>
    </row>
    <row r="10" spans="2:23" ht="15.25">
      <c r="B10" s="156"/>
      <c r="C10" s="175"/>
      <c r="D10" s="167" t="s">
        <v>141</v>
      </c>
      <c r="E10" s="166"/>
      <c r="F10" s="166"/>
      <c r="G10" s="166"/>
      <c r="H10" s="166"/>
      <c r="I10" s="166"/>
      <c r="J10" s="166"/>
      <c r="K10" s="166"/>
      <c r="L10" s="166"/>
      <c r="M10" s="166"/>
      <c r="N10" s="166"/>
      <c r="O10" s="166"/>
      <c r="P10" s="166"/>
      <c r="Q10" s="166"/>
      <c r="R10" s="166"/>
      <c r="S10" s="176"/>
      <c r="T10" s="161"/>
      <c r="U10" s="137"/>
      <c r="V10" s="137"/>
      <c r="W10" s="137"/>
    </row>
    <row r="11" spans="2:23" ht="22.75">
      <c r="B11" s="156"/>
      <c r="C11" s="172"/>
      <c r="D11" s="181" t="s">
        <v>161</v>
      </c>
      <c r="E11" s="166"/>
      <c r="F11" s="166"/>
      <c r="G11" s="166"/>
      <c r="H11" s="166"/>
      <c r="I11" s="166"/>
      <c r="J11" s="166"/>
      <c r="K11" s="166"/>
      <c r="L11" s="166"/>
      <c r="M11" s="166"/>
      <c r="N11" s="166"/>
      <c r="O11" s="166"/>
      <c r="P11" s="166"/>
      <c r="Q11" s="166"/>
      <c r="R11" s="166"/>
      <c r="S11" s="176"/>
      <c r="T11" s="161"/>
      <c r="U11" s="137"/>
      <c r="V11" s="137"/>
      <c r="W11" s="137"/>
    </row>
    <row r="12" spans="2:23" ht="22.75">
      <c r="B12" s="156"/>
      <c r="C12" s="172"/>
      <c r="D12" s="167" t="s">
        <v>142</v>
      </c>
      <c r="E12" s="166"/>
      <c r="F12" s="166"/>
      <c r="G12" s="166"/>
      <c r="H12" s="166"/>
      <c r="I12" s="166"/>
      <c r="J12" s="166"/>
      <c r="K12" s="166"/>
      <c r="L12" s="166"/>
      <c r="M12" s="166"/>
      <c r="N12" s="166"/>
      <c r="O12" s="166"/>
      <c r="P12" s="166"/>
      <c r="Q12" s="166"/>
      <c r="R12" s="166"/>
      <c r="S12" s="176"/>
      <c r="T12" s="161"/>
      <c r="U12" s="137"/>
      <c r="V12" s="137"/>
      <c r="W12" s="137"/>
    </row>
    <row r="13" spans="2:23" ht="22.75">
      <c r="B13" s="156"/>
      <c r="C13" s="172"/>
      <c r="D13" s="797" t="s">
        <v>146</v>
      </c>
      <c r="E13" s="797"/>
      <c r="F13" s="797"/>
      <c r="G13" s="797"/>
      <c r="H13" s="797"/>
      <c r="I13" s="797"/>
      <c r="J13" s="797"/>
      <c r="K13" s="797"/>
      <c r="L13" s="797"/>
      <c r="M13" s="797"/>
      <c r="N13" s="797"/>
      <c r="O13" s="797"/>
      <c r="P13" s="797"/>
      <c r="Q13" s="797"/>
      <c r="R13" s="797"/>
      <c r="S13" s="173"/>
      <c r="T13" s="160"/>
    </row>
    <row r="14" spans="2:23" ht="22.75">
      <c r="B14" s="156"/>
      <c r="C14" s="172"/>
      <c r="D14" s="797"/>
      <c r="E14" s="797"/>
      <c r="F14" s="797"/>
      <c r="G14" s="797"/>
      <c r="H14" s="797"/>
      <c r="I14" s="797"/>
      <c r="J14" s="797"/>
      <c r="K14" s="797"/>
      <c r="L14" s="797"/>
      <c r="M14" s="797"/>
      <c r="N14" s="797"/>
      <c r="O14" s="797"/>
      <c r="P14" s="797"/>
      <c r="Q14" s="797"/>
      <c r="R14" s="797"/>
      <c r="S14" s="173"/>
      <c r="T14" s="160"/>
    </row>
    <row r="15" spans="2:23" ht="23">
      <c r="B15" s="156"/>
      <c r="C15" s="172" t="s">
        <v>155</v>
      </c>
      <c r="D15" s="164"/>
      <c r="E15" s="164"/>
      <c r="F15" s="164"/>
      <c r="G15" s="164"/>
      <c r="H15" s="164"/>
      <c r="I15" s="164"/>
      <c r="J15" s="164"/>
      <c r="K15" s="164"/>
      <c r="L15" s="164"/>
      <c r="M15" s="164"/>
      <c r="N15" s="164"/>
      <c r="O15" s="164"/>
      <c r="P15" s="164"/>
      <c r="Q15" s="164"/>
      <c r="R15" s="164"/>
      <c r="S15" s="173"/>
      <c r="T15" s="160"/>
    </row>
    <row r="16" spans="2:23">
      <c r="B16" s="156"/>
      <c r="C16" s="174"/>
      <c r="D16" s="164" t="s">
        <v>143</v>
      </c>
      <c r="E16" s="168"/>
      <c r="F16" s="168"/>
      <c r="G16" s="168"/>
      <c r="H16" s="168"/>
      <c r="I16" s="168"/>
      <c r="J16" s="168"/>
      <c r="K16" s="168"/>
      <c r="L16" s="168"/>
      <c r="M16" s="168"/>
      <c r="N16" s="168"/>
      <c r="O16" s="168"/>
      <c r="P16" s="168"/>
      <c r="Q16" s="168"/>
      <c r="R16" s="168"/>
      <c r="S16" s="173"/>
      <c r="T16" s="160"/>
    </row>
    <row r="17" spans="2:20">
      <c r="B17" s="156"/>
      <c r="C17" s="174"/>
      <c r="D17" s="164"/>
      <c r="E17" s="164"/>
      <c r="F17" s="164"/>
      <c r="G17" s="164"/>
      <c r="H17" s="164"/>
      <c r="I17" s="164"/>
      <c r="J17" s="164"/>
      <c r="K17" s="164"/>
      <c r="L17" s="164"/>
      <c r="M17" s="164"/>
      <c r="N17" s="164"/>
      <c r="O17" s="164"/>
      <c r="P17" s="164"/>
      <c r="Q17" s="164"/>
      <c r="R17" s="164"/>
      <c r="S17" s="173"/>
      <c r="T17" s="160"/>
    </row>
    <row r="18" spans="2:20" ht="23">
      <c r="B18" s="156"/>
      <c r="C18" s="172" t="s">
        <v>156</v>
      </c>
      <c r="D18" s="164"/>
      <c r="E18" s="164"/>
      <c r="F18" s="164"/>
      <c r="G18" s="164"/>
      <c r="H18" s="164"/>
      <c r="I18" s="164"/>
      <c r="J18" s="164"/>
      <c r="K18" s="164"/>
      <c r="L18" s="164"/>
      <c r="M18" s="164"/>
      <c r="N18" s="164"/>
      <c r="O18" s="164"/>
      <c r="P18" s="164"/>
      <c r="Q18" s="164"/>
      <c r="R18" s="164"/>
      <c r="S18" s="173"/>
      <c r="T18" s="160"/>
    </row>
    <row r="19" spans="2:20">
      <c r="B19" s="156"/>
      <c r="C19" s="174"/>
      <c r="D19" s="164" t="s">
        <v>144</v>
      </c>
      <c r="E19" s="168"/>
      <c r="F19" s="168"/>
      <c r="G19" s="168"/>
      <c r="H19" s="168"/>
      <c r="I19" s="168"/>
      <c r="J19" s="168"/>
      <c r="K19" s="168"/>
      <c r="L19" s="168"/>
      <c r="M19" s="168"/>
      <c r="N19" s="168"/>
      <c r="O19" s="168"/>
      <c r="P19" s="168"/>
      <c r="Q19" s="168"/>
      <c r="R19" s="164"/>
      <c r="S19" s="173"/>
      <c r="T19" s="160"/>
    </row>
    <row r="20" spans="2:20">
      <c r="B20" s="156"/>
      <c r="C20" s="174"/>
      <c r="D20" s="168" t="s">
        <v>145</v>
      </c>
      <c r="E20" s="168"/>
      <c r="F20" s="168"/>
      <c r="G20" s="168"/>
      <c r="H20" s="168"/>
      <c r="I20" s="168"/>
      <c r="J20" s="168"/>
      <c r="K20" s="168"/>
      <c r="L20" s="168"/>
      <c r="M20" s="168"/>
      <c r="N20" s="168"/>
      <c r="O20" s="168"/>
      <c r="P20" s="168"/>
      <c r="Q20" s="168"/>
      <c r="R20" s="164"/>
      <c r="S20" s="173"/>
      <c r="T20" s="160"/>
    </row>
    <row r="21" spans="2:20" ht="14.8" thickBot="1">
      <c r="B21" s="156"/>
      <c r="C21" s="177"/>
      <c r="D21" s="178"/>
      <c r="E21" s="179"/>
      <c r="F21" s="179"/>
      <c r="G21" s="179"/>
      <c r="H21" s="179"/>
      <c r="I21" s="179"/>
      <c r="J21" s="179"/>
      <c r="K21" s="179"/>
      <c r="L21" s="179"/>
      <c r="M21" s="179"/>
      <c r="N21" s="179"/>
      <c r="O21" s="179"/>
      <c r="P21" s="178"/>
      <c r="Q21" s="178"/>
      <c r="R21" s="178"/>
      <c r="S21" s="180"/>
      <c r="T21" s="160"/>
    </row>
    <row r="22" spans="2:20" ht="14.8" thickBot="1">
      <c r="B22" s="157"/>
      <c r="C22" s="162"/>
      <c r="D22" s="162"/>
      <c r="E22" s="162"/>
      <c r="F22" s="162"/>
      <c r="G22" s="162"/>
      <c r="H22" s="162"/>
      <c r="I22" s="162"/>
      <c r="J22" s="162"/>
      <c r="K22" s="162"/>
      <c r="L22" s="162"/>
      <c r="M22" s="162"/>
      <c r="N22" s="162"/>
      <c r="O22" s="162"/>
      <c r="P22" s="162"/>
      <c r="Q22" s="162"/>
      <c r="R22" s="162"/>
      <c r="S22" s="162"/>
      <c r="T22" s="163"/>
    </row>
  </sheetData>
  <sheetProtection algorithmName="SHA-512" hashValue="+r1+S5NAt4xLADKTUsFrfgrCleFxiCWEGmK0wsW2LgX3HlvWaXuEcJlgm90M1LRcpZImZ7O2cgduPmmKJjGu3Q==" saltValue="VHMIPBv8bHHj21fqsBZzKg==" spinCount="100000" sheet="1" selectLockedCells="1" selectUnlockedCells="1"/>
  <mergeCells count="2">
    <mergeCell ref="D13:R14"/>
    <mergeCell ref="C3:S3"/>
  </mergeCells>
  <printOptions horizontalCentered="1" verticalCentered="1"/>
  <pageMargins left="0.7" right="0.7" top="0.75" bottom="0.75" header="0.3" footer="0.3"/>
  <pageSetup scale="7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832301-1C74-4A87-BD53-3ADE29085549}">
  <sheetPr>
    <tabColor rgb="FFFF0000"/>
  </sheetPr>
  <dimension ref="A2:K62"/>
  <sheetViews>
    <sheetView topLeftCell="A14" zoomScale="75" zoomScaleNormal="75" workbookViewId="0">
      <selection activeCell="E8" sqref="E8"/>
    </sheetView>
  </sheetViews>
  <sheetFormatPr defaultRowHeight="11.3"/>
  <cols>
    <col min="1" max="2" width="8.85546875" style="185"/>
    <col min="3" max="3" width="7.4609375" style="185" bestFit="1" customWidth="1"/>
    <col min="4" max="4" width="15.25" style="185" customWidth="1"/>
    <col min="5" max="5" width="18.03515625" style="185" customWidth="1"/>
    <col min="6" max="6" width="13.10546875" style="185" customWidth="1"/>
    <col min="7" max="7" width="23.92578125" style="185" customWidth="1"/>
    <col min="8" max="8" width="17.890625" style="185" customWidth="1"/>
    <col min="9" max="9" width="16.390625" style="185" customWidth="1"/>
    <col min="10" max="10" width="11.640625" style="185" customWidth="1"/>
    <col min="11" max="16384" width="8.85546875" style="185"/>
  </cols>
  <sheetData>
    <row r="2" spans="1:9" ht="15.9">
      <c r="A2" s="184"/>
      <c r="B2" s="799" t="s">
        <v>170</v>
      </c>
      <c r="C2" s="799"/>
      <c r="D2" s="799"/>
      <c r="E2" s="799"/>
      <c r="F2" s="799"/>
      <c r="G2" s="799"/>
    </row>
    <row r="3" spans="1:9" ht="15.9">
      <c r="A3" s="184"/>
      <c r="B3" s="186" t="s">
        <v>171</v>
      </c>
      <c r="C3" s="187"/>
      <c r="D3" s="187" t="s">
        <v>172</v>
      </c>
      <c r="E3" s="187">
        <v>1</v>
      </c>
      <c r="F3" s="187" t="s">
        <v>172</v>
      </c>
      <c r="G3" s="188"/>
    </row>
    <row r="4" spans="1:9" ht="15.9">
      <c r="A4" s="184"/>
      <c r="B4" s="189" t="s">
        <v>173</v>
      </c>
      <c r="C4" s="187">
        <v>0</v>
      </c>
      <c r="D4" s="186" t="s">
        <v>174</v>
      </c>
      <c r="E4" s="187" t="s">
        <v>132</v>
      </c>
      <c r="F4" s="186" t="s">
        <v>174</v>
      </c>
      <c r="G4" s="187" t="s">
        <v>111</v>
      </c>
    </row>
    <row r="5" spans="1:9" ht="15.9">
      <c r="A5" s="184"/>
      <c r="B5" s="189" t="s">
        <v>175</v>
      </c>
      <c r="C5" s="187">
        <v>1</v>
      </c>
      <c r="D5" s="187" t="s">
        <v>176</v>
      </c>
      <c r="E5" s="254">
        <f>+Analysis!K54</f>
        <v>0</v>
      </c>
      <c r="F5" s="187" t="s">
        <v>176</v>
      </c>
      <c r="G5" s="254">
        <f>+Analysis!L54</f>
        <v>0</v>
      </c>
    </row>
    <row r="6" spans="1:9" ht="15.9">
      <c r="A6" s="184"/>
      <c r="B6" s="189" t="s">
        <v>177</v>
      </c>
      <c r="C6" s="187">
        <v>1.5</v>
      </c>
      <c r="D6" s="187" t="s">
        <v>178</v>
      </c>
      <c r="E6" s="191">
        <v>0.09</v>
      </c>
      <c r="F6" s="187" t="s">
        <v>178</v>
      </c>
      <c r="G6" s="191">
        <v>0.09</v>
      </c>
    </row>
    <row r="7" spans="1:9" ht="15.9">
      <c r="A7" s="184"/>
      <c r="B7" s="189" t="s">
        <v>179</v>
      </c>
      <c r="C7" s="187">
        <v>1.5</v>
      </c>
      <c r="D7" s="187" t="s">
        <v>180</v>
      </c>
      <c r="E7" s="191">
        <f>3.75-E5-E6</f>
        <v>3.66</v>
      </c>
      <c r="F7" s="187" t="s">
        <v>180</v>
      </c>
      <c r="G7" s="191">
        <f>3.75-G5-G6</f>
        <v>3.66</v>
      </c>
      <c r="H7" s="184"/>
    </row>
    <row r="8" spans="1:9" ht="15.9">
      <c r="A8" s="184"/>
      <c r="B8" s="189" t="s">
        <v>181</v>
      </c>
      <c r="C8" s="187">
        <f>+C5+C6+C7</f>
        <v>4</v>
      </c>
      <c r="D8" s="187"/>
      <c r="E8" s="187"/>
      <c r="F8" s="187"/>
      <c r="G8" s="187"/>
      <c r="H8" s="184"/>
    </row>
    <row r="9" spans="1:9" ht="15.9">
      <c r="A9" s="184"/>
      <c r="B9" s="184"/>
      <c r="C9" s="184"/>
      <c r="D9" s="184"/>
      <c r="E9" s="184"/>
      <c r="F9" s="184"/>
      <c r="G9" s="799" t="s">
        <v>182</v>
      </c>
      <c r="H9" s="799"/>
      <c r="I9" s="799"/>
    </row>
    <row r="10" spans="1:9" ht="15.9">
      <c r="A10" s="184"/>
      <c r="B10" s="800" t="s">
        <v>183</v>
      </c>
      <c r="C10" s="800"/>
      <c r="D10" s="800"/>
      <c r="E10" s="800"/>
      <c r="F10" s="184"/>
      <c r="G10" s="192" t="s">
        <v>184</v>
      </c>
      <c r="H10" s="259">
        <f>+Analysis!K70</f>
        <v>0</v>
      </c>
      <c r="I10" s="193">
        <f>IFERROR(+H11/H10,0)</f>
        <v>0</v>
      </c>
    </row>
    <row r="11" spans="1:9" ht="18.55">
      <c r="A11" s="194"/>
      <c r="B11" s="194"/>
      <c r="C11" s="195"/>
      <c r="D11" s="194" t="s">
        <v>132</v>
      </c>
      <c r="E11" s="194" t="s">
        <v>2</v>
      </c>
      <c r="F11" s="196"/>
      <c r="G11" s="192" t="s">
        <v>185</v>
      </c>
      <c r="H11" s="255">
        <f>+Analysis!E10</f>
        <v>0</v>
      </c>
      <c r="I11" s="188"/>
    </row>
    <row r="12" spans="1:9" ht="18.55">
      <c r="A12" s="194"/>
      <c r="B12" s="194"/>
      <c r="C12" s="195" t="s">
        <v>109</v>
      </c>
      <c r="D12" s="256">
        <f>+Analysis!K32</f>
        <v>0</v>
      </c>
      <c r="E12" s="661">
        <f>IFERROR(+D12/Analysis!E$29,0)</f>
        <v>0</v>
      </c>
      <c r="F12" s="196"/>
      <c r="G12" s="192" t="s">
        <v>184</v>
      </c>
      <c r="H12" s="255">
        <f>+Analysis!L70</f>
        <v>0</v>
      </c>
      <c r="I12" s="193">
        <f>IFERROR(+H10/H12,0)</f>
        <v>0</v>
      </c>
    </row>
    <row r="13" spans="1:9" ht="18.55">
      <c r="A13" s="194"/>
      <c r="B13" s="198"/>
      <c r="C13" s="195" t="s">
        <v>186</v>
      </c>
      <c r="D13" s="256">
        <f>+Analysis!K46</f>
        <v>0</v>
      </c>
      <c r="E13" s="661">
        <f>IFERROR(+D13/Analysis!E$29,0)</f>
        <v>0</v>
      </c>
      <c r="F13" s="196"/>
      <c r="G13" s="199"/>
      <c r="H13" s="184"/>
    </row>
    <row r="14" spans="1:9" ht="18.55">
      <c r="A14" s="194"/>
      <c r="B14" s="194"/>
      <c r="C14" s="195" t="s">
        <v>187</v>
      </c>
      <c r="D14" s="257">
        <f>+Analysis!K50</f>
        <v>0</v>
      </c>
      <c r="E14" s="661">
        <f>IFERROR(+D14/Analysis!E$29,0)</f>
        <v>0</v>
      </c>
      <c r="F14" s="196"/>
      <c r="G14" s="192" t="s">
        <v>188</v>
      </c>
      <c r="H14" s="255">
        <f>+Analysis!K56</f>
        <v>0</v>
      </c>
      <c r="I14" s="200">
        <f>IFERROR(+H11/H14,0)</f>
        <v>0</v>
      </c>
    </row>
    <row r="15" spans="1:9" ht="18.55">
      <c r="A15" s="194"/>
      <c r="B15" s="194"/>
      <c r="C15" s="201" t="s">
        <v>189</v>
      </c>
      <c r="D15" s="258">
        <f>+Analysis!K52</f>
        <v>0</v>
      </c>
      <c r="E15" s="661">
        <f>IFERROR(+D15/Analysis!E$29,0)</f>
        <v>0</v>
      </c>
      <c r="F15" s="196"/>
    </row>
    <row r="16" spans="1:9" ht="18.55">
      <c r="A16" s="194"/>
      <c r="B16" s="194"/>
      <c r="C16" s="195" t="s">
        <v>190</v>
      </c>
      <c r="D16" s="258">
        <f>+SUM(D12:D15)</f>
        <v>0</v>
      </c>
      <c r="E16" s="661">
        <f>IFERROR(+D16/Analysis!E$29,0)</f>
        <v>0</v>
      </c>
      <c r="F16" s="196"/>
      <c r="G16" s="192" t="s">
        <v>191</v>
      </c>
      <c r="H16" s="259">
        <f>+Analysis!L56</f>
        <v>0</v>
      </c>
      <c r="I16" s="200">
        <f>IFERROR(+H11/H16,0)</f>
        <v>0</v>
      </c>
    </row>
    <row r="17" spans="1:9" ht="18.55">
      <c r="A17" s="196"/>
      <c r="B17" s="196"/>
      <c r="F17" s="196"/>
      <c r="G17" s="192" t="s">
        <v>192</v>
      </c>
      <c r="H17" s="259">
        <f>+Analysis!E11</f>
        <v>0</v>
      </c>
      <c r="I17" s="203" t="str">
        <f>IFERROR(+H11/H17," ")</f>
        <v xml:space="preserve"> </v>
      </c>
    </row>
    <row r="18" spans="1:9" ht="18.55">
      <c r="A18" s="194"/>
      <c r="B18" s="198"/>
      <c r="C18" s="201"/>
      <c r="D18" s="202"/>
      <c r="E18" s="202"/>
      <c r="F18" s="196"/>
      <c r="G18" s="184"/>
      <c r="H18" s="184"/>
    </row>
    <row r="19" spans="1:9" ht="18.55">
      <c r="A19" s="194"/>
      <c r="B19" s="198"/>
      <c r="C19" s="201" t="s">
        <v>193</v>
      </c>
      <c r="D19" s="261">
        <f>+Analysis!K54</f>
        <v>0</v>
      </c>
      <c r="E19" s="261">
        <f>+Analysis!L54</f>
        <v>0</v>
      </c>
      <c r="F19" s="196"/>
      <c r="G19" s="187" t="s">
        <v>194</v>
      </c>
      <c r="H19" s="260">
        <f>+Analysis!I8</f>
        <v>0</v>
      </c>
    </row>
    <row r="20" spans="1:9" ht="18.55">
      <c r="A20" s="194"/>
      <c r="B20" s="194"/>
      <c r="C20" s="195" t="s">
        <v>195</v>
      </c>
      <c r="D20" s="262">
        <f>+Analysis!K56</f>
        <v>0</v>
      </c>
      <c r="E20" s="262">
        <f>+Analysis!L56</f>
        <v>0</v>
      </c>
      <c r="F20" s="196"/>
      <c r="G20" s="187" t="s">
        <v>196</v>
      </c>
      <c r="H20" s="260">
        <f>+'Int Rate'!J29</f>
        <v>0</v>
      </c>
    </row>
    <row r="21" spans="1:9" ht="18.55">
      <c r="A21" s="194"/>
      <c r="B21" s="204"/>
      <c r="C21" s="205" t="s">
        <v>197</v>
      </c>
      <c r="D21" s="263">
        <f>+Analysis!K58</f>
        <v>0</v>
      </c>
      <c r="E21" s="263">
        <f>+Analysis!L58</f>
        <v>0</v>
      </c>
      <c r="F21" s="196"/>
    </row>
    <row r="22" spans="1:9" ht="18.55">
      <c r="A22" s="196"/>
      <c r="B22" s="196"/>
      <c r="C22" s="206"/>
      <c r="D22" s="196"/>
      <c r="E22" s="196"/>
      <c r="F22" s="196"/>
    </row>
    <row r="23" spans="1:9" ht="15.9">
      <c r="A23" s="184"/>
      <c r="B23" s="799" t="s">
        <v>198</v>
      </c>
      <c r="C23" s="799"/>
      <c r="D23" s="799"/>
      <c r="E23" s="799"/>
      <c r="F23" s="799"/>
      <c r="G23" s="799"/>
      <c r="H23" s="799"/>
    </row>
    <row r="24" spans="1:9" ht="15.9">
      <c r="A24" s="249"/>
      <c r="B24" s="187"/>
      <c r="C24" s="187"/>
      <c r="D24" s="207" t="s">
        <v>199</v>
      </c>
      <c r="E24" s="252">
        <f>+Analysis!J32</f>
        <v>0</v>
      </c>
      <c r="F24" s="187"/>
      <c r="G24" s="192" t="s">
        <v>200</v>
      </c>
      <c r="H24" s="251">
        <f>+'Inc Vacancy'!H19</f>
        <v>0</v>
      </c>
    </row>
    <row r="25" spans="1:9" ht="15.9">
      <c r="A25" s="249"/>
      <c r="B25" s="187"/>
      <c r="C25" s="187"/>
      <c r="D25" s="207" t="s">
        <v>201</v>
      </c>
      <c r="E25" s="252">
        <f>+'Inc Vacancy'!D53</f>
        <v>0.3</v>
      </c>
      <c r="F25" s="187"/>
      <c r="G25" s="192" t="s">
        <v>202</v>
      </c>
      <c r="H25" s="252">
        <f>+'Inc Vacancy'!K17</f>
        <v>0.35</v>
      </c>
    </row>
    <row r="26" spans="1:9" ht="15.9">
      <c r="A26" s="249"/>
      <c r="B26" s="187"/>
      <c r="C26" s="187"/>
      <c r="D26" s="207" t="s">
        <v>203</v>
      </c>
      <c r="E26" s="254">
        <f>+'Inc Vacancy'!H53</f>
        <v>0</v>
      </c>
      <c r="F26" s="187"/>
      <c r="G26" s="192" t="s">
        <v>204</v>
      </c>
      <c r="H26" s="253">
        <f>+'Inc Vacancy'!K19</f>
        <v>0</v>
      </c>
    </row>
    <row r="27" spans="1:9" ht="15.9">
      <c r="A27" s="249"/>
      <c r="B27" s="187"/>
      <c r="C27" s="187"/>
      <c r="D27" s="207" t="s">
        <v>205</v>
      </c>
      <c r="E27" s="255">
        <f>+'Inc Vacancy'!H54</f>
        <v>0</v>
      </c>
      <c r="F27" s="187"/>
      <c r="G27" s="192" t="s">
        <v>203</v>
      </c>
      <c r="H27" s="254">
        <f>+'Inc Vacancy'!K38</f>
        <v>0</v>
      </c>
    </row>
    <row r="28" spans="1:9" ht="15.9">
      <c r="A28" s="249"/>
      <c r="B28" s="187"/>
      <c r="C28" s="187"/>
      <c r="D28" s="207" t="s">
        <v>206</v>
      </c>
      <c r="E28" s="252">
        <f>+'Inc Vacancy'!H55</f>
        <v>0</v>
      </c>
      <c r="F28" s="187"/>
      <c r="G28" s="192" t="s">
        <v>205</v>
      </c>
      <c r="H28" s="255">
        <f>+'Inc Vacancy'!K39</f>
        <v>0</v>
      </c>
    </row>
    <row r="29" spans="1:9" ht="15.9">
      <c r="A29" s="250"/>
      <c r="B29" s="187"/>
      <c r="C29" s="187"/>
      <c r="D29" s="187"/>
      <c r="E29" s="187"/>
      <c r="F29" s="187"/>
      <c r="G29" s="192" t="s">
        <v>206</v>
      </c>
      <c r="H29" s="252">
        <f>+'Inc Vacancy'!K40</f>
        <v>0</v>
      </c>
    </row>
    <row r="30" spans="1:9" ht="15.9">
      <c r="A30" s="250"/>
      <c r="B30" s="187"/>
      <c r="C30" s="187"/>
      <c r="D30" s="187"/>
      <c r="E30" s="207"/>
      <c r="F30" s="801"/>
      <c r="G30" s="801"/>
      <c r="H30" s="801"/>
    </row>
    <row r="31" spans="1:9" ht="15.9">
      <c r="A31" s="250"/>
      <c r="B31" s="187"/>
      <c r="C31" s="187"/>
      <c r="D31" s="187"/>
      <c r="E31" s="187"/>
      <c r="F31" s="208" t="s">
        <v>207</v>
      </c>
      <c r="G31" s="208" t="s">
        <v>208</v>
      </c>
      <c r="H31" s="208" t="s">
        <v>225</v>
      </c>
    </row>
    <row r="32" spans="1:9" ht="15.9">
      <c r="A32" s="250"/>
      <c r="B32" s="187"/>
      <c r="C32" s="187"/>
      <c r="D32" s="187"/>
      <c r="E32" s="207" t="s">
        <v>200</v>
      </c>
      <c r="F32" s="209">
        <f>+H24</f>
        <v>0</v>
      </c>
      <c r="G32" s="209">
        <f>+Analysis!G29</f>
        <v>0</v>
      </c>
      <c r="H32" s="209">
        <f>+H26</f>
        <v>0</v>
      </c>
    </row>
    <row r="33" spans="1:8" ht="15.9">
      <c r="A33" s="184"/>
      <c r="B33" s="187"/>
      <c r="C33" s="187"/>
      <c r="D33" s="187"/>
      <c r="E33" s="207" t="s">
        <v>199</v>
      </c>
      <c r="F33" s="210">
        <f>+E25</f>
        <v>0.3</v>
      </c>
      <c r="G33" s="211">
        <f>+Analysis!J32</f>
        <v>0</v>
      </c>
      <c r="H33" s="211">
        <f>+E24</f>
        <v>0</v>
      </c>
    </row>
    <row r="34" spans="1:8" ht="15.9">
      <c r="A34" s="184"/>
      <c r="B34" s="187"/>
      <c r="C34" s="187"/>
      <c r="D34" s="187"/>
      <c r="E34" s="207" t="s">
        <v>203</v>
      </c>
      <c r="F34" s="190">
        <f>+H27</f>
        <v>0</v>
      </c>
      <c r="G34" s="190">
        <f>+'Inc Vacancy'!H38</f>
        <v>0</v>
      </c>
      <c r="H34" s="190">
        <f>+H27</f>
        <v>0</v>
      </c>
    </row>
    <row r="35" spans="1:8" ht="15.9">
      <c r="A35" s="184"/>
      <c r="B35" s="187"/>
      <c r="C35" s="187"/>
      <c r="D35" s="187"/>
      <c r="E35" s="207" t="s">
        <v>205</v>
      </c>
      <c r="F35" s="197">
        <f>+E27</f>
        <v>0</v>
      </c>
      <c r="G35" s="197">
        <f>+'Inc Vacancy'!H39</f>
        <v>0</v>
      </c>
      <c r="H35" s="197">
        <f>+H28</f>
        <v>0</v>
      </c>
    </row>
    <row r="36" spans="1:8" ht="15.9">
      <c r="A36" s="184"/>
      <c r="B36" s="187"/>
      <c r="C36" s="187"/>
      <c r="D36" s="187"/>
      <c r="E36" s="207" t="s">
        <v>206</v>
      </c>
      <c r="F36" s="211">
        <f>+E28</f>
        <v>0</v>
      </c>
      <c r="G36" s="542">
        <f>+'Inc Vacancy'!H40</f>
        <v>0</v>
      </c>
      <c r="H36" s="211">
        <f>+H29</f>
        <v>0</v>
      </c>
    </row>
    <row r="37" spans="1:8" ht="15.9">
      <c r="A37" s="184"/>
      <c r="B37" s="187"/>
      <c r="C37" s="187"/>
      <c r="D37" s="187"/>
      <c r="E37" s="187"/>
      <c r="F37" s="188"/>
      <c r="G37" s="188"/>
      <c r="H37" s="188"/>
    </row>
    <row r="38" spans="1:8" ht="15.9">
      <c r="A38" s="184"/>
      <c r="B38" s="187"/>
      <c r="C38" s="187"/>
      <c r="D38" s="187"/>
      <c r="E38" s="187"/>
      <c r="F38" s="188"/>
      <c r="G38" s="188"/>
      <c r="H38" s="188"/>
    </row>
    <row r="39" spans="1:8" ht="15.9">
      <c r="A39" s="184"/>
      <c r="B39" s="187"/>
      <c r="C39" s="187"/>
      <c r="D39" s="187"/>
      <c r="E39" s="207"/>
      <c r="F39" s="187"/>
      <c r="G39" s="188"/>
      <c r="H39" s="188"/>
    </row>
    <row r="40" spans="1:8" ht="15.9">
      <c r="A40" s="184"/>
      <c r="B40" s="187"/>
      <c r="C40" s="187"/>
      <c r="D40" s="187"/>
      <c r="E40" s="207"/>
      <c r="F40" s="187" t="s">
        <v>210</v>
      </c>
      <c r="G40" s="208" t="s">
        <v>211</v>
      </c>
      <c r="H40" s="188"/>
    </row>
    <row r="41" spans="1:8" ht="15.9">
      <c r="A41" s="184"/>
      <c r="B41" s="187"/>
      <c r="C41" s="187"/>
      <c r="D41" s="187"/>
      <c r="E41" s="207" t="s">
        <v>199</v>
      </c>
      <c r="F41" s="210">
        <f>+F33</f>
        <v>0.3</v>
      </c>
      <c r="G41" s="210">
        <f>+G33</f>
        <v>0</v>
      </c>
      <c r="H41" s="188"/>
    </row>
    <row r="42" spans="1:8" ht="15.9">
      <c r="A42" s="184"/>
      <c r="B42" s="187"/>
      <c r="C42" s="187"/>
      <c r="D42" s="187"/>
      <c r="E42" s="187"/>
      <c r="F42" s="187"/>
      <c r="G42" s="188"/>
      <c r="H42" s="188"/>
    </row>
    <row r="43" spans="1:8" ht="15.9">
      <c r="A43" s="184"/>
      <c r="B43" s="187"/>
      <c r="C43" s="187"/>
      <c r="D43" s="187"/>
      <c r="E43" s="187"/>
      <c r="F43" s="208" t="s">
        <v>212</v>
      </c>
      <c r="G43" s="208" t="s">
        <v>213</v>
      </c>
      <c r="H43" s="188"/>
    </row>
    <row r="44" spans="1:8" ht="15.9">
      <c r="A44" s="184"/>
      <c r="B44" s="187"/>
      <c r="C44" s="187"/>
      <c r="D44" s="187"/>
      <c r="E44" s="192" t="s">
        <v>48</v>
      </c>
      <c r="F44" s="190">
        <f>+F34</f>
        <v>0</v>
      </c>
      <c r="G44" s="190">
        <f>+G34</f>
        <v>0</v>
      </c>
      <c r="H44" s="188"/>
    </row>
    <row r="45" spans="1:8" ht="15.9">
      <c r="A45" s="184"/>
      <c r="B45" s="187"/>
      <c r="C45" s="187"/>
      <c r="D45" s="187"/>
      <c r="E45" s="187"/>
      <c r="F45" s="187"/>
      <c r="G45" s="187"/>
      <c r="H45" s="188"/>
    </row>
    <row r="46" spans="1:8" ht="15.9">
      <c r="A46" s="184"/>
      <c r="B46" s="187"/>
      <c r="C46" s="187"/>
      <c r="D46" s="187"/>
      <c r="E46" s="187"/>
      <c r="F46" s="208" t="s">
        <v>214</v>
      </c>
      <c r="G46" s="208" t="s">
        <v>209</v>
      </c>
      <c r="H46" s="188"/>
    </row>
    <row r="47" spans="1:8" ht="15.9">
      <c r="A47" s="184"/>
      <c r="B47" s="187"/>
      <c r="C47" s="187"/>
      <c r="D47" s="187"/>
      <c r="E47" s="192" t="s">
        <v>48</v>
      </c>
      <c r="F47" s="190">
        <f>+G34</f>
        <v>0</v>
      </c>
      <c r="G47" s="190">
        <f>+H34</f>
        <v>0</v>
      </c>
      <c r="H47" s="188"/>
    </row>
    <row r="48" spans="1:8" ht="15.9">
      <c r="A48" s="184"/>
      <c r="B48" s="187"/>
      <c r="C48" s="187"/>
      <c r="D48" s="187"/>
      <c r="E48" s="187"/>
      <c r="F48" s="187"/>
      <c r="G48" s="188"/>
      <c r="H48" s="188"/>
    </row>
    <row r="49" spans="1:11" ht="15.9">
      <c r="A49" s="184"/>
      <c r="B49" s="187"/>
      <c r="C49" s="187"/>
      <c r="D49" s="187"/>
      <c r="E49" s="187"/>
      <c r="F49" s="208" t="s">
        <v>214</v>
      </c>
      <c r="G49" s="208" t="s">
        <v>209</v>
      </c>
      <c r="H49" s="188"/>
    </row>
    <row r="50" spans="1:11" ht="15.9">
      <c r="A50" s="184"/>
      <c r="B50" s="187"/>
      <c r="C50" s="187"/>
      <c r="D50" s="187"/>
      <c r="E50" s="192" t="s">
        <v>215</v>
      </c>
      <c r="F50" s="212">
        <f>+G35</f>
        <v>0</v>
      </c>
      <c r="G50" s="212">
        <f>+H28</f>
        <v>0</v>
      </c>
      <c r="H50" s="188"/>
    </row>
    <row r="51" spans="1:11" ht="15.9">
      <c r="A51" s="184"/>
      <c r="B51" s="187"/>
      <c r="C51" s="187"/>
      <c r="D51" s="187"/>
      <c r="E51" s="187"/>
      <c r="F51" s="187"/>
      <c r="G51" s="188"/>
      <c r="H51" s="188"/>
      <c r="K51" s="213"/>
    </row>
    <row r="52" spans="1:11" ht="15.9">
      <c r="A52" s="184"/>
      <c r="B52" s="187"/>
      <c r="C52" s="187"/>
      <c r="D52" s="187"/>
      <c r="E52" s="187"/>
      <c r="F52" s="187" t="s">
        <v>210</v>
      </c>
      <c r="G52" s="208" t="s">
        <v>211</v>
      </c>
      <c r="H52" s="188"/>
      <c r="K52" s="214"/>
    </row>
    <row r="53" spans="1:11" ht="15.9">
      <c r="A53" s="184"/>
      <c r="B53" s="187"/>
      <c r="C53" s="187"/>
      <c r="D53" s="187"/>
      <c r="E53" s="192" t="s">
        <v>215</v>
      </c>
      <c r="F53" s="212">
        <f>+H28</f>
        <v>0</v>
      </c>
      <c r="G53" s="212">
        <f>+G35</f>
        <v>0</v>
      </c>
      <c r="H53" s="188"/>
    </row>
    <row r="54" spans="1:11" ht="15.9">
      <c r="A54" s="184"/>
      <c r="B54" s="187"/>
      <c r="C54" s="187"/>
      <c r="D54" s="187"/>
      <c r="E54" s="188"/>
      <c r="F54" s="188"/>
      <c r="G54" s="188"/>
      <c r="H54" s="188"/>
    </row>
    <row r="55" spans="1:11" ht="15.9">
      <c r="A55" s="184"/>
      <c r="B55" s="187"/>
      <c r="C55" s="187"/>
      <c r="D55" s="187"/>
      <c r="E55" s="187"/>
      <c r="F55" s="208" t="s">
        <v>209</v>
      </c>
      <c r="G55" s="208" t="s">
        <v>214</v>
      </c>
      <c r="H55" s="188"/>
    </row>
    <row r="56" spans="1:11" ht="15.9">
      <c r="A56" s="184"/>
      <c r="B56" s="187"/>
      <c r="C56" s="187"/>
      <c r="D56" s="187"/>
      <c r="E56" s="192" t="s">
        <v>216</v>
      </c>
      <c r="F56" s="211">
        <f>+H29</f>
        <v>0</v>
      </c>
      <c r="G56" s="211">
        <f>+G36</f>
        <v>0</v>
      </c>
      <c r="H56" s="188"/>
    </row>
    <row r="57" spans="1:11" ht="15.9">
      <c r="A57" s="184"/>
      <c r="B57" s="187"/>
      <c r="C57" s="187"/>
      <c r="D57" s="187"/>
      <c r="E57" s="192" t="s">
        <v>217</v>
      </c>
      <c r="F57" s="212">
        <f>+H28</f>
        <v>0</v>
      </c>
      <c r="G57" s="212">
        <f>+G35</f>
        <v>0</v>
      </c>
      <c r="H57" s="188"/>
    </row>
    <row r="58" spans="1:11" ht="15.9">
      <c r="B58" s="188"/>
      <c r="C58" s="188"/>
      <c r="D58" s="188"/>
      <c r="E58" s="187"/>
      <c r="F58" s="187"/>
      <c r="G58" s="188"/>
      <c r="H58" s="188"/>
    </row>
    <row r="59" spans="1:11" ht="15.9">
      <c r="B59" s="188"/>
      <c r="C59" s="188"/>
      <c r="D59" s="188"/>
      <c r="E59" s="187"/>
      <c r="F59" s="187" t="s">
        <v>210</v>
      </c>
      <c r="G59" s="208" t="s">
        <v>211</v>
      </c>
      <c r="H59" s="188"/>
    </row>
    <row r="60" spans="1:11" ht="15.9">
      <c r="B60" s="188"/>
      <c r="C60" s="188"/>
      <c r="D60" s="188"/>
      <c r="E60" s="192" t="s">
        <v>216</v>
      </c>
      <c r="F60" s="211">
        <f>+E28</f>
        <v>0</v>
      </c>
      <c r="G60" s="211">
        <f>+G36</f>
        <v>0</v>
      </c>
      <c r="H60" s="188"/>
    </row>
    <row r="61" spans="1:11" ht="15.9">
      <c r="B61" s="188"/>
      <c r="C61" s="188"/>
      <c r="D61" s="188"/>
      <c r="E61" s="192" t="s">
        <v>217</v>
      </c>
      <c r="F61" s="212">
        <f>+E27</f>
        <v>0</v>
      </c>
      <c r="G61" s="212">
        <f>+G53</f>
        <v>0</v>
      </c>
      <c r="H61" s="188"/>
    </row>
    <row r="62" spans="1:11">
      <c r="B62" s="188"/>
      <c r="C62" s="188"/>
      <c r="D62" s="188"/>
      <c r="E62" s="188"/>
      <c r="F62" s="188"/>
      <c r="G62" s="188"/>
      <c r="H62" s="188"/>
    </row>
  </sheetData>
  <sheetProtection algorithmName="SHA-512" hashValue="lqxEpZvcGjjqILfCKquzZ8Dq87vLNGOaX8LDmQaNbEGDBdj/CS4rtHUpmRZ7yCfHE6Oz8Vs/eoDx6Ym5jJZEog==" saltValue="Bbco2m/4SS1twxz0RVbb/w==" spinCount="100000" sheet="1" selectLockedCells="1" selectUnlockedCells="1"/>
  <mergeCells count="5">
    <mergeCell ref="B2:G2"/>
    <mergeCell ref="G9:I9"/>
    <mergeCell ref="B10:E10"/>
    <mergeCell ref="B23:H23"/>
    <mergeCell ref="F30:H30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E3CF59-A711-4E0A-8C0F-751C53C91CB9}">
  <sheetPr codeName="Sheet5">
    <tabColor rgb="FFFF0000"/>
  </sheetPr>
  <dimension ref="A1:AZ63"/>
  <sheetViews>
    <sheetView showGridLines="0" workbookViewId="0">
      <selection activeCell="E8" sqref="E8"/>
    </sheetView>
  </sheetViews>
  <sheetFormatPr defaultRowHeight="14.15"/>
  <cols>
    <col min="1" max="1" width="2.3203125" customWidth="1"/>
    <col min="2" max="2" width="4.53515625" customWidth="1"/>
    <col min="3" max="3" width="37.25" customWidth="1"/>
    <col min="4" max="4" width="9" customWidth="1"/>
    <col min="5" max="5" width="19.35546875" style="49" customWidth="1"/>
    <col min="6" max="6" width="8.85546875" style="49" customWidth="1"/>
    <col min="7" max="10" width="8.85546875" style="49"/>
    <col min="11" max="11" width="4.42578125" style="49" customWidth="1"/>
    <col min="12" max="12" width="8.85546875" style="49"/>
    <col min="13" max="13" width="2.2109375" style="49" customWidth="1"/>
    <col min="14" max="14" width="8.60546875" style="49" customWidth="1"/>
    <col min="15" max="15" width="1.0703125" style="49" customWidth="1"/>
    <col min="16" max="16" width="10.10546875" style="49" customWidth="1"/>
    <col min="17" max="17" width="2.5703125" style="49" customWidth="1"/>
    <col min="18" max="18" width="8.85546875" style="49" customWidth="1"/>
    <col min="19" max="19" width="1.0703125" style="49" customWidth="1"/>
    <col min="20" max="20" width="10.5" style="49" customWidth="1"/>
    <col min="21" max="21" width="2.3203125" style="49" customWidth="1"/>
    <col min="22" max="22" width="11.4609375" style="49" customWidth="1"/>
    <col min="23" max="23" width="6.17578125" style="49" customWidth="1"/>
    <col min="24" max="25" width="2.3203125" style="49" customWidth="1"/>
    <col min="26" max="26" width="8.85546875" style="49"/>
    <col min="27" max="27" width="4.42578125" style="49" customWidth="1"/>
    <col min="28" max="28" width="1.92578125" style="49" customWidth="1"/>
    <col min="29" max="32" width="9.25" style="49" customWidth="1"/>
    <col min="33" max="33" width="9.85546875" style="49" customWidth="1"/>
    <col min="34" max="34" width="9.25" style="49" customWidth="1"/>
    <col min="35" max="35" width="2.42578125" style="49" customWidth="1"/>
    <col min="36" max="37" width="2.3203125" style="49" customWidth="1"/>
    <col min="38" max="38" width="2.2109375" style="49" customWidth="1"/>
    <col min="39" max="39" width="10.10546875" style="49" customWidth="1"/>
    <col min="40" max="40" width="10.35546875" style="49" customWidth="1"/>
    <col min="41" max="41" width="10.10546875" style="49" customWidth="1"/>
    <col min="42" max="42" width="6.03515625" style="49" customWidth="1"/>
    <col min="43" max="43" width="10.10546875" style="49" customWidth="1"/>
    <col min="44" max="44" width="10.35546875" style="49" customWidth="1"/>
    <col min="45" max="45" width="10.10546875" style="49" customWidth="1"/>
    <col min="46" max="46" width="2.3203125" style="49" customWidth="1"/>
    <col min="47" max="53" width="8.85546875" style="49"/>
    <col min="54" max="256" width="9.42578125" style="49"/>
    <col min="257" max="257" width="2.5" style="49" customWidth="1"/>
    <col min="258" max="258" width="4.85546875" style="49" customWidth="1"/>
    <col min="259" max="259" width="29.7109375" style="49" customWidth="1"/>
    <col min="260" max="260" width="2.92578125" style="49" customWidth="1"/>
    <col min="261" max="261" width="19.35546875" style="49" customWidth="1"/>
    <col min="262" max="262" width="2.5" style="49" customWidth="1"/>
    <col min="263" max="266" width="9.42578125" style="49"/>
    <col min="267" max="267" width="4.78515625" style="49" customWidth="1"/>
    <col min="268" max="268" width="9.42578125" style="49"/>
    <col min="269" max="269" width="2.35546875" style="49" customWidth="1"/>
    <col min="270" max="270" width="9.28515625" style="49" customWidth="1"/>
    <col min="271" max="271" width="1.17578125" style="49" customWidth="1"/>
    <col min="272" max="272" width="10.85546875" style="49" customWidth="1"/>
    <col min="273" max="273" width="2.78515625" style="49" customWidth="1"/>
    <col min="274" max="274" width="9.42578125" style="49" customWidth="1"/>
    <col min="275" max="275" width="1.17578125" style="49" customWidth="1"/>
    <col min="276" max="276" width="11.28515625" style="49" customWidth="1"/>
    <col min="277" max="277" width="2.5" style="49" customWidth="1"/>
    <col min="278" max="278" width="12.3203125" style="49" customWidth="1"/>
    <col min="279" max="279" width="6.60546875" style="49" customWidth="1"/>
    <col min="280" max="281" width="2.5" style="49" customWidth="1"/>
    <col min="282" max="282" width="9.42578125" style="49"/>
    <col min="283" max="283" width="4.78515625" style="49" customWidth="1"/>
    <col min="284" max="284" width="2.10546875" style="49" customWidth="1"/>
    <col min="285" max="288" width="9.92578125" style="49" customWidth="1"/>
    <col min="289" max="289" width="10.60546875" style="49" customWidth="1"/>
    <col min="290" max="290" width="9.92578125" style="49" customWidth="1"/>
    <col min="291" max="291" width="2.60546875" style="49" customWidth="1"/>
    <col min="292" max="293" width="2.5" style="49" customWidth="1"/>
    <col min="294" max="294" width="2.35546875" style="49" customWidth="1"/>
    <col min="295" max="295" width="10.85546875" style="49" customWidth="1"/>
    <col min="296" max="296" width="11.10546875" style="49" customWidth="1"/>
    <col min="297" max="297" width="10.85546875" style="49" customWidth="1"/>
    <col min="298" max="298" width="6.5" style="49" customWidth="1"/>
    <col min="299" max="299" width="10.85546875" style="49" customWidth="1"/>
    <col min="300" max="300" width="11.10546875" style="49" customWidth="1"/>
    <col min="301" max="301" width="10.85546875" style="49" customWidth="1"/>
    <col min="302" max="302" width="2.5" style="49" customWidth="1"/>
    <col min="303" max="512" width="9.42578125" style="49"/>
    <col min="513" max="513" width="2.5" style="49" customWidth="1"/>
    <col min="514" max="514" width="4.85546875" style="49" customWidth="1"/>
    <col min="515" max="515" width="29.7109375" style="49" customWidth="1"/>
    <col min="516" max="516" width="2.92578125" style="49" customWidth="1"/>
    <col min="517" max="517" width="19.35546875" style="49" customWidth="1"/>
    <col min="518" max="518" width="2.5" style="49" customWidth="1"/>
    <col min="519" max="522" width="9.42578125" style="49"/>
    <col min="523" max="523" width="4.78515625" style="49" customWidth="1"/>
    <col min="524" max="524" width="9.42578125" style="49"/>
    <col min="525" max="525" width="2.35546875" style="49" customWidth="1"/>
    <col min="526" max="526" width="9.28515625" style="49" customWidth="1"/>
    <col min="527" max="527" width="1.17578125" style="49" customWidth="1"/>
    <col min="528" max="528" width="10.85546875" style="49" customWidth="1"/>
    <col min="529" max="529" width="2.78515625" style="49" customWidth="1"/>
    <col min="530" max="530" width="9.42578125" style="49" customWidth="1"/>
    <col min="531" max="531" width="1.17578125" style="49" customWidth="1"/>
    <col min="532" max="532" width="11.28515625" style="49" customWidth="1"/>
    <col min="533" max="533" width="2.5" style="49" customWidth="1"/>
    <col min="534" max="534" width="12.3203125" style="49" customWidth="1"/>
    <col min="535" max="535" width="6.60546875" style="49" customWidth="1"/>
    <col min="536" max="537" width="2.5" style="49" customWidth="1"/>
    <col min="538" max="538" width="9.42578125" style="49"/>
    <col min="539" max="539" width="4.78515625" style="49" customWidth="1"/>
    <col min="540" max="540" width="2.10546875" style="49" customWidth="1"/>
    <col min="541" max="544" width="9.92578125" style="49" customWidth="1"/>
    <col min="545" max="545" width="10.60546875" style="49" customWidth="1"/>
    <col min="546" max="546" width="9.92578125" style="49" customWidth="1"/>
    <col min="547" max="547" width="2.60546875" style="49" customWidth="1"/>
    <col min="548" max="549" width="2.5" style="49" customWidth="1"/>
    <col min="550" max="550" width="2.35546875" style="49" customWidth="1"/>
    <col min="551" max="551" width="10.85546875" style="49" customWidth="1"/>
    <col min="552" max="552" width="11.10546875" style="49" customWidth="1"/>
    <col min="553" max="553" width="10.85546875" style="49" customWidth="1"/>
    <col min="554" max="554" width="6.5" style="49" customWidth="1"/>
    <col min="555" max="555" width="10.85546875" style="49" customWidth="1"/>
    <col min="556" max="556" width="11.10546875" style="49" customWidth="1"/>
    <col min="557" max="557" width="10.85546875" style="49" customWidth="1"/>
    <col min="558" max="558" width="2.5" style="49" customWidth="1"/>
    <col min="559" max="768" width="9.42578125" style="49"/>
    <col min="769" max="769" width="2.5" style="49" customWidth="1"/>
    <col min="770" max="770" width="4.85546875" style="49" customWidth="1"/>
    <col min="771" max="771" width="29.7109375" style="49" customWidth="1"/>
    <col min="772" max="772" width="2.92578125" style="49" customWidth="1"/>
    <col min="773" max="773" width="19.35546875" style="49" customWidth="1"/>
    <col min="774" max="774" width="2.5" style="49" customWidth="1"/>
    <col min="775" max="778" width="9.42578125" style="49"/>
    <col min="779" max="779" width="4.78515625" style="49" customWidth="1"/>
    <col min="780" max="780" width="9.42578125" style="49"/>
    <col min="781" max="781" width="2.35546875" style="49" customWidth="1"/>
    <col min="782" max="782" width="9.28515625" style="49" customWidth="1"/>
    <col min="783" max="783" width="1.17578125" style="49" customWidth="1"/>
    <col min="784" max="784" width="10.85546875" style="49" customWidth="1"/>
    <col min="785" max="785" width="2.78515625" style="49" customWidth="1"/>
    <col min="786" max="786" width="9.42578125" style="49" customWidth="1"/>
    <col min="787" max="787" width="1.17578125" style="49" customWidth="1"/>
    <col min="788" max="788" width="11.28515625" style="49" customWidth="1"/>
    <col min="789" max="789" width="2.5" style="49" customWidth="1"/>
    <col min="790" max="790" width="12.3203125" style="49" customWidth="1"/>
    <col min="791" max="791" width="6.60546875" style="49" customWidth="1"/>
    <col min="792" max="793" width="2.5" style="49" customWidth="1"/>
    <col min="794" max="794" width="9.42578125" style="49"/>
    <col min="795" max="795" width="4.78515625" style="49" customWidth="1"/>
    <col min="796" max="796" width="2.10546875" style="49" customWidth="1"/>
    <col min="797" max="800" width="9.92578125" style="49" customWidth="1"/>
    <col min="801" max="801" width="10.60546875" style="49" customWidth="1"/>
    <col min="802" max="802" width="9.92578125" style="49" customWidth="1"/>
    <col min="803" max="803" width="2.60546875" style="49" customWidth="1"/>
    <col min="804" max="805" width="2.5" style="49" customWidth="1"/>
    <col min="806" max="806" width="2.35546875" style="49" customWidth="1"/>
    <col min="807" max="807" width="10.85546875" style="49" customWidth="1"/>
    <col min="808" max="808" width="11.10546875" style="49" customWidth="1"/>
    <col min="809" max="809" width="10.85546875" style="49" customWidth="1"/>
    <col min="810" max="810" width="6.5" style="49" customWidth="1"/>
    <col min="811" max="811" width="10.85546875" style="49" customWidth="1"/>
    <col min="812" max="812" width="11.10546875" style="49" customWidth="1"/>
    <col min="813" max="813" width="10.85546875" style="49" customWidth="1"/>
    <col min="814" max="814" width="2.5" style="49" customWidth="1"/>
    <col min="815" max="1024" width="8.85546875" style="49"/>
    <col min="1025" max="1025" width="2.5" style="49" customWidth="1"/>
    <col min="1026" max="1026" width="4.85546875" style="49" customWidth="1"/>
    <col min="1027" max="1027" width="29.7109375" style="49" customWidth="1"/>
    <col min="1028" max="1028" width="2.92578125" style="49" customWidth="1"/>
    <col min="1029" max="1029" width="19.35546875" style="49" customWidth="1"/>
    <col min="1030" max="1030" width="2.5" style="49" customWidth="1"/>
    <col min="1031" max="1034" width="9.42578125" style="49"/>
    <col min="1035" max="1035" width="4.78515625" style="49" customWidth="1"/>
    <col min="1036" max="1036" width="9.42578125" style="49"/>
    <col min="1037" max="1037" width="2.35546875" style="49" customWidth="1"/>
    <col min="1038" max="1038" width="9.28515625" style="49" customWidth="1"/>
    <col min="1039" max="1039" width="1.17578125" style="49" customWidth="1"/>
    <col min="1040" max="1040" width="10.85546875" style="49" customWidth="1"/>
    <col min="1041" max="1041" width="2.78515625" style="49" customWidth="1"/>
    <col min="1042" max="1042" width="9.42578125" style="49" customWidth="1"/>
    <col min="1043" max="1043" width="1.17578125" style="49" customWidth="1"/>
    <col min="1044" max="1044" width="11.28515625" style="49" customWidth="1"/>
    <col min="1045" max="1045" width="2.5" style="49" customWidth="1"/>
    <col min="1046" max="1046" width="12.3203125" style="49" customWidth="1"/>
    <col min="1047" max="1047" width="6.60546875" style="49" customWidth="1"/>
    <col min="1048" max="1049" width="2.5" style="49" customWidth="1"/>
    <col min="1050" max="1050" width="9.42578125" style="49"/>
    <col min="1051" max="1051" width="4.78515625" style="49" customWidth="1"/>
    <col min="1052" max="1052" width="2.10546875" style="49" customWidth="1"/>
    <col min="1053" max="1056" width="9.92578125" style="49" customWidth="1"/>
    <col min="1057" max="1057" width="10.60546875" style="49" customWidth="1"/>
    <col min="1058" max="1058" width="9.92578125" style="49" customWidth="1"/>
    <col min="1059" max="1059" width="2.60546875" style="49" customWidth="1"/>
    <col min="1060" max="1061" width="2.5" style="49" customWidth="1"/>
    <col min="1062" max="1062" width="2.35546875" style="49" customWidth="1"/>
    <col min="1063" max="1063" width="10.85546875" style="49" customWidth="1"/>
    <col min="1064" max="1064" width="11.10546875" style="49" customWidth="1"/>
    <col min="1065" max="1065" width="10.85546875" style="49" customWidth="1"/>
    <col min="1066" max="1066" width="6.5" style="49" customWidth="1"/>
    <col min="1067" max="1067" width="10.85546875" style="49" customWidth="1"/>
    <col min="1068" max="1068" width="11.10546875" style="49" customWidth="1"/>
    <col min="1069" max="1069" width="10.85546875" style="49" customWidth="1"/>
    <col min="1070" max="1070" width="2.5" style="49" customWidth="1"/>
    <col min="1071" max="1280" width="9.42578125" style="49"/>
    <col min="1281" max="1281" width="2.5" style="49" customWidth="1"/>
    <col min="1282" max="1282" width="4.85546875" style="49" customWidth="1"/>
    <col min="1283" max="1283" width="29.7109375" style="49" customWidth="1"/>
    <col min="1284" max="1284" width="2.92578125" style="49" customWidth="1"/>
    <col min="1285" max="1285" width="19.35546875" style="49" customWidth="1"/>
    <col min="1286" max="1286" width="2.5" style="49" customWidth="1"/>
    <col min="1287" max="1290" width="9.42578125" style="49"/>
    <col min="1291" max="1291" width="4.78515625" style="49" customWidth="1"/>
    <col min="1292" max="1292" width="9.42578125" style="49"/>
    <col min="1293" max="1293" width="2.35546875" style="49" customWidth="1"/>
    <col min="1294" max="1294" width="9.28515625" style="49" customWidth="1"/>
    <col min="1295" max="1295" width="1.17578125" style="49" customWidth="1"/>
    <col min="1296" max="1296" width="10.85546875" style="49" customWidth="1"/>
    <col min="1297" max="1297" width="2.78515625" style="49" customWidth="1"/>
    <col min="1298" max="1298" width="9.42578125" style="49" customWidth="1"/>
    <col min="1299" max="1299" width="1.17578125" style="49" customWidth="1"/>
    <col min="1300" max="1300" width="11.28515625" style="49" customWidth="1"/>
    <col min="1301" max="1301" width="2.5" style="49" customWidth="1"/>
    <col min="1302" max="1302" width="12.3203125" style="49" customWidth="1"/>
    <col min="1303" max="1303" width="6.60546875" style="49" customWidth="1"/>
    <col min="1304" max="1305" width="2.5" style="49" customWidth="1"/>
    <col min="1306" max="1306" width="9.42578125" style="49"/>
    <col min="1307" max="1307" width="4.78515625" style="49" customWidth="1"/>
    <col min="1308" max="1308" width="2.10546875" style="49" customWidth="1"/>
    <col min="1309" max="1312" width="9.92578125" style="49" customWidth="1"/>
    <col min="1313" max="1313" width="10.60546875" style="49" customWidth="1"/>
    <col min="1314" max="1314" width="9.92578125" style="49" customWidth="1"/>
    <col min="1315" max="1315" width="2.60546875" style="49" customWidth="1"/>
    <col min="1316" max="1317" width="2.5" style="49" customWidth="1"/>
    <col min="1318" max="1318" width="2.35546875" style="49" customWidth="1"/>
    <col min="1319" max="1319" width="10.85546875" style="49" customWidth="1"/>
    <col min="1320" max="1320" width="11.10546875" style="49" customWidth="1"/>
    <col min="1321" max="1321" width="10.85546875" style="49" customWidth="1"/>
    <col min="1322" max="1322" width="6.5" style="49" customWidth="1"/>
    <col min="1323" max="1323" width="10.85546875" style="49" customWidth="1"/>
    <col min="1324" max="1324" width="11.10546875" style="49" customWidth="1"/>
    <col min="1325" max="1325" width="10.85546875" style="49" customWidth="1"/>
    <col min="1326" max="1326" width="2.5" style="49" customWidth="1"/>
    <col min="1327" max="1536" width="9.42578125" style="49"/>
    <col min="1537" max="1537" width="2.5" style="49" customWidth="1"/>
    <col min="1538" max="1538" width="4.85546875" style="49" customWidth="1"/>
    <col min="1539" max="1539" width="29.7109375" style="49" customWidth="1"/>
    <col min="1540" max="1540" width="2.92578125" style="49" customWidth="1"/>
    <col min="1541" max="1541" width="19.35546875" style="49" customWidth="1"/>
    <col min="1542" max="1542" width="2.5" style="49" customWidth="1"/>
    <col min="1543" max="1546" width="9.42578125" style="49"/>
    <col min="1547" max="1547" width="4.78515625" style="49" customWidth="1"/>
    <col min="1548" max="1548" width="9.42578125" style="49"/>
    <col min="1549" max="1549" width="2.35546875" style="49" customWidth="1"/>
    <col min="1550" max="1550" width="9.28515625" style="49" customWidth="1"/>
    <col min="1551" max="1551" width="1.17578125" style="49" customWidth="1"/>
    <col min="1552" max="1552" width="10.85546875" style="49" customWidth="1"/>
    <col min="1553" max="1553" width="2.78515625" style="49" customWidth="1"/>
    <col min="1554" max="1554" width="9.42578125" style="49" customWidth="1"/>
    <col min="1555" max="1555" width="1.17578125" style="49" customWidth="1"/>
    <col min="1556" max="1556" width="11.28515625" style="49" customWidth="1"/>
    <col min="1557" max="1557" width="2.5" style="49" customWidth="1"/>
    <col min="1558" max="1558" width="12.3203125" style="49" customWidth="1"/>
    <col min="1559" max="1559" width="6.60546875" style="49" customWidth="1"/>
    <col min="1560" max="1561" width="2.5" style="49" customWidth="1"/>
    <col min="1562" max="1562" width="9.42578125" style="49"/>
    <col min="1563" max="1563" width="4.78515625" style="49" customWidth="1"/>
    <col min="1564" max="1564" width="2.10546875" style="49" customWidth="1"/>
    <col min="1565" max="1568" width="9.92578125" style="49" customWidth="1"/>
    <col min="1569" max="1569" width="10.60546875" style="49" customWidth="1"/>
    <col min="1570" max="1570" width="9.92578125" style="49" customWidth="1"/>
    <col min="1571" max="1571" width="2.60546875" style="49" customWidth="1"/>
    <col min="1572" max="1573" width="2.5" style="49" customWidth="1"/>
    <col min="1574" max="1574" width="2.35546875" style="49" customWidth="1"/>
    <col min="1575" max="1575" width="10.85546875" style="49" customWidth="1"/>
    <col min="1576" max="1576" width="11.10546875" style="49" customWidth="1"/>
    <col min="1577" max="1577" width="10.85546875" style="49" customWidth="1"/>
    <col min="1578" max="1578" width="6.5" style="49" customWidth="1"/>
    <col min="1579" max="1579" width="10.85546875" style="49" customWidth="1"/>
    <col min="1580" max="1580" width="11.10546875" style="49" customWidth="1"/>
    <col min="1581" max="1581" width="10.85546875" style="49" customWidth="1"/>
    <col min="1582" max="1582" width="2.5" style="49" customWidth="1"/>
    <col min="1583" max="1792" width="9.42578125" style="49"/>
    <col min="1793" max="1793" width="2.5" style="49" customWidth="1"/>
    <col min="1794" max="1794" width="4.85546875" style="49" customWidth="1"/>
    <col min="1795" max="1795" width="29.7109375" style="49" customWidth="1"/>
    <col min="1796" max="1796" width="2.92578125" style="49" customWidth="1"/>
    <col min="1797" max="1797" width="19.35546875" style="49" customWidth="1"/>
    <col min="1798" max="1798" width="2.5" style="49" customWidth="1"/>
    <col min="1799" max="1802" width="9.42578125" style="49"/>
    <col min="1803" max="1803" width="4.78515625" style="49" customWidth="1"/>
    <col min="1804" max="1804" width="9.42578125" style="49"/>
    <col min="1805" max="1805" width="2.35546875" style="49" customWidth="1"/>
    <col min="1806" max="1806" width="9.28515625" style="49" customWidth="1"/>
    <col min="1807" max="1807" width="1.17578125" style="49" customWidth="1"/>
    <col min="1808" max="1808" width="10.85546875" style="49" customWidth="1"/>
    <col min="1809" max="1809" width="2.78515625" style="49" customWidth="1"/>
    <col min="1810" max="1810" width="9.42578125" style="49" customWidth="1"/>
    <col min="1811" max="1811" width="1.17578125" style="49" customWidth="1"/>
    <col min="1812" max="1812" width="11.28515625" style="49" customWidth="1"/>
    <col min="1813" max="1813" width="2.5" style="49" customWidth="1"/>
    <col min="1814" max="1814" width="12.3203125" style="49" customWidth="1"/>
    <col min="1815" max="1815" width="6.60546875" style="49" customWidth="1"/>
    <col min="1816" max="1817" width="2.5" style="49" customWidth="1"/>
    <col min="1818" max="1818" width="9.42578125" style="49"/>
    <col min="1819" max="1819" width="4.78515625" style="49" customWidth="1"/>
    <col min="1820" max="1820" width="2.10546875" style="49" customWidth="1"/>
    <col min="1821" max="1824" width="9.92578125" style="49" customWidth="1"/>
    <col min="1825" max="1825" width="10.60546875" style="49" customWidth="1"/>
    <col min="1826" max="1826" width="9.92578125" style="49" customWidth="1"/>
    <col min="1827" max="1827" width="2.60546875" style="49" customWidth="1"/>
    <col min="1828" max="1829" width="2.5" style="49" customWidth="1"/>
    <col min="1830" max="1830" width="2.35546875" style="49" customWidth="1"/>
    <col min="1831" max="1831" width="10.85546875" style="49" customWidth="1"/>
    <col min="1832" max="1832" width="11.10546875" style="49" customWidth="1"/>
    <col min="1833" max="1833" width="10.85546875" style="49" customWidth="1"/>
    <col min="1834" max="1834" width="6.5" style="49" customWidth="1"/>
    <col min="1835" max="1835" width="10.85546875" style="49" customWidth="1"/>
    <col min="1836" max="1836" width="11.10546875" style="49" customWidth="1"/>
    <col min="1837" max="1837" width="10.85546875" style="49" customWidth="1"/>
    <col min="1838" max="1838" width="2.5" style="49" customWidth="1"/>
    <col min="1839" max="2048" width="8.85546875" style="49"/>
    <col min="2049" max="2049" width="2.5" style="49" customWidth="1"/>
    <col min="2050" max="2050" width="4.85546875" style="49" customWidth="1"/>
    <col min="2051" max="2051" width="29.7109375" style="49" customWidth="1"/>
    <col min="2052" max="2052" width="2.92578125" style="49" customWidth="1"/>
    <col min="2053" max="2053" width="19.35546875" style="49" customWidth="1"/>
    <col min="2054" max="2054" width="2.5" style="49" customWidth="1"/>
    <col min="2055" max="2058" width="9.42578125" style="49"/>
    <col min="2059" max="2059" width="4.78515625" style="49" customWidth="1"/>
    <col min="2060" max="2060" width="9.42578125" style="49"/>
    <col min="2061" max="2061" width="2.35546875" style="49" customWidth="1"/>
    <col min="2062" max="2062" width="9.28515625" style="49" customWidth="1"/>
    <col min="2063" max="2063" width="1.17578125" style="49" customWidth="1"/>
    <col min="2064" max="2064" width="10.85546875" style="49" customWidth="1"/>
    <col min="2065" max="2065" width="2.78515625" style="49" customWidth="1"/>
    <col min="2066" max="2066" width="9.42578125" style="49" customWidth="1"/>
    <col min="2067" max="2067" width="1.17578125" style="49" customWidth="1"/>
    <col min="2068" max="2068" width="11.28515625" style="49" customWidth="1"/>
    <col min="2069" max="2069" width="2.5" style="49" customWidth="1"/>
    <col min="2070" max="2070" width="12.3203125" style="49" customWidth="1"/>
    <col min="2071" max="2071" width="6.60546875" style="49" customWidth="1"/>
    <col min="2072" max="2073" width="2.5" style="49" customWidth="1"/>
    <col min="2074" max="2074" width="9.42578125" style="49"/>
    <col min="2075" max="2075" width="4.78515625" style="49" customWidth="1"/>
    <col min="2076" max="2076" width="2.10546875" style="49" customWidth="1"/>
    <col min="2077" max="2080" width="9.92578125" style="49" customWidth="1"/>
    <col min="2081" max="2081" width="10.60546875" style="49" customWidth="1"/>
    <col min="2082" max="2082" width="9.92578125" style="49" customWidth="1"/>
    <col min="2083" max="2083" width="2.60546875" style="49" customWidth="1"/>
    <col min="2084" max="2085" width="2.5" style="49" customWidth="1"/>
    <col min="2086" max="2086" width="2.35546875" style="49" customWidth="1"/>
    <col min="2087" max="2087" width="10.85546875" style="49" customWidth="1"/>
    <col min="2088" max="2088" width="11.10546875" style="49" customWidth="1"/>
    <col min="2089" max="2089" width="10.85546875" style="49" customWidth="1"/>
    <col min="2090" max="2090" width="6.5" style="49" customWidth="1"/>
    <col min="2091" max="2091" width="10.85546875" style="49" customWidth="1"/>
    <col min="2092" max="2092" width="11.10546875" style="49" customWidth="1"/>
    <col min="2093" max="2093" width="10.85546875" style="49" customWidth="1"/>
    <col min="2094" max="2094" width="2.5" style="49" customWidth="1"/>
    <col min="2095" max="2304" width="9.42578125" style="49"/>
    <col min="2305" max="2305" width="2.5" style="49" customWidth="1"/>
    <col min="2306" max="2306" width="4.85546875" style="49" customWidth="1"/>
    <col min="2307" max="2307" width="29.7109375" style="49" customWidth="1"/>
    <col min="2308" max="2308" width="2.92578125" style="49" customWidth="1"/>
    <col min="2309" max="2309" width="19.35546875" style="49" customWidth="1"/>
    <col min="2310" max="2310" width="2.5" style="49" customWidth="1"/>
    <col min="2311" max="2314" width="9.42578125" style="49"/>
    <col min="2315" max="2315" width="4.78515625" style="49" customWidth="1"/>
    <col min="2316" max="2316" width="9.42578125" style="49"/>
    <col min="2317" max="2317" width="2.35546875" style="49" customWidth="1"/>
    <col min="2318" max="2318" width="9.28515625" style="49" customWidth="1"/>
    <col min="2319" max="2319" width="1.17578125" style="49" customWidth="1"/>
    <col min="2320" max="2320" width="10.85546875" style="49" customWidth="1"/>
    <col min="2321" max="2321" width="2.78515625" style="49" customWidth="1"/>
    <col min="2322" max="2322" width="9.42578125" style="49" customWidth="1"/>
    <col min="2323" max="2323" width="1.17578125" style="49" customWidth="1"/>
    <col min="2324" max="2324" width="11.28515625" style="49" customWidth="1"/>
    <col min="2325" max="2325" width="2.5" style="49" customWidth="1"/>
    <col min="2326" max="2326" width="12.3203125" style="49" customWidth="1"/>
    <col min="2327" max="2327" width="6.60546875" style="49" customWidth="1"/>
    <col min="2328" max="2329" width="2.5" style="49" customWidth="1"/>
    <col min="2330" max="2330" width="9.42578125" style="49"/>
    <col min="2331" max="2331" width="4.78515625" style="49" customWidth="1"/>
    <col min="2332" max="2332" width="2.10546875" style="49" customWidth="1"/>
    <col min="2333" max="2336" width="9.92578125" style="49" customWidth="1"/>
    <col min="2337" max="2337" width="10.60546875" style="49" customWidth="1"/>
    <col min="2338" max="2338" width="9.92578125" style="49" customWidth="1"/>
    <col min="2339" max="2339" width="2.60546875" style="49" customWidth="1"/>
    <col min="2340" max="2341" width="2.5" style="49" customWidth="1"/>
    <col min="2342" max="2342" width="2.35546875" style="49" customWidth="1"/>
    <col min="2343" max="2343" width="10.85546875" style="49" customWidth="1"/>
    <col min="2344" max="2344" width="11.10546875" style="49" customWidth="1"/>
    <col min="2345" max="2345" width="10.85546875" style="49" customWidth="1"/>
    <col min="2346" max="2346" width="6.5" style="49" customWidth="1"/>
    <col min="2347" max="2347" width="10.85546875" style="49" customWidth="1"/>
    <col min="2348" max="2348" width="11.10546875" style="49" customWidth="1"/>
    <col min="2349" max="2349" width="10.85546875" style="49" customWidth="1"/>
    <col min="2350" max="2350" width="2.5" style="49" customWidth="1"/>
    <col min="2351" max="2560" width="9.42578125" style="49"/>
    <col min="2561" max="2561" width="2.5" style="49" customWidth="1"/>
    <col min="2562" max="2562" width="4.85546875" style="49" customWidth="1"/>
    <col min="2563" max="2563" width="29.7109375" style="49" customWidth="1"/>
    <col min="2564" max="2564" width="2.92578125" style="49" customWidth="1"/>
    <col min="2565" max="2565" width="19.35546875" style="49" customWidth="1"/>
    <col min="2566" max="2566" width="2.5" style="49" customWidth="1"/>
    <col min="2567" max="2570" width="9.42578125" style="49"/>
    <col min="2571" max="2571" width="4.78515625" style="49" customWidth="1"/>
    <col min="2572" max="2572" width="9.42578125" style="49"/>
    <col min="2573" max="2573" width="2.35546875" style="49" customWidth="1"/>
    <col min="2574" max="2574" width="9.28515625" style="49" customWidth="1"/>
    <col min="2575" max="2575" width="1.17578125" style="49" customWidth="1"/>
    <col min="2576" max="2576" width="10.85546875" style="49" customWidth="1"/>
    <col min="2577" max="2577" width="2.78515625" style="49" customWidth="1"/>
    <col min="2578" max="2578" width="9.42578125" style="49" customWidth="1"/>
    <col min="2579" max="2579" width="1.17578125" style="49" customWidth="1"/>
    <col min="2580" max="2580" width="11.28515625" style="49" customWidth="1"/>
    <col min="2581" max="2581" width="2.5" style="49" customWidth="1"/>
    <col min="2582" max="2582" width="12.3203125" style="49" customWidth="1"/>
    <col min="2583" max="2583" width="6.60546875" style="49" customWidth="1"/>
    <col min="2584" max="2585" width="2.5" style="49" customWidth="1"/>
    <col min="2586" max="2586" width="9.42578125" style="49"/>
    <col min="2587" max="2587" width="4.78515625" style="49" customWidth="1"/>
    <col min="2588" max="2588" width="2.10546875" style="49" customWidth="1"/>
    <col min="2589" max="2592" width="9.92578125" style="49" customWidth="1"/>
    <col min="2593" max="2593" width="10.60546875" style="49" customWidth="1"/>
    <col min="2594" max="2594" width="9.92578125" style="49" customWidth="1"/>
    <col min="2595" max="2595" width="2.60546875" style="49" customWidth="1"/>
    <col min="2596" max="2597" width="2.5" style="49" customWidth="1"/>
    <col min="2598" max="2598" width="2.35546875" style="49" customWidth="1"/>
    <col min="2599" max="2599" width="10.85546875" style="49" customWidth="1"/>
    <col min="2600" max="2600" width="11.10546875" style="49" customWidth="1"/>
    <col min="2601" max="2601" width="10.85546875" style="49" customWidth="1"/>
    <col min="2602" max="2602" width="6.5" style="49" customWidth="1"/>
    <col min="2603" max="2603" width="10.85546875" style="49" customWidth="1"/>
    <col min="2604" max="2604" width="11.10546875" style="49" customWidth="1"/>
    <col min="2605" max="2605" width="10.85546875" style="49" customWidth="1"/>
    <col min="2606" max="2606" width="2.5" style="49" customWidth="1"/>
    <col min="2607" max="2816" width="9.42578125" style="49"/>
    <col min="2817" max="2817" width="2.5" style="49" customWidth="1"/>
    <col min="2818" max="2818" width="4.85546875" style="49" customWidth="1"/>
    <col min="2819" max="2819" width="29.7109375" style="49" customWidth="1"/>
    <col min="2820" max="2820" width="2.92578125" style="49" customWidth="1"/>
    <col min="2821" max="2821" width="19.35546875" style="49" customWidth="1"/>
    <col min="2822" max="2822" width="2.5" style="49" customWidth="1"/>
    <col min="2823" max="2826" width="9.42578125" style="49"/>
    <col min="2827" max="2827" width="4.78515625" style="49" customWidth="1"/>
    <col min="2828" max="2828" width="9.42578125" style="49"/>
    <col min="2829" max="2829" width="2.35546875" style="49" customWidth="1"/>
    <col min="2830" max="2830" width="9.28515625" style="49" customWidth="1"/>
    <col min="2831" max="2831" width="1.17578125" style="49" customWidth="1"/>
    <col min="2832" max="2832" width="10.85546875" style="49" customWidth="1"/>
    <col min="2833" max="2833" width="2.78515625" style="49" customWidth="1"/>
    <col min="2834" max="2834" width="9.42578125" style="49" customWidth="1"/>
    <col min="2835" max="2835" width="1.17578125" style="49" customWidth="1"/>
    <col min="2836" max="2836" width="11.28515625" style="49" customWidth="1"/>
    <col min="2837" max="2837" width="2.5" style="49" customWidth="1"/>
    <col min="2838" max="2838" width="12.3203125" style="49" customWidth="1"/>
    <col min="2839" max="2839" width="6.60546875" style="49" customWidth="1"/>
    <col min="2840" max="2841" width="2.5" style="49" customWidth="1"/>
    <col min="2842" max="2842" width="9.42578125" style="49"/>
    <col min="2843" max="2843" width="4.78515625" style="49" customWidth="1"/>
    <col min="2844" max="2844" width="2.10546875" style="49" customWidth="1"/>
    <col min="2845" max="2848" width="9.92578125" style="49" customWidth="1"/>
    <col min="2849" max="2849" width="10.60546875" style="49" customWidth="1"/>
    <col min="2850" max="2850" width="9.92578125" style="49" customWidth="1"/>
    <col min="2851" max="2851" width="2.60546875" style="49" customWidth="1"/>
    <col min="2852" max="2853" width="2.5" style="49" customWidth="1"/>
    <col min="2854" max="2854" width="2.35546875" style="49" customWidth="1"/>
    <col min="2855" max="2855" width="10.85546875" style="49" customWidth="1"/>
    <col min="2856" max="2856" width="11.10546875" style="49" customWidth="1"/>
    <col min="2857" max="2857" width="10.85546875" style="49" customWidth="1"/>
    <col min="2858" max="2858" width="6.5" style="49" customWidth="1"/>
    <col min="2859" max="2859" width="10.85546875" style="49" customWidth="1"/>
    <col min="2860" max="2860" width="11.10546875" style="49" customWidth="1"/>
    <col min="2861" max="2861" width="10.85546875" style="49" customWidth="1"/>
    <col min="2862" max="2862" width="2.5" style="49" customWidth="1"/>
    <col min="2863" max="3072" width="8.85546875" style="49"/>
    <col min="3073" max="3073" width="2.5" style="49" customWidth="1"/>
    <col min="3074" max="3074" width="4.85546875" style="49" customWidth="1"/>
    <col min="3075" max="3075" width="29.7109375" style="49" customWidth="1"/>
    <col min="3076" max="3076" width="2.92578125" style="49" customWidth="1"/>
    <col min="3077" max="3077" width="19.35546875" style="49" customWidth="1"/>
    <col min="3078" max="3078" width="2.5" style="49" customWidth="1"/>
    <col min="3079" max="3082" width="9.42578125" style="49"/>
    <col min="3083" max="3083" width="4.78515625" style="49" customWidth="1"/>
    <col min="3084" max="3084" width="9.42578125" style="49"/>
    <col min="3085" max="3085" width="2.35546875" style="49" customWidth="1"/>
    <col min="3086" max="3086" width="9.28515625" style="49" customWidth="1"/>
    <col min="3087" max="3087" width="1.17578125" style="49" customWidth="1"/>
    <col min="3088" max="3088" width="10.85546875" style="49" customWidth="1"/>
    <col min="3089" max="3089" width="2.78515625" style="49" customWidth="1"/>
    <col min="3090" max="3090" width="9.42578125" style="49" customWidth="1"/>
    <col min="3091" max="3091" width="1.17578125" style="49" customWidth="1"/>
    <col min="3092" max="3092" width="11.28515625" style="49" customWidth="1"/>
    <col min="3093" max="3093" width="2.5" style="49" customWidth="1"/>
    <col min="3094" max="3094" width="12.3203125" style="49" customWidth="1"/>
    <col min="3095" max="3095" width="6.60546875" style="49" customWidth="1"/>
    <col min="3096" max="3097" width="2.5" style="49" customWidth="1"/>
    <col min="3098" max="3098" width="9.42578125" style="49"/>
    <col min="3099" max="3099" width="4.78515625" style="49" customWidth="1"/>
    <col min="3100" max="3100" width="2.10546875" style="49" customWidth="1"/>
    <col min="3101" max="3104" width="9.92578125" style="49" customWidth="1"/>
    <col min="3105" max="3105" width="10.60546875" style="49" customWidth="1"/>
    <col min="3106" max="3106" width="9.92578125" style="49" customWidth="1"/>
    <col min="3107" max="3107" width="2.60546875" style="49" customWidth="1"/>
    <col min="3108" max="3109" width="2.5" style="49" customWidth="1"/>
    <col min="3110" max="3110" width="2.35546875" style="49" customWidth="1"/>
    <col min="3111" max="3111" width="10.85546875" style="49" customWidth="1"/>
    <col min="3112" max="3112" width="11.10546875" style="49" customWidth="1"/>
    <col min="3113" max="3113" width="10.85546875" style="49" customWidth="1"/>
    <col min="3114" max="3114" width="6.5" style="49" customWidth="1"/>
    <col min="3115" max="3115" width="10.85546875" style="49" customWidth="1"/>
    <col min="3116" max="3116" width="11.10546875" style="49" customWidth="1"/>
    <col min="3117" max="3117" width="10.85546875" style="49" customWidth="1"/>
    <col min="3118" max="3118" width="2.5" style="49" customWidth="1"/>
    <col min="3119" max="3328" width="9.42578125" style="49"/>
    <col min="3329" max="3329" width="2.5" style="49" customWidth="1"/>
    <col min="3330" max="3330" width="4.85546875" style="49" customWidth="1"/>
    <col min="3331" max="3331" width="29.7109375" style="49" customWidth="1"/>
    <col min="3332" max="3332" width="2.92578125" style="49" customWidth="1"/>
    <col min="3333" max="3333" width="19.35546875" style="49" customWidth="1"/>
    <col min="3334" max="3334" width="2.5" style="49" customWidth="1"/>
    <col min="3335" max="3338" width="9.42578125" style="49"/>
    <col min="3339" max="3339" width="4.78515625" style="49" customWidth="1"/>
    <col min="3340" max="3340" width="9.42578125" style="49"/>
    <col min="3341" max="3341" width="2.35546875" style="49" customWidth="1"/>
    <col min="3342" max="3342" width="9.28515625" style="49" customWidth="1"/>
    <col min="3343" max="3343" width="1.17578125" style="49" customWidth="1"/>
    <col min="3344" max="3344" width="10.85546875" style="49" customWidth="1"/>
    <col min="3345" max="3345" width="2.78515625" style="49" customWidth="1"/>
    <col min="3346" max="3346" width="9.42578125" style="49" customWidth="1"/>
    <col min="3347" max="3347" width="1.17578125" style="49" customWidth="1"/>
    <col min="3348" max="3348" width="11.28515625" style="49" customWidth="1"/>
    <col min="3349" max="3349" width="2.5" style="49" customWidth="1"/>
    <col min="3350" max="3350" width="12.3203125" style="49" customWidth="1"/>
    <col min="3351" max="3351" width="6.60546875" style="49" customWidth="1"/>
    <col min="3352" max="3353" width="2.5" style="49" customWidth="1"/>
    <col min="3354" max="3354" width="9.42578125" style="49"/>
    <col min="3355" max="3355" width="4.78515625" style="49" customWidth="1"/>
    <col min="3356" max="3356" width="2.10546875" style="49" customWidth="1"/>
    <col min="3357" max="3360" width="9.92578125" style="49" customWidth="1"/>
    <col min="3361" max="3361" width="10.60546875" style="49" customWidth="1"/>
    <col min="3362" max="3362" width="9.92578125" style="49" customWidth="1"/>
    <col min="3363" max="3363" width="2.60546875" style="49" customWidth="1"/>
    <col min="3364" max="3365" width="2.5" style="49" customWidth="1"/>
    <col min="3366" max="3366" width="2.35546875" style="49" customWidth="1"/>
    <col min="3367" max="3367" width="10.85546875" style="49" customWidth="1"/>
    <col min="3368" max="3368" width="11.10546875" style="49" customWidth="1"/>
    <col min="3369" max="3369" width="10.85546875" style="49" customWidth="1"/>
    <col min="3370" max="3370" width="6.5" style="49" customWidth="1"/>
    <col min="3371" max="3371" width="10.85546875" style="49" customWidth="1"/>
    <col min="3372" max="3372" width="11.10546875" style="49" customWidth="1"/>
    <col min="3373" max="3373" width="10.85546875" style="49" customWidth="1"/>
    <col min="3374" max="3374" width="2.5" style="49" customWidth="1"/>
    <col min="3375" max="3584" width="9.42578125" style="49"/>
    <col min="3585" max="3585" width="2.5" style="49" customWidth="1"/>
    <col min="3586" max="3586" width="4.85546875" style="49" customWidth="1"/>
    <col min="3587" max="3587" width="29.7109375" style="49" customWidth="1"/>
    <col min="3588" max="3588" width="2.92578125" style="49" customWidth="1"/>
    <col min="3589" max="3589" width="19.35546875" style="49" customWidth="1"/>
    <col min="3590" max="3590" width="2.5" style="49" customWidth="1"/>
    <col min="3591" max="3594" width="9.42578125" style="49"/>
    <col min="3595" max="3595" width="4.78515625" style="49" customWidth="1"/>
    <col min="3596" max="3596" width="9.42578125" style="49"/>
    <col min="3597" max="3597" width="2.35546875" style="49" customWidth="1"/>
    <col min="3598" max="3598" width="9.28515625" style="49" customWidth="1"/>
    <col min="3599" max="3599" width="1.17578125" style="49" customWidth="1"/>
    <col min="3600" max="3600" width="10.85546875" style="49" customWidth="1"/>
    <col min="3601" max="3601" width="2.78515625" style="49" customWidth="1"/>
    <col min="3602" max="3602" width="9.42578125" style="49" customWidth="1"/>
    <col min="3603" max="3603" width="1.17578125" style="49" customWidth="1"/>
    <col min="3604" max="3604" width="11.28515625" style="49" customWidth="1"/>
    <col min="3605" max="3605" width="2.5" style="49" customWidth="1"/>
    <col min="3606" max="3606" width="12.3203125" style="49" customWidth="1"/>
    <col min="3607" max="3607" width="6.60546875" style="49" customWidth="1"/>
    <col min="3608" max="3609" width="2.5" style="49" customWidth="1"/>
    <col min="3610" max="3610" width="9.42578125" style="49"/>
    <col min="3611" max="3611" width="4.78515625" style="49" customWidth="1"/>
    <col min="3612" max="3612" width="2.10546875" style="49" customWidth="1"/>
    <col min="3613" max="3616" width="9.92578125" style="49" customWidth="1"/>
    <col min="3617" max="3617" width="10.60546875" style="49" customWidth="1"/>
    <col min="3618" max="3618" width="9.92578125" style="49" customWidth="1"/>
    <col min="3619" max="3619" width="2.60546875" style="49" customWidth="1"/>
    <col min="3620" max="3621" width="2.5" style="49" customWidth="1"/>
    <col min="3622" max="3622" width="2.35546875" style="49" customWidth="1"/>
    <col min="3623" max="3623" width="10.85546875" style="49" customWidth="1"/>
    <col min="3624" max="3624" width="11.10546875" style="49" customWidth="1"/>
    <col min="3625" max="3625" width="10.85546875" style="49" customWidth="1"/>
    <col min="3626" max="3626" width="6.5" style="49" customWidth="1"/>
    <col min="3627" max="3627" width="10.85546875" style="49" customWidth="1"/>
    <col min="3628" max="3628" width="11.10546875" style="49" customWidth="1"/>
    <col min="3629" max="3629" width="10.85546875" style="49" customWidth="1"/>
    <col min="3630" max="3630" width="2.5" style="49" customWidth="1"/>
    <col min="3631" max="3840" width="9.42578125" style="49"/>
    <col min="3841" max="3841" width="2.5" style="49" customWidth="1"/>
    <col min="3842" max="3842" width="4.85546875" style="49" customWidth="1"/>
    <col min="3843" max="3843" width="29.7109375" style="49" customWidth="1"/>
    <col min="3844" max="3844" width="2.92578125" style="49" customWidth="1"/>
    <col min="3845" max="3845" width="19.35546875" style="49" customWidth="1"/>
    <col min="3846" max="3846" width="2.5" style="49" customWidth="1"/>
    <col min="3847" max="3850" width="9.42578125" style="49"/>
    <col min="3851" max="3851" width="4.78515625" style="49" customWidth="1"/>
    <col min="3852" max="3852" width="9.42578125" style="49"/>
    <col min="3853" max="3853" width="2.35546875" style="49" customWidth="1"/>
    <col min="3854" max="3854" width="9.28515625" style="49" customWidth="1"/>
    <col min="3855" max="3855" width="1.17578125" style="49" customWidth="1"/>
    <col min="3856" max="3856" width="10.85546875" style="49" customWidth="1"/>
    <col min="3857" max="3857" width="2.78515625" style="49" customWidth="1"/>
    <col min="3858" max="3858" width="9.42578125" style="49" customWidth="1"/>
    <col min="3859" max="3859" width="1.17578125" style="49" customWidth="1"/>
    <col min="3860" max="3860" width="11.28515625" style="49" customWidth="1"/>
    <col min="3861" max="3861" width="2.5" style="49" customWidth="1"/>
    <col min="3862" max="3862" width="12.3203125" style="49" customWidth="1"/>
    <col min="3863" max="3863" width="6.60546875" style="49" customWidth="1"/>
    <col min="3864" max="3865" width="2.5" style="49" customWidth="1"/>
    <col min="3866" max="3866" width="9.42578125" style="49"/>
    <col min="3867" max="3867" width="4.78515625" style="49" customWidth="1"/>
    <col min="3868" max="3868" width="2.10546875" style="49" customWidth="1"/>
    <col min="3869" max="3872" width="9.92578125" style="49" customWidth="1"/>
    <col min="3873" max="3873" width="10.60546875" style="49" customWidth="1"/>
    <col min="3874" max="3874" width="9.92578125" style="49" customWidth="1"/>
    <col min="3875" max="3875" width="2.60546875" style="49" customWidth="1"/>
    <col min="3876" max="3877" width="2.5" style="49" customWidth="1"/>
    <col min="3878" max="3878" width="2.35546875" style="49" customWidth="1"/>
    <col min="3879" max="3879" width="10.85546875" style="49" customWidth="1"/>
    <col min="3880" max="3880" width="11.10546875" style="49" customWidth="1"/>
    <col min="3881" max="3881" width="10.85546875" style="49" customWidth="1"/>
    <col min="3882" max="3882" width="6.5" style="49" customWidth="1"/>
    <col min="3883" max="3883" width="10.85546875" style="49" customWidth="1"/>
    <col min="3884" max="3884" width="11.10546875" style="49" customWidth="1"/>
    <col min="3885" max="3885" width="10.85546875" style="49" customWidth="1"/>
    <col min="3886" max="3886" width="2.5" style="49" customWidth="1"/>
    <col min="3887" max="4096" width="8.85546875" style="49"/>
    <col min="4097" max="4097" width="2.5" style="49" customWidth="1"/>
    <col min="4098" max="4098" width="4.85546875" style="49" customWidth="1"/>
    <col min="4099" max="4099" width="29.7109375" style="49" customWidth="1"/>
    <col min="4100" max="4100" width="2.92578125" style="49" customWidth="1"/>
    <col min="4101" max="4101" width="19.35546875" style="49" customWidth="1"/>
    <col min="4102" max="4102" width="2.5" style="49" customWidth="1"/>
    <col min="4103" max="4106" width="9.42578125" style="49"/>
    <col min="4107" max="4107" width="4.78515625" style="49" customWidth="1"/>
    <col min="4108" max="4108" width="9.42578125" style="49"/>
    <col min="4109" max="4109" width="2.35546875" style="49" customWidth="1"/>
    <col min="4110" max="4110" width="9.28515625" style="49" customWidth="1"/>
    <col min="4111" max="4111" width="1.17578125" style="49" customWidth="1"/>
    <col min="4112" max="4112" width="10.85546875" style="49" customWidth="1"/>
    <col min="4113" max="4113" width="2.78515625" style="49" customWidth="1"/>
    <col min="4114" max="4114" width="9.42578125" style="49" customWidth="1"/>
    <col min="4115" max="4115" width="1.17578125" style="49" customWidth="1"/>
    <col min="4116" max="4116" width="11.28515625" style="49" customWidth="1"/>
    <col min="4117" max="4117" width="2.5" style="49" customWidth="1"/>
    <col min="4118" max="4118" width="12.3203125" style="49" customWidth="1"/>
    <col min="4119" max="4119" width="6.60546875" style="49" customWidth="1"/>
    <col min="4120" max="4121" width="2.5" style="49" customWidth="1"/>
    <col min="4122" max="4122" width="9.42578125" style="49"/>
    <col min="4123" max="4123" width="4.78515625" style="49" customWidth="1"/>
    <col min="4124" max="4124" width="2.10546875" style="49" customWidth="1"/>
    <col min="4125" max="4128" width="9.92578125" style="49" customWidth="1"/>
    <col min="4129" max="4129" width="10.60546875" style="49" customWidth="1"/>
    <col min="4130" max="4130" width="9.92578125" style="49" customWidth="1"/>
    <col min="4131" max="4131" width="2.60546875" style="49" customWidth="1"/>
    <col min="4132" max="4133" width="2.5" style="49" customWidth="1"/>
    <col min="4134" max="4134" width="2.35546875" style="49" customWidth="1"/>
    <col min="4135" max="4135" width="10.85546875" style="49" customWidth="1"/>
    <col min="4136" max="4136" width="11.10546875" style="49" customWidth="1"/>
    <col min="4137" max="4137" width="10.85546875" style="49" customWidth="1"/>
    <col min="4138" max="4138" width="6.5" style="49" customWidth="1"/>
    <col min="4139" max="4139" width="10.85546875" style="49" customWidth="1"/>
    <col min="4140" max="4140" width="11.10546875" style="49" customWidth="1"/>
    <col min="4141" max="4141" width="10.85546875" style="49" customWidth="1"/>
    <col min="4142" max="4142" width="2.5" style="49" customWidth="1"/>
    <col min="4143" max="4352" width="9.42578125" style="49"/>
    <col min="4353" max="4353" width="2.5" style="49" customWidth="1"/>
    <col min="4354" max="4354" width="4.85546875" style="49" customWidth="1"/>
    <col min="4355" max="4355" width="29.7109375" style="49" customWidth="1"/>
    <col min="4356" max="4356" width="2.92578125" style="49" customWidth="1"/>
    <col min="4357" max="4357" width="19.35546875" style="49" customWidth="1"/>
    <col min="4358" max="4358" width="2.5" style="49" customWidth="1"/>
    <col min="4359" max="4362" width="9.42578125" style="49"/>
    <col min="4363" max="4363" width="4.78515625" style="49" customWidth="1"/>
    <col min="4364" max="4364" width="9.42578125" style="49"/>
    <col min="4365" max="4365" width="2.35546875" style="49" customWidth="1"/>
    <col min="4366" max="4366" width="9.28515625" style="49" customWidth="1"/>
    <col min="4367" max="4367" width="1.17578125" style="49" customWidth="1"/>
    <col min="4368" max="4368" width="10.85546875" style="49" customWidth="1"/>
    <col min="4369" max="4369" width="2.78515625" style="49" customWidth="1"/>
    <col min="4370" max="4370" width="9.42578125" style="49" customWidth="1"/>
    <col min="4371" max="4371" width="1.17578125" style="49" customWidth="1"/>
    <col min="4372" max="4372" width="11.28515625" style="49" customWidth="1"/>
    <col min="4373" max="4373" width="2.5" style="49" customWidth="1"/>
    <col min="4374" max="4374" width="12.3203125" style="49" customWidth="1"/>
    <col min="4375" max="4375" width="6.60546875" style="49" customWidth="1"/>
    <col min="4376" max="4377" width="2.5" style="49" customWidth="1"/>
    <col min="4378" max="4378" width="9.42578125" style="49"/>
    <col min="4379" max="4379" width="4.78515625" style="49" customWidth="1"/>
    <col min="4380" max="4380" width="2.10546875" style="49" customWidth="1"/>
    <col min="4381" max="4384" width="9.92578125" style="49" customWidth="1"/>
    <col min="4385" max="4385" width="10.60546875" style="49" customWidth="1"/>
    <col min="4386" max="4386" width="9.92578125" style="49" customWidth="1"/>
    <col min="4387" max="4387" width="2.60546875" style="49" customWidth="1"/>
    <col min="4388" max="4389" width="2.5" style="49" customWidth="1"/>
    <col min="4390" max="4390" width="2.35546875" style="49" customWidth="1"/>
    <col min="4391" max="4391" width="10.85546875" style="49" customWidth="1"/>
    <col min="4392" max="4392" width="11.10546875" style="49" customWidth="1"/>
    <col min="4393" max="4393" width="10.85546875" style="49" customWidth="1"/>
    <col min="4394" max="4394" width="6.5" style="49" customWidth="1"/>
    <col min="4395" max="4395" width="10.85546875" style="49" customWidth="1"/>
    <col min="4396" max="4396" width="11.10546875" style="49" customWidth="1"/>
    <col min="4397" max="4397" width="10.85546875" style="49" customWidth="1"/>
    <col min="4398" max="4398" width="2.5" style="49" customWidth="1"/>
    <col min="4399" max="4608" width="9.42578125" style="49"/>
    <col min="4609" max="4609" width="2.5" style="49" customWidth="1"/>
    <col min="4610" max="4610" width="4.85546875" style="49" customWidth="1"/>
    <col min="4611" max="4611" width="29.7109375" style="49" customWidth="1"/>
    <col min="4612" max="4612" width="2.92578125" style="49" customWidth="1"/>
    <col min="4613" max="4613" width="19.35546875" style="49" customWidth="1"/>
    <col min="4614" max="4614" width="2.5" style="49" customWidth="1"/>
    <col min="4615" max="4618" width="9.42578125" style="49"/>
    <col min="4619" max="4619" width="4.78515625" style="49" customWidth="1"/>
    <col min="4620" max="4620" width="9.42578125" style="49"/>
    <col min="4621" max="4621" width="2.35546875" style="49" customWidth="1"/>
    <col min="4622" max="4622" width="9.28515625" style="49" customWidth="1"/>
    <col min="4623" max="4623" width="1.17578125" style="49" customWidth="1"/>
    <col min="4624" max="4624" width="10.85546875" style="49" customWidth="1"/>
    <col min="4625" max="4625" width="2.78515625" style="49" customWidth="1"/>
    <col min="4626" max="4626" width="9.42578125" style="49" customWidth="1"/>
    <col min="4627" max="4627" width="1.17578125" style="49" customWidth="1"/>
    <col min="4628" max="4628" width="11.28515625" style="49" customWidth="1"/>
    <col min="4629" max="4629" width="2.5" style="49" customWidth="1"/>
    <col min="4630" max="4630" width="12.3203125" style="49" customWidth="1"/>
    <col min="4631" max="4631" width="6.60546875" style="49" customWidth="1"/>
    <col min="4632" max="4633" width="2.5" style="49" customWidth="1"/>
    <col min="4634" max="4634" width="9.42578125" style="49"/>
    <col min="4635" max="4635" width="4.78515625" style="49" customWidth="1"/>
    <col min="4636" max="4636" width="2.10546875" style="49" customWidth="1"/>
    <col min="4637" max="4640" width="9.92578125" style="49" customWidth="1"/>
    <col min="4641" max="4641" width="10.60546875" style="49" customWidth="1"/>
    <col min="4642" max="4642" width="9.92578125" style="49" customWidth="1"/>
    <col min="4643" max="4643" width="2.60546875" style="49" customWidth="1"/>
    <col min="4644" max="4645" width="2.5" style="49" customWidth="1"/>
    <col min="4646" max="4646" width="2.35546875" style="49" customWidth="1"/>
    <col min="4647" max="4647" width="10.85546875" style="49" customWidth="1"/>
    <col min="4648" max="4648" width="11.10546875" style="49" customWidth="1"/>
    <col min="4649" max="4649" width="10.85546875" style="49" customWidth="1"/>
    <col min="4650" max="4650" width="6.5" style="49" customWidth="1"/>
    <col min="4651" max="4651" width="10.85546875" style="49" customWidth="1"/>
    <col min="4652" max="4652" width="11.10546875" style="49" customWidth="1"/>
    <col min="4653" max="4653" width="10.85546875" style="49" customWidth="1"/>
    <col min="4654" max="4654" width="2.5" style="49" customWidth="1"/>
    <col min="4655" max="4864" width="9.42578125" style="49"/>
    <col min="4865" max="4865" width="2.5" style="49" customWidth="1"/>
    <col min="4866" max="4866" width="4.85546875" style="49" customWidth="1"/>
    <col min="4867" max="4867" width="29.7109375" style="49" customWidth="1"/>
    <col min="4868" max="4868" width="2.92578125" style="49" customWidth="1"/>
    <col min="4869" max="4869" width="19.35546875" style="49" customWidth="1"/>
    <col min="4870" max="4870" width="2.5" style="49" customWidth="1"/>
    <col min="4871" max="4874" width="9.42578125" style="49"/>
    <col min="4875" max="4875" width="4.78515625" style="49" customWidth="1"/>
    <col min="4876" max="4876" width="9.42578125" style="49"/>
    <col min="4877" max="4877" width="2.35546875" style="49" customWidth="1"/>
    <col min="4878" max="4878" width="9.28515625" style="49" customWidth="1"/>
    <col min="4879" max="4879" width="1.17578125" style="49" customWidth="1"/>
    <col min="4880" max="4880" width="10.85546875" style="49" customWidth="1"/>
    <col min="4881" max="4881" width="2.78515625" style="49" customWidth="1"/>
    <col min="4882" max="4882" width="9.42578125" style="49" customWidth="1"/>
    <col min="4883" max="4883" width="1.17578125" style="49" customWidth="1"/>
    <col min="4884" max="4884" width="11.28515625" style="49" customWidth="1"/>
    <col min="4885" max="4885" width="2.5" style="49" customWidth="1"/>
    <col min="4886" max="4886" width="12.3203125" style="49" customWidth="1"/>
    <col min="4887" max="4887" width="6.60546875" style="49" customWidth="1"/>
    <col min="4888" max="4889" width="2.5" style="49" customWidth="1"/>
    <col min="4890" max="4890" width="9.42578125" style="49"/>
    <col min="4891" max="4891" width="4.78515625" style="49" customWidth="1"/>
    <col min="4892" max="4892" width="2.10546875" style="49" customWidth="1"/>
    <col min="4893" max="4896" width="9.92578125" style="49" customWidth="1"/>
    <col min="4897" max="4897" width="10.60546875" style="49" customWidth="1"/>
    <col min="4898" max="4898" width="9.92578125" style="49" customWidth="1"/>
    <col min="4899" max="4899" width="2.60546875" style="49" customWidth="1"/>
    <col min="4900" max="4901" width="2.5" style="49" customWidth="1"/>
    <col min="4902" max="4902" width="2.35546875" style="49" customWidth="1"/>
    <col min="4903" max="4903" width="10.85546875" style="49" customWidth="1"/>
    <col min="4904" max="4904" width="11.10546875" style="49" customWidth="1"/>
    <col min="4905" max="4905" width="10.85546875" style="49" customWidth="1"/>
    <col min="4906" max="4906" width="6.5" style="49" customWidth="1"/>
    <col min="4907" max="4907" width="10.85546875" style="49" customWidth="1"/>
    <col min="4908" max="4908" width="11.10546875" style="49" customWidth="1"/>
    <col min="4909" max="4909" width="10.85546875" style="49" customWidth="1"/>
    <col min="4910" max="4910" width="2.5" style="49" customWidth="1"/>
    <col min="4911" max="5120" width="8.85546875" style="49"/>
    <col min="5121" max="5121" width="2.5" style="49" customWidth="1"/>
    <col min="5122" max="5122" width="4.85546875" style="49" customWidth="1"/>
    <col min="5123" max="5123" width="29.7109375" style="49" customWidth="1"/>
    <col min="5124" max="5124" width="2.92578125" style="49" customWidth="1"/>
    <col min="5125" max="5125" width="19.35546875" style="49" customWidth="1"/>
    <col min="5126" max="5126" width="2.5" style="49" customWidth="1"/>
    <col min="5127" max="5130" width="9.42578125" style="49"/>
    <col min="5131" max="5131" width="4.78515625" style="49" customWidth="1"/>
    <col min="5132" max="5132" width="9.42578125" style="49"/>
    <col min="5133" max="5133" width="2.35546875" style="49" customWidth="1"/>
    <col min="5134" max="5134" width="9.28515625" style="49" customWidth="1"/>
    <col min="5135" max="5135" width="1.17578125" style="49" customWidth="1"/>
    <col min="5136" max="5136" width="10.85546875" style="49" customWidth="1"/>
    <col min="5137" max="5137" width="2.78515625" style="49" customWidth="1"/>
    <col min="5138" max="5138" width="9.42578125" style="49" customWidth="1"/>
    <col min="5139" max="5139" width="1.17578125" style="49" customWidth="1"/>
    <col min="5140" max="5140" width="11.28515625" style="49" customWidth="1"/>
    <col min="5141" max="5141" width="2.5" style="49" customWidth="1"/>
    <col min="5142" max="5142" width="12.3203125" style="49" customWidth="1"/>
    <col min="5143" max="5143" width="6.60546875" style="49" customWidth="1"/>
    <col min="5144" max="5145" width="2.5" style="49" customWidth="1"/>
    <col min="5146" max="5146" width="9.42578125" style="49"/>
    <col min="5147" max="5147" width="4.78515625" style="49" customWidth="1"/>
    <col min="5148" max="5148" width="2.10546875" style="49" customWidth="1"/>
    <col min="5149" max="5152" width="9.92578125" style="49" customWidth="1"/>
    <col min="5153" max="5153" width="10.60546875" style="49" customWidth="1"/>
    <col min="5154" max="5154" width="9.92578125" style="49" customWidth="1"/>
    <col min="5155" max="5155" width="2.60546875" style="49" customWidth="1"/>
    <col min="5156" max="5157" width="2.5" style="49" customWidth="1"/>
    <col min="5158" max="5158" width="2.35546875" style="49" customWidth="1"/>
    <col min="5159" max="5159" width="10.85546875" style="49" customWidth="1"/>
    <col min="5160" max="5160" width="11.10546875" style="49" customWidth="1"/>
    <col min="5161" max="5161" width="10.85546875" style="49" customWidth="1"/>
    <col min="5162" max="5162" width="6.5" style="49" customWidth="1"/>
    <col min="5163" max="5163" width="10.85546875" style="49" customWidth="1"/>
    <col min="5164" max="5164" width="11.10546875" style="49" customWidth="1"/>
    <col min="5165" max="5165" width="10.85546875" style="49" customWidth="1"/>
    <col min="5166" max="5166" width="2.5" style="49" customWidth="1"/>
    <col min="5167" max="5376" width="9.42578125" style="49"/>
    <col min="5377" max="5377" width="2.5" style="49" customWidth="1"/>
    <col min="5378" max="5378" width="4.85546875" style="49" customWidth="1"/>
    <col min="5379" max="5379" width="29.7109375" style="49" customWidth="1"/>
    <col min="5380" max="5380" width="2.92578125" style="49" customWidth="1"/>
    <col min="5381" max="5381" width="19.35546875" style="49" customWidth="1"/>
    <col min="5382" max="5382" width="2.5" style="49" customWidth="1"/>
    <col min="5383" max="5386" width="9.42578125" style="49"/>
    <col min="5387" max="5387" width="4.78515625" style="49" customWidth="1"/>
    <col min="5388" max="5388" width="9.42578125" style="49"/>
    <col min="5389" max="5389" width="2.35546875" style="49" customWidth="1"/>
    <col min="5390" max="5390" width="9.28515625" style="49" customWidth="1"/>
    <col min="5391" max="5391" width="1.17578125" style="49" customWidth="1"/>
    <col min="5392" max="5392" width="10.85546875" style="49" customWidth="1"/>
    <col min="5393" max="5393" width="2.78515625" style="49" customWidth="1"/>
    <col min="5394" max="5394" width="9.42578125" style="49" customWidth="1"/>
    <col min="5395" max="5395" width="1.17578125" style="49" customWidth="1"/>
    <col min="5396" max="5396" width="11.28515625" style="49" customWidth="1"/>
    <col min="5397" max="5397" width="2.5" style="49" customWidth="1"/>
    <col min="5398" max="5398" width="12.3203125" style="49" customWidth="1"/>
    <col min="5399" max="5399" width="6.60546875" style="49" customWidth="1"/>
    <col min="5400" max="5401" width="2.5" style="49" customWidth="1"/>
    <col min="5402" max="5402" width="9.42578125" style="49"/>
    <col min="5403" max="5403" width="4.78515625" style="49" customWidth="1"/>
    <col min="5404" max="5404" width="2.10546875" style="49" customWidth="1"/>
    <col min="5405" max="5408" width="9.92578125" style="49" customWidth="1"/>
    <col min="5409" max="5409" width="10.60546875" style="49" customWidth="1"/>
    <col min="5410" max="5410" width="9.92578125" style="49" customWidth="1"/>
    <col min="5411" max="5411" width="2.60546875" style="49" customWidth="1"/>
    <col min="5412" max="5413" width="2.5" style="49" customWidth="1"/>
    <col min="5414" max="5414" width="2.35546875" style="49" customWidth="1"/>
    <col min="5415" max="5415" width="10.85546875" style="49" customWidth="1"/>
    <col min="5416" max="5416" width="11.10546875" style="49" customWidth="1"/>
    <col min="5417" max="5417" width="10.85546875" style="49" customWidth="1"/>
    <col min="5418" max="5418" width="6.5" style="49" customWidth="1"/>
    <col min="5419" max="5419" width="10.85546875" style="49" customWidth="1"/>
    <col min="5420" max="5420" width="11.10546875" style="49" customWidth="1"/>
    <col min="5421" max="5421" width="10.85546875" style="49" customWidth="1"/>
    <col min="5422" max="5422" width="2.5" style="49" customWidth="1"/>
    <col min="5423" max="5632" width="9.42578125" style="49"/>
    <col min="5633" max="5633" width="2.5" style="49" customWidth="1"/>
    <col min="5634" max="5634" width="4.85546875" style="49" customWidth="1"/>
    <col min="5635" max="5635" width="29.7109375" style="49" customWidth="1"/>
    <col min="5636" max="5636" width="2.92578125" style="49" customWidth="1"/>
    <col min="5637" max="5637" width="19.35546875" style="49" customWidth="1"/>
    <col min="5638" max="5638" width="2.5" style="49" customWidth="1"/>
    <col min="5639" max="5642" width="9.42578125" style="49"/>
    <col min="5643" max="5643" width="4.78515625" style="49" customWidth="1"/>
    <col min="5644" max="5644" width="9.42578125" style="49"/>
    <col min="5645" max="5645" width="2.35546875" style="49" customWidth="1"/>
    <col min="5646" max="5646" width="9.28515625" style="49" customWidth="1"/>
    <col min="5647" max="5647" width="1.17578125" style="49" customWidth="1"/>
    <col min="5648" max="5648" width="10.85546875" style="49" customWidth="1"/>
    <col min="5649" max="5649" width="2.78515625" style="49" customWidth="1"/>
    <col min="5650" max="5650" width="9.42578125" style="49" customWidth="1"/>
    <col min="5651" max="5651" width="1.17578125" style="49" customWidth="1"/>
    <col min="5652" max="5652" width="11.28515625" style="49" customWidth="1"/>
    <col min="5653" max="5653" width="2.5" style="49" customWidth="1"/>
    <col min="5654" max="5654" width="12.3203125" style="49" customWidth="1"/>
    <col min="5655" max="5655" width="6.60546875" style="49" customWidth="1"/>
    <col min="5656" max="5657" width="2.5" style="49" customWidth="1"/>
    <col min="5658" max="5658" width="9.42578125" style="49"/>
    <col min="5659" max="5659" width="4.78515625" style="49" customWidth="1"/>
    <col min="5660" max="5660" width="2.10546875" style="49" customWidth="1"/>
    <col min="5661" max="5664" width="9.92578125" style="49" customWidth="1"/>
    <col min="5665" max="5665" width="10.60546875" style="49" customWidth="1"/>
    <col min="5666" max="5666" width="9.92578125" style="49" customWidth="1"/>
    <col min="5667" max="5667" width="2.60546875" style="49" customWidth="1"/>
    <col min="5668" max="5669" width="2.5" style="49" customWidth="1"/>
    <col min="5670" max="5670" width="2.35546875" style="49" customWidth="1"/>
    <col min="5671" max="5671" width="10.85546875" style="49" customWidth="1"/>
    <col min="5672" max="5672" width="11.10546875" style="49" customWidth="1"/>
    <col min="5673" max="5673" width="10.85546875" style="49" customWidth="1"/>
    <col min="5674" max="5674" width="6.5" style="49" customWidth="1"/>
    <col min="5675" max="5675" width="10.85546875" style="49" customWidth="1"/>
    <col min="5676" max="5676" width="11.10546875" style="49" customWidth="1"/>
    <col min="5677" max="5677" width="10.85546875" style="49" customWidth="1"/>
    <col min="5678" max="5678" width="2.5" style="49" customWidth="1"/>
    <col min="5679" max="5888" width="9.42578125" style="49"/>
    <col min="5889" max="5889" width="2.5" style="49" customWidth="1"/>
    <col min="5890" max="5890" width="4.85546875" style="49" customWidth="1"/>
    <col min="5891" max="5891" width="29.7109375" style="49" customWidth="1"/>
    <col min="5892" max="5892" width="2.92578125" style="49" customWidth="1"/>
    <col min="5893" max="5893" width="19.35546875" style="49" customWidth="1"/>
    <col min="5894" max="5894" width="2.5" style="49" customWidth="1"/>
    <col min="5895" max="5898" width="9.42578125" style="49"/>
    <col min="5899" max="5899" width="4.78515625" style="49" customWidth="1"/>
    <col min="5900" max="5900" width="9.42578125" style="49"/>
    <col min="5901" max="5901" width="2.35546875" style="49" customWidth="1"/>
    <col min="5902" max="5902" width="9.28515625" style="49" customWidth="1"/>
    <col min="5903" max="5903" width="1.17578125" style="49" customWidth="1"/>
    <col min="5904" max="5904" width="10.85546875" style="49" customWidth="1"/>
    <col min="5905" max="5905" width="2.78515625" style="49" customWidth="1"/>
    <col min="5906" max="5906" width="9.42578125" style="49" customWidth="1"/>
    <col min="5907" max="5907" width="1.17578125" style="49" customWidth="1"/>
    <col min="5908" max="5908" width="11.28515625" style="49" customWidth="1"/>
    <col min="5909" max="5909" width="2.5" style="49" customWidth="1"/>
    <col min="5910" max="5910" width="12.3203125" style="49" customWidth="1"/>
    <col min="5911" max="5911" width="6.60546875" style="49" customWidth="1"/>
    <col min="5912" max="5913" width="2.5" style="49" customWidth="1"/>
    <col min="5914" max="5914" width="9.42578125" style="49"/>
    <col min="5915" max="5915" width="4.78515625" style="49" customWidth="1"/>
    <col min="5916" max="5916" width="2.10546875" style="49" customWidth="1"/>
    <col min="5917" max="5920" width="9.92578125" style="49" customWidth="1"/>
    <col min="5921" max="5921" width="10.60546875" style="49" customWidth="1"/>
    <col min="5922" max="5922" width="9.92578125" style="49" customWidth="1"/>
    <col min="5923" max="5923" width="2.60546875" style="49" customWidth="1"/>
    <col min="5924" max="5925" width="2.5" style="49" customWidth="1"/>
    <col min="5926" max="5926" width="2.35546875" style="49" customWidth="1"/>
    <col min="5927" max="5927" width="10.85546875" style="49" customWidth="1"/>
    <col min="5928" max="5928" width="11.10546875" style="49" customWidth="1"/>
    <col min="5929" max="5929" width="10.85546875" style="49" customWidth="1"/>
    <col min="5930" max="5930" width="6.5" style="49" customWidth="1"/>
    <col min="5931" max="5931" width="10.85546875" style="49" customWidth="1"/>
    <col min="5932" max="5932" width="11.10546875" style="49" customWidth="1"/>
    <col min="5933" max="5933" width="10.85546875" style="49" customWidth="1"/>
    <col min="5934" max="5934" width="2.5" style="49" customWidth="1"/>
    <col min="5935" max="6144" width="8.85546875" style="49"/>
    <col min="6145" max="6145" width="2.5" style="49" customWidth="1"/>
    <col min="6146" max="6146" width="4.85546875" style="49" customWidth="1"/>
    <col min="6147" max="6147" width="29.7109375" style="49" customWidth="1"/>
    <col min="6148" max="6148" width="2.92578125" style="49" customWidth="1"/>
    <col min="6149" max="6149" width="19.35546875" style="49" customWidth="1"/>
    <col min="6150" max="6150" width="2.5" style="49" customWidth="1"/>
    <col min="6151" max="6154" width="9.42578125" style="49"/>
    <col min="6155" max="6155" width="4.78515625" style="49" customWidth="1"/>
    <col min="6156" max="6156" width="9.42578125" style="49"/>
    <col min="6157" max="6157" width="2.35546875" style="49" customWidth="1"/>
    <col min="6158" max="6158" width="9.28515625" style="49" customWidth="1"/>
    <col min="6159" max="6159" width="1.17578125" style="49" customWidth="1"/>
    <col min="6160" max="6160" width="10.85546875" style="49" customWidth="1"/>
    <col min="6161" max="6161" width="2.78515625" style="49" customWidth="1"/>
    <col min="6162" max="6162" width="9.42578125" style="49" customWidth="1"/>
    <col min="6163" max="6163" width="1.17578125" style="49" customWidth="1"/>
    <col min="6164" max="6164" width="11.28515625" style="49" customWidth="1"/>
    <col min="6165" max="6165" width="2.5" style="49" customWidth="1"/>
    <col min="6166" max="6166" width="12.3203125" style="49" customWidth="1"/>
    <col min="6167" max="6167" width="6.60546875" style="49" customWidth="1"/>
    <col min="6168" max="6169" width="2.5" style="49" customWidth="1"/>
    <col min="6170" max="6170" width="9.42578125" style="49"/>
    <col min="6171" max="6171" width="4.78515625" style="49" customWidth="1"/>
    <col min="6172" max="6172" width="2.10546875" style="49" customWidth="1"/>
    <col min="6173" max="6176" width="9.92578125" style="49" customWidth="1"/>
    <col min="6177" max="6177" width="10.60546875" style="49" customWidth="1"/>
    <col min="6178" max="6178" width="9.92578125" style="49" customWidth="1"/>
    <col min="6179" max="6179" width="2.60546875" style="49" customWidth="1"/>
    <col min="6180" max="6181" width="2.5" style="49" customWidth="1"/>
    <col min="6182" max="6182" width="2.35546875" style="49" customWidth="1"/>
    <col min="6183" max="6183" width="10.85546875" style="49" customWidth="1"/>
    <col min="6184" max="6184" width="11.10546875" style="49" customWidth="1"/>
    <col min="6185" max="6185" width="10.85546875" style="49" customWidth="1"/>
    <col min="6186" max="6186" width="6.5" style="49" customWidth="1"/>
    <col min="6187" max="6187" width="10.85546875" style="49" customWidth="1"/>
    <col min="6188" max="6188" width="11.10546875" style="49" customWidth="1"/>
    <col min="6189" max="6189" width="10.85546875" style="49" customWidth="1"/>
    <col min="6190" max="6190" width="2.5" style="49" customWidth="1"/>
    <col min="6191" max="6400" width="9.42578125" style="49"/>
    <col min="6401" max="6401" width="2.5" style="49" customWidth="1"/>
    <col min="6402" max="6402" width="4.85546875" style="49" customWidth="1"/>
    <col min="6403" max="6403" width="29.7109375" style="49" customWidth="1"/>
    <col min="6404" max="6404" width="2.92578125" style="49" customWidth="1"/>
    <col min="6405" max="6405" width="19.35546875" style="49" customWidth="1"/>
    <col min="6406" max="6406" width="2.5" style="49" customWidth="1"/>
    <col min="6407" max="6410" width="9.42578125" style="49"/>
    <col min="6411" max="6411" width="4.78515625" style="49" customWidth="1"/>
    <col min="6412" max="6412" width="9.42578125" style="49"/>
    <col min="6413" max="6413" width="2.35546875" style="49" customWidth="1"/>
    <col min="6414" max="6414" width="9.28515625" style="49" customWidth="1"/>
    <col min="6415" max="6415" width="1.17578125" style="49" customWidth="1"/>
    <col min="6416" max="6416" width="10.85546875" style="49" customWidth="1"/>
    <col min="6417" max="6417" width="2.78515625" style="49" customWidth="1"/>
    <col min="6418" max="6418" width="9.42578125" style="49" customWidth="1"/>
    <col min="6419" max="6419" width="1.17578125" style="49" customWidth="1"/>
    <col min="6420" max="6420" width="11.28515625" style="49" customWidth="1"/>
    <col min="6421" max="6421" width="2.5" style="49" customWidth="1"/>
    <col min="6422" max="6422" width="12.3203125" style="49" customWidth="1"/>
    <col min="6423" max="6423" width="6.60546875" style="49" customWidth="1"/>
    <col min="6424" max="6425" width="2.5" style="49" customWidth="1"/>
    <col min="6426" max="6426" width="9.42578125" style="49"/>
    <col min="6427" max="6427" width="4.78515625" style="49" customWidth="1"/>
    <col min="6428" max="6428" width="2.10546875" style="49" customWidth="1"/>
    <col min="6429" max="6432" width="9.92578125" style="49" customWidth="1"/>
    <col min="6433" max="6433" width="10.60546875" style="49" customWidth="1"/>
    <col min="6434" max="6434" width="9.92578125" style="49" customWidth="1"/>
    <col min="6435" max="6435" width="2.60546875" style="49" customWidth="1"/>
    <col min="6436" max="6437" width="2.5" style="49" customWidth="1"/>
    <col min="6438" max="6438" width="2.35546875" style="49" customWidth="1"/>
    <col min="6439" max="6439" width="10.85546875" style="49" customWidth="1"/>
    <col min="6440" max="6440" width="11.10546875" style="49" customWidth="1"/>
    <col min="6441" max="6441" width="10.85546875" style="49" customWidth="1"/>
    <col min="6442" max="6442" width="6.5" style="49" customWidth="1"/>
    <col min="6443" max="6443" width="10.85546875" style="49" customWidth="1"/>
    <col min="6444" max="6444" width="11.10546875" style="49" customWidth="1"/>
    <col min="6445" max="6445" width="10.85546875" style="49" customWidth="1"/>
    <col min="6446" max="6446" width="2.5" style="49" customWidth="1"/>
    <col min="6447" max="6656" width="9.42578125" style="49"/>
    <col min="6657" max="6657" width="2.5" style="49" customWidth="1"/>
    <col min="6658" max="6658" width="4.85546875" style="49" customWidth="1"/>
    <col min="6659" max="6659" width="29.7109375" style="49" customWidth="1"/>
    <col min="6660" max="6660" width="2.92578125" style="49" customWidth="1"/>
    <col min="6661" max="6661" width="19.35546875" style="49" customWidth="1"/>
    <col min="6662" max="6662" width="2.5" style="49" customWidth="1"/>
    <col min="6663" max="6666" width="9.42578125" style="49"/>
    <col min="6667" max="6667" width="4.78515625" style="49" customWidth="1"/>
    <col min="6668" max="6668" width="9.42578125" style="49"/>
    <col min="6669" max="6669" width="2.35546875" style="49" customWidth="1"/>
    <col min="6670" max="6670" width="9.28515625" style="49" customWidth="1"/>
    <col min="6671" max="6671" width="1.17578125" style="49" customWidth="1"/>
    <col min="6672" max="6672" width="10.85546875" style="49" customWidth="1"/>
    <col min="6673" max="6673" width="2.78515625" style="49" customWidth="1"/>
    <col min="6674" max="6674" width="9.42578125" style="49" customWidth="1"/>
    <col min="6675" max="6675" width="1.17578125" style="49" customWidth="1"/>
    <col min="6676" max="6676" width="11.28515625" style="49" customWidth="1"/>
    <col min="6677" max="6677" width="2.5" style="49" customWidth="1"/>
    <col min="6678" max="6678" width="12.3203125" style="49" customWidth="1"/>
    <col min="6679" max="6679" width="6.60546875" style="49" customWidth="1"/>
    <col min="6680" max="6681" width="2.5" style="49" customWidth="1"/>
    <col min="6682" max="6682" width="9.42578125" style="49"/>
    <col min="6683" max="6683" width="4.78515625" style="49" customWidth="1"/>
    <col min="6684" max="6684" width="2.10546875" style="49" customWidth="1"/>
    <col min="6685" max="6688" width="9.92578125" style="49" customWidth="1"/>
    <col min="6689" max="6689" width="10.60546875" style="49" customWidth="1"/>
    <col min="6690" max="6690" width="9.92578125" style="49" customWidth="1"/>
    <col min="6691" max="6691" width="2.60546875" style="49" customWidth="1"/>
    <col min="6692" max="6693" width="2.5" style="49" customWidth="1"/>
    <col min="6694" max="6694" width="2.35546875" style="49" customWidth="1"/>
    <col min="6695" max="6695" width="10.85546875" style="49" customWidth="1"/>
    <col min="6696" max="6696" width="11.10546875" style="49" customWidth="1"/>
    <col min="6697" max="6697" width="10.85546875" style="49" customWidth="1"/>
    <col min="6698" max="6698" width="6.5" style="49" customWidth="1"/>
    <col min="6699" max="6699" width="10.85546875" style="49" customWidth="1"/>
    <col min="6700" max="6700" width="11.10546875" style="49" customWidth="1"/>
    <col min="6701" max="6701" width="10.85546875" style="49" customWidth="1"/>
    <col min="6702" max="6702" width="2.5" style="49" customWidth="1"/>
    <col min="6703" max="6912" width="9.42578125" style="49"/>
    <col min="6913" max="6913" width="2.5" style="49" customWidth="1"/>
    <col min="6914" max="6914" width="4.85546875" style="49" customWidth="1"/>
    <col min="6915" max="6915" width="29.7109375" style="49" customWidth="1"/>
    <col min="6916" max="6916" width="2.92578125" style="49" customWidth="1"/>
    <col min="6917" max="6917" width="19.35546875" style="49" customWidth="1"/>
    <col min="6918" max="6918" width="2.5" style="49" customWidth="1"/>
    <col min="6919" max="6922" width="9.42578125" style="49"/>
    <col min="6923" max="6923" width="4.78515625" style="49" customWidth="1"/>
    <col min="6924" max="6924" width="9.42578125" style="49"/>
    <col min="6925" max="6925" width="2.35546875" style="49" customWidth="1"/>
    <col min="6926" max="6926" width="9.28515625" style="49" customWidth="1"/>
    <col min="6927" max="6927" width="1.17578125" style="49" customWidth="1"/>
    <col min="6928" max="6928" width="10.85546875" style="49" customWidth="1"/>
    <col min="6929" max="6929" width="2.78515625" style="49" customWidth="1"/>
    <col min="6930" max="6930" width="9.42578125" style="49" customWidth="1"/>
    <col min="6931" max="6931" width="1.17578125" style="49" customWidth="1"/>
    <col min="6932" max="6932" width="11.28515625" style="49" customWidth="1"/>
    <col min="6933" max="6933" width="2.5" style="49" customWidth="1"/>
    <col min="6934" max="6934" width="12.3203125" style="49" customWidth="1"/>
    <col min="6935" max="6935" width="6.60546875" style="49" customWidth="1"/>
    <col min="6936" max="6937" width="2.5" style="49" customWidth="1"/>
    <col min="6938" max="6938" width="9.42578125" style="49"/>
    <col min="6939" max="6939" width="4.78515625" style="49" customWidth="1"/>
    <col min="6940" max="6940" width="2.10546875" style="49" customWidth="1"/>
    <col min="6941" max="6944" width="9.92578125" style="49" customWidth="1"/>
    <col min="6945" max="6945" width="10.60546875" style="49" customWidth="1"/>
    <col min="6946" max="6946" width="9.92578125" style="49" customWidth="1"/>
    <col min="6947" max="6947" width="2.60546875" style="49" customWidth="1"/>
    <col min="6948" max="6949" width="2.5" style="49" customWidth="1"/>
    <col min="6950" max="6950" width="2.35546875" style="49" customWidth="1"/>
    <col min="6951" max="6951" width="10.85546875" style="49" customWidth="1"/>
    <col min="6952" max="6952" width="11.10546875" style="49" customWidth="1"/>
    <col min="6953" max="6953" width="10.85546875" style="49" customWidth="1"/>
    <col min="6954" max="6954" width="6.5" style="49" customWidth="1"/>
    <col min="6955" max="6955" width="10.85546875" style="49" customWidth="1"/>
    <col min="6956" max="6956" width="11.10546875" style="49" customWidth="1"/>
    <col min="6957" max="6957" width="10.85546875" style="49" customWidth="1"/>
    <col min="6958" max="6958" width="2.5" style="49" customWidth="1"/>
    <col min="6959" max="7168" width="8.85546875" style="49"/>
    <col min="7169" max="7169" width="2.5" style="49" customWidth="1"/>
    <col min="7170" max="7170" width="4.85546875" style="49" customWidth="1"/>
    <col min="7171" max="7171" width="29.7109375" style="49" customWidth="1"/>
    <col min="7172" max="7172" width="2.92578125" style="49" customWidth="1"/>
    <col min="7173" max="7173" width="19.35546875" style="49" customWidth="1"/>
    <col min="7174" max="7174" width="2.5" style="49" customWidth="1"/>
    <col min="7175" max="7178" width="9.42578125" style="49"/>
    <col min="7179" max="7179" width="4.78515625" style="49" customWidth="1"/>
    <col min="7180" max="7180" width="9.42578125" style="49"/>
    <col min="7181" max="7181" width="2.35546875" style="49" customWidth="1"/>
    <col min="7182" max="7182" width="9.28515625" style="49" customWidth="1"/>
    <col min="7183" max="7183" width="1.17578125" style="49" customWidth="1"/>
    <col min="7184" max="7184" width="10.85546875" style="49" customWidth="1"/>
    <col min="7185" max="7185" width="2.78515625" style="49" customWidth="1"/>
    <col min="7186" max="7186" width="9.42578125" style="49" customWidth="1"/>
    <col min="7187" max="7187" width="1.17578125" style="49" customWidth="1"/>
    <col min="7188" max="7188" width="11.28515625" style="49" customWidth="1"/>
    <col min="7189" max="7189" width="2.5" style="49" customWidth="1"/>
    <col min="7190" max="7190" width="12.3203125" style="49" customWidth="1"/>
    <col min="7191" max="7191" width="6.60546875" style="49" customWidth="1"/>
    <col min="7192" max="7193" width="2.5" style="49" customWidth="1"/>
    <col min="7194" max="7194" width="9.42578125" style="49"/>
    <col min="7195" max="7195" width="4.78515625" style="49" customWidth="1"/>
    <col min="7196" max="7196" width="2.10546875" style="49" customWidth="1"/>
    <col min="7197" max="7200" width="9.92578125" style="49" customWidth="1"/>
    <col min="7201" max="7201" width="10.60546875" style="49" customWidth="1"/>
    <col min="7202" max="7202" width="9.92578125" style="49" customWidth="1"/>
    <col min="7203" max="7203" width="2.60546875" style="49" customWidth="1"/>
    <col min="7204" max="7205" width="2.5" style="49" customWidth="1"/>
    <col min="7206" max="7206" width="2.35546875" style="49" customWidth="1"/>
    <col min="7207" max="7207" width="10.85546875" style="49" customWidth="1"/>
    <col min="7208" max="7208" width="11.10546875" style="49" customWidth="1"/>
    <col min="7209" max="7209" width="10.85546875" style="49" customWidth="1"/>
    <col min="7210" max="7210" width="6.5" style="49" customWidth="1"/>
    <col min="7211" max="7211" width="10.85546875" style="49" customWidth="1"/>
    <col min="7212" max="7212" width="11.10546875" style="49" customWidth="1"/>
    <col min="7213" max="7213" width="10.85546875" style="49" customWidth="1"/>
    <col min="7214" max="7214" width="2.5" style="49" customWidth="1"/>
    <col min="7215" max="7424" width="9.42578125" style="49"/>
    <col min="7425" max="7425" width="2.5" style="49" customWidth="1"/>
    <col min="7426" max="7426" width="4.85546875" style="49" customWidth="1"/>
    <col min="7427" max="7427" width="29.7109375" style="49" customWidth="1"/>
    <col min="7428" max="7428" width="2.92578125" style="49" customWidth="1"/>
    <col min="7429" max="7429" width="19.35546875" style="49" customWidth="1"/>
    <col min="7430" max="7430" width="2.5" style="49" customWidth="1"/>
    <col min="7431" max="7434" width="9.42578125" style="49"/>
    <col min="7435" max="7435" width="4.78515625" style="49" customWidth="1"/>
    <col min="7436" max="7436" width="9.42578125" style="49"/>
    <col min="7437" max="7437" width="2.35546875" style="49" customWidth="1"/>
    <col min="7438" max="7438" width="9.28515625" style="49" customWidth="1"/>
    <col min="7439" max="7439" width="1.17578125" style="49" customWidth="1"/>
    <col min="7440" max="7440" width="10.85546875" style="49" customWidth="1"/>
    <col min="7441" max="7441" width="2.78515625" style="49" customWidth="1"/>
    <col min="7442" max="7442" width="9.42578125" style="49" customWidth="1"/>
    <col min="7443" max="7443" width="1.17578125" style="49" customWidth="1"/>
    <col min="7444" max="7444" width="11.28515625" style="49" customWidth="1"/>
    <col min="7445" max="7445" width="2.5" style="49" customWidth="1"/>
    <col min="7446" max="7446" width="12.3203125" style="49" customWidth="1"/>
    <col min="7447" max="7447" width="6.60546875" style="49" customWidth="1"/>
    <col min="7448" max="7449" width="2.5" style="49" customWidth="1"/>
    <col min="7450" max="7450" width="9.42578125" style="49"/>
    <col min="7451" max="7451" width="4.78515625" style="49" customWidth="1"/>
    <col min="7452" max="7452" width="2.10546875" style="49" customWidth="1"/>
    <col min="7453" max="7456" width="9.92578125" style="49" customWidth="1"/>
    <col min="7457" max="7457" width="10.60546875" style="49" customWidth="1"/>
    <col min="7458" max="7458" width="9.92578125" style="49" customWidth="1"/>
    <col min="7459" max="7459" width="2.60546875" style="49" customWidth="1"/>
    <col min="7460" max="7461" width="2.5" style="49" customWidth="1"/>
    <col min="7462" max="7462" width="2.35546875" style="49" customWidth="1"/>
    <col min="7463" max="7463" width="10.85546875" style="49" customWidth="1"/>
    <col min="7464" max="7464" width="11.10546875" style="49" customWidth="1"/>
    <col min="7465" max="7465" width="10.85546875" style="49" customWidth="1"/>
    <col min="7466" max="7466" width="6.5" style="49" customWidth="1"/>
    <col min="7467" max="7467" width="10.85546875" style="49" customWidth="1"/>
    <col min="7468" max="7468" width="11.10546875" style="49" customWidth="1"/>
    <col min="7469" max="7469" width="10.85546875" style="49" customWidth="1"/>
    <col min="7470" max="7470" width="2.5" style="49" customWidth="1"/>
    <col min="7471" max="7680" width="9.42578125" style="49"/>
    <col min="7681" max="7681" width="2.5" style="49" customWidth="1"/>
    <col min="7682" max="7682" width="4.85546875" style="49" customWidth="1"/>
    <col min="7683" max="7683" width="29.7109375" style="49" customWidth="1"/>
    <col min="7684" max="7684" width="2.92578125" style="49" customWidth="1"/>
    <col min="7685" max="7685" width="19.35546875" style="49" customWidth="1"/>
    <col min="7686" max="7686" width="2.5" style="49" customWidth="1"/>
    <col min="7687" max="7690" width="9.42578125" style="49"/>
    <col min="7691" max="7691" width="4.78515625" style="49" customWidth="1"/>
    <col min="7692" max="7692" width="9.42578125" style="49"/>
    <col min="7693" max="7693" width="2.35546875" style="49" customWidth="1"/>
    <col min="7694" max="7694" width="9.28515625" style="49" customWidth="1"/>
    <col min="7695" max="7695" width="1.17578125" style="49" customWidth="1"/>
    <col min="7696" max="7696" width="10.85546875" style="49" customWidth="1"/>
    <col min="7697" max="7697" width="2.78515625" style="49" customWidth="1"/>
    <col min="7698" max="7698" width="9.42578125" style="49" customWidth="1"/>
    <col min="7699" max="7699" width="1.17578125" style="49" customWidth="1"/>
    <col min="7700" max="7700" width="11.28515625" style="49" customWidth="1"/>
    <col min="7701" max="7701" width="2.5" style="49" customWidth="1"/>
    <col min="7702" max="7702" width="12.3203125" style="49" customWidth="1"/>
    <col min="7703" max="7703" width="6.60546875" style="49" customWidth="1"/>
    <col min="7704" max="7705" width="2.5" style="49" customWidth="1"/>
    <col min="7706" max="7706" width="9.42578125" style="49"/>
    <col min="7707" max="7707" width="4.78515625" style="49" customWidth="1"/>
    <col min="7708" max="7708" width="2.10546875" style="49" customWidth="1"/>
    <col min="7709" max="7712" width="9.92578125" style="49" customWidth="1"/>
    <col min="7713" max="7713" width="10.60546875" style="49" customWidth="1"/>
    <col min="7714" max="7714" width="9.92578125" style="49" customWidth="1"/>
    <col min="7715" max="7715" width="2.60546875" style="49" customWidth="1"/>
    <col min="7716" max="7717" width="2.5" style="49" customWidth="1"/>
    <col min="7718" max="7718" width="2.35546875" style="49" customWidth="1"/>
    <col min="7719" max="7719" width="10.85546875" style="49" customWidth="1"/>
    <col min="7720" max="7720" width="11.10546875" style="49" customWidth="1"/>
    <col min="7721" max="7721" width="10.85546875" style="49" customWidth="1"/>
    <col min="7722" max="7722" width="6.5" style="49" customWidth="1"/>
    <col min="7723" max="7723" width="10.85546875" style="49" customWidth="1"/>
    <col min="7724" max="7724" width="11.10546875" style="49" customWidth="1"/>
    <col min="7725" max="7725" width="10.85546875" style="49" customWidth="1"/>
    <col min="7726" max="7726" width="2.5" style="49" customWidth="1"/>
    <col min="7727" max="7936" width="9.42578125" style="49"/>
    <col min="7937" max="7937" width="2.5" style="49" customWidth="1"/>
    <col min="7938" max="7938" width="4.85546875" style="49" customWidth="1"/>
    <col min="7939" max="7939" width="29.7109375" style="49" customWidth="1"/>
    <col min="7940" max="7940" width="2.92578125" style="49" customWidth="1"/>
    <col min="7941" max="7941" width="19.35546875" style="49" customWidth="1"/>
    <col min="7942" max="7942" width="2.5" style="49" customWidth="1"/>
    <col min="7943" max="7946" width="9.42578125" style="49"/>
    <col min="7947" max="7947" width="4.78515625" style="49" customWidth="1"/>
    <col min="7948" max="7948" width="9.42578125" style="49"/>
    <col min="7949" max="7949" width="2.35546875" style="49" customWidth="1"/>
    <col min="7950" max="7950" width="9.28515625" style="49" customWidth="1"/>
    <col min="7951" max="7951" width="1.17578125" style="49" customWidth="1"/>
    <col min="7952" max="7952" width="10.85546875" style="49" customWidth="1"/>
    <col min="7953" max="7953" width="2.78515625" style="49" customWidth="1"/>
    <col min="7954" max="7954" width="9.42578125" style="49" customWidth="1"/>
    <col min="7955" max="7955" width="1.17578125" style="49" customWidth="1"/>
    <col min="7956" max="7956" width="11.28515625" style="49" customWidth="1"/>
    <col min="7957" max="7957" width="2.5" style="49" customWidth="1"/>
    <col min="7958" max="7958" width="12.3203125" style="49" customWidth="1"/>
    <col min="7959" max="7959" width="6.60546875" style="49" customWidth="1"/>
    <col min="7960" max="7961" width="2.5" style="49" customWidth="1"/>
    <col min="7962" max="7962" width="9.42578125" style="49"/>
    <col min="7963" max="7963" width="4.78515625" style="49" customWidth="1"/>
    <col min="7964" max="7964" width="2.10546875" style="49" customWidth="1"/>
    <col min="7965" max="7968" width="9.92578125" style="49" customWidth="1"/>
    <col min="7969" max="7969" width="10.60546875" style="49" customWidth="1"/>
    <col min="7970" max="7970" width="9.92578125" style="49" customWidth="1"/>
    <col min="7971" max="7971" width="2.60546875" style="49" customWidth="1"/>
    <col min="7972" max="7973" width="2.5" style="49" customWidth="1"/>
    <col min="7974" max="7974" width="2.35546875" style="49" customWidth="1"/>
    <col min="7975" max="7975" width="10.85546875" style="49" customWidth="1"/>
    <col min="7976" max="7976" width="11.10546875" style="49" customWidth="1"/>
    <col min="7977" max="7977" width="10.85546875" style="49" customWidth="1"/>
    <col min="7978" max="7978" width="6.5" style="49" customWidth="1"/>
    <col min="7979" max="7979" width="10.85546875" style="49" customWidth="1"/>
    <col min="7980" max="7980" width="11.10546875" style="49" customWidth="1"/>
    <col min="7981" max="7981" width="10.85546875" style="49" customWidth="1"/>
    <col min="7982" max="7982" width="2.5" style="49" customWidth="1"/>
    <col min="7983" max="8192" width="8.85546875" style="49"/>
    <col min="8193" max="8193" width="2.5" style="49" customWidth="1"/>
    <col min="8194" max="8194" width="4.85546875" style="49" customWidth="1"/>
    <col min="8195" max="8195" width="29.7109375" style="49" customWidth="1"/>
    <col min="8196" max="8196" width="2.92578125" style="49" customWidth="1"/>
    <col min="8197" max="8197" width="19.35546875" style="49" customWidth="1"/>
    <col min="8198" max="8198" width="2.5" style="49" customWidth="1"/>
    <col min="8199" max="8202" width="9.42578125" style="49"/>
    <col min="8203" max="8203" width="4.78515625" style="49" customWidth="1"/>
    <col min="8204" max="8204" width="9.42578125" style="49"/>
    <col min="8205" max="8205" width="2.35546875" style="49" customWidth="1"/>
    <col min="8206" max="8206" width="9.28515625" style="49" customWidth="1"/>
    <col min="8207" max="8207" width="1.17578125" style="49" customWidth="1"/>
    <col min="8208" max="8208" width="10.85546875" style="49" customWidth="1"/>
    <col min="8209" max="8209" width="2.78515625" style="49" customWidth="1"/>
    <col min="8210" max="8210" width="9.42578125" style="49" customWidth="1"/>
    <col min="8211" max="8211" width="1.17578125" style="49" customWidth="1"/>
    <col min="8212" max="8212" width="11.28515625" style="49" customWidth="1"/>
    <col min="8213" max="8213" width="2.5" style="49" customWidth="1"/>
    <col min="8214" max="8214" width="12.3203125" style="49" customWidth="1"/>
    <col min="8215" max="8215" width="6.60546875" style="49" customWidth="1"/>
    <col min="8216" max="8217" width="2.5" style="49" customWidth="1"/>
    <col min="8218" max="8218" width="9.42578125" style="49"/>
    <col min="8219" max="8219" width="4.78515625" style="49" customWidth="1"/>
    <col min="8220" max="8220" width="2.10546875" style="49" customWidth="1"/>
    <col min="8221" max="8224" width="9.92578125" style="49" customWidth="1"/>
    <col min="8225" max="8225" width="10.60546875" style="49" customWidth="1"/>
    <col min="8226" max="8226" width="9.92578125" style="49" customWidth="1"/>
    <col min="8227" max="8227" width="2.60546875" style="49" customWidth="1"/>
    <col min="8228" max="8229" width="2.5" style="49" customWidth="1"/>
    <col min="8230" max="8230" width="2.35546875" style="49" customWidth="1"/>
    <col min="8231" max="8231" width="10.85546875" style="49" customWidth="1"/>
    <col min="8232" max="8232" width="11.10546875" style="49" customWidth="1"/>
    <col min="8233" max="8233" width="10.85546875" style="49" customWidth="1"/>
    <col min="8234" max="8234" width="6.5" style="49" customWidth="1"/>
    <col min="8235" max="8235" width="10.85546875" style="49" customWidth="1"/>
    <col min="8236" max="8236" width="11.10546875" style="49" customWidth="1"/>
    <col min="8237" max="8237" width="10.85546875" style="49" customWidth="1"/>
    <col min="8238" max="8238" width="2.5" style="49" customWidth="1"/>
    <col min="8239" max="8448" width="9.42578125" style="49"/>
    <col min="8449" max="8449" width="2.5" style="49" customWidth="1"/>
    <col min="8450" max="8450" width="4.85546875" style="49" customWidth="1"/>
    <col min="8451" max="8451" width="29.7109375" style="49" customWidth="1"/>
    <col min="8452" max="8452" width="2.92578125" style="49" customWidth="1"/>
    <col min="8453" max="8453" width="19.35546875" style="49" customWidth="1"/>
    <col min="8454" max="8454" width="2.5" style="49" customWidth="1"/>
    <col min="8455" max="8458" width="9.42578125" style="49"/>
    <col min="8459" max="8459" width="4.78515625" style="49" customWidth="1"/>
    <col min="8460" max="8460" width="9.42578125" style="49"/>
    <col min="8461" max="8461" width="2.35546875" style="49" customWidth="1"/>
    <col min="8462" max="8462" width="9.28515625" style="49" customWidth="1"/>
    <col min="8463" max="8463" width="1.17578125" style="49" customWidth="1"/>
    <col min="8464" max="8464" width="10.85546875" style="49" customWidth="1"/>
    <col min="8465" max="8465" width="2.78515625" style="49" customWidth="1"/>
    <col min="8466" max="8466" width="9.42578125" style="49" customWidth="1"/>
    <col min="8467" max="8467" width="1.17578125" style="49" customWidth="1"/>
    <col min="8468" max="8468" width="11.28515625" style="49" customWidth="1"/>
    <col min="8469" max="8469" width="2.5" style="49" customWidth="1"/>
    <col min="8470" max="8470" width="12.3203125" style="49" customWidth="1"/>
    <col min="8471" max="8471" width="6.60546875" style="49" customWidth="1"/>
    <col min="8472" max="8473" width="2.5" style="49" customWidth="1"/>
    <col min="8474" max="8474" width="9.42578125" style="49"/>
    <col min="8475" max="8475" width="4.78515625" style="49" customWidth="1"/>
    <col min="8476" max="8476" width="2.10546875" style="49" customWidth="1"/>
    <col min="8477" max="8480" width="9.92578125" style="49" customWidth="1"/>
    <col min="8481" max="8481" width="10.60546875" style="49" customWidth="1"/>
    <col min="8482" max="8482" width="9.92578125" style="49" customWidth="1"/>
    <col min="8483" max="8483" width="2.60546875" style="49" customWidth="1"/>
    <col min="8484" max="8485" width="2.5" style="49" customWidth="1"/>
    <col min="8486" max="8486" width="2.35546875" style="49" customWidth="1"/>
    <col min="8487" max="8487" width="10.85546875" style="49" customWidth="1"/>
    <col min="8488" max="8488" width="11.10546875" style="49" customWidth="1"/>
    <col min="8489" max="8489" width="10.85546875" style="49" customWidth="1"/>
    <col min="8490" max="8490" width="6.5" style="49" customWidth="1"/>
    <col min="8491" max="8491" width="10.85546875" style="49" customWidth="1"/>
    <col min="8492" max="8492" width="11.10546875" style="49" customWidth="1"/>
    <col min="8493" max="8493" width="10.85546875" style="49" customWidth="1"/>
    <col min="8494" max="8494" width="2.5" style="49" customWidth="1"/>
    <col min="8495" max="8704" width="9.42578125" style="49"/>
    <col min="8705" max="8705" width="2.5" style="49" customWidth="1"/>
    <col min="8706" max="8706" width="4.85546875" style="49" customWidth="1"/>
    <col min="8707" max="8707" width="29.7109375" style="49" customWidth="1"/>
    <col min="8708" max="8708" width="2.92578125" style="49" customWidth="1"/>
    <col min="8709" max="8709" width="19.35546875" style="49" customWidth="1"/>
    <col min="8710" max="8710" width="2.5" style="49" customWidth="1"/>
    <col min="8711" max="8714" width="9.42578125" style="49"/>
    <col min="8715" max="8715" width="4.78515625" style="49" customWidth="1"/>
    <col min="8716" max="8716" width="9.42578125" style="49"/>
    <col min="8717" max="8717" width="2.35546875" style="49" customWidth="1"/>
    <col min="8718" max="8718" width="9.28515625" style="49" customWidth="1"/>
    <col min="8719" max="8719" width="1.17578125" style="49" customWidth="1"/>
    <col min="8720" max="8720" width="10.85546875" style="49" customWidth="1"/>
    <col min="8721" max="8721" width="2.78515625" style="49" customWidth="1"/>
    <col min="8722" max="8722" width="9.42578125" style="49" customWidth="1"/>
    <col min="8723" max="8723" width="1.17578125" style="49" customWidth="1"/>
    <col min="8724" max="8724" width="11.28515625" style="49" customWidth="1"/>
    <col min="8725" max="8725" width="2.5" style="49" customWidth="1"/>
    <col min="8726" max="8726" width="12.3203125" style="49" customWidth="1"/>
    <col min="8727" max="8727" width="6.60546875" style="49" customWidth="1"/>
    <col min="8728" max="8729" width="2.5" style="49" customWidth="1"/>
    <col min="8730" max="8730" width="9.42578125" style="49"/>
    <col min="8731" max="8731" width="4.78515625" style="49" customWidth="1"/>
    <col min="8732" max="8732" width="2.10546875" style="49" customWidth="1"/>
    <col min="8733" max="8736" width="9.92578125" style="49" customWidth="1"/>
    <col min="8737" max="8737" width="10.60546875" style="49" customWidth="1"/>
    <col min="8738" max="8738" width="9.92578125" style="49" customWidth="1"/>
    <col min="8739" max="8739" width="2.60546875" style="49" customWidth="1"/>
    <col min="8740" max="8741" width="2.5" style="49" customWidth="1"/>
    <col min="8742" max="8742" width="2.35546875" style="49" customWidth="1"/>
    <col min="8743" max="8743" width="10.85546875" style="49" customWidth="1"/>
    <col min="8744" max="8744" width="11.10546875" style="49" customWidth="1"/>
    <col min="8745" max="8745" width="10.85546875" style="49" customWidth="1"/>
    <col min="8746" max="8746" width="6.5" style="49" customWidth="1"/>
    <col min="8747" max="8747" width="10.85546875" style="49" customWidth="1"/>
    <col min="8748" max="8748" width="11.10546875" style="49" customWidth="1"/>
    <col min="8749" max="8749" width="10.85546875" style="49" customWidth="1"/>
    <col min="8750" max="8750" width="2.5" style="49" customWidth="1"/>
    <col min="8751" max="8960" width="9.42578125" style="49"/>
    <col min="8961" max="8961" width="2.5" style="49" customWidth="1"/>
    <col min="8962" max="8962" width="4.85546875" style="49" customWidth="1"/>
    <col min="8963" max="8963" width="29.7109375" style="49" customWidth="1"/>
    <col min="8964" max="8964" width="2.92578125" style="49" customWidth="1"/>
    <col min="8965" max="8965" width="19.35546875" style="49" customWidth="1"/>
    <col min="8966" max="8966" width="2.5" style="49" customWidth="1"/>
    <col min="8967" max="8970" width="9.42578125" style="49"/>
    <col min="8971" max="8971" width="4.78515625" style="49" customWidth="1"/>
    <col min="8972" max="8972" width="9.42578125" style="49"/>
    <col min="8973" max="8973" width="2.35546875" style="49" customWidth="1"/>
    <col min="8974" max="8974" width="9.28515625" style="49" customWidth="1"/>
    <col min="8975" max="8975" width="1.17578125" style="49" customWidth="1"/>
    <col min="8976" max="8976" width="10.85546875" style="49" customWidth="1"/>
    <col min="8977" max="8977" width="2.78515625" style="49" customWidth="1"/>
    <col min="8978" max="8978" width="9.42578125" style="49" customWidth="1"/>
    <col min="8979" max="8979" width="1.17578125" style="49" customWidth="1"/>
    <col min="8980" max="8980" width="11.28515625" style="49" customWidth="1"/>
    <col min="8981" max="8981" width="2.5" style="49" customWidth="1"/>
    <col min="8982" max="8982" width="12.3203125" style="49" customWidth="1"/>
    <col min="8983" max="8983" width="6.60546875" style="49" customWidth="1"/>
    <col min="8984" max="8985" width="2.5" style="49" customWidth="1"/>
    <col min="8986" max="8986" width="9.42578125" style="49"/>
    <col min="8987" max="8987" width="4.78515625" style="49" customWidth="1"/>
    <col min="8988" max="8988" width="2.10546875" style="49" customWidth="1"/>
    <col min="8989" max="8992" width="9.92578125" style="49" customWidth="1"/>
    <col min="8993" max="8993" width="10.60546875" style="49" customWidth="1"/>
    <col min="8994" max="8994" width="9.92578125" style="49" customWidth="1"/>
    <col min="8995" max="8995" width="2.60546875" style="49" customWidth="1"/>
    <col min="8996" max="8997" width="2.5" style="49" customWidth="1"/>
    <col min="8998" max="8998" width="2.35546875" style="49" customWidth="1"/>
    <col min="8999" max="8999" width="10.85546875" style="49" customWidth="1"/>
    <col min="9000" max="9000" width="11.10546875" style="49" customWidth="1"/>
    <col min="9001" max="9001" width="10.85546875" style="49" customWidth="1"/>
    <col min="9002" max="9002" width="6.5" style="49" customWidth="1"/>
    <col min="9003" max="9003" width="10.85546875" style="49" customWidth="1"/>
    <col min="9004" max="9004" width="11.10546875" style="49" customWidth="1"/>
    <col min="9005" max="9005" width="10.85546875" style="49" customWidth="1"/>
    <col min="9006" max="9006" width="2.5" style="49" customWidth="1"/>
    <col min="9007" max="9216" width="8.85546875" style="49"/>
    <col min="9217" max="9217" width="2.5" style="49" customWidth="1"/>
    <col min="9218" max="9218" width="4.85546875" style="49" customWidth="1"/>
    <col min="9219" max="9219" width="29.7109375" style="49" customWidth="1"/>
    <col min="9220" max="9220" width="2.92578125" style="49" customWidth="1"/>
    <col min="9221" max="9221" width="19.35546875" style="49" customWidth="1"/>
    <col min="9222" max="9222" width="2.5" style="49" customWidth="1"/>
    <col min="9223" max="9226" width="9.42578125" style="49"/>
    <col min="9227" max="9227" width="4.78515625" style="49" customWidth="1"/>
    <col min="9228" max="9228" width="9.42578125" style="49"/>
    <col min="9229" max="9229" width="2.35546875" style="49" customWidth="1"/>
    <col min="9230" max="9230" width="9.28515625" style="49" customWidth="1"/>
    <col min="9231" max="9231" width="1.17578125" style="49" customWidth="1"/>
    <col min="9232" max="9232" width="10.85546875" style="49" customWidth="1"/>
    <col min="9233" max="9233" width="2.78515625" style="49" customWidth="1"/>
    <col min="9234" max="9234" width="9.42578125" style="49" customWidth="1"/>
    <col min="9235" max="9235" width="1.17578125" style="49" customWidth="1"/>
    <col min="9236" max="9236" width="11.28515625" style="49" customWidth="1"/>
    <col min="9237" max="9237" width="2.5" style="49" customWidth="1"/>
    <col min="9238" max="9238" width="12.3203125" style="49" customWidth="1"/>
    <col min="9239" max="9239" width="6.60546875" style="49" customWidth="1"/>
    <col min="9240" max="9241" width="2.5" style="49" customWidth="1"/>
    <col min="9242" max="9242" width="9.42578125" style="49"/>
    <col min="9243" max="9243" width="4.78515625" style="49" customWidth="1"/>
    <col min="9244" max="9244" width="2.10546875" style="49" customWidth="1"/>
    <col min="9245" max="9248" width="9.92578125" style="49" customWidth="1"/>
    <col min="9249" max="9249" width="10.60546875" style="49" customWidth="1"/>
    <col min="9250" max="9250" width="9.92578125" style="49" customWidth="1"/>
    <col min="9251" max="9251" width="2.60546875" style="49" customWidth="1"/>
    <col min="9252" max="9253" width="2.5" style="49" customWidth="1"/>
    <col min="9254" max="9254" width="2.35546875" style="49" customWidth="1"/>
    <col min="9255" max="9255" width="10.85546875" style="49" customWidth="1"/>
    <col min="9256" max="9256" width="11.10546875" style="49" customWidth="1"/>
    <col min="9257" max="9257" width="10.85546875" style="49" customWidth="1"/>
    <col min="9258" max="9258" width="6.5" style="49" customWidth="1"/>
    <col min="9259" max="9259" width="10.85546875" style="49" customWidth="1"/>
    <col min="9260" max="9260" width="11.10546875" style="49" customWidth="1"/>
    <col min="9261" max="9261" width="10.85546875" style="49" customWidth="1"/>
    <col min="9262" max="9262" width="2.5" style="49" customWidth="1"/>
    <col min="9263" max="9472" width="9.42578125" style="49"/>
    <col min="9473" max="9473" width="2.5" style="49" customWidth="1"/>
    <col min="9474" max="9474" width="4.85546875" style="49" customWidth="1"/>
    <col min="9475" max="9475" width="29.7109375" style="49" customWidth="1"/>
    <col min="9476" max="9476" width="2.92578125" style="49" customWidth="1"/>
    <col min="9477" max="9477" width="19.35546875" style="49" customWidth="1"/>
    <col min="9478" max="9478" width="2.5" style="49" customWidth="1"/>
    <col min="9479" max="9482" width="9.42578125" style="49"/>
    <col min="9483" max="9483" width="4.78515625" style="49" customWidth="1"/>
    <col min="9484" max="9484" width="9.42578125" style="49"/>
    <col min="9485" max="9485" width="2.35546875" style="49" customWidth="1"/>
    <col min="9486" max="9486" width="9.28515625" style="49" customWidth="1"/>
    <col min="9487" max="9487" width="1.17578125" style="49" customWidth="1"/>
    <col min="9488" max="9488" width="10.85546875" style="49" customWidth="1"/>
    <col min="9489" max="9489" width="2.78515625" style="49" customWidth="1"/>
    <col min="9490" max="9490" width="9.42578125" style="49" customWidth="1"/>
    <col min="9491" max="9491" width="1.17578125" style="49" customWidth="1"/>
    <col min="9492" max="9492" width="11.28515625" style="49" customWidth="1"/>
    <col min="9493" max="9493" width="2.5" style="49" customWidth="1"/>
    <col min="9494" max="9494" width="12.3203125" style="49" customWidth="1"/>
    <col min="9495" max="9495" width="6.60546875" style="49" customWidth="1"/>
    <col min="9496" max="9497" width="2.5" style="49" customWidth="1"/>
    <col min="9498" max="9498" width="9.42578125" style="49"/>
    <col min="9499" max="9499" width="4.78515625" style="49" customWidth="1"/>
    <col min="9500" max="9500" width="2.10546875" style="49" customWidth="1"/>
    <col min="9501" max="9504" width="9.92578125" style="49" customWidth="1"/>
    <col min="9505" max="9505" width="10.60546875" style="49" customWidth="1"/>
    <col min="9506" max="9506" width="9.92578125" style="49" customWidth="1"/>
    <col min="9507" max="9507" width="2.60546875" style="49" customWidth="1"/>
    <col min="9508" max="9509" width="2.5" style="49" customWidth="1"/>
    <col min="9510" max="9510" width="2.35546875" style="49" customWidth="1"/>
    <col min="9511" max="9511" width="10.85546875" style="49" customWidth="1"/>
    <col min="9512" max="9512" width="11.10546875" style="49" customWidth="1"/>
    <col min="9513" max="9513" width="10.85546875" style="49" customWidth="1"/>
    <col min="9514" max="9514" width="6.5" style="49" customWidth="1"/>
    <col min="9515" max="9515" width="10.85546875" style="49" customWidth="1"/>
    <col min="9516" max="9516" width="11.10546875" style="49" customWidth="1"/>
    <col min="9517" max="9517" width="10.85546875" style="49" customWidth="1"/>
    <col min="9518" max="9518" width="2.5" style="49" customWidth="1"/>
    <col min="9519" max="9728" width="9.42578125" style="49"/>
    <col min="9729" max="9729" width="2.5" style="49" customWidth="1"/>
    <col min="9730" max="9730" width="4.85546875" style="49" customWidth="1"/>
    <col min="9731" max="9731" width="29.7109375" style="49" customWidth="1"/>
    <col min="9732" max="9732" width="2.92578125" style="49" customWidth="1"/>
    <col min="9733" max="9733" width="19.35546875" style="49" customWidth="1"/>
    <col min="9734" max="9734" width="2.5" style="49" customWidth="1"/>
    <col min="9735" max="9738" width="9.42578125" style="49"/>
    <col min="9739" max="9739" width="4.78515625" style="49" customWidth="1"/>
    <col min="9740" max="9740" width="9.42578125" style="49"/>
    <col min="9741" max="9741" width="2.35546875" style="49" customWidth="1"/>
    <col min="9742" max="9742" width="9.28515625" style="49" customWidth="1"/>
    <col min="9743" max="9743" width="1.17578125" style="49" customWidth="1"/>
    <col min="9744" max="9744" width="10.85546875" style="49" customWidth="1"/>
    <col min="9745" max="9745" width="2.78515625" style="49" customWidth="1"/>
    <col min="9746" max="9746" width="9.42578125" style="49" customWidth="1"/>
    <col min="9747" max="9747" width="1.17578125" style="49" customWidth="1"/>
    <col min="9748" max="9748" width="11.28515625" style="49" customWidth="1"/>
    <col min="9749" max="9749" width="2.5" style="49" customWidth="1"/>
    <col min="9750" max="9750" width="12.3203125" style="49" customWidth="1"/>
    <col min="9751" max="9751" width="6.60546875" style="49" customWidth="1"/>
    <col min="9752" max="9753" width="2.5" style="49" customWidth="1"/>
    <col min="9754" max="9754" width="9.42578125" style="49"/>
    <col min="9755" max="9755" width="4.78515625" style="49" customWidth="1"/>
    <col min="9756" max="9756" width="2.10546875" style="49" customWidth="1"/>
    <col min="9757" max="9760" width="9.92578125" style="49" customWidth="1"/>
    <col min="9761" max="9761" width="10.60546875" style="49" customWidth="1"/>
    <col min="9762" max="9762" width="9.92578125" style="49" customWidth="1"/>
    <col min="9763" max="9763" width="2.60546875" style="49" customWidth="1"/>
    <col min="9764" max="9765" width="2.5" style="49" customWidth="1"/>
    <col min="9766" max="9766" width="2.35546875" style="49" customWidth="1"/>
    <col min="9767" max="9767" width="10.85546875" style="49" customWidth="1"/>
    <col min="9768" max="9768" width="11.10546875" style="49" customWidth="1"/>
    <col min="9769" max="9769" width="10.85546875" style="49" customWidth="1"/>
    <col min="9770" max="9770" width="6.5" style="49" customWidth="1"/>
    <col min="9771" max="9771" width="10.85546875" style="49" customWidth="1"/>
    <col min="9772" max="9772" width="11.10546875" style="49" customWidth="1"/>
    <col min="9773" max="9773" width="10.85546875" style="49" customWidth="1"/>
    <col min="9774" max="9774" width="2.5" style="49" customWidth="1"/>
    <col min="9775" max="9984" width="9.42578125" style="49"/>
    <col min="9985" max="9985" width="2.5" style="49" customWidth="1"/>
    <col min="9986" max="9986" width="4.85546875" style="49" customWidth="1"/>
    <col min="9987" max="9987" width="29.7109375" style="49" customWidth="1"/>
    <col min="9988" max="9988" width="2.92578125" style="49" customWidth="1"/>
    <col min="9989" max="9989" width="19.35546875" style="49" customWidth="1"/>
    <col min="9990" max="9990" width="2.5" style="49" customWidth="1"/>
    <col min="9991" max="9994" width="9.42578125" style="49"/>
    <col min="9995" max="9995" width="4.78515625" style="49" customWidth="1"/>
    <col min="9996" max="9996" width="9.42578125" style="49"/>
    <col min="9997" max="9997" width="2.35546875" style="49" customWidth="1"/>
    <col min="9998" max="9998" width="9.28515625" style="49" customWidth="1"/>
    <col min="9999" max="9999" width="1.17578125" style="49" customWidth="1"/>
    <col min="10000" max="10000" width="10.85546875" style="49" customWidth="1"/>
    <col min="10001" max="10001" width="2.78515625" style="49" customWidth="1"/>
    <col min="10002" max="10002" width="9.42578125" style="49" customWidth="1"/>
    <col min="10003" max="10003" width="1.17578125" style="49" customWidth="1"/>
    <col min="10004" max="10004" width="11.28515625" style="49" customWidth="1"/>
    <col min="10005" max="10005" width="2.5" style="49" customWidth="1"/>
    <col min="10006" max="10006" width="12.3203125" style="49" customWidth="1"/>
    <col min="10007" max="10007" width="6.60546875" style="49" customWidth="1"/>
    <col min="10008" max="10009" width="2.5" style="49" customWidth="1"/>
    <col min="10010" max="10010" width="9.42578125" style="49"/>
    <col min="10011" max="10011" width="4.78515625" style="49" customWidth="1"/>
    <col min="10012" max="10012" width="2.10546875" style="49" customWidth="1"/>
    <col min="10013" max="10016" width="9.92578125" style="49" customWidth="1"/>
    <col min="10017" max="10017" width="10.60546875" style="49" customWidth="1"/>
    <col min="10018" max="10018" width="9.92578125" style="49" customWidth="1"/>
    <col min="10019" max="10019" width="2.60546875" style="49" customWidth="1"/>
    <col min="10020" max="10021" width="2.5" style="49" customWidth="1"/>
    <col min="10022" max="10022" width="2.35546875" style="49" customWidth="1"/>
    <col min="10023" max="10023" width="10.85546875" style="49" customWidth="1"/>
    <col min="10024" max="10024" width="11.10546875" style="49" customWidth="1"/>
    <col min="10025" max="10025" width="10.85546875" style="49" customWidth="1"/>
    <col min="10026" max="10026" width="6.5" style="49" customWidth="1"/>
    <col min="10027" max="10027" width="10.85546875" style="49" customWidth="1"/>
    <col min="10028" max="10028" width="11.10546875" style="49" customWidth="1"/>
    <col min="10029" max="10029" width="10.85546875" style="49" customWidth="1"/>
    <col min="10030" max="10030" width="2.5" style="49" customWidth="1"/>
    <col min="10031" max="10240" width="8.85546875" style="49"/>
    <col min="10241" max="10241" width="2.5" style="49" customWidth="1"/>
    <col min="10242" max="10242" width="4.85546875" style="49" customWidth="1"/>
    <col min="10243" max="10243" width="29.7109375" style="49" customWidth="1"/>
    <col min="10244" max="10244" width="2.92578125" style="49" customWidth="1"/>
    <col min="10245" max="10245" width="19.35546875" style="49" customWidth="1"/>
    <col min="10246" max="10246" width="2.5" style="49" customWidth="1"/>
    <col min="10247" max="10250" width="9.42578125" style="49"/>
    <col min="10251" max="10251" width="4.78515625" style="49" customWidth="1"/>
    <col min="10252" max="10252" width="9.42578125" style="49"/>
    <col min="10253" max="10253" width="2.35546875" style="49" customWidth="1"/>
    <col min="10254" max="10254" width="9.28515625" style="49" customWidth="1"/>
    <col min="10255" max="10255" width="1.17578125" style="49" customWidth="1"/>
    <col min="10256" max="10256" width="10.85546875" style="49" customWidth="1"/>
    <col min="10257" max="10257" width="2.78515625" style="49" customWidth="1"/>
    <col min="10258" max="10258" width="9.42578125" style="49" customWidth="1"/>
    <col min="10259" max="10259" width="1.17578125" style="49" customWidth="1"/>
    <col min="10260" max="10260" width="11.28515625" style="49" customWidth="1"/>
    <col min="10261" max="10261" width="2.5" style="49" customWidth="1"/>
    <col min="10262" max="10262" width="12.3203125" style="49" customWidth="1"/>
    <col min="10263" max="10263" width="6.60546875" style="49" customWidth="1"/>
    <col min="10264" max="10265" width="2.5" style="49" customWidth="1"/>
    <col min="10266" max="10266" width="9.42578125" style="49"/>
    <col min="10267" max="10267" width="4.78515625" style="49" customWidth="1"/>
    <col min="10268" max="10268" width="2.10546875" style="49" customWidth="1"/>
    <col min="10269" max="10272" width="9.92578125" style="49" customWidth="1"/>
    <col min="10273" max="10273" width="10.60546875" style="49" customWidth="1"/>
    <col min="10274" max="10274" width="9.92578125" style="49" customWidth="1"/>
    <col min="10275" max="10275" width="2.60546875" style="49" customWidth="1"/>
    <col min="10276" max="10277" width="2.5" style="49" customWidth="1"/>
    <col min="10278" max="10278" width="2.35546875" style="49" customWidth="1"/>
    <col min="10279" max="10279" width="10.85546875" style="49" customWidth="1"/>
    <col min="10280" max="10280" width="11.10546875" style="49" customWidth="1"/>
    <col min="10281" max="10281" width="10.85546875" style="49" customWidth="1"/>
    <col min="10282" max="10282" width="6.5" style="49" customWidth="1"/>
    <col min="10283" max="10283" width="10.85546875" style="49" customWidth="1"/>
    <col min="10284" max="10284" width="11.10546875" style="49" customWidth="1"/>
    <col min="10285" max="10285" width="10.85546875" style="49" customWidth="1"/>
    <col min="10286" max="10286" width="2.5" style="49" customWidth="1"/>
    <col min="10287" max="10496" width="9.42578125" style="49"/>
    <col min="10497" max="10497" width="2.5" style="49" customWidth="1"/>
    <col min="10498" max="10498" width="4.85546875" style="49" customWidth="1"/>
    <col min="10499" max="10499" width="29.7109375" style="49" customWidth="1"/>
    <col min="10500" max="10500" width="2.92578125" style="49" customWidth="1"/>
    <col min="10501" max="10501" width="19.35546875" style="49" customWidth="1"/>
    <col min="10502" max="10502" width="2.5" style="49" customWidth="1"/>
    <col min="10503" max="10506" width="9.42578125" style="49"/>
    <col min="10507" max="10507" width="4.78515625" style="49" customWidth="1"/>
    <col min="10508" max="10508" width="9.42578125" style="49"/>
    <col min="10509" max="10509" width="2.35546875" style="49" customWidth="1"/>
    <col min="10510" max="10510" width="9.28515625" style="49" customWidth="1"/>
    <col min="10511" max="10511" width="1.17578125" style="49" customWidth="1"/>
    <col min="10512" max="10512" width="10.85546875" style="49" customWidth="1"/>
    <col min="10513" max="10513" width="2.78515625" style="49" customWidth="1"/>
    <col min="10514" max="10514" width="9.42578125" style="49" customWidth="1"/>
    <col min="10515" max="10515" width="1.17578125" style="49" customWidth="1"/>
    <col min="10516" max="10516" width="11.28515625" style="49" customWidth="1"/>
    <col min="10517" max="10517" width="2.5" style="49" customWidth="1"/>
    <col min="10518" max="10518" width="12.3203125" style="49" customWidth="1"/>
    <col min="10519" max="10519" width="6.60546875" style="49" customWidth="1"/>
    <col min="10520" max="10521" width="2.5" style="49" customWidth="1"/>
    <col min="10522" max="10522" width="9.42578125" style="49"/>
    <col min="10523" max="10523" width="4.78515625" style="49" customWidth="1"/>
    <col min="10524" max="10524" width="2.10546875" style="49" customWidth="1"/>
    <col min="10525" max="10528" width="9.92578125" style="49" customWidth="1"/>
    <col min="10529" max="10529" width="10.60546875" style="49" customWidth="1"/>
    <col min="10530" max="10530" width="9.92578125" style="49" customWidth="1"/>
    <col min="10531" max="10531" width="2.60546875" style="49" customWidth="1"/>
    <col min="10532" max="10533" width="2.5" style="49" customWidth="1"/>
    <col min="10534" max="10534" width="2.35546875" style="49" customWidth="1"/>
    <col min="10535" max="10535" width="10.85546875" style="49" customWidth="1"/>
    <col min="10536" max="10536" width="11.10546875" style="49" customWidth="1"/>
    <col min="10537" max="10537" width="10.85546875" style="49" customWidth="1"/>
    <col min="10538" max="10538" width="6.5" style="49" customWidth="1"/>
    <col min="10539" max="10539" width="10.85546875" style="49" customWidth="1"/>
    <col min="10540" max="10540" width="11.10546875" style="49" customWidth="1"/>
    <col min="10541" max="10541" width="10.85546875" style="49" customWidth="1"/>
    <col min="10542" max="10542" width="2.5" style="49" customWidth="1"/>
    <col min="10543" max="10752" width="9.42578125" style="49"/>
    <col min="10753" max="10753" width="2.5" style="49" customWidth="1"/>
    <col min="10754" max="10754" width="4.85546875" style="49" customWidth="1"/>
    <col min="10755" max="10755" width="29.7109375" style="49" customWidth="1"/>
    <col min="10756" max="10756" width="2.92578125" style="49" customWidth="1"/>
    <col min="10757" max="10757" width="19.35546875" style="49" customWidth="1"/>
    <col min="10758" max="10758" width="2.5" style="49" customWidth="1"/>
    <col min="10759" max="10762" width="9.42578125" style="49"/>
    <col min="10763" max="10763" width="4.78515625" style="49" customWidth="1"/>
    <col min="10764" max="10764" width="9.42578125" style="49"/>
    <col min="10765" max="10765" width="2.35546875" style="49" customWidth="1"/>
    <col min="10766" max="10766" width="9.28515625" style="49" customWidth="1"/>
    <col min="10767" max="10767" width="1.17578125" style="49" customWidth="1"/>
    <col min="10768" max="10768" width="10.85546875" style="49" customWidth="1"/>
    <col min="10769" max="10769" width="2.78515625" style="49" customWidth="1"/>
    <col min="10770" max="10770" width="9.42578125" style="49" customWidth="1"/>
    <col min="10771" max="10771" width="1.17578125" style="49" customWidth="1"/>
    <col min="10772" max="10772" width="11.28515625" style="49" customWidth="1"/>
    <col min="10773" max="10773" width="2.5" style="49" customWidth="1"/>
    <col min="10774" max="10774" width="12.3203125" style="49" customWidth="1"/>
    <col min="10775" max="10775" width="6.60546875" style="49" customWidth="1"/>
    <col min="10776" max="10777" width="2.5" style="49" customWidth="1"/>
    <col min="10778" max="10778" width="9.42578125" style="49"/>
    <col min="10779" max="10779" width="4.78515625" style="49" customWidth="1"/>
    <col min="10780" max="10780" width="2.10546875" style="49" customWidth="1"/>
    <col min="10781" max="10784" width="9.92578125" style="49" customWidth="1"/>
    <col min="10785" max="10785" width="10.60546875" style="49" customWidth="1"/>
    <col min="10786" max="10786" width="9.92578125" style="49" customWidth="1"/>
    <col min="10787" max="10787" width="2.60546875" style="49" customWidth="1"/>
    <col min="10788" max="10789" width="2.5" style="49" customWidth="1"/>
    <col min="10790" max="10790" width="2.35546875" style="49" customWidth="1"/>
    <col min="10791" max="10791" width="10.85546875" style="49" customWidth="1"/>
    <col min="10792" max="10792" width="11.10546875" style="49" customWidth="1"/>
    <col min="10793" max="10793" width="10.85546875" style="49" customWidth="1"/>
    <col min="10794" max="10794" width="6.5" style="49" customWidth="1"/>
    <col min="10795" max="10795" width="10.85546875" style="49" customWidth="1"/>
    <col min="10796" max="10796" width="11.10546875" style="49" customWidth="1"/>
    <col min="10797" max="10797" width="10.85546875" style="49" customWidth="1"/>
    <col min="10798" max="10798" width="2.5" style="49" customWidth="1"/>
    <col min="10799" max="11008" width="9.42578125" style="49"/>
    <col min="11009" max="11009" width="2.5" style="49" customWidth="1"/>
    <col min="11010" max="11010" width="4.85546875" style="49" customWidth="1"/>
    <col min="11011" max="11011" width="29.7109375" style="49" customWidth="1"/>
    <col min="11012" max="11012" width="2.92578125" style="49" customWidth="1"/>
    <col min="11013" max="11013" width="19.35546875" style="49" customWidth="1"/>
    <col min="11014" max="11014" width="2.5" style="49" customWidth="1"/>
    <col min="11015" max="11018" width="9.42578125" style="49"/>
    <col min="11019" max="11019" width="4.78515625" style="49" customWidth="1"/>
    <col min="11020" max="11020" width="9.42578125" style="49"/>
    <col min="11021" max="11021" width="2.35546875" style="49" customWidth="1"/>
    <col min="11022" max="11022" width="9.28515625" style="49" customWidth="1"/>
    <col min="11023" max="11023" width="1.17578125" style="49" customWidth="1"/>
    <col min="11024" max="11024" width="10.85546875" style="49" customWidth="1"/>
    <col min="11025" max="11025" width="2.78515625" style="49" customWidth="1"/>
    <col min="11026" max="11026" width="9.42578125" style="49" customWidth="1"/>
    <col min="11027" max="11027" width="1.17578125" style="49" customWidth="1"/>
    <col min="11028" max="11028" width="11.28515625" style="49" customWidth="1"/>
    <col min="11029" max="11029" width="2.5" style="49" customWidth="1"/>
    <col min="11030" max="11030" width="12.3203125" style="49" customWidth="1"/>
    <col min="11031" max="11031" width="6.60546875" style="49" customWidth="1"/>
    <col min="11032" max="11033" width="2.5" style="49" customWidth="1"/>
    <col min="11034" max="11034" width="9.42578125" style="49"/>
    <col min="11035" max="11035" width="4.78515625" style="49" customWidth="1"/>
    <col min="11036" max="11036" width="2.10546875" style="49" customWidth="1"/>
    <col min="11037" max="11040" width="9.92578125" style="49" customWidth="1"/>
    <col min="11041" max="11041" width="10.60546875" style="49" customWidth="1"/>
    <col min="11042" max="11042" width="9.92578125" style="49" customWidth="1"/>
    <col min="11043" max="11043" width="2.60546875" style="49" customWidth="1"/>
    <col min="11044" max="11045" width="2.5" style="49" customWidth="1"/>
    <col min="11046" max="11046" width="2.35546875" style="49" customWidth="1"/>
    <col min="11047" max="11047" width="10.85546875" style="49" customWidth="1"/>
    <col min="11048" max="11048" width="11.10546875" style="49" customWidth="1"/>
    <col min="11049" max="11049" width="10.85546875" style="49" customWidth="1"/>
    <col min="11050" max="11050" width="6.5" style="49" customWidth="1"/>
    <col min="11051" max="11051" width="10.85546875" style="49" customWidth="1"/>
    <col min="11052" max="11052" width="11.10546875" style="49" customWidth="1"/>
    <col min="11053" max="11053" width="10.85546875" style="49" customWidth="1"/>
    <col min="11054" max="11054" width="2.5" style="49" customWidth="1"/>
    <col min="11055" max="11264" width="8.85546875" style="49"/>
    <col min="11265" max="11265" width="2.5" style="49" customWidth="1"/>
    <col min="11266" max="11266" width="4.85546875" style="49" customWidth="1"/>
    <col min="11267" max="11267" width="29.7109375" style="49" customWidth="1"/>
    <col min="11268" max="11268" width="2.92578125" style="49" customWidth="1"/>
    <col min="11269" max="11269" width="19.35546875" style="49" customWidth="1"/>
    <col min="11270" max="11270" width="2.5" style="49" customWidth="1"/>
    <col min="11271" max="11274" width="9.42578125" style="49"/>
    <col min="11275" max="11275" width="4.78515625" style="49" customWidth="1"/>
    <col min="11276" max="11276" width="9.42578125" style="49"/>
    <col min="11277" max="11277" width="2.35546875" style="49" customWidth="1"/>
    <col min="11278" max="11278" width="9.28515625" style="49" customWidth="1"/>
    <col min="11279" max="11279" width="1.17578125" style="49" customWidth="1"/>
    <col min="11280" max="11280" width="10.85546875" style="49" customWidth="1"/>
    <col min="11281" max="11281" width="2.78515625" style="49" customWidth="1"/>
    <col min="11282" max="11282" width="9.42578125" style="49" customWidth="1"/>
    <col min="11283" max="11283" width="1.17578125" style="49" customWidth="1"/>
    <col min="11284" max="11284" width="11.28515625" style="49" customWidth="1"/>
    <col min="11285" max="11285" width="2.5" style="49" customWidth="1"/>
    <col min="11286" max="11286" width="12.3203125" style="49" customWidth="1"/>
    <col min="11287" max="11287" width="6.60546875" style="49" customWidth="1"/>
    <col min="11288" max="11289" width="2.5" style="49" customWidth="1"/>
    <col min="11290" max="11290" width="9.42578125" style="49"/>
    <col min="11291" max="11291" width="4.78515625" style="49" customWidth="1"/>
    <col min="11292" max="11292" width="2.10546875" style="49" customWidth="1"/>
    <col min="11293" max="11296" width="9.92578125" style="49" customWidth="1"/>
    <col min="11297" max="11297" width="10.60546875" style="49" customWidth="1"/>
    <col min="11298" max="11298" width="9.92578125" style="49" customWidth="1"/>
    <col min="11299" max="11299" width="2.60546875" style="49" customWidth="1"/>
    <col min="11300" max="11301" width="2.5" style="49" customWidth="1"/>
    <col min="11302" max="11302" width="2.35546875" style="49" customWidth="1"/>
    <col min="11303" max="11303" width="10.85546875" style="49" customWidth="1"/>
    <col min="11304" max="11304" width="11.10546875" style="49" customWidth="1"/>
    <col min="11305" max="11305" width="10.85546875" style="49" customWidth="1"/>
    <col min="11306" max="11306" width="6.5" style="49" customWidth="1"/>
    <col min="11307" max="11307" width="10.85546875" style="49" customWidth="1"/>
    <col min="11308" max="11308" width="11.10546875" style="49" customWidth="1"/>
    <col min="11309" max="11309" width="10.85546875" style="49" customWidth="1"/>
    <col min="11310" max="11310" width="2.5" style="49" customWidth="1"/>
    <col min="11311" max="11520" width="9.42578125" style="49"/>
    <col min="11521" max="11521" width="2.5" style="49" customWidth="1"/>
    <col min="11522" max="11522" width="4.85546875" style="49" customWidth="1"/>
    <col min="11523" max="11523" width="29.7109375" style="49" customWidth="1"/>
    <col min="11524" max="11524" width="2.92578125" style="49" customWidth="1"/>
    <col min="11525" max="11525" width="19.35546875" style="49" customWidth="1"/>
    <col min="11526" max="11526" width="2.5" style="49" customWidth="1"/>
    <col min="11527" max="11530" width="9.42578125" style="49"/>
    <col min="11531" max="11531" width="4.78515625" style="49" customWidth="1"/>
    <col min="11532" max="11532" width="9.42578125" style="49"/>
    <col min="11533" max="11533" width="2.35546875" style="49" customWidth="1"/>
    <col min="11534" max="11534" width="9.28515625" style="49" customWidth="1"/>
    <col min="11535" max="11535" width="1.17578125" style="49" customWidth="1"/>
    <col min="11536" max="11536" width="10.85546875" style="49" customWidth="1"/>
    <col min="11537" max="11537" width="2.78515625" style="49" customWidth="1"/>
    <col min="11538" max="11538" width="9.42578125" style="49" customWidth="1"/>
    <col min="11539" max="11539" width="1.17578125" style="49" customWidth="1"/>
    <col min="11540" max="11540" width="11.28515625" style="49" customWidth="1"/>
    <col min="11541" max="11541" width="2.5" style="49" customWidth="1"/>
    <col min="11542" max="11542" width="12.3203125" style="49" customWidth="1"/>
    <col min="11543" max="11543" width="6.60546875" style="49" customWidth="1"/>
    <col min="11544" max="11545" width="2.5" style="49" customWidth="1"/>
    <col min="11546" max="11546" width="9.42578125" style="49"/>
    <col min="11547" max="11547" width="4.78515625" style="49" customWidth="1"/>
    <col min="11548" max="11548" width="2.10546875" style="49" customWidth="1"/>
    <col min="11549" max="11552" width="9.92578125" style="49" customWidth="1"/>
    <col min="11553" max="11553" width="10.60546875" style="49" customWidth="1"/>
    <col min="11554" max="11554" width="9.92578125" style="49" customWidth="1"/>
    <col min="11555" max="11555" width="2.60546875" style="49" customWidth="1"/>
    <col min="11556" max="11557" width="2.5" style="49" customWidth="1"/>
    <col min="11558" max="11558" width="2.35546875" style="49" customWidth="1"/>
    <col min="11559" max="11559" width="10.85546875" style="49" customWidth="1"/>
    <col min="11560" max="11560" width="11.10546875" style="49" customWidth="1"/>
    <col min="11561" max="11561" width="10.85546875" style="49" customWidth="1"/>
    <col min="11562" max="11562" width="6.5" style="49" customWidth="1"/>
    <col min="11563" max="11563" width="10.85546875" style="49" customWidth="1"/>
    <col min="11564" max="11564" width="11.10546875" style="49" customWidth="1"/>
    <col min="11565" max="11565" width="10.85546875" style="49" customWidth="1"/>
    <col min="11566" max="11566" width="2.5" style="49" customWidth="1"/>
    <col min="11567" max="11776" width="9.42578125" style="49"/>
    <col min="11777" max="11777" width="2.5" style="49" customWidth="1"/>
    <col min="11778" max="11778" width="4.85546875" style="49" customWidth="1"/>
    <col min="11779" max="11779" width="29.7109375" style="49" customWidth="1"/>
    <col min="11780" max="11780" width="2.92578125" style="49" customWidth="1"/>
    <col min="11781" max="11781" width="19.35546875" style="49" customWidth="1"/>
    <col min="11782" max="11782" width="2.5" style="49" customWidth="1"/>
    <col min="11783" max="11786" width="9.42578125" style="49"/>
    <col min="11787" max="11787" width="4.78515625" style="49" customWidth="1"/>
    <col min="11788" max="11788" width="9.42578125" style="49"/>
    <col min="11789" max="11789" width="2.35546875" style="49" customWidth="1"/>
    <col min="11790" max="11790" width="9.28515625" style="49" customWidth="1"/>
    <col min="11791" max="11791" width="1.17578125" style="49" customWidth="1"/>
    <col min="11792" max="11792" width="10.85546875" style="49" customWidth="1"/>
    <col min="11793" max="11793" width="2.78515625" style="49" customWidth="1"/>
    <col min="11794" max="11794" width="9.42578125" style="49" customWidth="1"/>
    <col min="11795" max="11795" width="1.17578125" style="49" customWidth="1"/>
    <col min="11796" max="11796" width="11.28515625" style="49" customWidth="1"/>
    <col min="11797" max="11797" width="2.5" style="49" customWidth="1"/>
    <col min="11798" max="11798" width="12.3203125" style="49" customWidth="1"/>
    <col min="11799" max="11799" width="6.60546875" style="49" customWidth="1"/>
    <col min="11800" max="11801" width="2.5" style="49" customWidth="1"/>
    <col min="11802" max="11802" width="9.42578125" style="49"/>
    <col min="11803" max="11803" width="4.78515625" style="49" customWidth="1"/>
    <col min="11804" max="11804" width="2.10546875" style="49" customWidth="1"/>
    <col min="11805" max="11808" width="9.92578125" style="49" customWidth="1"/>
    <col min="11809" max="11809" width="10.60546875" style="49" customWidth="1"/>
    <col min="11810" max="11810" width="9.92578125" style="49" customWidth="1"/>
    <col min="11811" max="11811" width="2.60546875" style="49" customWidth="1"/>
    <col min="11812" max="11813" width="2.5" style="49" customWidth="1"/>
    <col min="11814" max="11814" width="2.35546875" style="49" customWidth="1"/>
    <col min="11815" max="11815" width="10.85546875" style="49" customWidth="1"/>
    <col min="11816" max="11816" width="11.10546875" style="49" customWidth="1"/>
    <col min="11817" max="11817" width="10.85546875" style="49" customWidth="1"/>
    <col min="11818" max="11818" width="6.5" style="49" customWidth="1"/>
    <col min="11819" max="11819" width="10.85546875" style="49" customWidth="1"/>
    <col min="11820" max="11820" width="11.10546875" style="49" customWidth="1"/>
    <col min="11821" max="11821" width="10.85546875" style="49" customWidth="1"/>
    <col min="11822" max="11822" width="2.5" style="49" customWidth="1"/>
    <col min="11823" max="12032" width="9.42578125" style="49"/>
    <col min="12033" max="12033" width="2.5" style="49" customWidth="1"/>
    <col min="12034" max="12034" width="4.85546875" style="49" customWidth="1"/>
    <col min="12035" max="12035" width="29.7109375" style="49" customWidth="1"/>
    <col min="12036" max="12036" width="2.92578125" style="49" customWidth="1"/>
    <col min="12037" max="12037" width="19.35546875" style="49" customWidth="1"/>
    <col min="12038" max="12038" width="2.5" style="49" customWidth="1"/>
    <col min="12039" max="12042" width="9.42578125" style="49"/>
    <col min="12043" max="12043" width="4.78515625" style="49" customWidth="1"/>
    <col min="12044" max="12044" width="9.42578125" style="49"/>
    <col min="12045" max="12045" width="2.35546875" style="49" customWidth="1"/>
    <col min="12046" max="12046" width="9.28515625" style="49" customWidth="1"/>
    <col min="12047" max="12047" width="1.17578125" style="49" customWidth="1"/>
    <col min="12048" max="12048" width="10.85546875" style="49" customWidth="1"/>
    <col min="12049" max="12049" width="2.78515625" style="49" customWidth="1"/>
    <col min="12050" max="12050" width="9.42578125" style="49" customWidth="1"/>
    <col min="12051" max="12051" width="1.17578125" style="49" customWidth="1"/>
    <col min="12052" max="12052" width="11.28515625" style="49" customWidth="1"/>
    <col min="12053" max="12053" width="2.5" style="49" customWidth="1"/>
    <col min="12054" max="12054" width="12.3203125" style="49" customWidth="1"/>
    <col min="12055" max="12055" width="6.60546875" style="49" customWidth="1"/>
    <col min="12056" max="12057" width="2.5" style="49" customWidth="1"/>
    <col min="12058" max="12058" width="9.42578125" style="49"/>
    <col min="12059" max="12059" width="4.78515625" style="49" customWidth="1"/>
    <col min="12060" max="12060" width="2.10546875" style="49" customWidth="1"/>
    <col min="12061" max="12064" width="9.92578125" style="49" customWidth="1"/>
    <col min="12065" max="12065" width="10.60546875" style="49" customWidth="1"/>
    <col min="12066" max="12066" width="9.92578125" style="49" customWidth="1"/>
    <col min="12067" max="12067" width="2.60546875" style="49" customWidth="1"/>
    <col min="12068" max="12069" width="2.5" style="49" customWidth="1"/>
    <col min="12070" max="12070" width="2.35546875" style="49" customWidth="1"/>
    <col min="12071" max="12071" width="10.85546875" style="49" customWidth="1"/>
    <col min="12072" max="12072" width="11.10546875" style="49" customWidth="1"/>
    <col min="12073" max="12073" width="10.85546875" style="49" customWidth="1"/>
    <col min="12074" max="12074" width="6.5" style="49" customWidth="1"/>
    <col min="12075" max="12075" width="10.85546875" style="49" customWidth="1"/>
    <col min="12076" max="12076" width="11.10546875" style="49" customWidth="1"/>
    <col min="12077" max="12077" width="10.85546875" style="49" customWidth="1"/>
    <col min="12078" max="12078" width="2.5" style="49" customWidth="1"/>
    <col min="12079" max="12288" width="8.85546875" style="49"/>
    <col min="12289" max="12289" width="2.5" style="49" customWidth="1"/>
    <col min="12290" max="12290" width="4.85546875" style="49" customWidth="1"/>
    <col min="12291" max="12291" width="29.7109375" style="49" customWidth="1"/>
    <col min="12292" max="12292" width="2.92578125" style="49" customWidth="1"/>
    <col min="12293" max="12293" width="19.35546875" style="49" customWidth="1"/>
    <col min="12294" max="12294" width="2.5" style="49" customWidth="1"/>
    <col min="12295" max="12298" width="9.42578125" style="49"/>
    <col min="12299" max="12299" width="4.78515625" style="49" customWidth="1"/>
    <col min="12300" max="12300" width="9.42578125" style="49"/>
    <col min="12301" max="12301" width="2.35546875" style="49" customWidth="1"/>
    <col min="12302" max="12302" width="9.28515625" style="49" customWidth="1"/>
    <col min="12303" max="12303" width="1.17578125" style="49" customWidth="1"/>
    <col min="12304" max="12304" width="10.85546875" style="49" customWidth="1"/>
    <col min="12305" max="12305" width="2.78515625" style="49" customWidth="1"/>
    <col min="12306" max="12306" width="9.42578125" style="49" customWidth="1"/>
    <col min="12307" max="12307" width="1.17578125" style="49" customWidth="1"/>
    <col min="12308" max="12308" width="11.28515625" style="49" customWidth="1"/>
    <col min="12309" max="12309" width="2.5" style="49" customWidth="1"/>
    <col min="12310" max="12310" width="12.3203125" style="49" customWidth="1"/>
    <col min="12311" max="12311" width="6.60546875" style="49" customWidth="1"/>
    <col min="12312" max="12313" width="2.5" style="49" customWidth="1"/>
    <col min="12314" max="12314" width="9.42578125" style="49"/>
    <col min="12315" max="12315" width="4.78515625" style="49" customWidth="1"/>
    <col min="12316" max="12316" width="2.10546875" style="49" customWidth="1"/>
    <col min="12317" max="12320" width="9.92578125" style="49" customWidth="1"/>
    <col min="12321" max="12321" width="10.60546875" style="49" customWidth="1"/>
    <col min="12322" max="12322" width="9.92578125" style="49" customWidth="1"/>
    <col min="12323" max="12323" width="2.60546875" style="49" customWidth="1"/>
    <col min="12324" max="12325" width="2.5" style="49" customWidth="1"/>
    <col min="12326" max="12326" width="2.35546875" style="49" customWidth="1"/>
    <col min="12327" max="12327" width="10.85546875" style="49" customWidth="1"/>
    <col min="12328" max="12328" width="11.10546875" style="49" customWidth="1"/>
    <col min="12329" max="12329" width="10.85546875" style="49" customWidth="1"/>
    <col min="12330" max="12330" width="6.5" style="49" customWidth="1"/>
    <col min="12331" max="12331" width="10.85546875" style="49" customWidth="1"/>
    <col min="12332" max="12332" width="11.10546875" style="49" customWidth="1"/>
    <col min="12333" max="12333" width="10.85546875" style="49" customWidth="1"/>
    <col min="12334" max="12334" width="2.5" style="49" customWidth="1"/>
    <col min="12335" max="12544" width="9.42578125" style="49"/>
    <col min="12545" max="12545" width="2.5" style="49" customWidth="1"/>
    <col min="12546" max="12546" width="4.85546875" style="49" customWidth="1"/>
    <col min="12547" max="12547" width="29.7109375" style="49" customWidth="1"/>
    <col min="12548" max="12548" width="2.92578125" style="49" customWidth="1"/>
    <col min="12549" max="12549" width="19.35546875" style="49" customWidth="1"/>
    <col min="12550" max="12550" width="2.5" style="49" customWidth="1"/>
    <col min="12551" max="12554" width="9.42578125" style="49"/>
    <col min="12555" max="12555" width="4.78515625" style="49" customWidth="1"/>
    <col min="12556" max="12556" width="9.42578125" style="49"/>
    <col min="12557" max="12557" width="2.35546875" style="49" customWidth="1"/>
    <col min="12558" max="12558" width="9.28515625" style="49" customWidth="1"/>
    <col min="12559" max="12559" width="1.17578125" style="49" customWidth="1"/>
    <col min="12560" max="12560" width="10.85546875" style="49" customWidth="1"/>
    <col min="12561" max="12561" width="2.78515625" style="49" customWidth="1"/>
    <col min="12562" max="12562" width="9.42578125" style="49" customWidth="1"/>
    <col min="12563" max="12563" width="1.17578125" style="49" customWidth="1"/>
    <col min="12564" max="12564" width="11.28515625" style="49" customWidth="1"/>
    <col min="12565" max="12565" width="2.5" style="49" customWidth="1"/>
    <col min="12566" max="12566" width="12.3203125" style="49" customWidth="1"/>
    <col min="12567" max="12567" width="6.60546875" style="49" customWidth="1"/>
    <col min="12568" max="12569" width="2.5" style="49" customWidth="1"/>
    <col min="12570" max="12570" width="9.42578125" style="49"/>
    <col min="12571" max="12571" width="4.78515625" style="49" customWidth="1"/>
    <col min="12572" max="12572" width="2.10546875" style="49" customWidth="1"/>
    <col min="12573" max="12576" width="9.92578125" style="49" customWidth="1"/>
    <col min="12577" max="12577" width="10.60546875" style="49" customWidth="1"/>
    <col min="12578" max="12578" width="9.92578125" style="49" customWidth="1"/>
    <col min="12579" max="12579" width="2.60546875" style="49" customWidth="1"/>
    <col min="12580" max="12581" width="2.5" style="49" customWidth="1"/>
    <col min="12582" max="12582" width="2.35546875" style="49" customWidth="1"/>
    <col min="12583" max="12583" width="10.85546875" style="49" customWidth="1"/>
    <col min="12584" max="12584" width="11.10546875" style="49" customWidth="1"/>
    <col min="12585" max="12585" width="10.85546875" style="49" customWidth="1"/>
    <col min="12586" max="12586" width="6.5" style="49" customWidth="1"/>
    <col min="12587" max="12587" width="10.85546875" style="49" customWidth="1"/>
    <col min="12588" max="12588" width="11.10546875" style="49" customWidth="1"/>
    <col min="12589" max="12589" width="10.85546875" style="49" customWidth="1"/>
    <col min="12590" max="12590" width="2.5" style="49" customWidth="1"/>
    <col min="12591" max="12800" width="9.42578125" style="49"/>
    <col min="12801" max="12801" width="2.5" style="49" customWidth="1"/>
    <col min="12802" max="12802" width="4.85546875" style="49" customWidth="1"/>
    <col min="12803" max="12803" width="29.7109375" style="49" customWidth="1"/>
    <col min="12804" max="12804" width="2.92578125" style="49" customWidth="1"/>
    <col min="12805" max="12805" width="19.35546875" style="49" customWidth="1"/>
    <col min="12806" max="12806" width="2.5" style="49" customWidth="1"/>
    <col min="12807" max="12810" width="9.42578125" style="49"/>
    <col min="12811" max="12811" width="4.78515625" style="49" customWidth="1"/>
    <col min="12812" max="12812" width="9.42578125" style="49"/>
    <col min="12813" max="12813" width="2.35546875" style="49" customWidth="1"/>
    <col min="12814" max="12814" width="9.28515625" style="49" customWidth="1"/>
    <col min="12815" max="12815" width="1.17578125" style="49" customWidth="1"/>
    <col min="12816" max="12816" width="10.85546875" style="49" customWidth="1"/>
    <col min="12817" max="12817" width="2.78515625" style="49" customWidth="1"/>
    <col min="12818" max="12818" width="9.42578125" style="49" customWidth="1"/>
    <col min="12819" max="12819" width="1.17578125" style="49" customWidth="1"/>
    <col min="12820" max="12820" width="11.28515625" style="49" customWidth="1"/>
    <col min="12821" max="12821" width="2.5" style="49" customWidth="1"/>
    <col min="12822" max="12822" width="12.3203125" style="49" customWidth="1"/>
    <col min="12823" max="12823" width="6.60546875" style="49" customWidth="1"/>
    <col min="12824" max="12825" width="2.5" style="49" customWidth="1"/>
    <col min="12826" max="12826" width="9.42578125" style="49"/>
    <col min="12827" max="12827" width="4.78515625" style="49" customWidth="1"/>
    <col min="12828" max="12828" width="2.10546875" style="49" customWidth="1"/>
    <col min="12829" max="12832" width="9.92578125" style="49" customWidth="1"/>
    <col min="12833" max="12833" width="10.60546875" style="49" customWidth="1"/>
    <col min="12834" max="12834" width="9.92578125" style="49" customWidth="1"/>
    <col min="12835" max="12835" width="2.60546875" style="49" customWidth="1"/>
    <col min="12836" max="12837" width="2.5" style="49" customWidth="1"/>
    <col min="12838" max="12838" width="2.35546875" style="49" customWidth="1"/>
    <col min="12839" max="12839" width="10.85546875" style="49" customWidth="1"/>
    <col min="12840" max="12840" width="11.10546875" style="49" customWidth="1"/>
    <col min="12841" max="12841" width="10.85546875" style="49" customWidth="1"/>
    <col min="12842" max="12842" width="6.5" style="49" customWidth="1"/>
    <col min="12843" max="12843" width="10.85546875" style="49" customWidth="1"/>
    <col min="12844" max="12844" width="11.10546875" style="49" customWidth="1"/>
    <col min="12845" max="12845" width="10.85546875" style="49" customWidth="1"/>
    <col min="12846" max="12846" width="2.5" style="49" customWidth="1"/>
    <col min="12847" max="13056" width="9.42578125" style="49"/>
    <col min="13057" max="13057" width="2.5" style="49" customWidth="1"/>
    <col min="13058" max="13058" width="4.85546875" style="49" customWidth="1"/>
    <col min="13059" max="13059" width="29.7109375" style="49" customWidth="1"/>
    <col min="13060" max="13060" width="2.92578125" style="49" customWidth="1"/>
    <col min="13061" max="13061" width="19.35546875" style="49" customWidth="1"/>
    <col min="13062" max="13062" width="2.5" style="49" customWidth="1"/>
    <col min="13063" max="13066" width="9.42578125" style="49"/>
    <col min="13067" max="13067" width="4.78515625" style="49" customWidth="1"/>
    <col min="13068" max="13068" width="9.42578125" style="49"/>
    <col min="13069" max="13069" width="2.35546875" style="49" customWidth="1"/>
    <col min="13070" max="13070" width="9.28515625" style="49" customWidth="1"/>
    <col min="13071" max="13071" width="1.17578125" style="49" customWidth="1"/>
    <col min="13072" max="13072" width="10.85546875" style="49" customWidth="1"/>
    <col min="13073" max="13073" width="2.78515625" style="49" customWidth="1"/>
    <col min="13074" max="13074" width="9.42578125" style="49" customWidth="1"/>
    <col min="13075" max="13075" width="1.17578125" style="49" customWidth="1"/>
    <col min="13076" max="13076" width="11.28515625" style="49" customWidth="1"/>
    <col min="13077" max="13077" width="2.5" style="49" customWidth="1"/>
    <col min="13078" max="13078" width="12.3203125" style="49" customWidth="1"/>
    <col min="13079" max="13079" width="6.60546875" style="49" customWidth="1"/>
    <col min="13080" max="13081" width="2.5" style="49" customWidth="1"/>
    <col min="13082" max="13082" width="9.42578125" style="49"/>
    <col min="13083" max="13083" width="4.78515625" style="49" customWidth="1"/>
    <col min="13084" max="13084" width="2.10546875" style="49" customWidth="1"/>
    <col min="13085" max="13088" width="9.92578125" style="49" customWidth="1"/>
    <col min="13089" max="13089" width="10.60546875" style="49" customWidth="1"/>
    <col min="13090" max="13090" width="9.92578125" style="49" customWidth="1"/>
    <col min="13091" max="13091" width="2.60546875" style="49" customWidth="1"/>
    <col min="13092" max="13093" width="2.5" style="49" customWidth="1"/>
    <col min="13094" max="13094" width="2.35546875" style="49" customWidth="1"/>
    <col min="13095" max="13095" width="10.85546875" style="49" customWidth="1"/>
    <col min="13096" max="13096" width="11.10546875" style="49" customWidth="1"/>
    <col min="13097" max="13097" width="10.85546875" style="49" customWidth="1"/>
    <col min="13098" max="13098" width="6.5" style="49" customWidth="1"/>
    <col min="13099" max="13099" width="10.85546875" style="49" customWidth="1"/>
    <col min="13100" max="13100" width="11.10546875" style="49" customWidth="1"/>
    <col min="13101" max="13101" width="10.85546875" style="49" customWidth="1"/>
    <col min="13102" max="13102" width="2.5" style="49" customWidth="1"/>
    <col min="13103" max="13312" width="8.85546875" style="49"/>
    <col min="13313" max="13313" width="2.5" style="49" customWidth="1"/>
    <col min="13314" max="13314" width="4.85546875" style="49" customWidth="1"/>
    <col min="13315" max="13315" width="29.7109375" style="49" customWidth="1"/>
    <col min="13316" max="13316" width="2.92578125" style="49" customWidth="1"/>
    <col min="13317" max="13317" width="19.35546875" style="49" customWidth="1"/>
    <col min="13318" max="13318" width="2.5" style="49" customWidth="1"/>
    <col min="13319" max="13322" width="9.42578125" style="49"/>
    <col min="13323" max="13323" width="4.78515625" style="49" customWidth="1"/>
    <col min="13324" max="13324" width="9.42578125" style="49"/>
    <col min="13325" max="13325" width="2.35546875" style="49" customWidth="1"/>
    <col min="13326" max="13326" width="9.28515625" style="49" customWidth="1"/>
    <col min="13327" max="13327" width="1.17578125" style="49" customWidth="1"/>
    <col min="13328" max="13328" width="10.85546875" style="49" customWidth="1"/>
    <col min="13329" max="13329" width="2.78515625" style="49" customWidth="1"/>
    <col min="13330" max="13330" width="9.42578125" style="49" customWidth="1"/>
    <col min="13331" max="13331" width="1.17578125" style="49" customWidth="1"/>
    <col min="13332" max="13332" width="11.28515625" style="49" customWidth="1"/>
    <col min="13333" max="13333" width="2.5" style="49" customWidth="1"/>
    <col min="13334" max="13334" width="12.3203125" style="49" customWidth="1"/>
    <col min="13335" max="13335" width="6.60546875" style="49" customWidth="1"/>
    <col min="13336" max="13337" width="2.5" style="49" customWidth="1"/>
    <col min="13338" max="13338" width="9.42578125" style="49"/>
    <col min="13339" max="13339" width="4.78515625" style="49" customWidth="1"/>
    <col min="13340" max="13340" width="2.10546875" style="49" customWidth="1"/>
    <col min="13341" max="13344" width="9.92578125" style="49" customWidth="1"/>
    <col min="13345" max="13345" width="10.60546875" style="49" customWidth="1"/>
    <col min="13346" max="13346" width="9.92578125" style="49" customWidth="1"/>
    <col min="13347" max="13347" width="2.60546875" style="49" customWidth="1"/>
    <col min="13348" max="13349" width="2.5" style="49" customWidth="1"/>
    <col min="13350" max="13350" width="2.35546875" style="49" customWidth="1"/>
    <col min="13351" max="13351" width="10.85546875" style="49" customWidth="1"/>
    <col min="13352" max="13352" width="11.10546875" style="49" customWidth="1"/>
    <col min="13353" max="13353" width="10.85546875" style="49" customWidth="1"/>
    <col min="13354" max="13354" width="6.5" style="49" customWidth="1"/>
    <col min="13355" max="13355" width="10.85546875" style="49" customWidth="1"/>
    <col min="13356" max="13356" width="11.10546875" style="49" customWidth="1"/>
    <col min="13357" max="13357" width="10.85546875" style="49" customWidth="1"/>
    <col min="13358" max="13358" width="2.5" style="49" customWidth="1"/>
    <col min="13359" max="13568" width="9.42578125" style="49"/>
    <col min="13569" max="13569" width="2.5" style="49" customWidth="1"/>
    <col min="13570" max="13570" width="4.85546875" style="49" customWidth="1"/>
    <col min="13571" max="13571" width="29.7109375" style="49" customWidth="1"/>
    <col min="13572" max="13572" width="2.92578125" style="49" customWidth="1"/>
    <col min="13573" max="13573" width="19.35546875" style="49" customWidth="1"/>
    <col min="13574" max="13574" width="2.5" style="49" customWidth="1"/>
    <col min="13575" max="13578" width="9.42578125" style="49"/>
    <col min="13579" max="13579" width="4.78515625" style="49" customWidth="1"/>
    <col min="13580" max="13580" width="9.42578125" style="49"/>
    <col min="13581" max="13581" width="2.35546875" style="49" customWidth="1"/>
    <col min="13582" max="13582" width="9.28515625" style="49" customWidth="1"/>
    <col min="13583" max="13583" width="1.17578125" style="49" customWidth="1"/>
    <col min="13584" max="13584" width="10.85546875" style="49" customWidth="1"/>
    <col min="13585" max="13585" width="2.78515625" style="49" customWidth="1"/>
    <col min="13586" max="13586" width="9.42578125" style="49" customWidth="1"/>
    <col min="13587" max="13587" width="1.17578125" style="49" customWidth="1"/>
    <col min="13588" max="13588" width="11.28515625" style="49" customWidth="1"/>
    <col min="13589" max="13589" width="2.5" style="49" customWidth="1"/>
    <col min="13590" max="13590" width="12.3203125" style="49" customWidth="1"/>
    <col min="13591" max="13591" width="6.60546875" style="49" customWidth="1"/>
    <col min="13592" max="13593" width="2.5" style="49" customWidth="1"/>
    <col min="13594" max="13594" width="9.42578125" style="49"/>
    <col min="13595" max="13595" width="4.78515625" style="49" customWidth="1"/>
    <col min="13596" max="13596" width="2.10546875" style="49" customWidth="1"/>
    <col min="13597" max="13600" width="9.92578125" style="49" customWidth="1"/>
    <col min="13601" max="13601" width="10.60546875" style="49" customWidth="1"/>
    <col min="13602" max="13602" width="9.92578125" style="49" customWidth="1"/>
    <col min="13603" max="13603" width="2.60546875" style="49" customWidth="1"/>
    <col min="13604" max="13605" width="2.5" style="49" customWidth="1"/>
    <col min="13606" max="13606" width="2.35546875" style="49" customWidth="1"/>
    <col min="13607" max="13607" width="10.85546875" style="49" customWidth="1"/>
    <col min="13608" max="13608" width="11.10546875" style="49" customWidth="1"/>
    <col min="13609" max="13609" width="10.85546875" style="49" customWidth="1"/>
    <col min="13610" max="13610" width="6.5" style="49" customWidth="1"/>
    <col min="13611" max="13611" width="10.85546875" style="49" customWidth="1"/>
    <col min="13612" max="13612" width="11.10546875" style="49" customWidth="1"/>
    <col min="13613" max="13613" width="10.85546875" style="49" customWidth="1"/>
    <col min="13614" max="13614" width="2.5" style="49" customWidth="1"/>
    <col min="13615" max="13824" width="9.42578125" style="49"/>
    <col min="13825" max="13825" width="2.5" style="49" customWidth="1"/>
    <col min="13826" max="13826" width="4.85546875" style="49" customWidth="1"/>
    <col min="13827" max="13827" width="29.7109375" style="49" customWidth="1"/>
    <col min="13828" max="13828" width="2.92578125" style="49" customWidth="1"/>
    <col min="13829" max="13829" width="19.35546875" style="49" customWidth="1"/>
    <col min="13830" max="13830" width="2.5" style="49" customWidth="1"/>
    <col min="13831" max="13834" width="9.42578125" style="49"/>
    <col min="13835" max="13835" width="4.78515625" style="49" customWidth="1"/>
    <col min="13836" max="13836" width="9.42578125" style="49"/>
    <col min="13837" max="13837" width="2.35546875" style="49" customWidth="1"/>
    <col min="13838" max="13838" width="9.28515625" style="49" customWidth="1"/>
    <col min="13839" max="13839" width="1.17578125" style="49" customWidth="1"/>
    <col min="13840" max="13840" width="10.85546875" style="49" customWidth="1"/>
    <col min="13841" max="13841" width="2.78515625" style="49" customWidth="1"/>
    <col min="13842" max="13842" width="9.42578125" style="49" customWidth="1"/>
    <col min="13843" max="13843" width="1.17578125" style="49" customWidth="1"/>
    <col min="13844" max="13844" width="11.28515625" style="49" customWidth="1"/>
    <col min="13845" max="13845" width="2.5" style="49" customWidth="1"/>
    <col min="13846" max="13846" width="12.3203125" style="49" customWidth="1"/>
    <col min="13847" max="13847" width="6.60546875" style="49" customWidth="1"/>
    <col min="13848" max="13849" width="2.5" style="49" customWidth="1"/>
    <col min="13850" max="13850" width="9.42578125" style="49"/>
    <col min="13851" max="13851" width="4.78515625" style="49" customWidth="1"/>
    <col min="13852" max="13852" width="2.10546875" style="49" customWidth="1"/>
    <col min="13853" max="13856" width="9.92578125" style="49" customWidth="1"/>
    <col min="13857" max="13857" width="10.60546875" style="49" customWidth="1"/>
    <col min="13858" max="13858" width="9.92578125" style="49" customWidth="1"/>
    <col min="13859" max="13859" width="2.60546875" style="49" customWidth="1"/>
    <col min="13860" max="13861" width="2.5" style="49" customWidth="1"/>
    <col min="13862" max="13862" width="2.35546875" style="49" customWidth="1"/>
    <col min="13863" max="13863" width="10.85546875" style="49" customWidth="1"/>
    <col min="13864" max="13864" width="11.10546875" style="49" customWidth="1"/>
    <col min="13865" max="13865" width="10.85546875" style="49" customWidth="1"/>
    <col min="13866" max="13866" width="6.5" style="49" customWidth="1"/>
    <col min="13867" max="13867" width="10.85546875" style="49" customWidth="1"/>
    <col min="13868" max="13868" width="11.10546875" style="49" customWidth="1"/>
    <col min="13869" max="13869" width="10.85546875" style="49" customWidth="1"/>
    <col min="13870" max="13870" width="2.5" style="49" customWidth="1"/>
    <col min="13871" max="14080" width="9.42578125" style="49"/>
    <col min="14081" max="14081" width="2.5" style="49" customWidth="1"/>
    <col min="14082" max="14082" width="4.85546875" style="49" customWidth="1"/>
    <col min="14083" max="14083" width="29.7109375" style="49" customWidth="1"/>
    <col min="14084" max="14084" width="2.92578125" style="49" customWidth="1"/>
    <col min="14085" max="14085" width="19.35546875" style="49" customWidth="1"/>
    <col min="14086" max="14086" width="2.5" style="49" customWidth="1"/>
    <col min="14087" max="14090" width="9.42578125" style="49"/>
    <col min="14091" max="14091" width="4.78515625" style="49" customWidth="1"/>
    <col min="14092" max="14092" width="9.42578125" style="49"/>
    <col min="14093" max="14093" width="2.35546875" style="49" customWidth="1"/>
    <col min="14094" max="14094" width="9.28515625" style="49" customWidth="1"/>
    <col min="14095" max="14095" width="1.17578125" style="49" customWidth="1"/>
    <col min="14096" max="14096" width="10.85546875" style="49" customWidth="1"/>
    <col min="14097" max="14097" width="2.78515625" style="49" customWidth="1"/>
    <col min="14098" max="14098" width="9.42578125" style="49" customWidth="1"/>
    <col min="14099" max="14099" width="1.17578125" style="49" customWidth="1"/>
    <col min="14100" max="14100" width="11.28515625" style="49" customWidth="1"/>
    <col min="14101" max="14101" width="2.5" style="49" customWidth="1"/>
    <col min="14102" max="14102" width="12.3203125" style="49" customWidth="1"/>
    <col min="14103" max="14103" width="6.60546875" style="49" customWidth="1"/>
    <col min="14104" max="14105" width="2.5" style="49" customWidth="1"/>
    <col min="14106" max="14106" width="9.42578125" style="49"/>
    <col min="14107" max="14107" width="4.78515625" style="49" customWidth="1"/>
    <col min="14108" max="14108" width="2.10546875" style="49" customWidth="1"/>
    <col min="14109" max="14112" width="9.92578125" style="49" customWidth="1"/>
    <col min="14113" max="14113" width="10.60546875" style="49" customWidth="1"/>
    <col min="14114" max="14114" width="9.92578125" style="49" customWidth="1"/>
    <col min="14115" max="14115" width="2.60546875" style="49" customWidth="1"/>
    <col min="14116" max="14117" width="2.5" style="49" customWidth="1"/>
    <col min="14118" max="14118" width="2.35546875" style="49" customWidth="1"/>
    <col min="14119" max="14119" width="10.85546875" style="49" customWidth="1"/>
    <col min="14120" max="14120" width="11.10546875" style="49" customWidth="1"/>
    <col min="14121" max="14121" width="10.85546875" style="49" customWidth="1"/>
    <col min="14122" max="14122" width="6.5" style="49" customWidth="1"/>
    <col min="14123" max="14123" width="10.85546875" style="49" customWidth="1"/>
    <col min="14124" max="14124" width="11.10546875" style="49" customWidth="1"/>
    <col min="14125" max="14125" width="10.85546875" style="49" customWidth="1"/>
    <col min="14126" max="14126" width="2.5" style="49" customWidth="1"/>
    <col min="14127" max="14336" width="8.85546875" style="49"/>
    <col min="14337" max="14337" width="2.5" style="49" customWidth="1"/>
    <col min="14338" max="14338" width="4.85546875" style="49" customWidth="1"/>
    <col min="14339" max="14339" width="29.7109375" style="49" customWidth="1"/>
    <col min="14340" max="14340" width="2.92578125" style="49" customWidth="1"/>
    <col min="14341" max="14341" width="19.35546875" style="49" customWidth="1"/>
    <col min="14342" max="14342" width="2.5" style="49" customWidth="1"/>
    <col min="14343" max="14346" width="9.42578125" style="49"/>
    <col min="14347" max="14347" width="4.78515625" style="49" customWidth="1"/>
    <col min="14348" max="14348" width="9.42578125" style="49"/>
    <col min="14349" max="14349" width="2.35546875" style="49" customWidth="1"/>
    <col min="14350" max="14350" width="9.28515625" style="49" customWidth="1"/>
    <col min="14351" max="14351" width="1.17578125" style="49" customWidth="1"/>
    <col min="14352" max="14352" width="10.85546875" style="49" customWidth="1"/>
    <col min="14353" max="14353" width="2.78515625" style="49" customWidth="1"/>
    <col min="14354" max="14354" width="9.42578125" style="49" customWidth="1"/>
    <col min="14355" max="14355" width="1.17578125" style="49" customWidth="1"/>
    <col min="14356" max="14356" width="11.28515625" style="49" customWidth="1"/>
    <col min="14357" max="14357" width="2.5" style="49" customWidth="1"/>
    <col min="14358" max="14358" width="12.3203125" style="49" customWidth="1"/>
    <col min="14359" max="14359" width="6.60546875" style="49" customWidth="1"/>
    <col min="14360" max="14361" width="2.5" style="49" customWidth="1"/>
    <col min="14362" max="14362" width="9.42578125" style="49"/>
    <col min="14363" max="14363" width="4.78515625" style="49" customWidth="1"/>
    <col min="14364" max="14364" width="2.10546875" style="49" customWidth="1"/>
    <col min="14365" max="14368" width="9.92578125" style="49" customWidth="1"/>
    <col min="14369" max="14369" width="10.60546875" style="49" customWidth="1"/>
    <col min="14370" max="14370" width="9.92578125" style="49" customWidth="1"/>
    <col min="14371" max="14371" width="2.60546875" style="49" customWidth="1"/>
    <col min="14372" max="14373" width="2.5" style="49" customWidth="1"/>
    <col min="14374" max="14374" width="2.35546875" style="49" customWidth="1"/>
    <col min="14375" max="14375" width="10.85546875" style="49" customWidth="1"/>
    <col min="14376" max="14376" width="11.10546875" style="49" customWidth="1"/>
    <col min="14377" max="14377" width="10.85546875" style="49" customWidth="1"/>
    <col min="14378" max="14378" width="6.5" style="49" customWidth="1"/>
    <col min="14379" max="14379" width="10.85546875" style="49" customWidth="1"/>
    <col min="14380" max="14380" width="11.10546875" style="49" customWidth="1"/>
    <col min="14381" max="14381" width="10.85546875" style="49" customWidth="1"/>
    <col min="14382" max="14382" width="2.5" style="49" customWidth="1"/>
    <col min="14383" max="14592" width="9.42578125" style="49"/>
    <col min="14593" max="14593" width="2.5" style="49" customWidth="1"/>
    <col min="14594" max="14594" width="4.85546875" style="49" customWidth="1"/>
    <col min="14595" max="14595" width="29.7109375" style="49" customWidth="1"/>
    <col min="14596" max="14596" width="2.92578125" style="49" customWidth="1"/>
    <col min="14597" max="14597" width="19.35546875" style="49" customWidth="1"/>
    <col min="14598" max="14598" width="2.5" style="49" customWidth="1"/>
    <col min="14599" max="14602" width="9.42578125" style="49"/>
    <col min="14603" max="14603" width="4.78515625" style="49" customWidth="1"/>
    <col min="14604" max="14604" width="9.42578125" style="49"/>
    <col min="14605" max="14605" width="2.35546875" style="49" customWidth="1"/>
    <col min="14606" max="14606" width="9.28515625" style="49" customWidth="1"/>
    <col min="14607" max="14607" width="1.17578125" style="49" customWidth="1"/>
    <col min="14608" max="14608" width="10.85546875" style="49" customWidth="1"/>
    <col min="14609" max="14609" width="2.78515625" style="49" customWidth="1"/>
    <col min="14610" max="14610" width="9.42578125" style="49" customWidth="1"/>
    <col min="14611" max="14611" width="1.17578125" style="49" customWidth="1"/>
    <col min="14612" max="14612" width="11.28515625" style="49" customWidth="1"/>
    <col min="14613" max="14613" width="2.5" style="49" customWidth="1"/>
    <col min="14614" max="14614" width="12.3203125" style="49" customWidth="1"/>
    <col min="14615" max="14615" width="6.60546875" style="49" customWidth="1"/>
    <col min="14616" max="14617" width="2.5" style="49" customWidth="1"/>
    <col min="14618" max="14618" width="9.42578125" style="49"/>
    <col min="14619" max="14619" width="4.78515625" style="49" customWidth="1"/>
    <col min="14620" max="14620" width="2.10546875" style="49" customWidth="1"/>
    <col min="14621" max="14624" width="9.92578125" style="49" customWidth="1"/>
    <col min="14625" max="14625" width="10.60546875" style="49" customWidth="1"/>
    <col min="14626" max="14626" width="9.92578125" style="49" customWidth="1"/>
    <col min="14627" max="14627" width="2.60546875" style="49" customWidth="1"/>
    <col min="14628" max="14629" width="2.5" style="49" customWidth="1"/>
    <col min="14630" max="14630" width="2.35546875" style="49" customWidth="1"/>
    <col min="14631" max="14631" width="10.85546875" style="49" customWidth="1"/>
    <col min="14632" max="14632" width="11.10546875" style="49" customWidth="1"/>
    <col min="14633" max="14633" width="10.85546875" style="49" customWidth="1"/>
    <col min="14634" max="14634" width="6.5" style="49" customWidth="1"/>
    <col min="14635" max="14635" width="10.85546875" style="49" customWidth="1"/>
    <col min="14636" max="14636" width="11.10546875" style="49" customWidth="1"/>
    <col min="14637" max="14637" width="10.85546875" style="49" customWidth="1"/>
    <col min="14638" max="14638" width="2.5" style="49" customWidth="1"/>
    <col min="14639" max="14848" width="9.42578125" style="49"/>
    <col min="14849" max="14849" width="2.5" style="49" customWidth="1"/>
    <col min="14850" max="14850" width="4.85546875" style="49" customWidth="1"/>
    <col min="14851" max="14851" width="29.7109375" style="49" customWidth="1"/>
    <col min="14852" max="14852" width="2.92578125" style="49" customWidth="1"/>
    <col min="14853" max="14853" width="19.35546875" style="49" customWidth="1"/>
    <col min="14854" max="14854" width="2.5" style="49" customWidth="1"/>
    <col min="14855" max="14858" width="9.42578125" style="49"/>
    <col min="14859" max="14859" width="4.78515625" style="49" customWidth="1"/>
    <col min="14860" max="14860" width="9.42578125" style="49"/>
    <col min="14861" max="14861" width="2.35546875" style="49" customWidth="1"/>
    <col min="14862" max="14862" width="9.28515625" style="49" customWidth="1"/>
    <col min="14863" max="14863" width="1.17578125" style="49" customWidth="1"/>
    <col min="14864" max="14864" width="10.85546875" style="49" customWidth="1"/>
    <col min="14865" max="14865" width="2.78515625" style="49" customWidth="1"/>
    <col min="14866" max="14866" width="9.42578125" style="49" customWidth="1"/>
    <col min="14867" max="14867" width="1.17578125" style="49" customWidth="1"/>
    <col min="14868" max="14868" width="11.28515625" style="49" customWidth="1"/>
    <col min="14869" max="14869" width="2.5" style="49" customWidth="1"/>
    <col min="14870" max="14870" width="12.3203125" style="49" customWidth="1"/>
    <col min="14871" max="14871" width="6.60546875" style="49" customWidth="1"/>
    <col min="14872" max="14873" width="2.5" style="49" customWidth="1"/>
    <col min="14874" max="14874" width="9.42578125" style="49"/>
    <col min="14875" max="14875" width="4.78515625" style="49" customWidth="1"/>
    <col min="14876" max="14876" width="2.10546875" style="49" customWidth="1"/>
    <col min="14877" max="14880" width="9.92578125" style="49" customWidth="1"/>
    <col min="14881" max="14881" width="10.60546875" style="49" customWidth="1"/>
    <col min="14882" max="14882" width="9.92578125" style="49" customWidth="1"/>
    <col min="14883" max="14883" width="2.60546875" style="49" customWidth="1"/>
    <col min="14884" max="14885" width="2.5" style="49" customWidth="1"/>
    <col min="14886" max="14886" width="2.35546875" style="49" customWidth="1"/>
    <col min="14887" max="14887" width="10.85546875" style="49" customWidth="1"/>
    <col min="14888" max="14888" width="11.10546875" style="49" customWidth="1"/>
    <col min="14889" max="14889" width="10.85546875" style="49" customWidth="1"/>
    <col min="14890" max="14890" width="6.5" style="49" customWidth="1"/>
    <col min="14891" max="14891" width="10.85546875" style="49" customWidth="1"/>
    <col min="14892" max="14892" width="11.10546875" style="49" customWidth="1"/>
    <col min="14893" max="14893" width="10.85546875" style="49" customWidth="1"/>
    <col min="14894" max="14894" width="2.5" style="49" customWidth="1"/>
    <col min="14895" max="15104" width="9.42578125" style="49"/>
    <col min="15105" max="15105" width="2.5" style="49" customWidth="1"/>
    <col min="15106" max="15106" width="4.85546875" style="49" customWidth="1"/>
    <col min="15107" max="15107" width="29.7109375" style="49" customWidth="1"/>
    <col min="15108" max="15108" width="2.92578125" style="49" customWidth="1"/>
    <col min="15109" max="15109" width="19.35546875" style="49" customWidth="1"/>
    <col min="15110" max="15110" width="2.5" style="49" customWidth="1"/>
    <col min="15111" max="15114" width="9.42578125" style="49"/>
    <col min="15115" max="15115" width="4.78515625" style="49" customWidth="1"/>
    <col min="15116" max="15116" width="9.42578125" style="49"/>
    <col min="15117" max="15117" width="2.35546875" style="49" customWidth="1"/>
    <col min="15118" max="15118" width="9.28515625" style="49" customWidth="1"/>
    <col min="15119" max="15119" width="1.17578125" style="49" customWidth="1"/>
    <col min="15120" max="15120" width="10.85546875" style="49" customWidth="1"/>
    <col min="15121" max="15121" width="2.78515625" style="49" customWidth="1"/>
    <col min="15122" max="15122" width="9.42578125" style="49" customWidth="1"/>
    <col min="15123" max="15123" width="1.17578125" style="49" customWidth="1"/>
    <col min="15124" max="15124" width="11.28515625" style="49" customWidth="1"/>
    <col min="15125" max="15125" width="2.5" style="49" customWidth="1"/>
    <col min="15126" max="15126" width="12.3203125" style="49" customWidth="1"/>
    <col min="15127" max="15127" width="6.60546875" style="49" customWidth="1"/>
    <col min="15128" max="15129" width="2.5" style="49" customWidth="1"/>
    <col min="15130" max="15130" width="9.42578125" style="49"/>
    <col min="15131" max="15131" width="4.78515625" style="49" customWidth="1"/>
    <col min="15132" max="15132" width="2.10546875" style="49" customWidth="1"/>
    <col min="15133" max="15136" width="9.92578125" style="49" customWidth="1"/>
    <col min="15137" max="15137" width="10.60546875" style="49" customWidth="1"/>
    <col min="15138" max="15138" width="9.92578125" style="49" customWidth="1"/>
    <col min="15139" max="15139" width="2.60546875" style="49" customWidth="1"/>
    <col min="15140" max="15141" width="2.5" style="49" customWidth="1"/>
    <col min="15142" max="15142" width="2.35546875" style="49" customWidth="1"/>
    <col min="15143" max="15143" width="10.85546875" style="49" customWidth="1"/>
    <col min="15144" max="15144" width="11.10546875" style="49" customWidth="1"/>
    <col min="15145" max="15145" width="10.85546875" style="49" customWidth="1"/>
    <col min="15146" max="15146" width="6.5" style="49" customWidth="1"/>
    <col min="15147" max="15147" width="10.85546875" style="49" customWidth="1"/>
    <col min="15148" max="15148" width="11.10546875" style="49" customWidth="1"/>
    <col min="15149" max="15149" width="10.85546875" style="49" customWidth="1"/>
    <col min="15150" max="15150" width="2.5" style="49" customWidth="1"/>
    <col min="15151" max="15360" width="8.85546875" style="49"/>
    <col min="15361" max="15361" width="2.5" style="49" customWidth="1"/>
    <col min="15362" max="15362" width="4.85546875" style="49" customWidth="1"/>
    <col min="15363" max="15363" width="29.7109375" style="49" customWidth="1"/>
    <col min="15364" max="15364" width="2.92578125" style="49" customWidth="1"/>
    <col min="15365" max="15365" width="19.35546875" style="49" customWidth="1"/>
    <col min="15366" max="15366" width="2.5" style="49" customWidth="1"/>
    <col min="15367" max="15370" width="9.42578125" style="49"/>
    <col min="15371" max="15371" width="4.78515625" style="49" customWidth="1"/>
    <col min="15372" max="15372" width="9.42578125" style="49"/>
    <col min="15373" max="15373" width="2.35546875" style="49" customWidth="1"/>
    <col min="15374" max="15374" width="9.28515625" style="49" customWidth="1"/>
    <col min="15375" max="15375" width="1.17578125" style="49" customWidth="1"/>
    <col min="15376" max="15376" width="10.85546875" style="49" customWidth="1"/>
    <col min="15377" max="15377" width="2.78515625" style="49" customWidth="1"/>
    <col min="15378" max="15378" width="9.42578125" style="49" customWidth="1"/>
    <col min="15379" max="15379" width="1.17578125" style="49" customWidth="1"/>
    <col min="15380" max="15380" width="11.28515625" style="49" customWidth="1"/>
    <col min="15381" max="15381" width="2.5" style="49" customWidth="1"/>
    <col min="15382" max="15382" width="12.3203125" style="49" customWidth="1"/>
    <col min="15383" max="15383" width="6.60546875" style="49" customWidth="1"/>
    <col min="15384" max="15385" width="2.5" style="49" customWidth="1"/>
    <col min="15386" max="15386" width="9.42578125" style="49"/>
    <col min="15387" max="15387" width="4.78515625" style="49" customWidth="1"/>
    <col min="15388" max="15388" width="2.10546875" style="49" customWidth="1"/>
    <col min="15389" max="15392" width="9.92578125" style="49" customWidth="1"/>
    <col min="15393" max="15393" width="10.60546875" style="49" customWidth="1"/>
    <col min="15394" max="15394" width="9.92578125" style="49" customWidth="1"/>
    <col min="15395" max="15395" width="2.60546875" style="49" customWidth="1"/>
    <col min="15396" max="15397" width="2.5" style="49" customWidth="1"/>
    <col min="15398" max="15398" width="2.35546875" style="49" customWidth="1"/>
    <col min="15399" max="15399" width="10.85546875" style="49" customWidth="1"/>
    <col min="15400" max="15400" width="11.10546875" style="49" customWidth="1"/>
    <col min="15401" max="15401" width="10.85546875" style="49" customWidth="1"/>
    <col min="15402" max="15402" width="6.5" style="49" customWidth="1"/>
    <col min="15403" max="15403" width="10.85546875" style="49" customWidth="1"/>
    <col min="15404" max="15404" width="11.10546875" style="49" customWidth="1"/>
    <col min="15405" max="15405" width="10.85546875" style="49" customWidth="1"/>
    <col min="15406" max="15406" width="2.5" style="49" customWidth="1"/>
    <col min="15407" max="15616" width="9.42578125" style="49"/>
    <col min="15617" max="15617" width="2.5" style="49" customWidth="1"/>
    <col min="15618" max="15618" width="4.85546875" style="49" customWidth="1"/>
    <col min="15619" max="15619" width="29.7109375" style="49" customWidth="1"/>
    <col min="15620" max="15620" width="2.92578125" style="49" customWidth="1"/>
    <col min="15621" max="15621" width="19.35546875" style="49" customWidth="1"/>
    <col min="15622" max="15622" width="2.5" style="49" customWidth="1"/>
    <col min="15623" max="15626" width="9.42578125" style="49"/>
    <col min="15627" max="15627" width="4.78515625" style="49" customWidth="1"/>
    <col min="15628" max="15628" width="9.42578125" style="49"/>
    <col min="15629" max="15629" width="2.35546875" style="49" customWidth="1"/>
    <col min="15630" max="15630" width="9.28515625" style="49" customWidth="1"/>
    <col min="15631" max="15631" width="1.17578125" style="49" customWidth="1"/>
    <col min="15632" max="15632" width="10.85546875" style="49" customWidth="1"/>
    <col min="15633" max="15633" width="2.78515625" style="49" customWidth="1"/>
    <col min="15634" max="15634" width="9.42578125" style="49" customWidth="1"/>
    <col min="15635" max="15635" width="1.17578125" style="49" customWidth="1"/>
    <col min="15636" max="15636" width="11.28515625" style="49" customWidth="1"/>
    <col min="15637" max="15637" width="2.5" style="49" customWidth="1"/>
    <col min="15638" max="15638" width="12.3203125" style="49" customWidth="1"/>
    <col min="15639" max="15639" width="6.60546875" style="49" customWidth="1"/>
    <col min="15640" max="15641" width="2.5" style="49" customWidth="1"/>
    <col min="15642" max="15642" width="9.42578125" style="49"/>
    <col min="15643" max="15643" width="4.78515625" style="49" customWidth="1"/>
    <col min="15644" max="15644" width="2.10546875" style="49" customWidth="1"/>
    <col min="15645" max="15648" width="9.92578125" style="49" customWidth="1"/>
    <col min="15649" max="15649" width="10.60546875" style="49" customWidth="1"/>
    <col min="15650" max="15650" width="9.92578125" style="49" customWidth="1"/>
    <col min="15651" max="15651" width="2.60546875" style="49" customWidth="1"/>
    <col min="15652" max="15653" width="2.5" style="49" customWidth="1"/>
    <col min="15654" max="15654" width="2.35546875" style="49" customWidth="1"/>
    <col min="15655" max="15655" width="10.85546875" style="49" customWidth="1"/>
    <col min="15656" max="15656" width="11.10546875" style="49" customWidth="1"/>
    <col min="15657" max="15657" width="10.85546875" style="49" customWidth="1"/>
    <col min="15658" max="15658" width="6.5" style="49" customWidth="1"/>
    <col min="15659" max="15659" width="10.85546875" style="49" customWidth="1"/>
    <col min="15660" max="15660" width="11.10546875" style="49" customWidth="1"/>
    <col min="15661" max="15661" width="10.85546875" style="49" customWidth="1"/>
    <col min="15662" max="15662" width="2.5" style="49" customWidth="1"/>
    <col min="15663" max="15872" width="9.42578125" style="49"/>
    <col min="15873" max="15873" width="2.5" style="49" customWidth="1"/>
    <col min="15874" max="15874" width="4.85546875" style="49" customWidth="1"/>
    <col min="15875" max="15875" width="29.7109375" style="49" customWidth="1"/>
    <col min="15876" max="15876" width="2.92578125" style="49" customWidth="1"/>
    <col min="15877" max="15877" width="19.35546875" style="49" customWidth="1"/>
    <col min="15878" max="15878" width="2.5" style="49" customWidth="1"/>
    <col min="15879" max="15882" width="9.42578125" style="49"/>
    <col min="15883" max="15883" width="4.78515625" style="49" customWidth="1"/>
    <col min="15884" max="15884" width="9.42578125" style="49"/>
    <col min="15885" max="15885" width="2.35546875" style="49" customWidth="1"/>
    <col min="15886" max="15886" width="9.28515625" style="49" customWidth="1"/>
    <col min="15887" max="15887" width="1.17578125" style="49" customWidth="1"/>
    <col min="15888" max="15888" width="10.85546875" style="49" customWidth="1"/>
    <col min="15889" max="15889" width="2.78515625" style="49" customWidth="1"/>
    <col min="15890" max="15890" width="9.42578125" style="49" customWidth="1"/>
    <col min="15891" max="15891" width="1.17578125" style="49" customWidth="1"/>
    <col min="15892" max="15892" width="11.28515625" style="49" customWidth="1"/>
    <col min="15893" max="15893" width="2.5" style="49" customWidth="1"/>
    <col min="15894" max="15894" width="12.3203125" style="49" customWidth="1"/>
    <col min="15895" max="15895" width="6.60546875" style="49" customWidth="1"/>
    <col min="15896" max="15897" width="2.5" style="49" customWidth="1"/>
    <col min="15898" max="15898" width="9.42578125" style="49"/>
    <col min="15899" max="15899" width="4.78515625" style="49" customWidth="1"/>
    <col min="15900" max="15900" width="2.10546875" style="49" customWidth="1"/>
    <col min="15901" max="15904" width="9.92578125" style="49" customWidth="1"/>
    <col min="15905" max="15905" width="10.60546875" style="49" customWidth="1"/>
    <col min="15906" max="15906" width="9.92578125" style="49" customWidth="1"/>
    <col min="15907" max="15907" width="2.60546875" style="49" customWidth="1"/>
    <col min="15908" max="15909" width="2.5" style="49" customWidth="1"/>
    <col min="15910" max="15910" width="2.35546875" style="49" customWidth="1"/>
    <col min="15911" max="15911" width="10.85546875" style="49" customWidth="1"/>
    <col min="15912" max="15912" width="11.10546875" style="49" customWidth="1"/>
    <col min="15913" max="15913" width="10.85546875" style="49" customWidth="1"/>
    <col min="15914" max="15914" width="6.5" style="49" customWidth="1"/>
    <col min="15915" max="15915" width="10.85546875" style="49" customWidth="1"/>
    <col min="15916" max="15916" width="11.10546875" style="49" customWidth="1"/>
    <col min="15917" max="15917" width="10.85546875" style="49" customWidth="1"/>
    <col min="15918" max="15918" width="2.5" style="49" customWidth="1"/>
    <col min="15919" max="16128" width="9.42578125" style="49"/>
    <col min="16129" max="16129" width="2.5" style="49" customWidth="1"/>
    <col min="16130" max="16130" width="4.85546875" style="49" customWidth="1"/>
    <col min="16131" max="16131" width="29.7109375" style="49" customWidth="1"/>
    <col min="16132" max="16132" width="2.92578125" style="49" customWidth="1"/>
    <col min="16133" max="16133" width="19.35546875" style="49" customWidth="1"/>
    <col min="16134" max="16134" width="2.5" style="49" customWidth="1"/>
    <col min="16135" max="16138" width="9.42578125" style="49"/>
    <col min="16139" max="16139" width="4.78515625" style="49" customWidth="1"/>
    <col min="16140" max="16140" width="9.42578125" style="49"/>
    <col min="16141" max="16141" width="2.35546875" style="49" customWidth="1"/>
    <col min="16142" max="16142" width="9.28515625" style="49" customWidth="1"/>
    <col min="16143" max="16143" width="1.17578125" style="49" customWidth="1"/>
    <col min="16144" max="16144" width="10.85546875" style="49" customWidth="1"/>
    <col min="16145" max="16145" width="2.78515625" style="49" customWidth="1"/>
    <col min="16146" max="16146" width="9.42578125" style="49" customWidth="1"/>
    <col min="16147" max="16147" width="1.17578125" style="49" customWidth="1"/>
    <col min="16148" max="16148" width="11.28515625" style="49" customWidth="1"/>
    <col min="16149" max="16149" width="2.5" style="49" customWidth="1"/>
    <col min="16150" max="16150" width="12.3203125" style="49" customWidth="1"/>
    <col min="16151" max="16151" width="6.60546875" style="49" customWidth="1"/>
    <col min="16152" max="16153" width="2.5" style="49" customWidth="1"/>
    <col min="16154" max="16154" width="9.42578125" style="49"/>
    <col min="16155" max="16155" width="4.78515625" style="49" customWidth="1"/>
    <col min="16156" max="16156" width="2.10546875" style="49" customWidth="1"/>
    <col min="16157" max="16160" width="9.92578125" style="49" customWidth="1"/>
    <col min="16161" max="16161" width="10.60546875" style="49" customWidth="1"/>
    <col min="16162" max="16162" width="9.92578125" style="49" customWidth="1"/>
    <col min="16163" max="16163" width="2.60546875" style="49" customWidth="1"/>
    <col min="16164" max="16165" width="2.5" style="49" customWidth="1"/>
    <col min="16166" max="16166" width="2.35546875" style="49" customWidth="1"/>
    <col min="16167" max="16167" width="10.85546875" style="49" customWidth="1"/>
    <col min="16168" max="16168" width="11.10546875" style="49" customWidth="1"/>
    <col min="16169" max="16169" width="10.85546875" style="49" customWidth="1"/>
    <col min="16170" max="16170" width="6.5" style="49" customWidth="1"/>
    <col min="16171" max="16171" width="10.85546875" style="49" customWidth="1"/>
    <col min="16172" max="16172" width="11.10546875" style="49" customWidth="1"/>
    <col min="16173" max="16173" width="10.85546875" style="49" customWidth="1"/>
    <col min="16174" max="16174" width="2.5" style="49" customWidth="1"/>
    <col min="16175" max="16384" width="8.85546875" style="49"/>
  </cols>
  <sheetData>
    <row r="1" spans="1:37" ht="15.25">
      <c r="A1" s="50"/>
      <c r="B1" s="57"/>
      <c r="C1" s="57"/>
      <c r="D1" s="57"/>
      <c r="E1" s="64"/>
      <c r="F1" s="65"/>
      <c r="G1" s="45"/>
      <c r="H1" s="1"/>
      <c r="I1" s="1"/>
      <c r="J1"/>
      <c r="X1"/>
      <c r="AJ1"/>
      <c r="AK1"/>
    </row>
    <row r="2" spans="1:37" ht="15.5">
      <c r="A2" s="50"/>
      <c r="B2" s="63"/>
      <c r="C2" s="51"/>
      <c r="D2" s="47"/>
      <c r="E2" s="47"/>
      <c r="F2" s="65"/>
      <c r="G2" s="66"/>
      <c r="H2" s="67"/>
      <c r="I2" s="67"/>
      <c r="J2"/>
      <c r="X2"/>
      <c r="AJ2"/>
      <c r="AK2"/>
    </row>
    <row r="3" spans="1:37" ht="15.5">
      <c r="A3" s="50"/>
      <c r="B3" s="57"/>
      <c r="C3" s="62" t="s">
        <v>58</v>
      </c>
      <c r="D3" s="57"/>
      <c r="E3" s="68" t="str">
        <f>+Analysis!E8</f>
        <v>NAME</v>
      </c>
      <c r="F3" s="69"/>
      <c r="G3" s="70"/>
      <c r="H3" s="71"/>
      <c r="I3" s="71"/>
      <c r="J3"/>
      <c r="X3"/>
      <c r="AJ3"/>
      <c r="AK3"/>
    </row>
    <row r="4" spans="1:37" ht="15.25">
      <c r="A4" s="50"/>
      <c r="B4" s="57"/>
      <c r="C4" s="62"/>
      <c r="D4" s="57"/>
      <c r="E4" s="72"/>
      <c r="F4" s="73"/>
      <c r="G4" s="70"/>
      <c r="H4" s="71"/>
      <c r="I4" s="71"/>
      <c r="J4"/>
      <c r="X4"/>
      <c r="AJ4"/>
      <c r="AK4"/>
    </row>
    <row r="5" spans="1:37" ht="15.25">
      <c r="A5" s="50"/>
      <c r="B5" s="57"/>
      <c r="C5" s="62" t="s">
        <v>59</v>
      </c>
      <c r="D5" s="57"/>
      <c r="E5" s="74">
        <f>+Analysis!E10</f>
        <v>0</v>
      </c>
      <c r="F5" s="75"/>
      <c r="G5" s="70"/>
      <c r="H5" s="71"/>
      <c r="I5" s="71"/>
      <c r="J5"/>
      <c r="X5"/>
      <c r="AJ5"/>
      <c r="AK5"/>
    </row>
    <row r="6" spans="1:37" ht="15.25">
      <c r="A6" s="50"/>
      <c r="B6" s="57"/>
      <c r="C6" s="57" t="s">
        <v>60</v>
      </c>
      <c r="D6" s="57"/>
      <c r="E6" s="76">
        <f>+Analysis!E29</f>
        <v>0</v>
      </c>
      <c r="F6" s="69"/>
      <c r="G6" s="60"/>
      <c r="H6" s="61"/>
      <c r="I6" s="61"/>
      <c r="J6"/>
      <c r="X6"/>
      <c r="AJ6"/>
      <c r="AK6"/>
    </row>
    <row r="7" spans="1:37" ht="15.25">
      <c r="A7" s="50"/>
      <c r="B7" s="57"/>
      <c r="C7" s="57" t="s">
        <v>61</v>
      </c>
      <c r="D7" s="57"/>
      <c r="E7" s="82">
        <f>+Analysis!G29</f>
        <v>0</v>
      </c>
      <c r="F7" s="75"/>
      <c r="G7" s="78"/>
      <c r="H7" s="79"/>
      <c r="I7" s="79"/>
      <c r="J7"/>
      <c r="X7"/>
      <c r="AJ7"/>
      <c r="AK7"/>
    </row>
    <row r="8" spans="1:37" ht="15.25">
      <c r="A8" s="50"/>
      <c r="B8" s="57"/>
      <c r="C8" s="54" t="s">
        <v>62</v>
      </c>
      <c r="D8" s="57"/>
      <c r="E8" s="74"/>
      <c r="F8" s="58"/>
      <c r="G8" s="70"/>
      <c r="H8" s="71"/>
      <c r="I8" s="71"/>
      <c r="J8"/>
      <c r="X8"/>
      <c r="AJ8"/>
      <c r="AK8"/>
    </row>
    <row r="9" spans="1:37" ht="15.25">
      <c r="A9" s="50"/>
      <c r="B9" s="57"/>
      <c r="C9" s="57" t="s">
        <v>63</v>
      </c>
      <c r="D9" s="57"/>
      <c r="E9" s="77">
        <f>IFERROR(+('Rent Roll'!O30+'Rent Roll'!O41)/Analysis!E29,0)</f>
        <v>0</v>
      </c>
      <c r="F9" s="75"/>
      <c r="G9" s="47"/>
      <c r="H9" s="48"/>
      <c r="I9" s="48"/>
      <c r="J9"/>
      <c r="X9"/>
      <c r="AJ9"/>
      <c r="AK9"/>
    </row>
    <row r="10" spans="1:37" ht="15.5">
      <c r="A10" s="50"/>
      <c r="B10" s="57"/>
      <c r="C10" s="80" t="s">
        <v>64</v>
      </c>
      <c r="D10" s="57"/>
      <c r="E10" s="81"/>
      <c r="F10" s="65"/>
      <c r="G10" s="47"/>
      <c r="H10" s="48"/>
      <c r="I10" s="48"/>
      <c r="J10"/>
      <c r="X10"/>
      <c r="AJ10"/>
      <c r="AK10"/>
    </row>
    <row r="11" spans="1:37" ht="15.25">
      <c r="A11" s="50"/>
      <c r="B11" s="57"/>
      <c r="C11" s="57" t="s">
        <v>65</v>
      </c>
      <c r="D11" s="57"/>
      <c r="E11" s="82">
        <f>+Analysis!I46</f>
        <v>0</v>
      </c>
      <c r="F11" s="83"/>
      <c r="G11" s="78"/>
      <c r="H11" s="79"/>
      <c r="I11" s="79"/>
      <c r="J11"/>
      <c r="X11"/>
      <c r="AJ11"/>
      <c r="AK11"/>
    </row>
    <row r="12" spans="1:37" ht="15.25">
      <c r="A12" s="50"/>
      <c r="B12" s="57"/>
      <c r="C12" s="57" t="s">
        <v>66</v>
      </c>
      <c r="D12" s="57"/>
      <c r="E12" s="84">
        <f>+Analysis!I9</f>
        <v>0</v>
      </c>
      <c r="F12" s="85"/>
      <c r="G12" s="45"/>
      <c r="H12" s="1"/>
      <c r="I12" s="1"/>
      <c r="J12"/>
      <c r="X12"/>
      <c r="AJ12"/>
      <c r="AK12"/>
    </row>
    <row r="13" spans="1:37" ht="12.75" customHeight="1">
      <c r="A13" s="50"/>
      <c r="B13" s="57"/>
      <c r="C13" s="122" t="s">
        <v>67</v>
      </c>
      <c r="D13" s="123"/>
      <c r="E13" s="124"/>
      <c r="F13" s="85"/>
      <c r="G13" s="60"/>
      <c r="H13" s="61"/>
      <c r="I13" s="61"/>
      <c r="J13"/>
      <c r="X13"/>
      <c r="AJ13"/>
      <c r="AK13"/>
    </row>
    <row r="14" spans="1:37" ht="15.5">
      <c r="A14" s="50"/>
      <c r="B14" s="57"/>
      <c r="C14" s="125" t="s">
        <v>68</v>
      </c>
      <c r="D14" s="126"/>
      <c r="E14" s="127"/>
      <c r="F14" s="85"/>
      <c r="G14" s="86"/>
      <c r="H14" s="87"/>
      <c r="I14" s="87"/>
      <c r="J14"/>
      <c r="X14"/>
      <c r="AJ14"/>
      <c r="AK14"/>
    </row>
    <row r="15" spans="1:37" ht="15.25">
      <c r="A15" s="50"/>
      <c r="B15" s="57"/>
      <c r="C15" s="62" t="s">
        <v>69</v>
      </c>
      <c r="D15" s="57"/>
      <c r="E15" s="88"/>
      <c r="F15" s="69"/>
      <c r="G15" s="86"/>
      <c r="H15" s="87"/>
      <c r="I15" s="87"/>
      <c r="J15"/>
      <c r="X15"/>
      <c r="AJ15"/>
      <c r="AK15"/>
    </row>
    <row r="16" spans="1:37" ht="15.25">
      <c r="A16" s="50"/>
      <c r="B16" s="57"/>
      <c r="C16" s="62" t="s">
        <v>70</v>
      </c>
      <c r="D16" s="57"/>
      <c r="E16" s="89">
        <f>+Analysis!I8</f>
        <v>0</v>
      </c>
      <c r="F16" s="90"/>
      <c r="G16" s="47"/>
      <c r="H16" s="48"/>
      <c r="I16" s="48"/>
      <c r="J16"/>
      <c r="X16"/>
      <c r="AJ16"/>
      <c r="AK16"/>
    </row>
    <row r="17" spans="1:52" ht="15.25">
      <c r="A17" s="50"/>
      <c r="B17" s="57"/>
      <c r="C17" s="62" t="s">
        <v>71</v>
      </c>
      <c r="D17" s="57"/>
      <c r="E17" s="91" t="str">
        <f>+Analysis!E52</f>
        <v>Prime</v>
      </c>
      <c r="F17" s="90"/>
      <c r="G17" s="47"/>
      <c r="H17" s="48"/>
      <c r="I17" s="48"/>
      <c r="J17"/>
      <c r="X17"/>
      <c r="AJ17"/>
      <c r="AK17"/>
    </row>
    <row r="18" spans="1:52" ht="15.25">
      <c r="A18" s="50"/>
      <c r="B18" s="57"/>
      <c r="C18" s="57" t="s">
        <v>73</v>
      </c>
      <c r="D18" s="57"/>
      <c r="E18" s="89">
        <f>+Analysis!E50</f>
        <v>7.7499999999999999E-2</v>
      </c>
      <c r="F18" s="85"/>
      <c r="G18" s="47"/>
      <c r="H18" s="48"/>
      <c r="I18" s="48"/>
      <c r="J18"/>
      <c r="X18"/>
      <c r="AJ18"/>
      <c r="AK18"/>
    </row>
    <row r="19" spans="1:52" s="95" customFormat="1" ht="15.25">
      <c r="A19" s="50"/>
      <c r="B19" s="57"/>
      <c r="C19" s="62" t="s">
        <v>74</v>
      </c>
      <c r="D19" s="57"/>
      <c r="E19" s="92">
        <f>+E16-E18</f>
        <v>-7.7499999999999999E-2</v>
      </c>
      <c r="F19" s="52"/>
      <c r="G19" s="93"/>
      <c r="H19" s="94"/>
      <c r="I19" s="94"/>
      <c r="J19" s="55"/>
      <c r="X19"/>
      <c r="AJ19"/>
      <c r="AK19"/>
    </row>
    <row r="20" spans="1:52" ht="15.25">
      <c r="A20" s="50"/>
      <c r="B20" s="57"/>
      <c r="C20" s="57" t="s">
        <v>75</v>
      </c>
      <c r="D20" s="57"/>
      <c r="E20" s="96">
        <f>+Analysis!J32</f>
        <v>0</v>
      </c>
      <c r="F20" s="52"/>
      <c r="G20" s="45"/>
      <c r="H20" s="1"/>
      <c r="I20" s="1"/>
      <c r="J20"/>
      <c r="X20" s="55"/>
      <c r="AJ20" s="55"/>
      <c r="AK20" s="55"/>
      <c r="AU20"/>
      <c r="AV20"/>
      <c r="AW20"/>
      <c r="AX20"/>
      <c r="AY20"/>
      <c r="AZ20"/>
    </row>
    <row r="21" spans="1:52" ht="15.25">
      <c r="A21" s="50"/>
      <c r="B21" s="57"/>
      <c r="C21" s="62"/>
      <c r="D21" s="57"/>
      <c r="E21" s="97"/>
      <c r="F21" s="90"/>
      <c r="G21" s="70"/>
      <c r="H21" s="71"/>
      <c r="I21" s="71"/>
      <c r="J21"/>
      <c r="X21"/>
      <c r="AJ21"/>
      <c r="AK21"/>
      <c r="AU21"/>
      <c r="AV21"/>
      <c r="AW21"/>
      <c r="AX21"/>
      <c r="AY21"/>
      <c r="AZ21"/>
    </row>
    <row r="22" spans="1:52" ht="15.5">
      <c r="A22" s="50"/>
      <c r="B22" s="63" t="s">
        <v>76</v>
      </c>
      <c r="C22" s="51" t="s">
        <v>77</v>
      </c>
      <c r="D22" s="47"/>
      <c r="E22" s="57"/>
      <c r="F22" s="65"/>
      <c r="G22" s="70"/>
      <c r="H22" s="71"/>
      <c r="I22" s="71"/>
      <c r="J22"/>
      <c r="X22"/>
      <c r="AJ22"/>
      <c r="AK22"/>
      <c r="AU22"/>
      <c r="AV22"/>
      <c r="AW22"/>
      <c r="AX22"/>
      <c r="AY22"/>
      <c r="AZ22"/>
    </row>
    <row r="23" spans="1:52" ht="15.5">
      <c r="A23" s="50"/>
      <c r="B23" s="57"/>
      <c r="C23" s="51"/>
      <c r="D23" s="47"/>
      <c r="E23" s="57"/>
      <c r="F23" s="69"/>
      <c r="G23" s="98"/>
      <c r="H23" s="99"/>
      <c r="I23" s="99"/>
      <c r="J23"/>
      <c r="X23"/>
      <c r="AJ23"/>
      <c r="AK23"/>
      <c r="AU23"/>
      <c r="AV23"/>
      <c r="AW23"/>
      <c r="AX23"/>
      <c r="AY23"/>
      <c r="AZ23"/>
    </row>
    <row r="24" spans="1:52" ht="15.25">
      <c r="A24" s="50"/>
      <c r="B24" s="57"/>
      <c r="C24" s="62" t="s">
        <v>78</v>
      </c>
      <c r="D24" s="57"/>
      <c r="E24" s="96">
        <v>0</v>
      </c>
      <c r="F24" s="100"/>
      <c r="G24" s="98"/>
      <c r="H24" s="99"/>
      <c r="I24" s="99"/>
      <c r="J24"/>
      <c r="X24"/>
      <c r="AJ24"/>
      <c r="AK24"/>
    </row>
    <row r="25" spans="1:52" ht="15.25">
      <c r="A25" s="50"/>
      <c r="B25" s="57"/>
      <c r="C25" s="57" t="s">
        <v>79</v>
      </c>
      <c r="D25" s="57"/>
      <c r="E25" s="101"/>
      <c r="F25" s="100"/>
      <c r="G25" s="98"/>
      <c r="H25" s="99"/>
      <c r="I25" s="99"/>
      <c r="J25"/>
      <c r="X25"/>
      <c r="AJ25"/>
      <c r="AK25"/>
    </row>
    <row r="26" spans="1:52" ht="15.25">
      <c r="A26" s="50"/>
      <c r="B26" s="57"/>
      <c r="C26" s="102" t="s">
        <v>80</v>
      </c>
      <c r="D26" s="57"/>
      <c r="E26" s="74">
        <v>0</v>
      </c>
      <c r="F26" s="52"/>
      <c r="G26" s="98"/>
      <c r="H26" s="99"/>
      <c r="I26" s="99"/>
      <c r="J26"/>
      <c r="X26"/>
      <c r="AJ26"/>
      <c r="AK26"/>
      <c r="AL26"/>
      <c r="AM26"/>
      <c r="AN26"/>
      <c r="AO26"/>
      <c r="AP26"/>
      <c r="AQ26"/>
      <c r="AR26"/>
      <c r="AS26"/>
      <c r="AT26"/>
    </row>
    <row r="27" spans="1:52" ht="15.25">
      <c r="A27" s="56"/>
      <c r="B27" s="57"/>
      <c r="C27" s="57"/>
      <c r="D27" s="57"/>
      <c r="E27" s="103"/>
      <c r="F27" s="52"/>
      <c r="G27" s="70"/>
      <c r="H27" s="71"/>
      <c r="I27" s="71"/>
      <c r="J27"/>
      <c r="X27"/>
      <c r="AJ27"/>
      <c r="AK27"/>
      <c r="AL27"/>
      <c r="AM27"/>
      <c r="AN27"/>
      <c r="AO27"/>
      <c r="AP27"/>
      <c r="AQ27"/>
      <c r="AR27"/>
      <c r="AS27"/>
      <c r="AT27"/>
    </row>
    <row r="28" spans="1:52" ht="15.25">
      <c r="A28" s="50"/>
      <c r="B28" s="57"/>
      <c r="C28" s="57"/>
      <c r="D28" s="57"/>
      <c r="E28" s="103" t="s">
        <v>17</v>
      </c>
      <c r="F28" s="52" t="s">
        <v>17</v>
      </c>
      <c r="G28" s="104"/>
      <c r="H28" s="105"/>
      <c r="I28" s="105"/>
      <c r="J28"/>
      <c r="X28"/>
      <c r="AJ28"/>
      <c r="AK28"/>
      <c r="AL28"/>
      <c r="AM28"/>
      <c r="AN28"/>
      <c r="AO28"/>
      <c r="AP28"/>
      <c r="AQ28"/>
      <c r="AR28"/>
      <c r="AS28"/>
      <c r="AT28"/>
    </row>
    <row r="29" spans="1:52" ht="15.5">
      <c r="A29" s="50"/>
      <c r="B29" s="63" t="s">
        <v>81</v>
      </c>
      <c r="C29" s="51" t="s">
        <v>82</v>
      </c>
      <c r="D29" s="53"/>
      <c r="E29" s="54"/>
      <c r="F29" s="106"/>
      <c r="G29" s="104"/>
      <c r="H29" s="105"/>
      <c r="I29" s="105"/>
      <c r="J29"/>
      <c r="X29"/>
      <c r="AJ29"/>
      <c r="AK29"/>
      <c r="AL29"/>
      <c r="AM29"/>
      <c r="AN29"/>
      <c r="AO29"/>
      <c r="AP29"/>
      <c r="AQ29"/>
      <c r="AR29" s="48"/>
      <c r="AS29"/>
      <c r="AT29"/>
    </row>
    <row r="30" spans="1:52" ht="15.25">
      <c r="A30" s="50"/>
      <c r="B30" s="57"/>
      <c r="C30" s="47" t="s">
        <v>83</v>
      </c>
      <c r="D30" s="47"/>
      <c r="E30" s="57"/>
      <c r="F30" s="65"/>
      <c r="G30" s="104"/>
      <c r="H30" s="105"/>
      <c r="I30" s="105"/>
      <c r="J30"/>
      <c r="X30"/>
      <c r="AJ30"/>
      <c r="AK30"/>
      <c r="AL30"/>
      <c r="AM30"/>
      <c r="AN30"/>
      <c r="AO30"/>
      <c r="AP30"/>
      <c r="AQ30"/>
      <c r="AR30"/>
      <c r="AS30"/>
      <c r="AT30"/>
    </row>
    <row r="31" spans="1:52" ht="15.25">
      <c r="A31" s="50"/>
      <c r="B31" s="57"/>
      <c r="C31" s="47"/>
      <c r="D31" s="47"/>
      <c r="E31" s="57"/>
      <c r="F31" s="85"/>
      <c r="G31" s="104"/>
      <c r="H31" s="105"/>
      <c r="I31" s="105"/>
      <c r="J31"/>
      <c r="X31"/>
      <c r="AJ31"/>
      <c r="AK31"/>
      <c r="AL31"/>
      <c r="AM31"/>
      <c r="AN31"/>
      <c r="AO31"/>
      <c r="AP31"/>
      <c r="AQ31"/>
      <c r="AR31"/>
      <c r="AS31"/>
      <c r="AT31"/>
    </row>
    <row r="32" spans="1:52" ht="15.25">
      <c r="A32" s="50"/>
      <c r="B32" s="57"/>
      <c r="C32" s="57" t="s">
        <v>84</v>
      </c>
      <c r="D32" s="57"/>
      <c r="E32" s="107">
        <f>+Analysis!I11</f>
        <v>0</v>
      </c>
      <c r="F32" s="85"/>
      <c r="G32" s="104"/>
      <c r="H32" s="105"/>
      <c r="I32" s="105"/>
      <c r="J32"/>
      <c r="X32"/>
      <c r="AJ32"/>
      <c r="AK32"/>
      <c r="AL32"/>
      <c r="AM32"/>
      <c r="AN32"/>
      <c r="AO32"/>
      <c r="AP32"/>
      <c r="AQ32"/>
      <c r="AR32"/>
      <c r="AS32"/>
      <c r="AT32"/>
    </row>
    <row r="33" spans="1:46" ht="15.25">
      <c r="A33" s="50"/>
      <c r="B33" s="57"/>
      <c r="C33" s="57" t="s">
        <v>85</v>
      </c>
      <c r="D33" s="57"/>
      <c r="E33" s="84">
        <f>+Analysis!I9</f>
        <v>0</v>
      </c>
      <c r="F33" s="108"/>
      <c r="G33" s="104"/>
      <c r="H33" s="105"/>
      <c r="I33" s="105"/>
      <c r="J33"/>
      <c r="X33"/>
      <c r="AJ33"/>
      <c r="AK33"/>
      <c r="AL33"/>
      <c r="AM33"/>
      <c r="AN33"/>
      <c r="AO33"/>
      <c r="AP33"/>
      <c r="AQ33"/>
      <c r="AR33"/>
      <c r="AS33"/>
      <c r="AT33"/>
    </row>
    <row r="34" spans="1:46" ht="15.25">
      <c r="A34" s="50"/>
      <c r="B34" s="57"/>
      <c r="C34" s="57" t="s">
        <v>86</v>
      </c>
      <c r="D34" s="57"/>
      <c r="E34" s="89">
        <f>+Analysis!I8</f>
        <v>0</v>
      </c>
      <c r="F34" s="108"/>
      <c r="G34" s="104"/>
      <c r="H34" s="105"/>
      <c r="I34" s="105"/>
      <c r="J34"/>
      <c r="X34"/>
      <c r="AJ34"/>
      <c r="AK34"/>
      <c r="AL34"/>
      <c r="AM34"/>
      <c r="AN34"/>
      <c r="AO34"/>
      <c r="AP34"/>
      <c r="AQ34"/>
      <c r="AR34"/>
      <c r="AS34"/>
      <c r="AT34"/>
    </row>
    <row r="35" spans="1:46" ht="15.25">
      <c r="A35" s="50"/>
      <c r="B35" s="57"/>
      <c r="C35" s="57"/>
      <c r="D35" s="57"/>
      <c r="E35" s="97"/>
      <c r="F35" s="108" t="s">
        <v>17</v>
      </c>
      <c r="G35" s="104"/>
      <c r="H35" s="105"/>
      <c r="I35" s="105"/>
      <c r="J35"/>
      <c r="X35"/>
      <c r="AJ35"/>
      <c r="AK35"/>
      <c r="AL35"/>
      <c r="AM35"/>
      <c r="AN35"/>
      <c r="AO35"/>
      <c r="AP35"/>
      <c r="AQ35"/>
      <c r="AR35"/>
      <c r="AS35"/>
      <c r="AT35"/>
    </row>
    <row r="36" spans="1:46" ht="15.5">
      <c r="A36" s="50"/>
      <c r="B36" s="63" t="s">
        <v>87</v>
      </c>
      <c r="C36" s="51" t="s">
        <v>88</v>
      </c>
      <c r="D36" s="47"/>
      <c r="E36" s="97"/>
      <c r="F36" s="108" t="s">
        <v>17</v>
      </c>
      <c r="G36" s="57"/>
      <c r="H36"/>
      <c r="I36"/>
      <c r="J36"/>
      <c r="X36"/>
      <c r="AJ36"/>
      <c r="AK36"/>
      <c r="AL36"/>
      <c r="AM36"/>
      <c r="AN36"/>
      <c r="AO36"/>
      <c r="AP36"/>
      <c r="AQ36"/>
      <c r="AR36"/>
      <c r="AS36"/>
      <c r="AT36"/>
    </row>
    <row r="37" spans="1:46" ht="15.5">
      <c r="A37" s="50"/>
      <c r="B37" s="57"/>
      <c r="C37" s="59" t="s">
        <v>89</v>
      </c>
      <c r="D37" s="59"/>
      <c r="E37" s="109"/>
      <c r="F37" s="85"/>
      <c r="G37" s="57"/>
      <c r="H37"/>
      <c r="I37"/>
      <c r="J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</row>
    <row r="38" spans="1:46" ht="15.5">
      <c r="A38" s="50"/>
      <c r="B38" s="57"/>
      <c r="C38" s="51" t="s">
        <v>90</v>
      </c>
      <c r="D38" s="47"/>
      <c r="E38" s="110"/>
      <c r="F38" s="85"/>
      <c r="G38" s="57"/>
      <c r="H38"/>
      <c r="I38"/>
      <c r="J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</row>
    <row r="39" spans="1:46" ht="15.25">
      <c r="A39" s="50"/>
      <c r="B39" s="57"/>
      <c r="C39" s="57"/>
      <c r="D39" s="57"/>
      <c r="E39" s="104"/>
      <c r="F39" s="85"/>
      <c r="G39" s="57"/>
      <c r="H39"/>
      <c r="I39"/>
      <c r="J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</row>
    <row r="40" spans="1:46" ht="15.5">
      <c r="A40" s="50"/>
      <c r="B40" s="57"/>
      <c r="C40" s="111"/>
      <c r="D40" s="112"/>
      <c r="E40" s="113"/>
      <c r="F40" s="85"/>
      <c r="G40" s="57"/>
      <c r="H40"/>
      <c r="I40"/>
      <c r="J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</row>
    <row r="41" spans="1:46" ht="15.5">
      <c r="A41" s="50"/>
      <c r="B41" s="57"/>
      <c r="C41" s="111"/>
      <c r="D41" s="112"/>
      <c r="E41" s="113"/>
      <c r="F41" s="85"/>
      <c r="G41" s="57"/>
      <c r="H41"/>
      <c r="I41"/>
      <c r="J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</row>
    <row r="42" spans="1:46" ht="15.25">
      <c r="A42" s="50"/>
      <c r="B42" s="57"/>
      <c r="C42" s="57"/>
      <c r="D42" s="57"/>
      <c r="E42" s="104"/>
      <c r="F42" s="85"/>
      <c r="G42" s="57"/>
      <c r="H42"/>
      <c r="I42"/>
      <c r="J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</row>
    <row r="43" spans="1:46" ht="15.25">
      <c r="A43" s="50"/>
      <c r="B43" s="57"/>
      <c r="C43" s="57"/>
      <c r="D43" s="57"/>
      <c r="E43" s="104"/>
      <c r="F43" s="85"/>
      <c r="G43" s="57"/>
      <c r="H43"/>
      <c r="I43"/>
      <c r="J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</row>
    <row r="44" spans="1:46" ht="15.5">
      <c r="A44" s="50"/>
      <c r="B44" s="57"/>
      <c r="C44" s="51" t="s">
        <v>91</v>
      </c>
      <c r="D44" s="47"/>
      <c r="E44" s="110"/>
      <c r="F44" s="85"/>
      <c r="G44" s="57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</row>
    <row r="45" spans="1:46" ht="15.25">
      <c r="A45" s="50"/>
      <c r="B45" s="57"/>
      <c r="C45" s="57"/>
      <c r="D45" s="57"/>
      <c r="E45" s="104"/>
      <c r="F45" s="85"/>
      <c r="G45" s="57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</row>
    <row r="46" spans="1:46" ht="15.25">
      <c r="A46" s="50"/>
      <c r="B46" s="57"/>
      <c r="C46" s="114" t="s">
        <v>17</v>
      </c>
      <c r="D46" s="112"/>
      <c r="E46" s="113"/>
      <c r="F46" s="58"/>
      <c r="G46" s="57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</row>
    <row r="47" spans="1:46" ht="15.25">
      <c r="A47" s="50"/>
      <c r="B47" s="57"/>
      <c r="C47" s="114" t="s">
        <v>17</v>
      </c>
      <c r="D47" s="112"/>
      <c r="E47" s="113"/>
      <c r="F47" s="58"/>
      <c r="G47" s="5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</row>
    <row r="48" spans="1:46" ht="15.25">
      <c r="A48" s="50"/>
      <c r="B48" s="57"/>
      <c r="C48" s="54"/>
      <c r="D48" s="57"/>
      <c r="E48" s="104"/>
      <c r="F48" s="58"/>
      <c r="G48" s="57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</row>
    <row r="49" spans="1:46" ht="15.25">
      <c r="A49" s="50"/>
      <c r="B49" s="57"/>
      <c r="C49" s="57"/>
      <c r="D49" s="57"/>
      <c r="E49" s="104"/>
      <c r="F49" s="58"/>
      <c r="G49" s="57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</row>
    <row r="50" spans="1:46" ht="15.5">
      <c r="A50" s="50"/>
      <c r="B50" s="57"/>
      <c r="C50" s="51" t="s">
        <v>92</v>
      </c>
      <c r="D50" s="47"/>
      <c r="E50" s="110"/>
      <c r="F50" s="58"/>
      <c r="G50" s="57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</row>
    <row r="51" spans="1:46" ht="15.25">
      <c r="A51" s="50"/>
      <c r="B51" s="57"/>
      <c r="C51" s="57"/>
      <c r="D51" s="57"/>
      <c r="E51" s="104"/>
      <c r="F51" s="58"/>
      <c r="G51" s="57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</row>
    <row r="52" spans="1:46" ht="15.25">
      <c r="A52" s="50"/>
      <c r="B52" s="57"/>
      <c r="C52" s="114" t="s">
        <v>17</v>
      </c>
      <c r="D52" s="112"/>
      <c r="E52" s="113"/>
      <c r="F52" s="58"/>
      <c r="G52" s="57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</row>
    <row r="53" spans="1:46" ht="15.25">
      <c r="A53" s="50"/>
      <c r="B53" s="57"/>
      <c r="C53" s="114" t="s">
        <v>17</v>
      </c>
      <c r="D53" s="112"/>
      <c r="E53" s="112"/>
      <c r="F53" s="58"/>
      <c r="G53" s="57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</row>
    <row r="54" spans="1:46" ht="15.25">
      <c r="A54" s="50"/>
      <c r="B54" s="57"/>
      <c r="C54" s="57"/>
      <c r="D54" s="57"/>
      <c r="E54" s="57"/>
      <c r="F54" s="58"/>
      <c r="G54" s="57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</row>
    <row r="55" spans="1:46" ht="15.5">
      <c r="A55" s="115"/>
      <c r="B55" s="63" t="s">
        <v>93</v>
      </c>
      <c r="C55" s="57"/>
      <c r="D55" s="57"/>
      <c r="E55" s="57"/>
      <c r="F55" s="58"/>
      <c r="G55" s="57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</row>
    <row r="56" spans="1:46" ht="15.5">
      <c r="B56" s="57"/>
      <c r="C56" s="802"/>
      <c r="D56" s="802"/>
      <c r="E56" s="802"/>
      <c r="F56" s="58"/>
      <c r="G56" s="57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</row>
    <row r="57" spans="1:46" ht="15.25">
      <c r="B57" s="116"/>
      <c r="C57" s="116"/>
      <c r="D57" s="116"/>
      <c r="E57" s="116"/>
      <c r="F57" s="117"/>
      <c r="G57" s="118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</row>
    <row r="58" spans="1:46" ht="15.25">
      <c r="B58" s="57"/>
      <c r="C58" s="57"/>
      <c r="D58" s="57"/>
      <c r="E58" s="57"/>
      <c r="F58" s="57"/>
      <c r="G58" s="118"/>
    </row>
    <row r="59" spans="1:46">
      <c r="E59"/>
      <c r="F59"/>
    </row>
    <row r="60" spans="1:46">
      <c r="C60" s="46"/>
      <c r="D60" s="46"/>
      <c r="E60" s="119" t="s">
        <v>94</v>
      </c>
      <c r="F60" s="46"/>
      <c r="G60" s="120" t="e">
        <f>PMT(('do not touch'!$E$16/12),('do not touch'!$E$12*12),'do not touch'!$E$5,0)</f>
        <v>#NUM!</v>
      </c>
    </row>
    <row r="61" spans="1:46">
      <c r="C61" s="46"/>
      <c r="D61" s="46"/>
      <c r="E61" s="119" t="s">
        <v>95</v>
      </c>
      <c r="F61" s="46"/>
      <c r="G61" s="120">
        <f>'do not touch'!E5</f>
        <v>0</v>
      </c>
    </row>
    <row r="62" spans="1:46">
      <c r="C62" s="46"/>
      <c r="D62" s="46"/>
      <c r="E62" s="119" t="s">
        <v>96</v>
      </c>
      <c r="F62" s="46"/>
      <c r="G62" s="120" t="e">
        <f>PV(('do not touch'!$E$16/12),('do not touch'!E12*12-12),G60,0)</f>
        <v>#NUM!</v>
      </c>
    </row>
    <row r="63" spans="1:46">
      <c r="C63" s="46"/>
      <c r="D63" s="46"/>
      <c r="E63" s="119" t="s">
        <v>97</v>
      </c>
      <c r="F63" s="46"/>
      <c r="G63" s="121" t="e">
        <f>G61-G62</f>
        <v>#NUM!</v>
      </c>
    </row>
  </sheetData>
  <sheetProtection algorithmName="SHA-512" hashValue="EctMraFhBA2Qf0ZnFXXpam2cglp0rIj+e15/1r3Fxd3uFUr3tvpMz2OceLLi3prjLG6O/t2NobcRz91y7h+XRQ==" saltValue="sB2bc7ylN8didMsgtVtxYQ==" spinCount="100000" sheet="1" selectLockedCells="1" selectUnlockedCells="1"/>
  <mergeCells count="1">
    <mergeCell ref="C56:E5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6</vt:i4>
      </vt:variant>
    </vt:vector>
  </HeadingPairs>
  <TitlesOfParts>
    <vt:vector size="14" baseType="lpstr">
      <vt:lpstr>DashBoard</vt:lpstr>
      <vt:lpstr>Rent Roll</vt:lpstr>
      <vt:lpstr>Analysis</vt:lpstr>
      <vt:lpstr>Inc Vacancy</vt:lpstr>
      <vt:lpstr>Int Rate</vt:lpstr>
      <vt:lpstr>Instructions</vt:lpstr>
      <vt:lpstr>Dash Data</vt:lpstr>
      <vt:lpstr>do not touch</vt:lpstr>
      <vt:lpstr>Analysis!Print_Area</vt:lpstr>
      <vt:lpstr>DashBoard!Print_Area</vt:lpstr>
      <vt:lpstr>'Inc Vacancy'!Print_Area</vt:lpstr>
      <vt:lpstr>'Int Rate'!Print_Area</vt:lpstr>
      <vt:lpstr>'Rent Roll'!Print_Area</vt:lpstr>
      <vt:lpstr>'Rent Roll'!Print_Titles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2023-02-26T19:42:05Z</dcterms:created>
  <dcterms:modified xsi:type="dcterms:W3CDTF">2023-02-26T20:05:18Z</dcterms:modified>
</cp:coreProperties>
</file>