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3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4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5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6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40c12c09948819e/Desktop/BankOpedia Web Docs/Excel files/uploaded docs/"/>
    </mc:Choice>
  </mc:AlternateContent>
  <xr:revisionPtr revIDLastSave="685" documentId="8_{A85FA760-F160-4152-99EC-69ADE7F3ACDD}" xr6:coauthVersionLast="47" xr6:coauthVersionMax="47" xr10:uidLastSave="{7ADA8D9C-6AB2-4D31-BE15-3864544B113B}"/>
  <workbookProtection workbookAlgorithmName="SHA-512" workbookHashValue="sCTFpPE1po+tefwYl0rDQ/OvKzufbYusjTIC0kP2TNDdhTtCzOzb9OiNywU63link7KYKf3th9qm0IH3ObjDWw==" workbookSaltValue="ilFbeFGPFq//cTq0ktLcGw==" workbookSpinCount="100000" lockStructure="1"/>
  <bookViews>
    <workbookView xWindow="-88" yWindow="-88" windowWidth="17138" windowHeight="9011" xr2:uid="{A60560AE-1443-4C4D-9DA2-8A59F2D78AFE}"/>
  </bookViews>
  <sheets>
    <sheet name="DashBoard" sheetId="13" r:id="rId1"/>
    <sheet name="Rent Roll" sheetId="1" r:id="rId2"/>
    <sheet name="Analysis" sheetId="6" r:id="rId3"/>
    <sheet name="Inc Vacancy" sheetId="10" r:id="rId4"/>
    <sheet name="Int Rate" sheetId="9" r:id="rId5"/>
    <sheet name="Instructions" sheetId="11" r:id="rId6"/>
    <sheet name="Dash Data" sheetId="12" state="hidden" r:id="rId7"/>
    <sheet name="do not touch" sheetId="8" state="hidden" r:id="rId8"/>
  </sheets>
  <definedNames>
    <definedName name="_xlchart.v2.0" hidden="1">'Dash Data'!$G$31:$H$31</definedName>
    <definedName name="_xlchart.v2.1" hidden="1">'Dash Data'!$G$32:$H$32</definedName>
    <definedName name="_xlchart.v2.10" hidden="1">'Dash Data'!$E$53</definedName>
    <definedName name="_xlchart.v2.11" hidden="1">'Dash Data'!$F$52:$G$52</definedName>
    <definedName name="_xlchart.v2.12" hidden="1">'Dash Data'!$F$53:$G$53</definedName>
    <definedName name="_xlchart.v2.13" hidden="1">'Dash Data'!$E$50</definedName>
    <definedName name="_xlchart.v2.14" hidden="1">'Dash Data'!$F$49:$G$49</definedName>
    <definedName name="_xlchart.v2.15" hidden="1">'Dash Data'!$F$50:$G$50</definedName>
    <definedName name="_xlchart.v2.2" hidden="1">'Dash Data'!$E$44</definedName>
    <definedName name="_xlchart.v2.3" hidden="1">'Dash Data'!$F$43:$G$43</definedName>
    <definedName name="_xlchart.v2.4" hidden="1">'Dash Data'!$F$44:$G$44</definedName>
    <definedName name="_xlchart.v2.5" hidden="1">'Dash Data'!$F$46:$G$46</definedName>
    <definedName name="_xlchart.v2.6" hidden="1">'Dash Data'!$F$47:$G$47</definedName>
    <definedName name="_xlchart.v2.7" hidden="1">'Dash Data'!$E$41</definedName>
    <definedName name="_xlchart.v2.8" hidden="1">'Dash Data'!$F$40:$G$40</definedName>
    <definedName name="_xlchart.v2.9" hidden="1">'Dash Data'!$F$41:$G$41</definedName>
    <definedName name="num_tenants2">#REF!</definedName>
    <definedName name="Number_of_Tenants">#REF!</definedName>
    <definedName name="_xlnm.Print_Area" localSheetId="2">Analysis!$B$2:$M$75</definedName>
    <definedName name="_xlnm.Print_Area" localSheetId="0">DashBoard!$F$1:$AL$131</definedName>
    <definedName name="_xlnm.Print_Area" localSheetId="3">'Inc Vacancy'!$B$2:$L$60</definedName>
    <definedName name="_xlnm.Print_Area" localSheetId="4">'Int Rate'!$B$2:$M$50</definedName>
    <definedName name="_xlnm.Print_Area" localSheetId="1">'Rent Roll'!$B$2:$Q$67</definedName>
    <definedName name="_xlnm.Print_Titles" localSheetId="1">'Rent Roll'!$3:$3</definedName>
    <definedName name="tenan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6" l="1"/>
  <c r="F33" i="12"/>
  <c r="F41" i="12"/>
  <c r="G33" i="12"/>
  <c r="G41" i="12" s="1"/>
  <c r="H25" i="12"/>
  <c r="E25" i="12"/>
  <c r="E24" i="12"/>
  <c r="H19" i="12" l="1"/>
  <c r="H17" i="12"/>
  <c r="H11" i="12"/>
  <c r="I17" i="12" s="1"/>
  <c r="H33" i="12"/>
  <c r="C8" i="12"/>
  <c r="AA35" i="1" l="1"/>
  <c r="Z35" i="1"/>
  <c r="AB35" i="1" s="1"/>
  <c r="Y35" i="1"/>
  <c r="X35" i="1"/>
  <c r="X13" i="1"/>
  <c r="W35" i="1"/>
  <c r="W22" i="1"/>
  <c r="L62" i="6"/>
  <c r="K62" i="6"/>
  <c r="H9" i="1"/>
  <c r="N9" i="1"/>
  <c r="O9" i="1" s="1"/>
  <c r="H10" i="1"/>
  <c r="N10" i="1"/>
  <c r="O10" i="1" s="1"/>
  <c r="H11" i="1"/>
  <c r="N11" i="1"/>
  <c r="O11" i="1"/>
  <c r="P11" i="1"/>
  <c r="H12" i="1"/>
  <c r="N12" i="1"/>
  <c r="O12" i="1" s="1"/>
  <c r="H13" i="1"/>
  <c r="N13" i="1"/>
  <c r="O13" i="1" s="1"/>
  <c r="H14" i="1"/>
  <c r="Z14" i="1" s="1"/>
  <c r="N14" i="1"/>
  <c r="O14" i="1" s="1"/>
  <c r="P14" i="1" s="1"/>
  <c r="H15" i="1"/>
  <c r="N15" i="1"/>
  <c r="O15" i="1"/>
  <c r="P15" i="1"/>
  <c r="H16" i="1"/>
  <c r="N16" i="1"/>
  <c r="O16" i="1" s="1"/>
  <c r="P16" i="1" s="1"/>
  <c r="H17" i="1"/>
  <c r="N17" i="1"/>
  <c r="O17" i="1" s="1"/>
  <c r="P17" i="1" s="1"/>
  <c r="H18" i="1"/>
  <c r="N18" i="1"/>
  <c r="O18" i="1"/>
  <c r="P18" i="1"/>
  <c r="H19" i="1"/>
  <c r="N19" i="1"/>
  <c r="O19" i="1" s="1"/>
  <c r="P19" i="1" s="1"/>
  <c r="H20" i="1"/>
  <c r="N20" i="1"/>
  <c r="O20" i="1"/>
  <c r="P20" i="1"/>
  <c r="H21" i="1"/>
  <c r="N21" i="1"/>
  <c r="O21" i="1"/>
  <c r="P21" i="1" s="1"/>
  <c r="H22" i="1"/>
  <c r="Z22" i="1" s="1"/>
  <c r="N22" i="1"/>
  <c r="O22" i="1" s="1"/>
  <c r="P22" i="1" s="1"/>
  <c r="H23" i="1"/>
  <c r="N23" i="1"/>
  <c r="O23" i="1"/>
  <c r="P23" i="1"/>
  <c r="H24" i="1"/>
  <c r="N24" i="1"/>
  <c r="O24" i="1" s="1"/>
  <c r="P24" i="1" s="1"/>
  <c r="H25" i="1"/>
  <c r="N25" i="1"/>
  <c r="O25" i="1"/>
  <c r="P25" i="1"/>
  <c r="H26" i="1"/>
  <c r="N26" i="1"/>
  <c r="O26" i="1"/>
  <c r="P26" i="1" s="1"/>
  <c r="H27" i="1"/>
  <c r="N27" i="1"/>
  <c r="O27" i="1" s="1"/>
  <c r="P27" i="1" s="1"/>
  <c r="H28" i="1"/>
  <c r="N28" i="1"/>
  <c r="O28" i="1" s="1"/>
  <c r="H29" i="1"/>
  <c r="N29" i="1"/>
  <c r="O29" i="1" s="1"/>
  <c r="P29" i="1" s="1"/>
  <c r="H30" i="1"/>
  <c r="Z30" i="1" s="1"/>
  <c r="N30" i="1"/>
  <c r="O30" i="1"/>
  <c r="P30" i="1" s="1"/>
  <c r="H31" i="1"/>
  <c r="N31" i="1"/>
  <c r="O31" i="1" s="1"/>
  <c r="H32" i="1"/>
  <c r="N32" i="1"/>
  <c r="O32" i="1"/>
  <c r="P32" i="1"/>
  <c r="H33" i="1"/>
  <c r="N33" i="1"/>
  <c r="O33" i="1"/>
  <c r="P33" i="1"/>
  <c r="H34" i="1"/>
  <c r="N34" i="1"/>
  <c r="O34" i="1" s="1"/>
  <c r="P34" i="1" s="1"/>
  <c r="F36" i="1"/>
  <c r="H40" i="1"/>
  <c r="N40" i="1"/>
  <c r="O40" i="1" s="1"/>
  <c r="H41" i="1"/>
  <c r="N41" i="1"/>
  <c r="O41" i="1"/>
  <c r="P41" i="1" s="1"/>
  <c r="H42" i="1"/>
  <c r="N42" i="1"/>
  <c r="O42" i="1" s="1"/>
  <c r="P42" i="1" s="1"/>
  <c r="H43" i="1"/>
  <c r="N43" i="1"/>
  <c r="O43" i="1"/>
  <c r="P43" i="1" s="1"/>
  <c r="H44" i="1"/>
  <c r="N44" i="1"/>
  <c r="O44" i="1" s="1"/>
  <c r="P44" i="1" s="1"/>
  <c r="H45" i="1"/>
  <c r="N45" i="1"/>
  <c r="O45" i="1" s="1"/>
  <c r="P45" i="1" s="1"/>
  <c r="F47" i="1"/>
  <c r="H51" i="1"/>
  <c r="N51" i="1"/>
  <c r="O51" i="1"/>
  <c r="P51" i="1"/>
  <c r="H52" i="1"/>
  <c r="N52" i="1"/>
  <c r="O52" i="1"/>
  <c r="P52" i="1" s="1"/>
  <c r="V10" i="1"/>
  <c r="U10" i="1"/>
  <c r="T10" i="1"/>
  <c r="Y10" i="1" s="1"/>
  <c r="S10" i="1"/>
  <c r="X10" i="1" s="1"/>
  <c r="V11" i="1"/>
  <c r="U11" i="1"/>
  <c r="T11" i="1"/>
  <c r="Y11" i="1" s="1"/>
  <c r="S11" i="1"/>
  <c r="X11" i="1" s="1"/>
  <c r="V12" i="1"/>
  <c r="U12" i="1"/>
  <c r="W12" i="1" s="1"/>
  <c r="T12" i="1"/>
  <c r="Y12" i="1" s="1"/>
  <c r="S12" i="1"/>
  <c r="X12" i="1" s="1"/>
  <c r="V13" i="1"/>
  <c r="U13" i="1"/>
  <c r="W13" i="1" s="1"/>
  <c r="T13" i="1"/>
  <c r="Y13" i="1" s="1"/>
  <c r="S13" i="1"/>
  <c r="V14" i="1"/>
  <c r="U14" i="1"/>
  <c r="W14" i="1" s="1"/>
  <c r="T14" i="1"/>
  <c r="Y14" i="1" s="1"/>
  <c r="S14" i="1"/>
  <c r="X14" i="1" s="1"/>
  <c r="V15" i="1"/>
  <c r="U15" i="1"/>
  <c r="W15" i="1" s="1"/>
  <c r="T15" i="1"/>
  <c r="Y15" i="1" s="1"/>
  <c r="S15" i="1"/>
  <c r="X15" i="1" s="1"/>
  <c r="V16" i="1"/>
  <c r="U16" i="1"/>
  <c r="W16" i="1" s="1"/>
  <c r="T16" i="1"/>
  <c r="Y16" i="1" s="1"/>
  <c r="S16" i="1"/>
  <c r="X16" i="1" s="1"/>
  <c r="V17" i="1"/>
  <c r="U17" i="1"/>
  <c r="W17" i="1" s="1"/>
  <c r="T17" i="1"/>
  <c r="Y17" i="1" s="1"/>
  <c r="S17" i="1"/>
  <c r="X17" i="1" s="1"/>
  <c r="V18" i="1"/>
  <c r="U18" i="1"/>
  <c r="T18" i="1"/>
  <c r="Y18" i="1" s="1"/>
  <c r="S18" i="1"/>
  <c r="X18" i="1" s="1"/>
  <c r="V19" i="1"/>
  <c r="U19" i="1"/>
  <c r="T19" i="1"/>
  <c r="Y19" i="1" s="1"/>
  <c r="S19" i="1"/>
  <c r="X19" i="1" s="1"/>
  <c r="V20" i="1"/>
  <c r="U20" i="1"/>
  <c r="W20" i="1" s="1"/>
  <c r="T20" i="1"/>
  <c r="Y20" i="1" s="1"/>
  <c r="S20" i="1"/>
  <c r="X20" i="1" s="1"/>
  <c r="V21" i="1"/>
  <c r="U21" i="1"/>
  <c r="T21" i="1"/>
  <c r="Y21" i="1" s="1"/>
  <c r="S21" i="1"/>
  <c r="X21" i="1" s="1"/>
  <c r="V22" i="1"/>
  <c r="U22" i="1"/>
  <c r="T22" i="1"/>
  <c r="Y22" i="1" s="1"/>
  <c r="S22" i="1"/>
  <c r="X22" i="1" s="1"/>
  <c r="V23" i="1"/>
  <c r="U23" i="1"/>
  <c r="W23" i="1" s="1"/>
  <c r="T23" i="1"/>
  <c r="Y23" i="1" s="1"/>
  <c r="S23" i="1"/>
  <c r="X23" i="1" s="1"/>
  <c r="V24" i="1"/>
  <c r="U24" i="1"/>
  <c r="T24" i="1"/>
  <c r="Y24" i="1" s="1"/>
  <c r="S24" i="1"/>
  <c r="X24" i="1" s="1"/>
  <c r="V25" i="1"/>
  <c r="U25" i="1"/>
  <c r="T25" i="1"/>
  <c r="Y25" i="1" s="1"/>
  <c r="S25" i="1"/>
  <c r="X25" i="1" s="1"/>
  <c r="V26" i="1"/>
  <c r="U26" i="1"/>
  <c r="T26" i="1"/>
  <c r="Y26" i="1" s="1"/>
  <c r="S26" i="1"/>
  <c r="X26" i="1" s="1"/>
  <c r="V27" i="1"/>
  <c r="U27" i="1"/>
  <c r="T27" i="1"/>
  <c r="Y27" i="1" s="1"/>
  <c r="S27" i="1"/>
  <c r="X27" i="1" s="1"/>
  <c r="V28" i="1"/>
  <c r="U28" i="1"/>
  <c r="W28" i="1" s="1"/>
  <c r="T28" i="1"/>
  <c r="Y28" i="1" s="1"/>
  <c r="S28" i="1"/>
  <c r="X28" i="1" s="1"/>
  <c r="V29" i="1"/>
  <c r="U29" i="1"/>
  <c r="T29" i="1"/>
  <c r="Y29" i="1" s="1"/>
  <c r="S29" i="1"/>
  <c r="X29" i="1" s="1"/>
  <c r="V30" i="1"/>
  <c r="U30" i="1"/>
  <c r="T30" i="1"/>
  <c r="Y30" i="1" s="1"/>
  <c r="S30" i="1"/>
  <c r="X30" i="1" s="1"/>
  <c r="V31" i="1"/>
  <c r="U31" i="1"/>
  <c r="T31" i="1"/>
  <c r="Y31" i="1" s="1"/>
  <c r="S31" i="1"/>
  <c r="X31" i="1" s="1"/>
  <c r="V32" i="1"/>
  <c r="U32" i="1"/>
  <c r="T32" i="1"/>
  <c r="Y32" i="1" s="1"/>
  <c r="S32" i="1"/>
  <c r="X32" i="1" s="1"/>
  <c r="V33" i="1"/>
  <c r="U33" i="1"/>
  <c r="W33" i="1" s="1"/>
  <c r="T33" i="1"/>
  <c r="Y33" i="1" s="1"/>
  <c r="S33" i="1"/>
  <c r="X33" i="1" s="1"/>
  <c r="V34" i="1"/>
  <c r="U34" i="1"/>
  <c r="Z34" i="1" s="1"/>
  <c r="T34" i="1"/>
  <c r="Y34" i="1" s="1"/>
  <c r="S34" i="1"/>
  <c r="X34" i="1" s="1"/>
  <c r="C50" i="9"/>
  <c r="K53" i="6"/>
  <c r="D14" i="12" s="1"/>
  <c r="T9" i="1"/>
  <c r="Y9" i="1" s="1"/>
  <c r="S9" i="1"/>
  <c r="X9" i="1" s="1"/>
  <c r="F35" i="9"/>
  <c r="E20" i="8"/>
  <c r="D37" i="10" s="1"/>
  <c r="E18" i="8"/>
  <c r="I9" i="9" s="1"/>
  <c r="C19" i="9" s="1"/>
  <c r="C20" i="9" s="1"/>
  <c r="C21" i="9" s="1"/>
  <c r="C22" i="9" s="1"/>
  <c r="C23" i="9" s="1"/>
  <c r="C24" i="9" s="1"/>
  <c r="C25" i="9" s="1"/>
  <c r="C26" i="9" s="1"/>
  <c r="C27" i="9" s="1"/>
  <c r="E17" i="8"/>
  <c r="I8" i="9" s="1"/>
  <c r="E34" i="8"/>
  <c r="E33" i="8"/>
  <c r="E32" i="8"/>
  <c r="I13" i="9" s="1"/>
  <c r="E54" i="6"/>
  <c r="E16" i="8"/>
  <c r="E19" i="8" s="1"/>
  <c r="I10" i="9" s="1"/>
  <c r="E12" i="8"/>
  <c r="J8" i="10" s="1"/>
  <c r="E5" i="8"/>
  <c r="I7" i="9" s="1"/>
  <c r="E3" i="8"/>
  <c r="P31" i="1" l="1"/>
  <c r="W30" i="1"/>
  <c r="Z21" i="1"/>
  <c r="AA29" i="1"/>
  <c r="AA28" i="1"/>
  <c r="AA20" i="1"/>
  <c r="AA15" i="1"/>
  <c r="W31" i="1"/>
  <c r="AA21" i="1"/>
  <c r="Z15" i="1"/>
  <c r="Z29" i="1"/>
  <c r="Z19" i="1"/>
  <c r="Z11" i="1"/>
  <c r="AA11" i="1"/>
  <c r="AA34" i="1"/>
  <c r="W29" i="1"/>
  <c r="AA22" i="1"/>
  <c r="AB22" i="1"/>
  <c r="W21" i="1"/>
  <c r="Z13" i="1"/>
  <c r="P28" i="1"/>
  <c r="AB15" i="1"/>
  <c r="P12" i="1"/>
  <c r="AA12" i="1"/>
  <c r="P13" i="1"/>
  <c r="AA13" i="1"/>
  <c r="AB13" i="1"/>
  <c r="Z27" i="1"/>
  <c r="Z18" i="1"/>
  <c r="AA17" i="1"/>
  <c r="H47" i="1"/>
  <c r="G47" i="1" s="1"/>
  <c r="AA27" i="1"/>
  <c r="Z26" i="1"/>
  <c r="AA26" i="1"/>
  <c r="Z28" i="1"/>
  <c r="AA16" i="1"/>
  <c r="Z25" i="1"/>
  <c r="Z12" i="1"/>
  <c r="AA19" i="1"/>
  <c r="AA33" i="1"/>
  <c r="AA32" i="1"/>
  <c r="AA18" i="1"/>
  <c r="Z16" i="1"/>
  <c r="AB16" i="1" s="1"/>
  <c r="AA30" i="1"/>
  <c r="AB30" i="1" s="1"/>
  <c r="AA24" i="1"/>
  <c r="AA14" i="1"/>
  <c r="AB14" i="1" s="1"/>
  <c r="AA31" i="1"/>
  <c r="Z20" i="1"/>
  <c r="AB20" i="1" s="1"/>
  <c r="AB11" i="1"/>
  <c r="AB34" i="1"/>
  <c r="Z24" i="1"/>
  <c r="AA23" i="1"/>
  <c r="AB29" i="1"/>
  <c r="Z17" i="1"/>
  <c r="AA25" i="1"/>
  <c r="W32" i="1"/>
  <c r="Z23" i="1"/>
  <c r="AB23" i="1" s="1"/>
  <c r="H36" i="1"/>
  <c r="G36" i="1" s="1"/>
  <c r="W11" i="1"/>
  <c r="Z31" i="1"/>
  <c r="W24" i="1"/>
  <c r="W18" i="1"/>
  <c r="W26" i="1"/>
  <c r="W27" i="1"/>
  <c r="Z32" i="1"/>
  <c r="W19" i="1"/>
  <c r="W34" i="1"/>
  <c r="Z33" i="1"/>
  <c r="W25" i="1"/>
  <c r="W10" i="1"/>
  <c r="Z10" i="1"/>
  <c r="P9" i="1"/>
  <c r="AA10" i="1"/>
  <c r="X36" i="1"/>
  <c r="P10" i="1"/>
  <c r="O36" i="1"/>
  <c r="N36" i="1" s="1"/>
  <c r="O47" i="1"/>
  <c r="N47" i="1" s="1"/>
  <c r="P40" i="1"/>
  <c r="P47" i="1" s="1"/>
  <c r="J7" i="10"/>
  <c r="J11" i="10"/>
  <c r="J10" i="10"/>
  <c r="K66" i="10" s="1"/>
  <c r="C39" i="9"/>
  <c r="E19" i="9"/>
  <c r="E20" i="9" s="1"/>
  <c r="E21" i="9" s="1"/>
  <c r="E22" i="9" s="1"/>
  <c r="E23" i="9" s="1"/>
  <c r="E24" i="9" s="1"/>
  <c r="E25" i="9" s="1"/>
  <c r="E26" i="9" s="1"/>
  <c r="G12" i="10"/>
  <c r="G61" i="8"/>
  <c r="G60" i="8"/>
  <c r="G62" i="8" s="1"/>
  <c r="I6" i="9"/>
  <c r="G6" i="10"/>
  <c r="AB19" i="1" l="1"/>
  <c r="AB12" i="1"/>
  <c r="AB21" i="1"/>
  <c r="AB25" i="1"/>
  <c r="AB28" i="1"/>
  <c r="AB27" i="1"/>
  <c r="AB24" i="1"/>
  <c r="AB33" i="1"/>
  <c r="P36" i="1"/>
  <c r="AB32" i="1"/>
  <c r="AB31" i="1"/>
  <c r="AB18" i="1"/>
  <c r="AB26" i="1"/>
  <c r="AB17" i="1"/>
  <c r="AB10" i="1"/>
  <c r="G63" i="8"/>
  <c r="J9" i="10" s="1"/>
  <c r="C40" i="9"/>
  <c r="C41" i="9" s="1"/>
  <c r="I39" i="9"/>
  <c r="E27" i="9"/>
  <c r="I12" i="9" l="1"/>
  <c r="I40" i="9"/>
  <c r="C42" i="9"/>
  <c r="L23" i="6"/>
  <c r="L27" i="6" s="1"/>
  <c r="L31" i="6"/>
  <c r="F66" i="1"/>
  <c r="E30" i="6" s="1"/>
  <c r="N64" i="1"/>
  <c r="O64" i="1" s="1"/>
  <c r="H64" i="1"/>
  <c r="N63" i="1"/>
  <c r="O63" i="1" s="1"/>
  <c r="H63" i="1"/>
  <c r="N62" i="1"/>
  <c r="O62" i="1" s="1"/>
  <c r="H62" i="1"/>
  <c r="N61" i="1"/>
  <c r="O61" i="1" s="1"/>
  <c r="H61" i="1"/>
  <c r="F57" i="1"/>
  <c r="E29" i="6" s="1"/>
  <c r="N55" i="1"/>
  <c r="O55" i="1" s="1"/>
  <c r="H55" i="1"/>
  <c r="N54" i="1"/>
  <c r="O54" i="1" s="1"/>
  <c r="H54" i="1"/>
  <c r="N53" i="1"/>
  <c r="O53" i="1" s="1"/>
  <c r="H53" i="1"/>
  <c r="E25" i="6"/>
  <c r="S45" i="1"/>
  <c r="U45" i="1"/>
  <c r="S44" i="1"/>
  <c r="U44" i="1"/>
  <c r="S43" i="1"/>
  <c r="U43" i="1"/>
  <c r="S42" i="1"/>
  <c r="U42" i="1"/>
  <c r="S41" i="1"/>
  <c r="U41" i="1"/>
  <c r="S40" i="1"/>
  <c r="U40" i="1"/>
  <c r="V9" i="1"/>
  <c r="L49" i="6"/>
  <c r="L67" i="6" s="1"/>
  <c r="L71" i="6" s="1"/>
  <c r="U9" i="1"/>
  <c r="Z9" i="1" s="1"/>
  <c r="Z36" i="1" s="1"/>
  <c r="Y36" i="1" s="1"/>
  <c r="G22" i="6" s="1"/>
  <c r="W9" i="1" l="1"/>
  <c r="W36" i="1" s="1"/>
  <c r="AA9" i="1"/>
  <c r="I41" i="9"/>
  <c r="I42" i="9" s="1"/>
  <c r="C43" i="9"/>
  <c r="E31" i="6"/>
  <c r="L33" i="6"/>
  <c r="P53" i="1"/>
  <c r="P55" i="1"/>
  <c r="H66" i="1"/>
  <c r="H57" i="1"/>
  <c r="P62" i="1"/>
  <c r="P63" i="1"/>
  <c r="P54" i="1"/>
  <c r="P64" i="1"/>
  <c r="O66" i="1"/>
  <c r="N66" i="1" s="1"/>
  <c r="P61" i="1"/>
  <c r="O57" i="1"/>
  <c r="N57" i="1" s="1"/>
  <c r="S36" i="1"/>
  <c r="E21" i="6" s="1"/>
  <c r="V40" i="1"/>
  <c r="V42" i="1"/>
  <c r="V41" i="1"/>
  <c r="V43" i="1"/>
  <c r="V44" i="1"/>
  <c r="V45" i="1"/>
  <c r="U36" i="1"/>
  <c r="L69" i="6" l="1"/>
  <c r="L37" i="6"/>
  <c r="AB9" i="1"/>
  <c r="AB36" i="1" s="1"/>
  <c r="AA36" i="1"/>
  <c r="G25" i="6"/>
  <c r="H25" i="6" s="1"/>
  <c r="G57" i="1"/>
  <c r="G29" i="6" s="1"/>
  <c r="H29" i="6" s="1"/>
  <c r="G66" i="1"/>
  <c r="G30" i="6" s="1"/>
  <c r="H30" i="6" s="1"/>
  <c r="T36" i="1"/>
  <c r="G21" i="6" s="1"/>
  <c r="L51" i="6"/>
  <c r="L55" i="6" s="1"/>
  <c r="L68" i="6"/>
  <c r="I43" i="9"/>
  <c r="C44" i="9"/>
  <c r="P66" i="1"/>
  <c r="P57" i="1"/>
  <c r="J30" i="6"/>
  <c r="V36" i="1"/>
  <c r="J21" i="6" s="1"/>
  <c r="J29" i="6"/>
  <c r="J25" i="6"/>
  <c r="E22" i="6"/>
  <c r="H21" i="6" l="1"/>
  <c r="K21" i="6" s="1"/>
  <c r="J31" i="6"/>
  <c r="L73" i="6"/>
  <c r="L59" i="6"/>
  <c r="L57" i="6"/>
  <c r="L63" i="6"/>
  <c r="H31" i="6"/>
  <c r="G31" i="6" s="1"/>
  <c r="K30" i="6"/>
  <c r="C45" i="9"/>
  <c r="I44" i="9"/>
  <c r="J22" i="6"/>
  <c r="J23" i="6" s="1"/>
  <c r="J27" i="6" s="1"/>
  <c r="J33" i="6" s="1"/>
  <c r="K29" i="6"/>
  <c r="K31" i="6" s="1"/>
  <c r="E8" i="8" s="1"/>
  <c r="G9" i="10" s="1"/>
  <c r="E23" i="6"/>
  <c r="K25" i="6"/>
  <c r="L61" i="6" l="1"/>
  <c r="E21" i="12" s="1"/>
  <c r="E20" i="12"/>
  <c r="H16" i="12"/>
  <c r="I16" i="12" s="1"/>
  <c r="E19" i="12"/>
  <c r="G5" i="12"/>
  <c r="G7" i="12" s="1"/>
  <c r="L74" i="6"/>
  <c r="H12" i="12"/>
  <c r="E27" i="6"/>
  <c r="C46" i="9"/>
  <c r="I45" i="9"/>
  <c r="F23" i="6" l="1"/>
  <c r="F35" i="6" s="1"/>
  <c r="E9" i="8"/>
  <c r="G10" i="10" s="1"/>
  <c r="F22" i="6"/>
  <c r="F25" i="6"/>
  <c r="E6" i="8"/>
  <c r="G7" i="10" s="1"/>
  <c r="L9" i="6"/>
  <c r="L12" i="6" s="1"/>
  <c r="E33" i="6"/>
  <c r="I44" i="6"/>
  <c r="I45" i="6"/>
  <c r="I43" i="6"/>
  <c r="I42" i="6"/>
  <c r="I47" i="6"/>
  <c r="I48" i="6"/>
  <c r="I46" i="9"/>
  <c r="C47" i="9"/>
  <c r="L10" i="6"/>
  <c r="F27" i="6"/>
  <c r="K65" i="6" l="1"/>
  <c r="L65" i="6" s="1"/>
  <c r="L60" i="6"/>
  <c r="L64" i="6"/>
  <c r="L70" i="6"/>
  <c r="K64" i="6"/>
  <c r="F21" i="6"/>
  <c r="F30" i="6"/>
  <c r="F29" i="6"/>
  <c r="I47" i="9"/>
  <c r="C48" i="9"/>
  <c r="F31" i="6" l="1"/>
  <c r="F36" i="6" s="1"/>
  <c r="C49" i="9"/>
  <c r="I48" i="9"/>
  <c r="I49" i="9" l="1"/>
  <c r="G23" i="6"/>
  <c r="H22" i="6"/>
  <c r="H23" i="6" s="1"/>
  <c r="K22" i="6" l="1"/>
  <c r="K23" i="6"/>
  <c r="K27" i="6" s="1"/>
  <c r="K33" i="6" s="1"/>
  <c r="H27" i="6"/>
  <c r="F37" i="6" l="1"/>
  <c r="G27" i="6"/>
  <c r="H33" i="6"/>
  <c r="K35" i="6"/>
  <c r="K37" i="6" s="1"/>
  <c r="K68" i="6"/>
  <c r="E7" i="8" l="1"/>
  <c r="G8" i="10" s="1"/>
  <c r="H18" i="10" s="1"/>
  <c r="H24" i="12" s="1"/>
  <c r="F32" i="12" s="1"/>
  <c r="G32" i="12"/>
  <c r="E14" i="12"/>
  <c r="D12" i="12"/>
  <c r="I22" i="6"/>
  <c r="I21" i="6"/>
  <c r="I23" i="6"/>
  <c r="K46" i="6"/>
  <c r="I46" i="6" s="1"/>
  <c r="G33" i="6"/>
  <c r="I29" i="6"/>
  <c r="I30" i="6"/>
  <c r="I25" i="6"/>
  <c r="G18" i="10"/>
  <c r="J18" i="10"/>
  <c r="F18" i="10"/>
  <c r="K18" i="10" l="1"/>
  <c r="H26" i="12" s="1"/>
  <c r="H32" i="12" s="1"/>
  <c r="I18" i="10"/>
  <c r="E12" i="12"/>
  <c r="I27" i="6"/>
  <c r="I31" i="6"/>
  <c r="K49" i="6"/>
  <c r="I49" i="6"/>
  <c r="E11" i="8" l="1"/>
  <c r="G11" i="10" s="1"/>
  <c r="H31" i="10" s="1"/>
  <c r="H33" i="10" s="1"/>
  <c r="H34" i="10" s="1"/>
  <c r="D13" i="12"/>
  <c r="H36" i="10"/>
  <c r="G41" i="10"/>
  <c r="J51" i="10"/>
  <c r="G36" i="10"/>
  <c r="G21" i="10"/>
  <c r="K21" i="10"/>
  <c r="K36" i="10"/>
  <c r="J21" i="10"/>
  <c r="I36" i="10"/>
  <c r="G46" i="10"/>
  <c r="K26" i="10"/>
  <c r="K51" i="10"/>
  <c r="J36" i="10"/>
  <c r="J46" i="10"/>
  <c r="I26" i="10"/>
  <c r="G26" i="10"/>
  <c r="G51" i="10"/>
  <c r="K46" i="10"/>
  <c r="K41" i="10"/>
  <c r="J26" i="10"/>
  <c r="J41" i="10"/>
  <c r="I21" i="10"/>
  <c r="I46" i="10"/>
  <c r="I41" i="10"/>
  <c r="F41" i="10"/>
  <c r="F46" i="10"/>
  <c r="H51" i="10"/>
  <c r="H21" i="10"/>
  <c r="H26" i="10"/>
  <c r="F36" i="10"/>
  <c r="F31" i="10"/>
  <c r="F26" i="10"/>
  <c r="F21" i="10"/>
  <c r="I33" i="6"/>
  <c r="K67" i="6"/>
  <c r="K51" i="6"/>
  <c r="K55" i="6" s="1"/>
  <c r="D15" i="12" s="1"/>
  <c r="E15" i="12" s="1"/>
  <c r="F51" i="10" l="1"/>
  <c r="I31" i="10"/>
  <c r="H41" i="10"/>
  <c r="J31" i="10"/>
  <c r="G31" i="10"/>
  <c r="G32" i="10" s="1"/>
  <c r="H46" i="10"/>
  <c r="K31" i="10"/>
  <c r="I51" i="10"/>
  <c r="I52" i="10" s="1"/>
  <c r="H32" i="10"/>
  <c r="E13" i="12"/>
  <c r="D16" i="12"/>
  <c r="E16" i="12" s="1"/>
  <c r="K22" i="10"/>
  <c r="K23" i="10"/>
  <c r="K24" i="10" s="1"/>
  <c r="I22" i="10"/>
  <c r="I23" i="10"/>
  <c r="I24" i="10" s="1"/>
  <c r="G22" i="10"/>
  <c r="G23" i="10"/>
  <c r="G24" i="10" s="1"/>
  <c r="H22" i="10"/>
  <c r="H23" i="10"/>
  <c r="H24" i="10" s="1"/>
  <c r="J22" i="10"/>
  <c r="J23" i="10"/>
  <c r="J24" i="10" s="1"/>
  <c r="F22" i="10"/>
  <c r="F23" i="10"/>
  <c r="F24" i="10" s="1"/>
  <c r="J47" i="10"/>
  <c r="J48" i="10"/>
  <c r="J49" i="10" s="1"/>
  <c r="J27" i="10"/>
  <c r="J28" i="10"/>
  <c r="J29" i="10" s="1"/>
  <c r="J42" i="10"/>
  <c r="J43" i="10"/>
  <c r="J44" i="10" s="1"/>
  <c r="G47" i="10"/>
  <c r="G48" i="10"/>
  <c r="G49" i="10" s="1"/>
  <c r="G42" i="10"/>
  <c r="G43" i="10"/>
  <c r="G44" i="10" s="1"/>
  <c r="F42" i="10"/>
  <c r="F43" i="10"/>
  <c r="F44" i="10" s="1"/>
  <c r="K42" i="10"/>
  <c r="K43" i="10"/>
  <c r="K44" i="10" s="1"/>
  <c r="J52" i="10"/>
  <c r="J53" i="10"/>
  <c r="J54" i="10" s="1"/>
  <c r="K47" i="10"/>
  <c r="K48" i="10"/>
  <c r="K49" i="10" s="1"/>
  <c r="I27" i="10"/>
  <c r="I28" i="10"/>
  <c r="I29" i="10" s="1"/>
  <c r="F52" i="10"/>
  <c r="F53" i="10"/>
  <c r="F54" i="10" s="1"/>
  <c r="J33" i="10"/>
  <c r="J34" i="10" s="1"/>
  <c r="J32" i="10"/>
  <c r="I33" i="10"/>
  <c r="I34" i="10" s="1"/>
  <c r="I32" i="10"/>
  <c r="K33" i="10"/>
  <c r="K34" i="10" s="1"/>
  <c r="K32" i="10"/>
  <c r="I47" i="10"/>
  <c r="I48" i="10"/>
  <c r="I49" i="10" s="1"/>
  <c r="G27" i="10"/>
  <c r="G28" i="10"/>
  <c r="G29" i="10" s="1"/>
  <c r="K27" i="10"/>
  <c r="K28" i="10"/>
  <c r="K29" i="10" s="1"/>
  <c r="H42" i="10"/>
  <c r="H43" i="10"/>
  <c r="H44" i="10" s="1"/>
  <c r="H27" i="10"/>
  <c r="H28" i="10"/>
  <c r="H29" i="10" s="1"/>
  <c r="H52" i="10"/>
  <c r="E26" i="12" s="1"/>
  <c r="H53" i="10"/>
  <c r="G33" i="10"/>
  <c r="G34" i="10" s="1"/>
  <c r="I42" i="10"/>
  <c r="I43" i="10"/>
  <c r="I44" i="10" s="1"/>
  <c r="G52" i="10"/>
  <c r="G53" i="10"/>
  <c r="G54" i="10" s="1"/>
  <c r="K52" i="10"/>
  <c r="K53" i="10"/>
  <c r="K54" i="10" s="1"/>
  <c r="F27" i="10"/>
  <c r="F28" i="10"/>
  <c r="F29" i="10" s="1"/>
  <c r="H47" i="10"/>
  <c r="H48" i="10"/>
  <c r="H49" i="10" s="1"/>
  <c r="F47" i="10"/>
  <c r="F48" i="10"/>
  <c r="F49" i="10" s="1"/>
  <c r="F32" i="10"/>
  <c r="F33" i="10"/>
  <c r="F34" i="10" s="1"/>
  <c r="J37" i="10"/>
  <c r="J38" i="10"/>
  <c r="J39" i="10" s="1"/>
  <c r="I37" i="10"/>
  <c r="I38" i="10"/>
  <c r="I39" i="10" s="1"/>
  <c r="K37" i="10"/>
  <c r="H27" i="12" s="1"/>
  <c r="K38" i="10"/>
  <c r="F37" i="10"/>
  <c r="F38" i="10"/>
  <c r="F39" i="10" s="1"/>
  <c r="H38" i="10"/>
  <c r="H37" i="10"/>
  <c r="G34" i="12" s="1"/>
  <c r="G37" i="10"/>
  <c r="G38" i="10"/>
  <c r="G39" i="10" s="1"/>
  <c r="K70" i="6"/>
  <c r="K71" i="6"/>
  <c r="K69" i="6"/>
  <c r="K59" i="6"/>
  <c r="K63" i="6"/>
  <c r="K57" i="6"/>
  <c r="I11" i="9"/>
  <c r="J29" i="9" s="1"/>
  <c r="H20" i="12" s="1"/>
  <c r="I51" i="6"/>
  <c r="K73" i="6"/>
  <c r="I53" i="10" l="1"/>
  <c r="I54" i="10" s="1"/>
  <c r="D19" i="12"/>
  <c r="E5" i="12"/>
  <c r="E7" i="12" s="1"/>
  <c r="D20" i="12"/>
  <c r="H14" i="12"/>
  <c r="I14" i="12" s="1"/>
  <c r="H39" i="10"/>
  <c r="G36" i="12" s="1"/>
  <c r="G35" i="12"/>
  <c r="K74" i="6"/>
  <c r="H10" i="12"/>
  <c r="H54" i="10"/>
  <c r="E28" i="12" s="1"/>
  <c r="E27" i="12"/>
  <c r="G44" i="12"/>
  <c r="F47" i="12"/>
  <c r="H34" i="12"/>
  <c r="G47" i="12" s="1"/>
  <c r="F34" i="12"/>
  <c r="F44" i="12" s="1"/>
  <c r="K39" i="10"/>
  <c r="H29" i="12" s="1"/>
  <c r="H28" i="12"/>
  <c r="I29" i="9"/>
  <c r="E39" i="9"/>
  <c r="F39" i="9" s="1"/>
  <c r="J39" i="9"/>
  <c r="K39" i="9" s="1"/>
  <c r="E41" i="9"/>
  <c r="F41" i="9" s="1"/>
  <c r="E40" i="9"/>
  <c r="F40" i="9" s="1"/>
  <c r="E42" i="9"/>
  <c r="F42" i="9" s="1"/>
  <c r="J40" i="9"/>
  <c r="K40" i="9" s="1"/>
  <c r="J42" i="9"/>
  <c r="K42" i="9" s="1"/>
  <c r="J41" i="9"/>
  <c r="K41" i="9" s="1"/>
  <c r="E43" i="9"/>
  <c r="F43" i="9" s="1"/>
  <c r="E44" i="9"/>
  <c r="F44" i="9" s="1"/>
  <c r="J43" i="9"/>
  <c r="K43" i="9" s="1"/>
  <c r="J44" i="9"/>
  <c r="K44" i="9" s="1"/>
  <c r="E45" i="9"/>
  <c r="F45" i="9" s="1"/>
  <c r="J45" i="9"/>
  <c r="K45" i="9" s="1"/>
  <c r="E46" i="9"/>
  <c r="F46" i="9" s="1"/>
  <c r="E47" i="9"/>
  <c r="F47" i="9" s="1"/>
  <c r="J46" i="9"/>
  <c r="K46" i="9" s="1"/>
  <c r="E48" i="9"/>
  <c r="F48" i="9" s="1"/>
  <c r="J47" i="9"/>
  <c r="K47" i="9" s="1"/>
  <c r="J48" i="9"/>
  <c r="K48" i="9" s="1"/>
  <c r="E49" i="9"/>
  <c r="F49" i="9" s="1"/>
  <c r="J49" i="9"/>
  <c r="K49" i="9" s="1"/>
  <c r="L27" i="9"/>
  <c r="L26" i="9"/>
  <c r="L25" i="9"/>
  <c r="J25" i="9"/>
  <c r="J24" i="9"/>
  <c r="L23" i="9"/>
  <c r="L22" i="9"/>
  <c r="J22" i="9"/>
  <c r="J21" i="9"/>
  <c r="L20" i="9"/>
  <c r="L19" i="9"/>
  <c r="G27" i="9"/>
  <c r="G24" i="9"/>
  <c r="J27" i="9"/>
  <c r="J26" i="9"/>
  <c r="L24" i="9"/>
  <c r="J23" i="9"/>
  <c r="L21" i="9"/>
  <c r="J20" i="9"/>
  <c r="J19" i="9"/>
  <c r="G25" i="9"/>
  <c r="G23" i="9"/>
  <c r="G22" i="9"/>
  <c r="G21" i="9"/>
  <c r="G20" i="9"/>
  <c r="G19" i="9"/>
  <c r="G26" i="9"/>
  <c r="K61" i="6"/>
  <c r="D21" i="12" s="1"/>
  <c r="K60" i="6"/>
  <c r="I25" i="9"/>
  <c r="I23" i="9"/>
  <c r="I26" i="9"/>
  <c r="I22" i="9"/>
  <c r="I27" i="9"/>
  <c r="I20" i="9"/>
  <c r="I24" i="9"/>
  <c r="I21" i="9"/>
  <c r="I19" i="9"/>
  <c r="F56" i="12" l="1"/>
  <c r="H36" i="12"/>
  <c r="G56" i="12"/>
  <c r="G60" i="12"/>
  <c r="F36" i="12"/>
  <c r="F60" i="12"/>
  <c r="I12" i="12"/>
  <c r="I10" i="12"/>
  <c r="F53" i="12"/>
  <c r="F57" i="12"/>
  <c r="G50" i="12"/>
  <c r="H35" i="12"/>
  <c r="F35" i="12"/>
  <c r="F61" i="12"/>
  <c r="F50" i="12"/>
  <c r="G57" i="12"/>
  <c r="G53" i="12"/>
  <c r="G6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</author>
  </authors>
  <commentList>
    <comment ref="E9" authorId="0" shapeId="0" xr:uid="{51A4B099-492D-442D-AB34-388F5520E890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0" authorId="0" shapeId="0" xr:uid="{322FAD95-1FC9-4EC8-AB50-AD6478DD9D28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1" authorId="0" shapeId="0" xr:uid="{0815BD85-8373-4967-BF9C-DDA1EC4A9DD4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2" authorId="0" shapeId="0" xr:uid="{60D9415F-8DA8-400D-852A-19B633075031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3" authorId="0" shapeId="0" xr:uid="{C1BB7FC9-614F-4EFA-8987-802481AB2511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4" authorId="0" shapeId="0" xr:uid="{31A91A9E-2686-46EA-A585-04273CA90FF4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5" authorId="0" shapeId="0" xr:uid="{E4CAAFA6-222E-4512-891D-5F5E6003C184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6" authorId="0" shapeId="0" xr:uid="{287D64BC-95DE-4E25-8A48-EFCE219F40D3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7" authorId="0" shapeId="0" xr:uid="{117DA7CE-6679-4B61-A4AB-70475130C4A5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8" authorId="0" shapeId="0" xr:uid="{839241F2-CE37-40B7-85E5-5B1E0DAD0F29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19" authorId="0" shapeId="0" xr:uid="{F7FB0E04-0F34-4999-9C6D-67EC9B5428E1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0" authorId="0" shapeId="0" xr:uid="{2348148C-CDAC-4BE2-B014-1CA81EFD5167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1" authorId="0" shapeId="0" xr:uid="{DBC2FB91-445F-493C-A749-05D4E6BD0F7C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2" authorId="0" shapeId="0" xr:uid="{E2116936-8716-4B16-8546-169019B9160E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3" authorId="0" shapeId="0" xr:uid="{B3B7EE4E-18AE-4C33-AE75-CB73EBC21629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4" authorId="0" shapeId="0" xr:uid="{63A676EF-971B-4EC7-A207-E56DE775617C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5" authorId="0" shapeId="0" xr:uid="{C0B23631-07B6-4DFA-A513-35FF2EA2DDDB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6" authorId="0" shapeId="0" xr:uid="{8AF2C37E-BBFF-4FF2-B915-B26E25911B10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7" authorId="0" shapeId="0" xr:uid="{66D76D26-A549-4FCF-AF6E-00A617B2931A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8" authorId="0" shapeId="0" xr:uid="{F5627532-0D57-4AF8-BB24-52BFA6D8FAC4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29" authorId="0" shapeId="0" xr:uid="{28711397-365D-425B-A3DD-414535B0C0E7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30" authorId="0" shapeId="0" xr:uid="{01D6BBE5-5147-4635-9AB3-72C86C128C31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31" authorId="0" shapeId="0" xr:uid="{19A2B060-6A61-41F8-9765-9636A424A4EE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32" authorId="0" shapeId="0" xr:uid="{F88FE8DC-D813-42EC-A92F-64BD0996D9AB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33" authorId="0" shapeId="0" xr:uid="{DECA39B2-1DF0-4912-9ECF-F67C370E6F20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  <comment ref="E34" authorId="0" shapeId="0" xr:uid="{29EC8152-5AFF-4E12-87EA-8FC74C4470FE}">
      <text>
        <r>
          <rPr>
            <b/>
            <sz val="9"/>
            <color indexed="81"/>
            <rFont val="Tahoma"/>
            <family val="2"/>
          </rPr>
          <t>BO:</t>
        </r>
        <r>
          <rPr>
            <sz val="9"/>
            <color indexed="81"/>
            <rFont val="Tahoma"/>
            <family val="2"/>
          </rPr>
          <t xml:space="preserve">
INPUT "Y" FOR CREDIT TENANT; "N" FOR NON CREDIT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Herkenhoff</author>
  </authors>
  <commentList>
    <comment ref="K66" authorId="0" shapeId="0" xr:uid="{A09CC534-7CED-40B2-A7CC-5F71B737172B}">
      <text>
        <r>
          <rPr>
            <b/>
            <sz val="9"/>
            <color indexed="81"/>
            <rFont val="Tahoma"/>
            <family val="2"/>
          </rPr>
          <t>Ann Herkenhoff:</t>
        </r>
        <r>
          <rPr>
            <sz val="9"/>
            <color indexed="81"/>
            <rFont val="Tahoma"/>
            <family val="2"/>
          </rPr>
          <t xml:space="preserve">
HIDDEN FORMULA IN THIS CELL</t>
        </r>
      </text>
    </comment>
  </commentList>
</comments>
</file>

<file path=xl/sharedStrings.xml><?xml version="1.0" encoding="utf-8"?>
<sst xmlns="http://schemas.openxmlformats.org/spreadsheetml/2006/main" count="543" uniqueCount="280">
  <si>
    <t>TOTAL</t>
  </si>
  <si>
    <t>TENANT</t>
  </si>
  <si>
    <t>PSF</t>
  </si>
  <si>
    <t>INCOME</t>
  </si>
  <si>
    <t>TAXES</t>
  </si>
  <si>
    <t>INS.</t>
  </si>
  <si>
    <t>CAM</t>
  </si>
  <si>
    <t>OTHER</t>
  </si>
  <si>
    <t>CONTRIBS</t>
  </si>
  <si>
    <t>Lease</t>
  </si>
  <si>
    <t>Expiration</t>
  </si>
  <si>
    <t>Leasable</t>
  </si>
  <si>
    <t>Square Ft</t>
  </si>
  <si>
    <t>Annual</t>
  </si>
  <si>
    <t>Rent PSF</t>
  </si>
  <si>
    <t>Base Rent</t>
  </si>
  <si>
    <t>Total</t>
  </si>
  <si>
    <t xml:space="preserve"> </t>
  </si>
  <si>
    <t>EXISTING</t>
  </si>
  <si>
    <t>ANALYSIS</t>
  </si>
  <si>
    <t>% OF</t>
  </si>
  <si>
    <t>TENANT EXP.</t>
  </si>
  <si>
    <t>AREA-SF</t>
  </si>
  <si>
    <t>CONTRIBUTION</t>
  </si>
  <si>
    <t>CREDIT - LEASED *</t>
  </si>
  <si>
    <t>LOCAL  - LEASED *</t>
  </si>
  <si>
    <t>LESS VACANCY %</t>
  </si>
  <si>
    <t>EXPENSES</t>
  </si>
  <si>
    <t xml:space="preserve">PSF   </t>
  </si>
  <si>
    <t>REAL ESTATE TAXES</t>
  </si>
  <si>
    <t>INSURANCE</t>
  </si>
  <si>
    <t>COMMON AREA MAINTENANCE (Utilities)</t>
  </si>
  <si>
    <t>RESERVES</t>
  </si>
  <si>
    <t>MGMT FEE (% OF EGI)</t>
  </si>
  <si>
    <t>REPAIRS &amp; MAINT</t>
  </si>
  <si>
    <t xml:space="preserve">OTHER:  </t>
  </si>
  <si>
    <t>N</t>
  </si>
  <si>
    <t>TOTAL EXPENSES</t>
  </si>
  <si>
    <t>NET OPERATING INCOME</t>
  </si>
  <si>
    <t>Date</t>
  </si>
  <si>
    <t>Padsites Leased</t>
  </si>
  <si>
    <t>Unleased Padsites</t>
  </si>
  <si>
    <t>PROFORMA</t>
  </si>
  <si>
    <t>UNLEASED SPACE</t>
  </si>
  <si>
    <t>LEASED SPACE</t>
  </si>
  <si>
    <t>PADSITES LEASED</t>
  </si>
  <si>
    <t>UNLEASED PADSITES</t>
  </si>
  <si>
    <t>Total Padsites</t>
  </si>
  <si>
    <t>TOTAL SF</t>
  </si>
  <si>
    <t>%  OF</t>
  </si>
  <si>
    <t>BASE RENTAL</t>
  </si>
  <si>
    <t>RENT</t>
  </si>
  <si>
    <t>PER SF</t>
  </si>
  <si>
    <t>TOTAL $</t>
  </si>
  <si>
    <t>DEBT SERVICE</t>
  </si>
  <si>
    <t>DSC</t>
  </si>
  <si>
    <t>ESTIMATED VALUE</t>
  </si>
  <si>
    <t>NOI/PROJECT COSTS</t>
  </si>
  <si>
    <t>LOAN AMOUNT PER SQ FT</t>
  </si>
  <si>
    <t>BREAK EVEN AS A PERCENT OF PGI</t>
  </si>
  <si>
    <t>BREAK EVEN PER SQ FT</t>
  </si>
  <si>
    <t>CREDIT INCOME/BREAK EVEN</t>
  </si>
  <si>
    <t>REQUIRED DSC</t>
  </si>
  <si>
    <t>YEAR CONSTRUCTED</t>
  </si>
  <si>
    <t>PROFORMA STABILIZED INCOME ANALYSIS</t>
  </si>
  <si>
    <t>% SF VERTICAL PRE-LEASED</t>
  </si>
  <si>
    <t>% SF PADISTES PRE-LEASED</t>
  </si>
  <si>
    <t xml:space="preserve">% PRE-LEASED INCOME </t>
  </si>
  <si>
    <t xml:space="preserve">Loan Name:   </t>
  </si>
  <si>
    <t xml:space="preserve">Current or Proposed Balance:   </t>
  </si>
  <si>
    <t>Sq Ft:</t>
  </si>
  <si>
    <t>Avg Rents Per SF:</t>
  </si>
  <si>
    <t>Other Annual Income (Total):</t>
  </si>
  <si>
    <t>Reimbursed Expenses Per SF:</t>
  </si>
  <si>
    <t>(Pass Thoughs - i.e. CAM R/E Taxes, etc.)</t>
  </si>
  <si>
    <t>Total Expenses Per SF:</t>
  </si>
  <si>
    <t>Amortization Sched.(# of Years remaining):</t>
  </si>
  <si>
    <t xml:space="preserve">Amortization  ($ per year):   </t>
  </si>
  <si>
    <t>(enter only if not standard mtg. style amortization)</t>
  </si>
  <si>
    <t>Interest Rate (Fixed/Floating):</t>
  </si>
  <si>
    <t>Current Interest Rate:</t>
  </si>
  <si>
    <t>Index used (Prime, LIBOR, etc.):</t>
  </si>
  <si>
    <t>Prime</t>
  </si>
  <si>
    <t>Current Index Rate:</t>
  </si>
  <si>
    <t>Spread over Index:</t>
  </si>
  <si>
    <t>Projected Vacancy Rate</t>
  </si>
  <si>
    <t>III.</t>
  </si>
  <si>
    <t>Projections</t>
  </si>
  <si>
    <t xml:space="preserve">% Change in Next Year's NOI ( + or - ): </t>
  </si>
  <si>
    <t>Projected Outparcel Sales, L/C's</t>
  </si>
  <si>
    <t>and/or Cash Collateral:</t>
  </si>
  <si>
    <t>IV.</t>
  </si>
  <si>
    <t>Market Assumptions</t>
  </si>
  <si>
    <t>(for Permanent Loans)</t>
  </si>
  <si>
    <t>Market DSC Ratio:</t>
  </si>
  <si>
    <t>Market Amortization Schedule in Years:</t>
  </si>
  <si>
    <t>Market Interest Rate:</t>
  </si>
  <si>
    <t>V.</t>
  </si>
  <si>
    <t>Comments</t>
  </si>
  <si>
    <t>(Write in spaces provided below)</t>
  </si>
  <si>
    <t>Interest Rate Sensitivity</t>
  </si>
  <si>
    <t>Income &amp; Vacancy Sensitivity</t>
  </si>
  <si>
    <t>Permanent Loan Gap Sensitively</t>
  </si>
  <si>
    <t>VI.</t>
  </si>
  <si>
    <t>Payment =</t>
  </si>
  <si>
    <t>Current Ballance =</t>
  </si>
  <si>
    <t>Future Balance =</t>
  </si>
  <si>
    <t>1 yr amort.</t>
  </si>
  <si>
    <t>INDEX</t>
  </si>
  <si>
    <t>RATE</t>
  </si>
  <si>
    <t>DSCR</t>
  </si>
  <si>
    <t>Net Cash Flow</t>
  </si>
  <si>
    <t>Break-even Interest Rate:</t>
  </si>
  <si>
    <t>COMMENTS:</t>
  </si>
  <si>
    <t>Loan Name:</t>
  </si>
  <si>
    <t>AVERAGE RENTAL RATE</t>
  </si>
  <si>
    <t>Projected</t>
  </si>
  <si>
    <t>Higher</t>
  </si>
  <si>
    <t>Rate</t>
  </si>
  <si>
    <t>Lower</t>
  </si>
  <si>
    <t>Vacancy</t>
  </si>
  <si>
    <t>NOI</t>
  </si>
  <si>
    <t>Actual</t>
  </si>
  <si>
    <t>SCENARIO #1</t>
  </si>
  <si>
    <t>SCENARIO #2</t>
  </si>
  <si>
    <t xml:space="preserve">Amortization (years):   </t>
  </si>
  <si>
    <t>Interest</t>
  </si>
  <si>
    <t>Current Index</t>
  </si>
  <si>
    <t>Spread over Index</t>
  </si>
  <si>
    <t>Potential Gross Income (PGI)</t>
  </si>
  <si>
    <t>BREAK EVEN (Expenses Plus Debt Service)</t>
  </si>
  <si>
    <t>MAXIMUM LOAN SUPPORTED AT REQUIRED DSC</t>
  </si>
  <si>
    <t>LOAN AS A PERCENT OF MAXIMUM LOAN</t>
  </si>
  <si>
    <t xml:space="preserve">Index </t>
  </si>
  <si>
    <t>(Interest Only)</t>
  </si>
  <si>
    <t>(Principal + Interest)</t>
  </si>
  <si>
    <t>LOAN</t>
  </si>
  <si>
    <t>AND LOAN GAP ANALYSIS</t>
  </si>
  <si>
    <t>INTEREST  RATE  SENSITIVITY</t>
  </si>
  <si>
    <t>INTEREST RATE SENSITIVITY ANALYSIS</t>
  </si>
  <si>
    <t>LOAN GAP ANALYSIS BASED ON REQUIRED DSC</t>
  </si>
  <si>
    <t>Loan</t>
  </si>
  <si>
    <t>Amount</t>
  </si>
  <si>
    <t>Proforma</t>
  </si>
  <si>
    <t>RETAIL PROPERTY ANALYSIS</t>
  </si>
  <si>
    <t>RETAIL PROJECT</t>
  </si>
  <si>
    <t>LOCATION</t>
  </si>
  <si>
    <t>COST PER SQ FT</t>
  </si>
  <si>
    <t>ESTIMATED LOAN TO VALUE</t>
  </si>
  <si>
    <t>ESTIMATED VALUE PER SQ FT</t>
  </si>
  <si>
    <t>VACANCY RATE</t>
  </si>
  <si>
    <t>Insert Comments here</t>
  </si>
  <si>
    <t>MTG CONSTANT</t>
  </si>
  <si>
    <t>DO NOT DELETE</t>
  </si>
  <si>
    <t>Input the most recent income and expense information, annualized.</t>
  </si>
  <si>
    <t>The total income column is the annualized income from the rent roll and will update automatically if you make changes to the rent roll.</t>
  </si>
  <si>
    <t>If needed, adjust the percentages for the rental rates and occupancy rates.</t>
  </si>
  <si>
    <t>Scenario #1 of the Loan Gap Analysis is based of the amortization used on the analysis tab.</t>
  </si>
  <si>
    <t>An alternate amortization may be added to the Loan Gap Analysis by changing the amortization period in Scenario #2.</t>
  </si>
  <si>
    <t>Input the appropriate expense information to be deducted from the  proforma income from the rent roll.  If you've completed the "Existing Income Analysis" column first, this is much easier.</t>
  </si>
  <si>
    <t>RETAIL PROPERTY RENT ROLL</t>
  </si>
  <si>
    <t>Est Value</t>
  </si>
  <si>
    <t>Est LTV</t>
  </si>
  <si>
    <t>INCOME AND VACANCY SENSITIVITY ANALYSIS</t>
  </si>
  <si>
    <t>Y/</t>
  </si>
  <si>
    <t>N *</t>
  </si>
  <si>
    <t>Year Used for Existing Inc. Analysis</t>
  </si>
  <si>
    <t>Total Retail/AVG</t>
  </si>
  <si>
    <t>TOTAL Padsites/AVG</t>
  </si>
  <si>
    <t>Unleased Retail</t>
  </si>
  <si>
    <t>Total Leased Retail</t>
  </si>
  <si>
    <t>Input other expense description here</t>
  </si>
  <si>
    <r>
      <rPr>
        <sz val="18"/>
        <color rgb="FF0000FF"/>
        <rFont val="Arial Nova"/>
        <family val="2"/>
        <scheme val="minor"/>
      </rPr>
      <t>1)</t>
    </r>
    <r>
      <rPr>
        <sz val="18"/>
        <color rgb="FFFF0000"/>
        <rFont val="Arial Nova"/>
        <family val="2"/>
        <scheme val="minor"/>
      </rPr>
      <t xml:space="preserve"> COMPLETE RENT ROLL -</t>
    </r>
    <r>
      <rPr>
        <sz val="18"/>
        <color rgb="FF0000FF"/>
        <rFont val="Arial Nova"/>
        <family val="2"/>
        <scheme val="minor"/>
      </rPr>
      <t xml:space="preserve"> </t>
    </r>
    <r>
      <rPr>
        <b/>
        <sz val="18"/>
        <color rgb="FF0000FF"/>
        <rFont val="Arial Nova"/>
        <family val="2"/>
        <scheme val="minor"/>
      </rPr>
      <t>INPUTS ARE IN BLUE</t>
    </r>
  </si>
  <si>
    <r>
      <rPr>
        <sz val="18"/>
        <color rgb="FF0000FF"/>
        <rFont val="Arial Nova"/>
        <family val="2"/>
        <scheme val="minor"/>
      </rPr>
      <t>2)</t>
    </r>
    <r>
      <rPr>
        <sz val="18"/>
        <color rgb="FFFF0000"/>
        <rFont val="Arial Nova"/>
        <family val="2"/>
        <scheme val="minor"/>
      </rPr>
      <t xml:space="preserve"> COMPLETE THE "</t>
    </r>
    <r>
      <rPr>
        <sz val="18"/>
        <color rgb="FF0000FF"/>
        <rFont val="Arial Nova"/>
        <family val="2"/>
        <scheme val="minor"/>
      </rPr>
      <t>ANALYSIS</t>
    </r>
    <r>
      <rPr>
        <sz val="18"/>
        <color rgb="FFFF0000"/>
        <rFont val="Arial Nova"/>
        <family val="2"/>
        <scheme val="minor"/>
      </rPr>
      <t>" TAB -</t>
    </r>
    <r>
      <rPr>
        <b/>
        <sz val="18"/>
        <color rgb="FFFF0000"/>
        <rFont val="Arial Nova"/>
        <family val="2"/>
        <scheme val="minor"/>
      </rPr>
      <t xml:space="preserve"> </t>
    </r>
    <r>
      <rPr>
        <b/>
        <sz val="18"/>
        <color rgb="FF0000FF"/>
        <rFont val="Arial Nova"/>
        <family val="2"/>
        <scheme val="minor"/>
      </rPr>
      <t>INPUTS ARE IN BLUE</t>
    </r>
  </si>
  <si>
    <r>
      <rPr>
        <sz val="18"/>
        <color rgb="FF0000FF"/>
        <rFont val="Arial Nova"/>
        <family val="2"/>
        <scheme val="minor"/>
      </rPr>
      <t xml:space="preserve">3) </t>
    </r>
    <r>
      <rPr>
        <sz val="18"/>
        <color rgb="FFFF0000"/>
        <rFont val="Arial Nova"/>
        <family val="2"/>
        <scheme val="minor"/>
      </rPr>
      <t>REVIEW THE RENTAL RATE AND OCCUPANCY RATE SENSITIVITY ANALYSIS  - "</t>
    </r>
    <r>
      <rPr>
        <b/>
        <sz val="18"/>
        <color rgb="FF0000FF"/>
        <rFont val="Arial Nova"/>
        <family val="2"/>
        <scheme val="minor"/>
      </rPr>
      <t>INC VACANCY</t>
    </r>
    <r>
      <rPr>
        <sz val="18"/>
        <color rgb="FFFF0000"/>
        <rFont val="Arial Nova"/>
        <family val="2"/>
        <scheme val="minor"/>
      </rPr>
      <t>"</t>
    </r>
    <r>
      <rPr>
        <sz val="18"/>
        <color rgb="FF0000FF"/>
        <rFont val="Arial Nova"/>
        <family val="2"/>
        <scheme val="minor"/>
      </rPr>
      <t xml:space="preserve"> </t>
    </r>
    <r>
      <rPr>
        <sz val="18"/>
        <color rgb="FFFF0000"/>
        <rFont val="Arial Nova"/>
        <family val="2"/>
        <scheme val="minor"/>
      </rPr>
      <t>TAB</t>
    </r>
  </si>
  <si>
    <r>
      <rPr>
        <sz val="18"/>
        <color rgb="FF0000FF"/>
        <rFont val="Arial Nova"/>
        <family val="2"/>
        <scheme val="minor"/>
      </rPr>
      <t>4)</t>
    </r>
    <r>
      <rPr>
        <sz val="18"/>
        <color rgb="FFFF0000"/>
        <rFont val="Arial Nova"/>
        <family val="2"/>
        <scheme val="minor"/>
      </rPr>
      <t xml:space="preserve"> Review the Interest Rate Sensitivity and Loan Gap Analysis "</t>
    </r>
    <r>
      <rPr>
        <b/>
        <sz val="18"/>
        <color rgb="FF0000FF"/>
        <rFont val="Arial Nova"/>
        <family val="2"/>
        <scheme val="minor"/>
      </rPr>
      <t>Int Rate</t>
    </r>
    <r>
      <rPr>
        <sz val="18"/>
        <color rgb="FFFF0000"/>
        <rFont val="Arial Nova"/>
        <family val="2"/>
        <scheme val="minor"/>
      </rPr>
      <t>"</t>
    </r>
  </si>
  <si>
    <t>Y</t>
  </si>
  <si>
    <t>CASH FLOW AFTER DEBT SERVICE</t>
  </si>
  <si>
    <t>If a tenant is a "credit tenant", change the "N" to  "Y" in the column labled "C" (the column after lease expiration).</t>
  </si>
  <si>
    <t>If not, leave that cell blank, or the input as "N".  Inputs are NOT cap sensitive.</t>
  </si>
  <si>
    <t>RETAIL PROPERTY ANALYSIS INSTRUCTIONS</t>
  </si>
  <si>
    <r>
      <t xml:space="preserve">The most recent historical information (if applicable) may be entered in the "Existing Income Analysis" column.  </t>
    </r>
    <r>
      <rPr>
        <b/>
        <sz val="12"/>
        <color rgb="FFFF0000"/>
        <rFont val="Arial Nova"/>
        <family val="2"/>
        <scheme val="minor"/>
      </rPr>
      <t>This is a good place to start on this page</t>
    </r>
    <r>
      <rPr>
        <b/>
        <sz val="12"/>
        <color theme="1"/>
        <rFont val="Arial Nova"/>
        <family val="2"/>
        <scheme val="minor"/>
      </rPr>
      <t>.</t>
    </r>
  </si>
  <si>
    <t>ESTIMATED LOAN TO COST</t>
  </si>
  <si>
    <t>Credit Tentants</t>
  </si>
  <si>
    <t>Non credit</t>
  </si>
  <si>
    <t>sf</t>
  </si>
  <si>
    <t>rent psf</t>
  </si>
  <si>
    <t>annual rent</t>
  </si>
  <si>
    <t>contributions</t>
  </si>
  <si>
    <t>total inc</t>
  </si>
  <si>
    <t xml:space="preserve">Guage </t>
  </si>
  <si>
    <t>DSC Range</t>
  </si>
  <si>
    <t>DSC Guage</t>
  </si>
  <si>
    <t>0X</t>
  </si>
  <si>
    <t>SPECIFICATIONS</t>
  </si>
  <si>
    <t>1.0X</t>
  </si>
  <si>
    <t>POINTER</t>
  </si>
  <si>
    <t>1.25X</t>
  </si>
  <si>
    <t>THICKNESS</t>
  </si>
  <si>
    <t>1.75X</t>
  </si>
  <si>
    <t>REST</t>
  </si>
  <si>
    <t>3.75X</t>
  </si>
  <si>
    <t>Loan to Max and LTVs</t>
  </si>
  <si>
    <t>Expense Pie Chart</t>
  </si>
  <si>
    <t>Max Loan</t>
  </si>
  <si>
    <t>Proposed Loan</t>
  </si>
  <si>
    <t>Total Expenses</t>
  </si>
  <si>
    <t>Debt Service</t>
  </si>
  <si>
    <t>Value Proforma</t>
  </si>
  <si>
    <t>Cash Flow After Debt Service</t>
  </si>
  <si>
    <t>PGI</t>
  </si>
  <si>
    <t xml:space="preserve"> Value Actual #'s</t>
  </si>
  <si>
    <t>Cost</t>
  </si>
  <si>
    <t>Debt Service Coverage</t>
  </si>
  <si>
    <t>PROPOSED INT RATE</t>
  </si>
  <si>
    <t>Estimated Value</t>
  </si>
  <si>
    <t>BREAKEVEN INT RATE</t>
  </si>
  <si>
    <t>Estimated Loan To Value</t>
  </si>
  <si>
    <t>SENSITIVITY ANALYIS</t>
  </si>
  <si>
    <t>CURRENT AVERAGE VACANCY RATE</t>
  </si>
  <si>
    <t>CURRENT AVERAGE RENTAL RATE</t>
  </si>
  <si>
    <t>INCREASE IN VACANCY TO</t>
  </si>
  <si>
    <t>DECLINE IN RENTAL RATE</t>
  </si>
  <si>
    <t>PROVIDES A DSC OF</t>
  </si>
  <si>
    <t>To a Rental Rate of</t>
  </si>
  <si>
    <t xml:space="preserve">A ESTIMATED VALUE OF </t>
  </si>
  <si>
    <t>A LTV OF</t>
  </si>
  <si>
    <t>BE VACANCY</t>
  </si>
  <si>
    <t>CURRENT</t>
  </si>
  <si>
    <t>LOW RENT</t>
  </si>
  <si>
    <t>MAX VACANCY</t>
  </si>
  <si>
    <t>CURRENT VACANCY</t>
  </si>
  <si>
    <t>DSC @ MAX VAC</t>
  </si>
  <si>
    <t>CURRENT DSC</t>
  </si>
  <si>
    <t>CURRENT RENT</t>
  </si>
  <si>
    <t>VALUE</t>
  </si>
  <si>
    <t>EST LTV</t>
  </si>
  <si>
    <t>EST VALUE</t>
  </si>
  <si>
    <t>NAVAGATION:</t>
  </si>
  <si>
    <t>DEBT SERVICE COVERAGE</t>
  </si>
  <si>
    <t>MAIN ANALYSIS</t>
  </si>
  <si>
    <t>BEGIN HERE</t>
  </si>
  <si>
    <t>INCOME/VACANCY</t>
  </si>
  <si>
    <t>SENSITIVITY</t>
  </si>
  <si>
    <t>INTEREST RATE</t>
  </si>
  <si>
    <t>BE Rent</t>
  </si>
  <si>
    <t>PER SQAUARE FOOT</t>
  </si>
  <si>
    <t>ACTUAL</t>
  </si>
  <si>
    <r>
      <t>Financing Surplus/</t>
    </r>
    <r>
      <rPr>
        <b/>
        <sz val="12"/>
        <color rgb="FFFF0000"/>
        <rFont val="Arial Black"/>
        <family val="2"/>
      </rPr>
      <t>Gap</t>
    </r>
  </si>
  <si>
    <t>EFFECTIVE GROSS INCOME</t>
  </si>
  <si>
    <t>PROJECT</t>
  </si>
  <si>
    <t>LOAN AMOUNT</t>
  </si>
  <si>
    <t>PROJECT COST</t>
  </si>
  <si>
    <t>LAND SIZE (AC)</t>
  </si>
  <si>
    <t>LAND COST</t>
  </si>
  <si>
    <t>AMORTIZATION (Years)</t>
  </si>
  <si>
    <t>LOAN TERM</t>
  </si>
  <si>
    <t>CAPITALIZATION RATE</t>
  </si>
  <si>
    <t>PARKING SPACES</t>
  </si>
  <si>
    <t>LAND COST PER SF</t>
  </si>
  <si>
    <t>IMPROVEMENTS TOTAL SF</t>
  </si>
  <si>
    <t>BUILDING COST PER SF</t>
  </si>
  <si>
    <t>PARKING RATIO / 1000 SF</t>
  </si>
  <si>
    <t>Net Rentable Area</t>
  </si>
  <si>
    <t>Avg Rents PSF</t>
  </si>
  <si>
    <t>Other Income</t>
  </si>
  <si>
    <t>CAM Income PSF</t>
  </si>
  <si>
    <t>Expenses PSF</t>
  </si>
  <si>
    <t>Loan Balance</t>
  </si>
  <si>
    <t>Amortization (# of years)</t>
  </si>
  <si>
    <t>Amort. ($'s this year)</t>
  </si>
  <si>
    <t>Interest Rate</t>
  </si>
  <si>
    <t>Required DSC</t>
  </si>
  <si>
    <t>Current Balance</t>
  </si>
  <si>
    <t>Index Used</t>
  </si>
  <si>
    <t>Current Index Rate</t>
  </si>
  <si>
    <t>Spread Over Index</t>
  </si>
  <si>
    <t>Year 1 NOI</t>
  </si>
  <si>
    <t>Amortization  ($ per year)</t>
  </si>
  <si>
    <t>RETAIL PROPERTY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</si>
</sst>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\ "/>
    <numFmt numFmtId="167" formatCode="_(&quot;$&quot;* #,##0_);_(&quot;$&quot;* \(#,##0\);_(&quot;$&quot;* &quot;-&quot;??_);_(@_)"/>
    <numFmt numFmtId="168" formatCode="0.00\X"/>
    <numFmt numFmtId="169" formatCode="&quot;$&quot;#,##0;\(&quot;$&quot;#,##0\)"/>
    <numFmt numFmtId="170" formatCode="&quot;$&quot;#,##0\ ;\(&quot;$&quot;#,##0\)\ "/>
    <numFmt numFmtId="171" formatCode="#,##0;\(#,##0\)"/>
    <numFmt numFmtId="172" formatCode="#,##0\ ;\(#,##0\)\ "/>
    <numFmt numFmtId="173" formatCode="0.0\ \ \ \ "/>
    <numFmt numFmtId="174" formatCode="_(* #,##0_);_(* \(#,##0\);_(* &quot;-&quot;??_);_(@_)"/>
    <numFmt numFmtId="175" formatCode="&quot;$&quot;#,##0.00;\(&quot;$&quot;#,##0.00\)"/>
    <numFmt numFmtId="176" formatCode="m/d/yy;@"/>
    <numFmt numFmtId="177" formatCode="0%\ \L\T\V"/>
    <numFmt numFmtId="178" formatCode="0%\ \L\T\C"/>
    <numFmt numFmtId="179" formatCode="0.00%\ \L\T\V"/>
  </numFmts>
  <fonts count="122">
    <font>
      <sz val="11"/>
      <color theme="1"/>
      <name val="Arial Nova"/>
      <family val="2"/>
      <scheme val="minor"/>
    </font>
    <font>
      <sz val="8"/>
      <color indexed="12"/>
      <name val="Times New Roman"/>
      <family val="1"/>
    </font>
    <font>
      <sz val="11"/>
      <color theme="1"/>
      <name val="Arial Nova"/>
      <family val="2"/>
      <scheme val="minor"/>
    </font>
    <font>
      <sz val="8"/>
      <name val="Times New Roman"/>
      <family val="1"/>
    </font>
    <font>
      <sz val="10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7"/>
      <color indexed="12"/>
      <name val="Times New Roman"/>
      <family val="1"/>
    </font>
    <font>
      <sz val="8"/>
      <name val="Tms Rmn"/>
    </font>
    <font>
      <sz val="8"/>
      <color indexed="17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"/>
    </font>
    <font>
      <i/>
      <sz val="12"/>
      <name val="Arial"/>
      <family val="2"/>
    </font>
    <font>
      <b/>
      <sz val="12"/>
      <color theme="1"/>
      <name val="Arial"/>
      <family val="2"/>
    </font>
    <font>
      <sz val="12"/>
      <color theme="4"/>
      <name val="Arial"/>
      <family val="2"/>
    </font>
    <font>
      <i/>
      <sz val="12"/>
      <color theme="4"/>
      <name val="Arial"/>
      <family val="2"/>
    </font>
    <font>
      <sz val="11"/>
      <color theme="1"/>
      <name val="Arial Nova"/>
      <family val="2"/>
    </font>
    <font>
      <sz val="12"/>
      <color theme="1"/>
      <name val="Arial Nova"/>
      <family val="2"/>
    </font>
    <font>
      <sz val="10"/>
      <name val="Arial Nova"/>
      <family val="2"/>
    </font>
    <font>
      <sz val="8"/>
      <name val="Arial Nova"/>
      <family val="2"/>
    </font>
    <font>
      <b/>
      <u/>
      <sz val="8"/>
      <name val="Arial Nova"/>
      <family val="2"/>
    </font>
    <font>
      <sz val="8"/>
      <color indexed="12"/>
      <name val="Arial Nova"/>
      <family val="2"/>
    </font>
    <font>
      <sz val="6"/>
      <name val="Arial Nova"/>
      <family val="2"/>
    </font>
    <font>
      <sz val="7"/>
      <name val="Arial Nova"/>
      <family val="2"/>
    </font>
    <font>
      <sz val="12"/>
      <name val="Arial Nova"/>
      <family val="2"/>
    </font>
    <font>
      <b/>
      <sz val="12"/>
      <name val="Arial Nova"/>
      <family val="2"/>
      <scheme val="minor"/>
    </font>
    <font>
      <b/>
      <sz val="8"/>
      <name val="Arial Nova"/>
      <family val="2"/>
      <scheme val="minor"/>
    </font>
    <font>
      <sz val="8"/>
      <color indexed="12"/>
      <name val="Arial Nova"/>
      <family val="2"/>
      <scheme val="minor"/>
    </font>
    <font>
      <sz val="8"/>
      <name val="Arial Nova"/>
      <family val="2"/>
      <scheme val="minor"/>
    </font>
    <font>
      <b/>
      <u/>
      <sz val="12"/>
      <name val="Arial Nova"/>
      <family val="2"/>
    </font>
    <font>
      <sz val="12"/>
      <color theme="1"/>
      <name val="Arial Nova"/>
      <family val="2"/>
      <scheme val="minor"/>
    </font>
    <font>
      <sz val="18"/>
      <color rgb="FFFF0000"/>
      <name val="Arial Nova"/>
      <family val="2"/>
      <scheme val="minor"/>
    </font>
    <font>
      <sz val="18"/>
      <color rgb="FF0000FF"/>
      <name val="Arial Nova"/>
      <family val="2"/>
      <scheme val="minor"/>
    </font>
    <font>
      <b/>
      <sz val="18"/>
      <color rgb="FF0000FF"/>
      <name val="Arial Nova"/>
      <family val="2"/>
      <scheme val="minor"/>
    </font>
    <font>
      <b/>
      <sz val="18"/>
      <color rgb="FFFF0000"/>
      <name val="Arial Nova"/>
      <family val="2"/>
      <scheme val="minor"/>
    </font>
    <font>
      <sz val="11"/>
      <color rgb="FF0000FF"/>
      <name val="Arial Nova"/>
      <family val="2"/>
      <scheme val="minor"/>
    </font>
    <font>
      <sz val="12"/>
      <color rgb="FF0000FF"/>
      <name val="Arial Nov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0"/>
      <name val="Arial Nova"/>
      <family val="2"/>
      <scheme val="minor"/>
    </font>
    <font>
      <sz val="8"/>
      <color theme="1"/>
      <name val="Arial Nova"/>
      <family val="2"/>
      <scheme val="minor"/>
    </font>
    <font>
      <b/>
      <sz val="11"/>
      <color theme="1"/>
      <name val="Arial Nova"/>
      <family val="2"/>
      <scheme val="minor"/>
    </font>
    <font>
      <b/>
      <sz val="18"/>
      <color rgb="FFCBB26A"/>
      <name val="Arial Nova"/>
      <family val="2"/>
      <scheme val="minor"/>
    </font>
    <font>
      <b/>
      <sz val="12"/>
      <color theme="1"/>
      <name val="Arial Nova"/>
      <family val="2"/>
      <scheme val="minor"/>
    </font>
    <font>
      <b/>
      <sz val="12"/>
      <color rgb="FFFF0000"/>
      <name val="Arial Nova"/>
      <family val="2"/>
      <scheme val="minor"/>
    </font>
    <font>
      <sz val="10"/>
      <name val="Courier"/>
    </font>
    <font>
      <sz val="10"/>
      <name val="Arial Black"/>
      <family val="2"/>
    </font>
    <font>
      <b/>
      <sz val="10"/>
      <color theme="0"/>
      <name val="Arial Black"/>
      <family val="2"/>
    </font>
    <font>
      <sz val="10"/>
      <color theme="0"/>
      <name val="Arial Black"/>
      <family val="2"/>
    </font>
    <font>
      <sz val="10"/>
      <color theme="0"/>
      <name val="Courier"/>
    </font>
    <font>
      <sz val="12"/>
      <color theme="0"/>
      <name val="Arial Black"/>
      <family val="2"/>
    </font>
    <font>
      <sz val="12"/>
      <name val="Arial Black"/>
      <family val="2"/>
    </font>
    <font>
      <sz val="10"/>
      <name val="HELV"/>
    </font>
    <font>
      <b/>
      <sz val="12"/>
      <color theme="0"/>
      <name val="Arial Black"/>
      <family val="2"/>
    </font>
    <font>
      <b/>
      <sz val="14"/>
      <color rgb="FF0E225B"/>
      <name val="Arial Black"/>
      <family val="2"/>
    </font>
    <font>
      <b/>
      <sz val="14"/>
      <color indexed="12"/>
      <name val="Arial Black"/>
      <family val="2"/>
    </font>
    <font>
      <sz val="26"/>
      <color rgb="FFFF9933"/>
      <name val="Arial Black"/>
      <family val="2"/>
    </font>
    <font>
      <sz val="26"/>
      <color theme="0"/>
      <name val="Courier"/>
    </font>
    <font>
      <sz val="28"/>
      <color rgb="FFCBB26A"/>
      <name val="Arial Black"/>
      <family val="2"/>
    </font>
    <font>
      <sz val="26"/>
      <color theme="0"/>
      <name val="Arial Black"/>
      <family val="2"/>
    </font>
    <font>
      <sz val="24"/>
      <color theme="0"/>
      <name val="Arial Black"/>
      <family val="2"/>
    </font>
    <font>
      <sz val="20"/>
      <color rgb="FFFFFF99"/>
      <name val="Arial Black"/>
      <family val="2"/>
    </font>
    <font>
      <sz val="18"/>
      <color theme="0"/>
      <name val="Arial Black"/>
      <family val="2"/>
    </font>
    <font>
      <sz val="18"/>
      <color rgb="FFFF0000"/>
      <name val="Arial Black"/>
      <family val="2"/>
    </font>
    <font>
      <sz val="20"/>
      <color theme="0"/>
      <name val="Arial Black"/>
      <family val="2"/>
    </font>
    <font>
      <sz val="18"/>
      <name val="Arial Black"/>
      <family val="2"/>
    </font>
    <font>
      <sz val="18"/>
      <name val="Courier"/>
    </font>
    <font>
      <sz val="16"/>
      <color theme="0"/>
      <name val="Arial Black"/>
      <family val="2"/>
    </font>
    <font>
      <sz val="14"/>
      <color theme="0"/>
      <name val="Arial Black"/>
      <family val="2"/>
    </font>
    <font>
      <sz val="10"/>
      <color rgb="FFFFFF00"/>
      <name val="Arial Black"/>
      <family val="2"/>
    </font>
    <font>
      <sz val="12"/>
      <color rgb="FFFFFF00"/>
      <name val="Arial Black"/>
      <family val="2"/>
    </font>
    <font>
      <sz val="8"/>
      <name val="Arial Black"/>
      <family val="2"/>
    </font>
    <font>
      <sz val="12"/>
      <color rgb="FF0000FF"/>
      <name val="Arial Black"/>
      <family val="2"/>
    </font>
    <font>
      <sz val="12"/>
      <color theme="6"/>
      <name val="Arial Black"/>
      <family val="2"/>
    </font>
    <font>
      <sz val="12"/>
      <color indexed="12"/>
      <name val="Arial Black"/>
      <family val="2"/>
    </font>
    <font>
      <b/>
      <sz val="14"/>
      <color theme="0"/>
      <name val="Arial Black"/>
      <family val="2"/>
    </font>
    <font>
      <b/>
      <sz val="12"/>
      <color rgb="FFFF0000"/>
      <name val="Arial Black"/>
      <family val="2"/>
    </font>
    <font>
      <b/>
      <sz val="16"/>
      <color theme="0"/>
      <name val="Arial Black"/>
      <family val="2"/>
    </font>
    <font>
      <sz val="11"/>
      <color theme="1"/>
      <name val="Arial Black"/>
      <family val="2"/>
    </font>
    <font>
      <b/>
      <sz val="11"/>
      <name val="Arial Black"/>
      <family val="2"/>
    </font>
    <font>
      <b/>
      <sz val="11"/>
      <color indexed="12"/>
      <name val="Arial Black"/>
      <family val="2"/>
    </font>
    <font>
      <b/>
      <sz val="11"/>
      <color theme="1"/>
      <name val="Arial Black"/>
      <family val="2"/>
    </font>
    <font>
      <b/>
      <sz val="11"/>
      <color rgb="FF0000FF"/>
      <name val="Arial Black"/>
      <family val="2"/>
    </font>
    <font>
      <b/>
      <sz val="12"/>
      <name val="Arial Black"/>
      <family val="2"/>
    </font>
    <font>
      <b/>
      <sz val="11"/>
      <color theme="0"/>
      <name val="Arial Black"/>
      <family val="2"/>
    </font>
    <font>
      <u/>
      <sz val="12"/>
      <color theme="0"/>
      <name val="Arial Black"/>
      <family val="2"/>
    </font>
    <font>
      <u val="singleAccounting"/>
      <sz val="12"/>
      <color theme="0"/>
      <name val="Arial Black"/>
      <family val="2"/>
    </font>
    <font>
      <u val="singleAccounting"/>
      <sz val="12"/>
      <color indexed="12"/>
      <name val="Arial Black"/>
      <family val="2"/>
    </font>
    <font>
      <u/>
      <sz val="12"/>
      <color indexed="12"/>
      <name val="Arial Black"/>
      <family val="2"/>
    </font>
    <font>
      <b/>
      <sz val="10"/>
      <name val="Arial Black"/>
      <family val="2"/>
    </font>
    <font>
      <u val="singleAccounting"/>
      <sz val="12"/>
      <name val="Arial Black"/>
      <family val="2"/>
    </font>
    <font>
      <sz val="12"/>
      <color theme="1"/>
      <name val="Arial Black"/>
      <family val="2"/>
    </font>
    <font>
      <sz val="10"/>
      <color theme="1"/>
      <name val="Arial Black"/>
      <family val="2"/>
    </font>
    <font>
      <sz val="10"/>
      <color indexed="12"/>
      <name val="Arial Black"/>
      <family val="2"/>
    </font>
    <font>
      <u/>
      <sz val="12"/>
      <name val="Arial Black"/>
      <family val="2"/>
    </font>
    <font>
      <u/>
      <sz val="12"/>
      <color rgb="FF0000FF"/>
      <name val="Arial Black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2"/>
      <color indexed="12"/>
      <name val="Arial Black"/>
      <family val="2"/>
    </font>
    <font>
      <sz val="14"/>
      <color theme="1"/>
      <name val="Arial Black"/>
      <family val="2"/>
    </font>
    <font>
      <b/>
      <sz val="14"/>
      <color rgb="FF0000FF"/>
      <name val="Arial Black"/>
      <family val="2"/>
    </font>
    <font>
      <sz val="11"/>
      <color theme="0"/>
      <name val="Arial Black"/>
      <family val="2"/>
    </font>
    <font>
      <b/>
      <sz val="10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4"/>
      <name val="Arial Black"/>
      <family val="2"/>
    </font>
    <font>
      <b/>
      <sz val="12"/>
      <color theme="1"/>
      <name val="Arial Black"/>
      <family val="2"/>
    </font>
    <font>
      <b/>
      <sz val="10"/>
      <color rgb="FF0000FF"/>
      <name val="Arial Black"/>
      <family val="2"/>
    </font>
    <font>
      <sz val="8"/>
      <color theme="1"/>
      <name val="Arial Black"/>
      <family val="2"/>
    </font>
    <font>
      <sz val="10"/>
      <color rgb="FF0000FF"/>
      <name val="Arial Black"/>
      <family val="2"/>
    </font>
    <font>
      <sz val="12"/>
      <color rgb="FF0E225B"/>
      <name val="Arial Black"/>
      <family val="2"/>
    </font>
    <font>
      <sz val="11"/>
      <color rgb="FF0E225B"/>
      <name val="Arial Black"/>
      <family val="2"/>
    </font>
    <font>
      <b/>
      <sz val="12"/>
      <color rgb="FF0E225B"/>
      <name val="Arial Black"/>
      <family val="2"/>
    </font>
    <font>
      <sz val="11"/>
      <color rgb="FFFF0000"/>
      <name val="Arial Black"/>
      <family val="2"/>
    </font>
    <font>
      <b/>
      <sz val="20"/>
      <color theme="0"/>
      <name val="Arial Black"/>
      <family val="2"/>
    </font>
    <font>
      <b/>
      <sz val="14"/>
      <color rgb="FFC0000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225B"/>
        <bgColor indexed="64"/>
      </patternFill>
    </fill>
    <fill>
      <patternFill patternType="solid">
        <fgColor rgb="FFCBB26A"/>
        <bgColor indexed="64"/>
      </patternFill>
    </fill>
    <fill>
      <patternFill patternType="solid">
        <fgColor rgb="FF0F225B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E225B"/>
      </left>
      <right/>
      <top style="medium">
        <color rgb="FF0E225B"/>
      </top>
      <bottom/>
      <diagonal/>
    </border>
    <border>
      <left/>
      <right/>
      <top style="medium">
        <color rgb="FF0E225B"/>
      </top>
      <bottom/>
      <diagonal/>
    </border>
    <border>
      <left/>
      <right style="medium">
        <color rgb="FF0E225B"/>
      </right>
      <top style="medium">
        <color rgb="FF0E225B"/>
      </top>
      <bottom/>
      <diagonal/>
    </border>
    <border>
      <left style="medium">
        <color rgb="FF0E225B"/>
      </left>
      <right/>
      <top/>
      <bottom/>
      <diagonal/>
    </border>
    <border>
      <left/>
      <right style="medium">
        <color rgb="FF0E225B"/>
      </right>
      <top/>
      <bottom/>
      <diagonal/>
    </border>
    <border>
      <left style="medium">
        <color rgb="FF0E225B"/>
      </left>
      <right/>
      <top/>
      <bottom style="medium">
        <color rgb="FF0E225B"/>
      </bottom>
      <diagonal/>
    </border>
    <border>
      <left/>
      <right/>
      <top/>
      <bottom style="medium">
        <color rgb="FF0E225B"/>
      </bottom>
      <diagonal/>
    </border>
    <border>
      <left/>
      <right style="medium">
        <color rgb="FF0E225B"/>
      </right>
      <top/>
      <bottom style="medium">
        <color rgb="FF0E225B"/>
      </bottom>
      <diagonal/>
    </border>
    <border>
      <left/>
      <right/>
      <top style="thin">
        <color rgb="FF0E225B"/>
      </top>
      <bottom/>
      <diagonal/>
    </border>
    <border>
      <left style="thin">
        <color rgb="FF0E225B"/>
      </left>
      <right style="thin">
        <color rgb="FF0E225B"/>
      </right>
      <top style="thin">
        <color rgb="FF0E225B"/>
      </top>
      <bottom style="thin">
        <color rgb="FF0E225B"/>
      </bottom>
      <diagonal/>
    </border>
    <border>
      <left style="thin">
        <color rgb="FF0E225B"/>
      </left>
      <right style="thin">
        <color rgb="FF0E225B"/>
      </right>
      <top style="thin">
        <color rgb="FF0E225B"/>
      </top>
      <bottom/>
      <diagonal/>
    </border>
    <border>
      <left style="thin">
        <color rgb="FF0E225B"/>
      </left>
      <right style="thin">
        <color rgb="FF0E225B"/>
      </right>
      <top/>
      <bottom/>
      <diagonal/>
    </border>
    <border>
      <left style="thin">
        <color rgb="FF0E225B"/>
      </left>
      <right style="thin">
        <color rgb="FF0E225B"/>
      </right>
      <top/>
      <bottom style="thin">
        <color rgb="FF0E225B"/>
      </bottom>
      <diagonal/>
    </border>
    <border>
      <left style="thin">
        <color rgb="FF0E225B"/>
      </left>
      <right/>
      <top style="thin">
        <color rgb="FF0E225B"/>
      </top>
      <bottom/>
      <diagonal/>
    </border>
    <border>
      <left/>
      <right style="thin">
        <color rgb="FF0E225B"/>
      </right>
      <top style="thin">
        <color rgb="FF0E225B"/>
      </top>
      <bottom/>
      <diagonal/>
    </border>
    <border>
      <left style="thin">
        <color rgb="FF0E225B"/>
      </left>
      <right/>
      <top/>
      <bottom/>
      <diagonal/>
    </border>
    <border>
      <left/>
      <right style="thin">
        <color rgb="FF0E225B"/>
      </right>
      <top/>
      <bottom/>
      <diagonal/>
    </border>
    <border>
      <left style="thin">
        <color rgb="FF0E225B"/>
      </left>
      <right/>
      <top/>
      <bottom style="thin">
        <color rgb="FF0E225B"/>
      </bottom>
      <diagonal/>
    </border>
    <border>
      <left/>
      <right/>
      <top/>
      <bottom style="thin">
        <color rgb="FF0E225B"/>
      </bottom>
      <diagonal/>
    </border>
    <border>
      <left/>
      <right style="thin">
        <color rgb="FF0E225B"/>
      </right>
      <top/>
      <bottom style="thin">
        <color rgb="FF0E225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E225B"/>
      </left>
      <right/>
      <top style="thin">
        <color rgb="FF0E225B"/>
      </top>
      <bottom style="thin">
        <color rgb="FF0E225B"/>
      </bottom>
      <diagonal/>
    </border>
    <border>
      <left/>
      <right/>
      <top style="thin">
        <color rgb="FF0E225B"/>
      </top>
      <bottom style="thin">
        <color rgb="FF0E225B"/>
      </bottom>
      <diagonal/>
    </border>
    <border>
      <left/>
      <right style="thin">
        <color rgb="FF0E225B"/>
      </right>
      <top style="thin">
        <color rgb="FF0E225B"/>
      </top>
      <bottom style="thin">
        <color rgb="FF0E225B"/>
      </bottom>
      <diagonal/>
    </border>
    <border>
      <left/>
      <right style="thin">
        <color indexed="64"/>
      </right>
      <top/>
      <bottom style="thin">
        <color rgb="FF0E225B"/>
      </bottom>
      <diagonal/>
    </border>
    <border>
      <left/>
      <right style="thin">
        <color rgb="FF0E225B"/>
      </right>
      <top/>
      <bottom style="thin">
        <color indexed="64"/>
      </bottom>
      <diagonal/>
    </border>
    <border>
      <left style="medium">
        <color rgb="FFCBB26A"/>
      </left>
      <right/>
      <top style="medium">
        <color rgb="FFCBB26A"/>
      </top>
      <bottom/>
      <diagonal/>
    </border>
    <border>
      <left/>
      <right/>
      <top style="medium">
        <color rgb="FFCBB26A"/>
      </top>
      <bottom/>
      <diagonal/>
    </border>
    <border>
      <left/>
      <right style="medium">
        <color rgb="FFCBB26A"/>
      </right>
      <top style="medium">
        <color rgb="FFCBB26A"/>
      </top>
      <bottom/>
      <diagonal/>
    </border>
    <border>
      <left style="medium">
        <color rgb="FFCBB26A"/>
      </left>
      <right/>
      <top/>
      <bottom/>
      <diagonal/>
    </border>
    <border>
      <left/>
      <right style="medium">
        <color rgb="FFCBB26A"/>
      </right>
      <top/>
      <bottom/>
      <diagonal/>
    </border>
    <border>
      <left style="medium">
        <color rgb="FFCBB26A"/>
      </left>
      <right/>
      <top/>
      <bottom style="medium">
        <color rgb="FFCBB26A"/>
      </bottom>
      <diagonal/>
    </border>
    <border>
      <left/>
      <right/>
      <top/>
      <bottom style="medium">
        <color rgb="FFCBB26A"/>
      </bottom>
      <diagonal/>
    </border>
    <border>
      <left/>
      <right style="medium">
        <color rgb="FFCBB26A"/>
      </right>
      <top/>
      <bottom style="medium">
        <color rgb="FFCBB26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  <xf numFmtId="8" fontId="59" fillId="0" borderId="0" applyFont="0" applyFill="0" applyBorder="0" applyAlignment="0" applyProtection="0"/>
  </cellStyleXfs>
  <cellXfs count="77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5" fontId="3" fillId="0" borderId="0" xfId="0" applyNumberFormat="1" applyFont="1"/>
    <xf numFmtId="7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0" fontId="7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0" fontId="5" fillId="0" borderId="0" xfId="0" applyNumberFormat="1" applyFont="1" applyProtection="1">
      <protection locked="0"/>
    </xf>
    <xf numFmtId="0" fontId="9" fillId="0" borderId="0" xfId="0" applyFont="1" applyAlignment="1">
      <alignment horizontal="center"/>
    </xf>
    <xf numFmtId="166" fontId="5" fillId="0" borderId="0" xfId="0" applyNumberFormat="1" applyFont="1" applyProtection="1"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10" fontId="1" fillId="0" borderId="0" xfId="0" applyNumberFormat="1" applyFont="1"/>
    <xf numFmtId="0" fontId="9" fillId="0" borderId="0" xfId="0" applyFont="1" applyAlignment="1" applyProtection="1">
      <alignment horizontal="left"/>
      <protection locked="0"/>
    </xf>
    <xf numFmtId="1" fontId="10" fillId="0" borderId="0" xfId="0" applyNumberFormat="1" applyFont="1" applyAlignment="1">
      <alignment horizontal="left"/>
    </xf>
    <xf numFmtId="5" fontId="3" fillId="0" borderId="0" xfId="0" applyNumberFormat="1" applyFont="1" applyAlignment="1">
      <alignment horizontal="center"/>
    </xf>
    <xf numFmtId="165" fontId="7" fillId="0" borderId="0" xfId="0" applyNumberFormat="1" applyFont="1"/>
    <xf numFmtId="5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0" fontId="5" fillId="0" borderId="0" xfId="0" applyNumberFormat="1" applyFont="1" applyAlignment="1" applyProtection="1">
      <alignment horizontal="center"/>
      <protection locked="0"/>
    </xf>
    <xf numFmtId="10" fontId="4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left"/>
    </xf>
    <xf numFmtId="2" fontId="6" fillId="0" borderId="0" xfId="0" applyNumberFormat="1" applyFont="1" applyProtection="1">
      <protection locked="0"/>
    </xf>
    <xf numFmtId="10" fontId="3" fillId="0" borderId="0" xfId="0" applyNumberFormat="1" applyFont="1"/>
    <xf numFmtId="5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5" fontId="7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fill"/>
      <protection locked="0"/>
    </xf>
    <xf numFmtId="14" fontId="3" fillId="0" borderId="0" xfId="0" applyNumberFormat="1" applyFont="1"/>
    <xf numFmtId="14" fontId="3" fillId="0" borderId="0" xfId="0" applyNumberFormat="1" applyFont="1" applyProtection="1"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Protection="1">
      <protection locked="0"/>
    </xf>
    <xf numFmtId="0" fontId="0" fillId="0" borderId="4" xfId="0" applyBorder="1"/>
    <xf numFmtId="0" fontId="16" fillId="0" borderId="0" xfId="0" applyFont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/>
    <xf numFmtId="0" fontId="18" fillId="0" borderId="0" xfId="0" applyFont="1"/>
    <xf numFmtId="0" fontId="18" fillId="0" borderId="4" xfId="0" applyFont="1" applyBorder="1"/>
    <xf numFmtId="0" fontId="13" fillId="0" borderId="0" xfId="0" applyFont="1"/>
    <xf numFmtId="0" fontId="13" fillId="0" borderId="5" xfId="0" applyFont="1" applyBorder="1"/>
    <xf numFmtId="0" fontId="19" fillId="0" borderId="0" xfId="0" applyFont="1" applyAlignment="1">
      <alignment horizontal="centerContinuous"/>
    </xf>
    <xf numFmtId="6" fontId="13" fillId="0" borderId="0" xfId="1" applyNumberFormat="1" applyFont="1" applyAlignment="1" applyProtection="1">
      <alignment horizontal="center"/>
    </xf>
    <xf numFmtId="6" fontId="2" fillId="0" borderId="0" xfId="1" applyNumberFormat="1" applyAlignment="1" applyProtection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>
      <alignment horizontal="center"/>
    </xf>
    <xf numFmtId="9" fontId="13" fillId="0" borderId="0" xfId="3" applyFont="1" applyAlignment="1" applyProtection="1">
      <alignment horizontal="center"/>
    </xf>
    <xf numFmtId="9" fontId="2" fillId="0" borderId="0" xfId="3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6" fontId="13" fillId="0" borderId="5" xfId="1" applyNumberFormat="1" applyFont="1" applyBorder="1" applyAlignment="1" applyProtection="1">
      <alignment horizontal="center"/>
    </xf>
    <xf numFmtId="10" fontId="13" fillId="0" borderId="0" xfId="3" applyNumberFormat="1" applyFont="1" applyAlignment="1" applyProtection="1">
      <alignment horizontal="center"/>
    </xf>
    <xf numFmtId="10" fontId="2" fillId="0" borderId="0" xfId="3" applyNumberFormat="1" applyAlignment="1" applyProtection="1">
      <alignment horizontal="center"/>
    </xf>
    <xf numFmtId="0" fontId="21" fillId="0" borderId="0" xfId="0" applyFont="1" applyAlignment="1" applyProtection="1">
      <alignment horizontal="center"/>
      <protection locked="0"/>
    </xf>
    <xf numFmtId="3" fontId="13" fillId="0" borderId="5" xfId="2" applyNumberFormat="1" applyFont="1" applyBorder="1" applyAlignment="1" applyProtection="1">
      <alignment horizontal="center"/>
    </xf>
    <xf numFmtId="6" fontId="21" fillId="0" borderId="0" xfId="1" applyNumberFormat="1" applyFont="1" applyBorder="1" applyAlignment="1" applyProtection="1">
      <protection locked="0"/>
    </xf>
    <xf numFmtId="44" fontId="13" fillId="0" borderId="5" xfId="1" applyFont="1" applyBorder="1" applyAlignment="1" applyProtection="1">
      <alignment horizontal="center"/>
    </xf>
    <xf numFmtId="3" fontId="21" fillId="0" borderId="0" xfId="2" applyNumberFormat="1" applyFont="1" applyBorder="1" applyAlignment="1" applyProtection="1">
      <protection locked="0"/>
    </xf>
    <xf numFmtId="44" fontId="21" fillId="0" borderId="0" xfId="1" applyFont="1" applyBorder="1" applyAlignment="1" applyProtection="1">
      <protection locked="0"/>
    </xf>
    <xf numFmtId="165" fontId="13" fillId="0" borderId="0" xfId="3" applyNumberFormat="1" applyFont="1" applyAlignment="1" applyProtection="1">
      <alignment horizontal="center"/>
    </xf>
    <xf numFmtId="165" fontId="2" fillId="0" borderId="0" xfId="3" applyNumberFormat="1" applyAlignment="1" applyProtection="1">
      <alignment horizontal="center"/>
    </xf>
    <xf numFmtId="0" fontId="19" fillId="0" borderId="0" xfId="0" applyFont="1"/>
    <xf numFmtId="0" fontId="21" fillId="2" borderId="0" xfId="0" applyFont="1" applyFill="1"/>
    <xf numFmtId="7" fontId="21" fillId="0" borderId="0" xfId="1" applyNumberFormat="1" applyFont="1" applyBorder="1" applyAlignment="1" applyProtection="1">
      <protection locked="0"/>
    </xf>
    <xf numFmtId="9" fontId="13" fillId="0" borderId="5" xfId="3" applyFont="1" applyBorder="1" applyAlignment="1" applyProtection="1">
      <alignment horizontal="center"/>
    </xf>
    <xf numFmtId="0" fontId="21" fillId="0" borderId="0" xfId="0" applyFont="1" applyProtection="1">
      <protection locked="0"/>
    </xf>
    <xf numFmtId="10" fontId="13" fillId="0" borderId="5" xfId="3" applyNumberFormat="1" applyFont="1" applyBorder="1" applyAlignment="1" applyProtection="1">
      <alignment horizontal="center"/>
    </xf>
    <xf numFmtId="168" fontId="1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9" fontId="17" fillId="0" borderId="0" xfId="3" applyFont="1" applyBorder="1" applyAlignment="1" applyProtection="1">
      <protection locked="0"/>
    </xf>
    <xf numFmtId="10" fontId="21" fillId="0" borderId="0" xfId="3" applyNumberFormat="1" applyFont="1" applyBorder="1" applyAlignment="1" applyProtection="1">
      <protection locked="0"/>
    </xf>
    <xf numFmtId="165" fontId="13" fillId="0" borderId="5" xfId="3" applyNumberFormat="1" applyFont="1" applyBorder="1" applyAlignment="1" applyProtection="1">
      <alignment horizontal="center"/>
    </xf>
    <xf numFmtId="10" fontId="21" fillId="0" borderId="0" xfId="3" applyNumberFormat="1" applyFont="1" applyBorder="1" applyAlignment="1" applyProtection="1">
      <alignment horizontal="right"/>
      <protection locked="0"/>
    </xf>
    <xf numFmtId="10" fontId="13" fillId="0" borderId="0" xfId="3" applyNumberFormat="1" applyFont="1" applyBorder="1" applyAlignment="1" applyProtection="1">
      <protection locked="0"/>
    </xf>
    <xf numFmtId="168" fontId="17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165" fontId="21" fillId="0" borderId="0" xfId="3" applyNumberFormat="1" applyFont="1" applyBorder="1" applyAlignment="1" applyProtection="1">
      <protection locked="0"/>
    </xf>
    <xf numFmtId="10" fontId="13" fillId="0" borderId="0" xfId="3" applyNumberFormat="1" applyFont="1" applyBorder="1" applyAlignment="1" applyProtection="1"/>
    <xf numFmtId="10" fontId="13" fillId="0" borderId="0" xfId="3" applyNumberFormat="1" applyFont="1" applyAlignment="1" applyProtection="1">
      <alignment horizontal="centerContinuous"/>
    </xf>
    <xf numFmtId="10" fontId="2" fillId="0" borderId="0" xfId="3" applyNumberFormat="1" applyAlignment="1" applyProtection="1">
      <alignment horizontal="centerContinuous"/>
    </xf>
    <xf numFmtId="168" fontId="13" fillId="0" borderId="5" xfId="0" applyNumberFormat="1" applyFont="1" applyBorder="1" applyAlignment="1">
      <alignment horizontal="center"/>
    </xf>
    <xf numFmtId="0" fontId="13" fillId="2" borderId="0" xfId="0" applyFont="1" applyFill="1"/>
    <xf numFmtId="0" fontId="13" fillId="0" borderId="0" xfId="0" applyFont="1" applyAlignment="1">
      <alignment horizontal="right"/>
    </xf>
    <xf numFmtId="168" fontId="13" fillId="0" borderId="0" xfId="0" applyNumberFormat="1" applyFont="1"/>
    <xf numFmtId="10" fontId="13" fillId="0" borderId="0" xfId="3" applyNumberFormat="1" applyFont="1" applyBorder="1" applyAlignment="1" applyProtection="1">
      <alignment horizontal="center"/>
    </xf>
    <xf numFmtId="10" fontId="2" fillId="0" borderId="0" xfId="3" applyNumberFormat="1" applyBorder="1" applyAlignment="1" applyProtection="1">
      <alignment horizontal="center"/>
    </xf>
    <xf numFmtId="168" fontId="17" fillId="0" borderId="5" xfId="0" applyNumberFormat="1" applyFont="1" applyBorder="1" applyAlignment="1">
      <alignment horizontal="center"/>
    </xf>
    <xf numFmtId="168" fontId="21" fillId="0" borderId="0" xfId="0" applyNumberFormat="1" applyFont="1" applyProtection="1">
      <protection locked="0"/>
    </xf>
    <xf numFmtId="10" fontId="13" fillId="0" borderId="5" xfId="3" applyNumberFormat="1" applyFont="1" applyBorder="1" applyAlignment="1" applyProtection="1">
      <alignment horizontal="centerContinuous"/>
    </xf>
    <xf numFmtId="10" fontId="19" fillId="0" borderId="0" xfId="3" applyNumberFormat="1" applyFont="1" applyBorder="1" applyAlignment="1" applyProtection="1">
      <alignment horizontal="centerContinuous"/>
    </xf>
    <xf numFmtId="10" fontId="13" fillId="0" borderId="0" xfId="3" applyNumberFormat="1" applyFont="1" applyBorder="1" applyAlignment="1" applyProtection="1">
      <alignment horizontal="centerContinuous"/>
    </xf>
    <xf numFmtId="0" fontId="22" fillId="0" borderId="6" xfId="0" applyFont="1" applyBorder="1" applyProtection="1">
      <protection locked="0"/>
    </xf>
    <xf numFmtId="0" fontId="13" fillId="0" borderId="6" xfId="0" applyFont="1" applyBorder="1" applyProtection="1">
      <protection locked="0"/>
    </xf>
    <xf numFmtId="10" fontId="13" fillId="0" borderId="6" xfId="3" applyNumberFormat="1" applyFont="1" applyBorder="1" applyAlignment="1" applyProtection="1">
      <alignment horizontal="center"/>
      <protection locked="0"/>
    </xf>
    <xf numFmtId="0" fontId="21" fillId="0" borderId="6" xfId="0" applyFont="1" applyBorder="1" applyProtection="1">
      <protection locked="0"/>
    </xf>
    <xf numFmtId="0" fontId="0" fillId="0" borderId="7" xfId="0" applyBorder="1"/>
    <xf numFmtId="0" fontId="13" fillId="0" borderId="6" xfId="0" applyFont="1" applyBorder="1"/>
    <xf numFmtId="0" fontId="13" fillId="0" borderId="8" xfId="0" applyFont="1" applyBorder="1"/>
    <xf numFmtId="0" fontId="13" fillId="0" borderId="0" xfId="0" applyFont="1" applyProtection="1">
      <protection locked="0"/>
    </xf>
    <xf numFmtId="0" fontId="14" fillId="0" borderId="0" xfId="0" applyFont="1" applyAlignment="1">
      <alignment horizontal="right"/>
    </xf>
    <xf numFmtId="6" fontId="15" fillId="0" borderId="0" xfId="0" applyNumberFormat="1" applyFont="1"/>
    <xf numFmtId="8" fontId="15" fillId="0" borderId="0" xfId="3" applyNumberFormat="1" applyFont="1" applyBorder="1" applyAlignment="1" applyProtection="1">
      <alignment horizontal="right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6" fontId="13" fillId="3" borderId="0" xfId="1" applyNumberFormat="1" applyFont="1" applyFill="1" applyBorder="1" applyAlignment="1" applyProtection="1">
      <protection locked="0"/>
    </xf>
    <xf numFmtId="0" fontId="19" fillId="3" borderId="0" xfId="0" applyFont="1" applyFill="1" applyAlignment="1">
      <alignment horizontal="left" vertical="top"/>
    </xf>
    <xf numFmtId="0" fontId="19" fillId="3" borderId="0" xfId="0" applyFont="1" applyFill="1"/>
    <xf numFmtId="6" fontId="19" fillId="3" borderId="0" xfId="1" applyNumberFormat="1" applyFont="1" applyFill="1" applyBorder="1" applyAlignment="1" applyProtection="1"/>
    <xf numFmtId="0" fontId="23" fillId="0" borderId="0" xfId="0" applyFont="1"/>
    <xf numFmtId="0" fontId="26" fillId="0" borderId="0" xfId="0" applyFont="1"/>
    <xf numFmtId="0" fontId="27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6" fillId="0" borderId="0" xfId="0" quotePrefix="1" applyFont="1" applyAlignment="1">
      <alignment horizontal="center"/>
    </xf>
    <xf numFmtId="10" fontId="28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14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174" fontId="0" fillId="0" borderId="0" xfId="2" applyNumberFormat="1" applyFont="1"/>
    <xf numFmtId="37" fontId="32" fillId="0" borderId="0" xfId="0" applyNumberFormat="1" applyFont="1" applyAlignment="1">
      <alignment horizontal="center"/>
    </xf>
    <xf numFmtId="44" fontId="32" fillId="0" borderId="0" xfId="1" applyFont="1" applyAlignment="1">
      <alignment horizontal="center"/>
    </xf>
    <xf numFmtId="0" fontId="43" fillId="0" borderId="0" xfId="0" applyFont="1"/>
    <xf numFmtId="10" fontId="31" fillId="4" borderId="13" xfId="3" applyNumberFormat="1" applyFont="1" applyFill="1" applyBorder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18" xfId="0" applyBorder="1" applyAlignment="1">
      <alignment horizontal="center"/>
    </xf>
    <xf numFmtId="0" fontId="33" fillId="0" borderId="19" xfId="0" applyFont="1" applyBorder="1" applyAlignment="1">
      <alignment horizontal="center"/>
    </xf>
    <xf numFmtId="5" fontId="35" fillId="0" borderId="19" xfId="0" applyNumberFormat="1" applyFont="1" applyBorder="1"/>
    <xf numFmtId="37" fontId="32" fillId="0" borderId="19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/>
    <xf numFmtId="14" fontId="34" fillId="0" borderId="0" xfId="0" applyNumberFormat="1" applyFont="1"/>
    <xf numFmtId="37" fontId="34" fillId="0" borderId="0" xfId="0" applyNumberFormat="1" applyFont="1"/>
    <xf numFmtId="7" fontId="34" fillId="0" borderId="0" xfId="0" applyNumberFormat="1" applyFont="1"/>
    <xf numFmtId="5" fontId="35" fillId="0" borderId="0" xfId="0" applyNumberFormat="1" applyFont="1"/>
    <xf numFmtId="9" fontId="34" fillId="0" borderId="0" xfId="0" applyNumberFormat="1" applyFont="1"/>
    <xf numFmtId="7" fontId="35" fillId="0" borderId="0" xfId="0" applyNumberFormat="1" applyFont="1"/>
    <xf numFmtId="176" fontId="47" fillId="0" borderId="21" xfId="0" applyNumberFormat="1" applyFont="1" applyBorder="1" applyAlignment="1">
      <alignment horizontal="left"/>
    </xf>
    <xf numFmtId="0" fontId="0" fillId="0" borderId="21" xfId="0" applyBorder="1"/>
    <xf numFmtId="0" fontId="32" fillId="0" borderId="0" xfId="0" applyFont="1" applyAlignment="1">
      <alignment horizontal="center"/>
    </xf>
    <xf numFmtId="44" fontId="32" fillId="0" borderId="0" xfId="1" applyFont="1" applyBorder="1" applyAlignment="1" applyProtection="1">
      <alignment horizontal="center"/>
    </xf>
    <xf numFmtId="0" fontId="23" fillId="0" borderId="18" xfId="0" applyFont="1" applyBorder="1"/>
    <xf numFmtId="0" fontId="23" fillId="0" borderId="19" xfId="0" applyFont="1" applyBorder="1"/>
    <xf numFmtId="0" fontId="31" fillId="0" borderId="0" xfId="0" applyFont="1"/>
    <xf numFmtId="0" fontId="36" fillId="0" borderId="0" xfId="0" applyFont="1" applyAlignment="1">
      <alignment horizontal="center"/>
    </xf>
    <xf numFmtId="0" fontId="24" fillId="0" borderId="0" xfId="0" applyFont="1"/>
    <xf numFmtId="165" fontId="25" fillId="0" borderId="19" xfId="3" applyNumberFormat="1" applyFont="1" applyBorder="1" applyProtection="1"/>
    <xf numFmtId="0" fontId="23" fillId="0" borderId="20" xfId="0" applyFont="1" applyBorder="1"/>
    <xf numFmtId="0" fontId="23" fillId="0" borderId="22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4" borderId="12" xfId="0" applyFill="1" applyBorder="1" applyAlignment="1">
      <alignment horizontal="right"/>
    </xf>
    <xf numFmtId="0" fontId="0" fillId="4" borderId="14" xfId="0" applyFill="1" applyBorder="1"/>
    <xf numFmtId="0" fontId="0" fillId="0" borderId="39" xfId="0" applyBorder="1"/>
    <xf numFmtId="0" fontId="43" fillId="0" borderId="39" xfId="0" applyFont="1" applyBorder="1"/>
    <xf numFmtId="0" fontId="0" fillId="0" borderId="41" xfId="0" applyBorder="1"/>
    <xf numFmtId="0" fontId="0" fillId="0" borderId="42" xfId="0" applyBorder="1"/>
    <xf numFmtId="0" fontId="0" fillId="7" borderId="0" xfId="0" applyFill="1"/>
    <xf numFmtId="0" fontId="48" fillId="7" borderId="0" xfId="0" applyFont="1" applyFill="1"/>
    <xf numFmtId="0" fontId="43" fillId="7" borderId="0" xfId="0" applyFont="1" applyFill="1"/>
    <xf numFmtId="0" fontId="37" fillId="7" borderId="0" xfId="0" applyFont="1" applyFill="1"/>
    <xf numFmtId="0" fontId="42" fillId="7" borderId="0" xfId="0" applyFont="1" applyFill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38" fillId="7" borderId="18" xfId="0" applyFont="1" applyFill="1" applyBorder="1"/>
    <xf numFmtId="0" fontId="0" fillId="7" borderId="19" xfId="0" applyFill="1" applyBorder="1"/>
    <xf numFmtId="0" fontId="0" fillId="7" borderId="18" xfId="0" applyFill="1" applyBorder="1"/>
    <xf numFmtId="0" fontId="43" fillId="7" borderId="18" xfId="0" applyFont="1" applyFill="1" applyBorder="1"/>
    <xf numFmtId="0" fontId="43" fillId="7" borderId="19" xfId="0" applyFont="1" applyFill="1" applyBorder="1"/>
    <xf numFmtId="0" fontId="0" fillId="7" borderId="20" xfId="0" applyFill="1" applyBorder="1"/>
    <xf numFmtId="0" fontId="0" fillId="7" borderId="21" xfId="0" applyFill="1" applyBorder="1"/>
    <xf numFmtId="0" fontId="42" fillId="7" borderId="21" xfId="0" applyFont="1" applyFill="1" applyBorder="1"/>
    <xf numFmtId="0" fontId="0" fillId="7" borderId="22" xfId="0" applyFill="1" applyBorder="1"/>
    <xf numFmtId="0" fontId="50" fillId="7" borderId="0" xfId="0" applyFont="1" applyFill="1"/>
    <xf numFmtId="167" fontId="0" fillId="0" borderId="0" xfId="0" applyNumberFormat="1"/>
    <xf numFmtId="167" fontId="0" fillId="0" borderId="0" xfId="1" applyNumberFormat="1" applyFont="1" applyFill="1" applyBorder="1"/>
    <xf numFmtId="167" fontId="32" fillId="0" borderId="0" xfId="1" applyNumberFormat="1" applyFont="1" applyAlignment="1">
      <alignment horizontal="center"/>
    </xf>
    <xf numFmtId="167" fontId="23" fillId="0" borderId="0" xfId="0" applyNumberFormat="1" applyFont="1"/>
    <xf numFmtId="44" fontId="23" fillId="0" borderId="0" xfId="0" applyNumberFormat="1" applyFont="1"/>
    <xf numFmtId="167" fontId="0" fillId="6" borderId="0" xfId="0" applyNumberFormat="1" applyFill="1"/>
    <xf numFmtId="0" fontId="23" fillId="7" borderId="0" xfId="0" applyFont="1" applyFill="1"/>
    <xf numFmtId="0" fontId="53" fillId="0" borderId="0" xfId="4" applyFont="1"/>
    <xf numFmtId="0" fontId="52" fillId="0" borderId="0" xfId="4"/>
    <xf numFmtId="0" fontId="54" fillId="8" borderId="0" xfId="4" applyFont="1" applyFill="1"/>
    <xf numFmtId="0" fontId="55" fillId="8" borderId="0" xfId="4" applyFont="1" applyFill="1"/>
    <xf numFmtId="0" fontId="56" fillId="8" borderId="0" xfId="4" applyFont="1" applyFill="1"/>
    <xf numFmtId="0" fontId="55" fillId="8" borderId="0" xfId="4" quotePrefix="1" applyFont="1" applyFill="1"/>
    <xf numFmtId="168" fontId="55" fillId="8" borderId="0" xfId="4" applyNumberFormat="1" applyFont="1" applyFill="1"/>
    <xf numFmtId="2" fontId="55" fillId="8" borderId="0" xfId="4" applyNumberFormat="1" applyFont="1" applyFill="1"/>
    <xf numFmtId="0" fontId="55" fillId="8" borderId="0" xfId="4" applyFont="1" applyFill="1" applyAlignment="1">
      <alignment horizontal="right"/>
    </xf>
    <xf numFmtId="9" fontId="55" fillId="8" borderId="0" xfId="5" applyFont="1" applyFill="1"/>
    <xf numFmtId="0" fontId="57" fillId="8" borderId="0" xfId="4" applyFont="1" applyFill="1"/>
    <xf numFmtId="0" fontId="57" fillId="8" borderId="0" xfId="4" applyFont="1" applyFill="1" applyAlignment="1">
      <alignment horizontal="right"/>
    </xf>
    <xf numFmtId="0" fontId="58" fillId="0" borderId="0" xfId="4" applyFont="1"/>
    <xf numFmtId="6" fontId="55" fillId="8" borderId="0" xfId="6" applyNumberFormat="1" applyFont="1" applyFill="1"/>
    <xf numFmtId="0" fontId="57" fillId="8" borderId="0" xfId="4" applyFont="1" applyFill="1" applyAlignment="1">
      <alignment vertical="center"/>
    </xf>
    <xf numFmtId="0" fontId="53" fillId="0" borderId="0" xfId="4" applyFont="1" applyAlignment="1">
      <alignment horizontal="right"/>
    </xf>
    <xf numFmtId="177" fontId="55" fillId="8" borderId="0" xfId="5" applyNumberFormat="1" applyFont="1" applyFill="1"/>
    <xf numFmtId="0" fontId="57" fillId="8" borderId="0" xfId="4" applyFont="1" applyFill="1" applyAlignment="1">
      <alignment horizontal="right" vertical="center"/>
    </xf>
    <xf numFmtId="167" fontId="57" fillId="8" borderId="0" xfId="4" applyNumberFormat="1" applyFont="1" applyFill="1" applyAlignment="1">
      <alignment vertical="center"/>
    </xf>
    <xf numFmtId="178" fontId="55" fillId="8" borderId="0" xfId="5" applyNumberFormat="1" applyFont="1" applyFill="1"/>
    <xf numFmtId="0" fontId="60" fillId="8" borderId="0" xfId="4" applyFont="1" applyFill="1" applyAlignment="1">
      <alignment vertical="center"/>
    </xf>
    <xf numFmtId="0" fontId="60" fillId="8" borderId="0" xfId="4" applyFont="1" applyFill="1" applyAlignment="1">
      <alignment horizontal="right" vertical="center"/>
    </xf>
    <xf numFmtId="0" fontId="58" fillId="0" borderId="0" xfId="4" applyFont="1" applyAlignment="1">
      <alignment horizontal="right"/>
    </xf>
    <xf numFmtId="0" fontId="55" fillId="8" borderId="0" xfId="4" applyFont="1" applyFill="1" applyAlignment="1">
      <alignment horizontal="right" vertical="center"/>
    </xf>
    <xf numFmtId="0" fontId="55" fillId="8" borderId="0" xfId="4" applyFont="1" applyFill="1" applyAlignment="1">
      <alignment horizontal="center"/>
    </xf>
    <xf numFmtId="7" fontId="55" fillId="8" borderId="0" xfId="4" applyNumberFormat="1" applyFont="1" applyFill="1"/>
    <xf numFmtId="165" fontId="55" fillId="8" borderId="0" xfId="5" applyNumberFormat="1" applyFont="1" applyFill="1"/>
    <xf numFmtId="9" fontId="55" fillId="8" borderId="0" xfId="4" applyNumberFormat="1" applyFont="1" applyFill="1"/>
    <xf numFmtId="6" fontId="55" fillId="8" borderId="0" xfId="4" applyNumberFormat="1" applyFont="1" applyFill="1"/>
    <xf numFmtId="0" fontId="53" fillId="0" borderId="0" xfId="4" applyFont="1" applyAlignment="1">
      <alignment horizontal="center"/>
    </xf>
    <xf numFmtId="168" fontId="53" fillId="0" borderId="0" xfId="4" applyNumberFormat="1" applyFont="1"/>
    <xf numFmtId="0" fontId="52" fillId="9" borderId="0" xfId="4" applyFill="1"/>
    <xf numFmtId="0" fontId="52" fillId="9" borderId="48" xfId="4" applyFill="1" applyBorder="1"/>
    <xf numFmtId="0" fontId="52" fillId="9" borderId="49" xfId="4" applyFill="1" applyBorder="1"/>
    <xf numFmtId="0" fontId="52" fillId="9" borderId="50" xfId="4" applyFill="1" applyBorder="1"/>
    <xf numFmtId="0" fontId="52" fillId="9" borderId="51" xfId="4" applyFill="1" applyBorder="1"/>
    <xf numFmtId="0" fontId="52" fillId="9" borderId="52" xfId="4" applyFill="1" applyBorder="1"/>
    <xf numFmtId="0" fontId="63" fillId="9" borderId="0" xfId="4" applyFont="1" applyFill="1" applyAlignment="1">
      <alignment horizontal="center" vertical="center"/>
    </xf>
    <xf numFmtId="0" fontId="64" fillId="9" borderId="0" xfId="4" applyFont="1" applyFill="1" applyAlignment="1">
      <alignment horizontal="center" vertical="center"/>
    </xf>
    <xf numFmtId="0" fontId="52" fillId="5" borderId="0" xfId="4" applyFill="1" applyAlignment="1">
      <alignment vertical="center"/>
    </xf>
    <xf numFmtId="0" fontId="67" fillId="9" borderId="0" xfId="4" applyFont="1" applyFill="1" applyAlignment="1">
      <alignment horizontal="center" vertical="center"/>
    </xf>
    <xf numFmtId="0" fontId="67" fillId="9" borderId="52" xfId="4" applyFont="1" applyFill="1" applyBorder="1" applyAlignment="1">
      <alignment horizontal="center" vertical="center"/>
    </xf>
    <xf numFmtId="0" fontId="52" fillId="5" borderId="0" xfId="4" applyFill="1"/>
    <xf numFmtId="0" fontId="69" fillId="9" borderId="0" xfId="4" applyFont="1" applyFill="1" applyAlignment="1">
      <alignment horizontal="center" vertical="center"/>
    </xf>
    <xf numFmtId="0" fontId="69" fillId="9" borderId="51" xfId="4" applyFont="1" applyFill="1" applyBorder="1" applyAlignment="1">
      <alignment horizontal="center" vertical="center"/>
    </xf>
    <xf numFmtId="0" fontId="71" fillId="9" borderId="0" xfId="4" applyFont="1" applyFill="1" applyAlignment="1">
      <alignment vertical="center"/>
    </xf>
    <xf numFmtId="0" fontId="71" fillId="9" borderId="51" xfId="4" applyFont="1" applyFill="1" applyBorder="1" applyAlignment="1">
      <alignment vertical="center"/>
    </xf>
    <xf numFmtId="0" fontId="69" fillId="9" borderId="0" xfId="4" applyFont="1" applyFill="1" applyAlignment="1">
      <alignment horizontal="center"/>
    </xf>
    <xf numFmtId="0" fontId="69" fillId="9" borderId="51" xfId="4" applyFont="1" applyFill="1" applyBorder="1" applyAlignment="1">
      <alignment horizontal="center"/>
    </xf>
    <xf numFmtId="0" fontId="69" fillId="9" borderId="0" xfId="4" applyFont="1" applyFill="1"/>
    <xf numFmtId="0" fontId="69" fillId="9" borderId="0" xfId="4" applyFont="1" applyFill="1" applyAlignment="1">
      <alignment horizontal="left"/>
    </xf>
    <xf numFmtId="0" fontId="72" fillId="9" borderId="0" xfId="4" applyFont="1" applyFill="1" applyAlignment="1">
      <alignment horizontal="center" vertical="center"/>
    </xf>
    <xf numFmtId="0" fontId="72" fillId="9" borderId="0" xfId="4" applyFont="1" applyFill="1" applyAlignment="1">
      <alignment horizontal="center"/>
    </xf>
    <xf numFmtId="0" fontId="73" fillId="9" borderId="0" xfId="4" applyFont="1" applyFill="1" applyAlignment="1">
      <alignment horizontal="center" vertical="center"/>
    </xf>
    <xf numFmtId="0" fontId="73" fillId="9" borderId="0" xfId="4" applyFont="1" applyFill="1" applyAlignment="1">
      <alignment horizontal="center"/>
    </xf>
    <xf numFmtId="0" fontId="73" fillId="9" borderId="51" xfId="4" applyFont="1" applyFill="1" applyBorder="1" applyAlignment="1">
      <alignment horizontal="center" vertical="center"/>
    </xf>
    <xf numFmtId="0" fontId="57" fillId="9" borderId="0" xfId="4" applyFont="1" applyFill="1"/>
    <xf numFmtId="0" fontId="74" fillId="9" borderId="0" xfId="4" applyFont="1" applyFill="1" applyAlignment="1">
      <alignment horizontal="center"/>
    </xf>
    <xf numFmtId="0" fontId="74" fillId="9" borderId="51" xfId="4" applyFont="1" applyFill="1" applyBorder="1" applyAlignment="1">
      <alignment horizontal="center"/>
    </xf>
    <xf numFmtId="0" fontId="56" fillId="9" borderId="0" xfId="4" applyFont="1" applyFill="1"/>
    <xf numFmtId="0" fontId="56" fillId="9" borderId="51" xfId="4" applyFont="1" applyFill="1" applyBorder="1"/>
    <xf numFmtId="179" fontId="75" fillId="9" borderId="0" xfId="5" applyNumberFormat="1" applyFont="1" applyFill="1" applyBorder="1" applyAlignment="1">
      <alignment horizontal="center" vertical="center"/>
    </xf>
    <xf numFmtId="0" fontId="56" fillId="9" borderId="52" xfId="4" applyFont="1" applyFill="1" applyBorder="1"/>
    <xf numFmtId="0" fontId="75" fillId="9" borderId="0" xfId="4" applyFont="1" applyFill="1" applyAlignment="1">
      <alignment horizontal="center" vertical="center"/>
    </xf>
    <xf numFmtId="9" fontId="75" fillId="9" borderId="0" xfId="5" applyFont="1" applyFill="1" applyBorder="1" applyAlignment="1">
      <alignment horizontal="center" vertical="center"/>
    </xf>
    <xf numFmtId="0" fontId="52" fillId="9" borderId="53" xfId="4" applyFill="1" applyBorder="1"/>
    <xf numFmtId="0" fontId="52" fillId="9" borderId="54" xfId="4" applyFill="1" applyBorder="1"/>
    <xf numFmtId="0" fontId="52" fillId="9" borderId="55" xfId="4" applyFill="1" applyBorder="1"/>
    <xf numFmtId="0" fontId="52" fillId="6" borderId="0" xfId="4" applyFill="1"/>
    <xf numFmtId="0" fontId="53" fillId="6" borderId="0" xfId="4" applyFont="1" applyFill="1"/>
    <xf numFmtId="8" fontId="76" fillId="8" borderId="0" xfId="6" applyFont="1" applyFill="1"/>
    <xf numFmtId="9" fontId="76" fillId="8" borderId="0" xfId="5" applyFont="1" applyFill="1"/>
    <xf numFmtId="7" fontId="76" fillId="8" borderId="0" xfId="5" applyNumberFormat="1" applyFont="1" applyFill="1"/>
    <xf numFmtId="168" fontId="76" fillId="8" borderId="0" xfId="4" applyNumberFormat="1" applyFont="1" applyFill="1"/>
    <xf numFmtId="6" fontId="76" fillId="8" borderId="0" xfId="6" applyNumberFormat="1" applyFont="1" applyFill="1"/>
    <xf numFmtId="167" fontId="77" fillId="8" borderId="0" xfId="4" applyNumberFormat="1" applyFont="1" applyFill="1"/>
    <xf numFmtId="6" fontId="77" fillId="8" borderId="0" xfId="4" applyNumberFormat="1" applyFont="1" applyFill="1"/>
    <xf numFmtId="167" fontId="77" fillId="8" borderId="0" xfId="4" applyNumberFormat="1" applyFont="1" applyFill="1" applyAlignment="1">
      <alignment vertical="center"/>
    </xf>
    <xf numFmtId="0" fontId="77" fillId="8" borderId="0" xfId="4" applyFont="1" applyFill="1"/>
    <xf numFmtId="5" fontId="76" fillId="8" borderId="0" xfId="4" applyNumberFormat="1" applyFont="1" applyFill="1"/>
    <xf numFmtId="10" fontId="76" fillId="8" borderId="0" xfId="4" applyNumberFormat="1" applyFont="1" applyFill="1"/>
    <xf numFmtId="168" fontId="77" fillId="8" borderId="0" xfId="4" applyNumberFormat="1" applyFont="1" applyFill="1" applyAlignment="1">
      <alignment vertical="center"/>
    </xf>
    <xf numFmtId="167" fontId="77" fillId="8" borderId="0" xfId="6" applyNumberFormat="1" applyFont="1" applyFill="1"/>
    <xf numFmtId="165" fontId="77" fillId="8" borderId="0" xfId="4" applyNumberFormat="1" applyFont="1" applyFill="1" applyAlignment="1">
      <alignment vertical="center"/>
    </xf>
    <xf numFmtId="0" fontId="79" fillId="7" borderId="30" xfId="0" applyFont="1" applyFill="1" applyBorder="1" applyProtection="1">
      <protection locked="0"/>
    </xf>
    <xf numFmtId="14" fontId="79" fillId="7" borderId="0" xfId="0" applyNumberFormat="1" applyFont="1" applyFill="1" applyProtection="1">
      <protection locked="0"/>
    </xf>
    <xf numFmtId="14" fontId="80" fillId="7" borderId="0" xfId="0" applyNumberFormat="1" applyFont="1" applyFill="1" applyProtection="1">
      <protection locked="0"/>
    </xf>
    <xf numFmtId="37" fontId="79" fillId="7" borderId="0" xfId="0" applyNumberFormat="1" applyFont="1" applyFill="1" applyProtection="1">
      <protection locked="0"/>
    </xf>
    <xf numFmtId="7" fontId="79" fillId="7" borderId="0" xfId="0" applyNumberFormat="1" applyFont="1" applyFill="1" applyProtection="1">
      <protection locked="0"/>
    </xf>
    <xf numFmtId="5" fontId="58" fillId="7" borderId="0" xfId="0" applyNumberFormat="1" applyFont="1" applyFill="1"/>
    <xf numFmtId="9" fontId="81" fillId="7" borderId="0" xfId="0" applyNumberFormat="1" applyFont="1" applyFill="1"/>
    <xf numFmtId="7" fontId="58" fillId="7" borderId="0" xfId="0" applyNumberFormat="1" applyFont="1" applyFill="1"/>
    <xf numFmtId="5" fontId="58" fillId="7" borderId="31" xfId="0" applyNumberFormat="1" applyFont="1" applyFill="1" applyBorder="1"/>
    <xf numFmtId="0" fontId="79" fillId="7" borderId="32" xfId="0" applyFont="1" applyFill="1" applyBorder="1" applyProtection="1">
      <protection locked="0"/>
    </xf>
    <xf numFmtId="14" fontId="79" fillId="7" borderId="33" xfId="0" applyNumberFormat="1" applyFont="1" applyFill="1" applyBorder="1" applyProtection="1">
      <protection locked="0"/>
    </xf>
    <xf numFmtId="14" fontId="80" fillId="7" borderId="33" xfId="0" applyNumberFormat="1" applyFont="1" applyFill="1" applyBorder="1" applyProtection="1">
      <protection locked="0"/>
    </xf>
    <xf numFmtId="37" fontId="79" fillId="7" borderId="33" xfId="0" applyNumberFormat="1" applyFont="1" applyFill="1" applyBorder="1" applyProtection="1">
      <protection locked="0"/>
    </xf>
    <xf numFmtId="7" fontId="79" fillId="7" borderId="33" xfId="0" applyNumberFormat="1" applyFont="1" applyFill="1" applyBorder="1" applyProtection="1">
      <protection locked="0"/>
    </xf>
    <xf numFmtId="5" fontId="58" fillId="7" borderId="33" xfId="0" applyNumberFormat="1" applyFont="1" applyFill="1" applyBorder="1"/>
    <xf numFmtId="9" fontId="81" fillId="7" borderId="33" xfId="0" applyNumberFormat="1" applyFont="1" applyFill="1" applyBorder="1"/>
    <xf numFmtId="7" fontId="58" fillId="7" borderId="33" xfId="0" applyNumberFormat="1" applyFont="1" applyFill="1" applyBorder="1"/>
    <xf numFmtId="5" fontId="58" fillId="7" borderId="34" xfId="0" applyNumberFormat="1" applyFont="1" applyFill="1" applyBorder="1"/>
    <xf numFmtId="14" fontId="79" fillId="7" borderId="0" xfId="0" applyNumberFormat="1" applyFont="1" applyFill="1" applyAlignment="1" applyProtection="1">
      <alignment horizontal="center"/>
      <protection locked="0"/>
    </xf>
    <xf numFmtId="0" fontId="60" fillId="6" borderId="23" xfId="0" applyFont="1" applyFill="1" applyBorder="1" applyAlignment="1">
      <alignment horizontal="center"/>
    </xf>
    <xf numFmtId="0" fontId="60" fillId="6" borderId="29" xfId="0" applyFont="1" applyFill="1" applyBorder="1" applyAlignment="1">
      <alignment horizontal="center"/>
    </xf>
    <xf numFmtId="0" fontId="60" fillId="6" borderId="0" xfId="0" applyFont="1" applyFill="1" applyAlignment="1">
      <alignment horizontal="center"/>
    </xf>
    <xf numFmtId="0" fontId="60" fillId="6" borderId="31" xfId="0" applyFont="1" applyFill="1" applyBorder="1" applyAlignment="1">
      <alignment horizontal="center"/>
    </xf>
    <xf numFmtId="0" fontId="60" fillId="6" borderId="30" xfId="0" applyFont="1" applyFill="1" applyBorder="1" applyAlignment="1">
      <alignment horizontal="center"/>
    </xf>
    <xf numFmtId="0" fontId="82" fillId="6" borderId="0" xfId="0" applyFont="1" applyFill="1" applyAlignment="1">
      <alignment horizontal="center"/>
    </xf>
    <xf numFmtId="37" fontId="82" fillId="6" borderId="0" xfId="0" applyNumberFormat="1" applyFont="1" applyFill="1" applyAlignment="1">
      <alignment horizontal="center"/>
    </xf>
    <xf numFmtId="175" fontId="82" fillId="6" borderId="0" xfId="1" applyNumberFormat="1" applyFont="1" applyFill="1" applyBorder="1" applyAlignment="1" applyProtection="1">
      <alignment horizontal="center"/>
    </xf>
    <xf numFmtId="169" fontId="82" fillId="6" borderId="0" xfId="1" applyNumberFormat="1" applyFont="1" applyFill="1" applyBorder="1" applyAlignment="1" applyProtection="1">
      <alignment horizontal="center"/>
    </xf>
    <xf numFmtId="0" fontId="57" fillId="6" borderId="23" xfId="0" applyFont="1" applyFill="1" applyBorder="1" applyAlignment="1">
      <alignment horizontal="center"/>
    </xf>
    <xf numFmtId="0" fontId="57" fillId="6" borderId="29" xfId="0" applyFont="1" applyFill="1" applyBorder="1" applyAlignment="1">
      <alignment horizontal="center"/>
    </xf>
    <xf numFmtId="0" fontId="57" fillId="6" borderId="0" xfId="0" applyFont="1" applyFill="1" applyAlignment="1">
      <alignment horizontal="center"/>
    </xf>
    <xf numFmtId="0" fontId="57" fillId="6" borderId="31" xfId="0" applyFont="1" applyFill="1" applyBorder="1" applyAlignment="1">
      <alignment horizontal="center"/>
    </xf>
    <xf numFmtId="0" fontId="57" fillId="6" borderId="30" xfId="0" applyFont="1" applyFill="1" applyBorder="1" applyAlignment="1">
      <alignment horizontal="center"/>
    </xf>
    <xf numFmtId="0" fontId="85" fillId="7" borderId="1" xfId="0" applyFont="1" applyFill="1" applyBorder="1"/>
    <xf numFmtId="0" fontId="85" fillId="7" borderId="2" xfId="0" applyFont="1" applyFill="1" applyBorder="1"/>
    <xf numFmtId="0" fontId="85" fillId="7" borderId="3" xfId="0" applyFont="1" applyFill="1" applyBorder="1"/>
    <xf numFmtId="0" fontId="86" fillId="7" borderId="0" xfId="0" applyFont="1" applyFill="1" applyAlignment="1">
      <alignment horizontal="right"/>
    </xf>
    <xf numFmtId="0" fontId="87" fillId="7" borderId="0" xfId="0" applyFont="1" applyFill="1" applyAlignment="1" applyProtection="1">
      <alignment horizontal="center"/>
      <protection locked="0"/>
    </xf>
    <xf numFmtId="7" fontId="86" fillId="7" borderId="5" xfId="0" applyNumberFormat="1" applyFont="1" applyFill="1" applyBorder="1" applyAlignment="1">
      <alignment horizontal="center"/>
    </xf>
    <xf numFmtId="10" fontId="87" fillId="7" borderId="0" xfId="0" applyNumberFormat="1" applyFont="1" applyFill="1" applyAlignment="1" applyProtection="1">
      <alignment horizontal="center"/>
      <protection locked="0"/>
    </xf>
    <xf numFmtId="1" fontId="88" fillId="7" borderId="5" xfId="0" applyNumberFormat="1" applyFont="1" applyFill="1" applyBorder="1" applyAlignment="1">
      <alignment horizontal="center"/>
    </xf>
    <xf numFmtId="0" fontId="86" fillId="7" borderId="0" xfId="0" applyFont="1" applyFill="1"/>
    <xf numFmtId="165" fontId="87" fillId="7" borderId="0" xfId="3" applyNumberFormat="1" applyFont="1" applyFill="1" applyBorder="1" applyAlignment="1" applyProtection="1">
      <alignment horizontal="center"/>
      <protection locked="0"/>
    </xf>
    <xf numFmtId="164" fontId="88" fillId="7" borderId="5" xfId="0" applyNumberFormat="1" applyFont="1" applyFill="1" applyBorder="1" applyAlignment="1">
      <alignment horizontal="center"/>
    </xf>
    <xf numFmtId="1" fontId="89" fillId="7" borderId="5" xfId="0" applyNumberFormat="1" applyFont="1" applyFill="1" applyBorder="1" applyAlignment="1" applyProtection="1">
      <alignment horizontal="center"/>
      <protection locked="0"/>
    </xf>
    <xf numFmtId="0" fontId="57" fillId="6" borderId="0" xfId="0" applyFont="1" applyFill="1"/>
    <xf numFmtId="0" fontId="90" fillId="7" borderId="25" xfId="0" applyFont="1" applyFill="1" applyBorder="1" applyAlignment="1">
      <alignment horizontal="center"/>
    </xf>
    <xf numFmtId="0" fontId="91" fillId="6" borderId="0" xfId="0" applyFont="1" applyFill="1" applyAlignment="1">
      <alignment horizontal="center"/>
    </xf>
    <xf numFmtId="0" fontId="90" fillId="7" borderId="26" xfId="0" applyFont="1" applyFill="1" applyBorder="1" applyAlignment="1">
      <alignment horizontal="center"/>
    </xf>
    <xf numFmtId="0" fontId="91" fillId="6" borderId="6" xfId="0" applyFont="1" applyFill="1" applyBorder="1" applyAlignment="1">
      <alignment horizontal="center"/>
    </xf>
    <xf numFmtId="0" fontId="91" fillId="6" borderId="47" xfId="0" applyFont="1" applyFill="1" applyBorder="1" applyAlignment="1">
      <alignment horizontal="center"/>
    </xf>
    <xf numFmtId="0" fontId="90" fillId="7" borderId="27" xfId="0" applyFont="1" applyFill="1" applyBorder="1" applyAlignment="1">
      <alignment horizontal="center"/>
    </xf>
    <xf numFmtId="0" fontId="58" fillId="0" borderId="0" xfId="0" applyFont="1"/>
    <xf numFmtId="0" fontId="58" fillId="5" borderId="0" xfId="0" applyFont="1" applyFill="1"/>
    <xf numFmtId="0" fontId="57" fillId="6" borderId="0" xfId="0" applyFont="1" applyFill="1" applyAlignment="1">
      <alignment horizontal="left"/>
    </xf>
    <xf numFmtId="37" fontId="57" fillId="6" borderId="0" xfId="0" applyNumberFormat="1" applyFont="1" applyFill="1"/>
    <xf numFmtId="9" fontId="57" fillId="6" borderId="0" xfId="0" applyNumberFormat="1" applyFont="1" applyFill="1"/>
    <xf numFmtId="175" fontId="57" fillId="6" borderId="0" xfId="0" applyNumberFormat="1" applyFont="1" applyFill="1"/>
    <xf numFmtId="5" fontId="57" fillId="6" borderId="0" xfId="0" applyNumberFormat="1" applyFont="1" applyFill="1"/>
    <xf numFmtId="5" fontId="81" fillId="7" borderId="25" xfId="1" applyNumberFormat="1" applyFont="1" applyFill="1" applyBorder="1" applyProtection="1">
      <protection locked="0"/>
    </xf>
    <xf numFmtId="37" fontId="92" fillId="6" borderId="0" xfId="0" applyNumberFormat="1" applyFont="1" applyFill="1"/>
    <xf numFmtId="9" fontId="92" fillId="6" borderId="0" xfId="0" applyNumberFormat="1" applyFont="1" applyFill="1"/>
    <xf numFmtId="175" fontId="92" fillId="6" borderId="0" xfId="0" applyNumberFormat="1" applyFont="1" applyFill="1"/>
    <xf numFmtId="5" fontId="92" fillId="6" borderId="0" xfId="0" applyNumberFormat="1" applyFont="1" applyFill="1"/>
    <xf numFmtId="9" fontId="93" fillId="6" borderId="0" xfId="0" applyNumberFormat="1" applyFont="1" applyFill="1"/>
    <xf numFmtId="5" fontId="93" fillId="6" borderId="0" xfId="0" applyNumberFormat="1" applyFont="1" applyFill="1"/>
    <xf numFmtId="5" fontId="94" fillId="7" borderId="26" xfId="1" applyNumberFormat="1" applyFont="1" applyFill="1" applyBorder="1" applyProtection="1">
      <protection locked="0"/>
    </xf>
    <xf numFmtId="0" fontId="60" fillId="6" borderId="0" xfId="0" applyFont="1" applyFill="1" applyAlignment="1">
      <alignment horizontal="left"/>
    </xf>
    <xf numFmtId="0" fontId="60" fillId="6" borderId="0" xfId="0" applyFont="1" applyFill="1"/>
    <xf numFmtId="37" fontId="60" fillId="6" borderId="0" xfId="0" applyNumberFormat="1" applyFont="1" applyFill="1"/>
    <xf numFmtId="9" fontId="60" fillId="6" borderId="0" xfId="0" applyNumberFormat="1" applyFont="1" applyFill="1"/>
    <xf numFmtId="175" fontId="60" fillId="6" borderId="0" xfId="0" applyNumberFormat="1" applyFont="1" applyFill="1"/>
    <xf numFmtId="5" fontId="60" fillId="6" borderId="0" xfId="0" applyNumberFormat="1" applyFont="1" applyFill="1"/>
    <xf numFmtId="5" fontId="90" fillId="7" borderId="26" xfId="1" applyNumberFormat="1" applyFont="1" applyFill="1" applyBorder="1" applyProtection="1"/>
    <xf numFmtId="7" fontId="60" fillId="6" borderId="0" xfId="0" applyNumberFormat="1" applyFont="1" applyFill="1"/>
    <xf numFmtId="5" fontId="58" fillId="7" borderId="26" xfId="1" applyNumberFormat="1" applyFont="1" applyFill="1" applyBorder="1" applyProtection="1"/>
    <xf numFmtId="169" fontId="92" fillId="6" borderId="0" xfId="0" applyNumberFormat="1" applyFont="1" applyFill="1"/>
    <xf numFmtId="5" fontId="95" fillId="7" borderId="26" xfId="1" applyNumberFormat="1" applyFont="1" applyFill="1" applyBorder="1" applyProtection="1"/>
    <xf numFmtId="5" fontId="90" fillId="7" borderId="27" xfId="1" applyNumberFormat="1" applyFont="1" applyFill="1" applyBorder="1" applyProtection="1"/>
    <xf numFmtId="0" fontId="53" fillId="0" borderId="0" xfId="0" applyFont="1" applyAlignment="1">
      <alignment horizontal="left"/>
    </xf>
    <xf numFmtId="0" fontId="53" fillId="0" borderId="0" xfId="0" applyFont="1"/>
    <xf numFmtId="37" fontId="96" fillId="0" borderId="0" xfId="0" applyNumberFormat="1" applyFont="1"/>
    <xf numFmtId="9" fontId="96" fillId="0" borderId="0" xfId="0" applyNumberFormat="1" applyFont="1"/>
    <xf numFmtId="7" fontId="96" fillId="0" borderId="0" xfId="0" applyNumberFormat="1" applyFont="1"/>
    <xf numFmtId="5" fontId="96" fillId="0" borderId="0" xfId="0" applyNumberFormat="1" applyFont="1"/>
    <xf numFmtId="5" fontId="96" fillId="0" borderId="0" xfId="1" applyNumberFormat="1" applyFont="1" applyBorder="1" applyProtection="1"/>
    <xf numFmtId="7" fontId="57" fillId="6" borderId="0" xfId="0" applyNumberFormat="1" applyFont="1" applyFill="1" applyAlignment="1">
      <alignment horizontal="right"/>
    </xf>
    <xf numFmtId="7" fontId="92" fillId="6" borderId="0" xfId="0" applyNumberFormat="1" applyFont="1" applyFill="1" applyAlignment="1">
      <alignment horizontal="right"/>
    </xf>
    <xf numFmtId="5" fontId="97" fillId="7" borderId="26" xfId="1" applyNumberFormat="1" applyFont="1" applyFill="1" applyBorder="1" applyProtection="1"/>
    <xf numFmtId="167" fontId="60" fillId="6" borderId="0" xfId="1" applyNumberFormat="1" applyFont="1" applyFill="1" applyBorder="1" applyProtection="1"/>
    <xf numFmtId="5" fontId="98" fillId="7" borderId="26" xfId="0" applyNumberFormat="1" applyFont="1" applyFill="1" applyBorder="1"/>
    <xf numFmtId="37" fontId="60" fillId="6" borderId="0" xfId="0" applyNumberFormat="1" applyFont="1" applyFill="1" applyAlignment="1">
      <alignment horizontal="right"/>
    </xf>
    <xf numFmtId="9" fontId="60" fillId="6" borderId="0" xfId="0" applyNumberFormat="1" applyFont="1" applyFill="1" applyAlignment="1">
      <alignment horizontal="right"/>
    </xf>
    <xf numFmtId="5" fontId="60" fillId="6" borderId="0" xfId="0" applyNumberFormat="1" applyFont="1" applyFill="1" applyAlignment="1">
      <alignment horizontal="right"/>
    </xf>
    <xf numFmtId="5" fontId="90" fillId="7" borderId="27" xfId="0" applyNumberFormat="1" applyFont="1" applyFill="1" applyBorder="1"/>
    <xf numFmtId="37" fontId="53" fillId="0" borderId="0" xfId="0" applyNumberFormat="1" applyFont="1"/>
    <xf numFmtId="7" fontId="53" fillId="0" borderId="0" xfId="0" applyNumberFormat="1" applyFont="1"/>
    <xf numFmtId="5" fontId="53" fillId="0" borderId="0" xfId="0" applyNumberFormat="1" applyFont="1"/>
    <xf numFmtId="0" fontId="85" fillId="0" borderId="0" xfId="0" applyFont="1"/>
    <xf numFmtId="9" fontId="96" fillId="0" borderId="0" xfId="0" applyNumberFormat="1" applyFont="1" applyAlignment="1">
      <alignment wrapText="1"/>
    </xf>
    <xf numFmtId="5" fontId="96" fillId="0" borderId="0" xfId="0" applyNumberFormat="1" applyFont="1" applyAlignment="1">
      <alignment wrapText="1"/>
    </xf>
    <xf numFmtId="0" fontId="57" fillId="6" borderId="0" xfId="0" applyFont="1" applyFill="1" applyAlignment="1">
      <alignment horizontal="right" indent="1"/>
    </xf>
    <xf numFmtId="0" fontId="60" fillId="6" borderId="0" xfId="0" applyFont="1" applyFill="1" applyAlignment="1">
      <alignment horizontal="right"/>
    </xf>
    <xf numFmtId="165" fontId="62" fillId="7" borderId="24" xfId="0" applyNumberFormat="1" applyFont="1" applyFill="1" applyBorder="1" applyProtection="1">
      <protection locked="0"/>
    </xf>
    <xf numFmtId="5" fontId="90" fillId="6" borderId="24" xfId="0" applyNumberFormat="1" applyFont="1" applyFill="1" applyBorder="1"/>
    <xf numFmtId="0" fontId="99" fillId="0" borderId="0" xfId="0" applyFont="1"/>
    <xf numFmtId="0" fontId="54" fillId="6" borderId="0" xfId="0" applyFont="1" applyFill="1"/>
    <xf numFmtId="0" fontId="55" fillId="6" borderId="0" xfId="0" applyFont="1" applyFill="1"/>
    <xf numFmtId="0" fontId="54" fillId="6" borderId="0" xfId="0" applyFont="1" applyFill="1" applyAlignment="1">
      <alignment horizontal="center"/>
    </xf>
    <xf numFmtId="5" fontId="100" fillId="0" borderId="0" xfId="0" applyNumberFormat="1" applyFont="1"/>
    <xf numFmtId="5" fontId="79" fillId="7" borderId="2" xfId="0" applyNumberFormat="1" applyFont="1" applyFill="1" applyBorder="1" applyProtection="1">
      <protection locked="0"/>
    </xf>
    <xf numFmtId="5" fontId="81" fillId="7" borderId="3" xfId="0" applyNumberFormat="1" applyFont="1" applyFill="1" applyBorder="1" applyProtection="1">
      <protection locked="0"/>
    </xf>
    <xf numFmtId="0" fontId="58" fillId="7" borderId="4" xfId="0" applyFont="1" applyFill="1" applyBorder="1" applyAlignment="1">
      <alignment horizontal="left"/>
    </xf>
    <xf numFmtId="0" fontId="58" fillId="7" borderId="0" xfId="0" applyFont="1" applyFill="1"/>
    <xf numFmtId="5" fontId="79" fillId="7" borderId="0" xfId="0" applyNumberFormat="1" applyFont="1" applyFill="1" applyProtection="1">
      <protection locked="0"/>
    </xf>
    <xf numFmtId="5" fontId="81" fillId="7" borderId="5" xfId="0" applyNumberFormat="1" applyFont="1" applyFill="1" applyBorder="1" applyProtection="1">
      <protection locked="0"/>
    </xf>
    <xf numFmtId="165" fontId="79" fillId="7" borderId="0" xfId="0" applyNumberFormat="1" applyFont="1" applyFill="1" applyProtection="1">
      <protection locked="0"/>
    </xf>
    <xf numFmtId="0" fontId="58" fillId="7" borderId="4" xfId="0" applyFont="1" applyFill="1" applyBorder="1"/>
    <xf numFmtId="5" fontId="81" fillId="7" borderId="5" xfId="0" quotePrefix="1" applyNumberFormat="1" applyFont="1" applyFill="1" applyBorder="1" applyAlignment="1" applyProtection="1">
      <alignment horizontal="right"/>
      <protection locked="0"/>
    </xf>
    <xf numFmtId="0" fontId="58" fillId="7" borderId="33" xfId="0" applyFont="1" applyFill="1" applyBorder="1"/>
    <xf numFmtId="7" fontId="101" fillId="7" borderId="0" xfId="0" applyNumberFormat="1" applyFont="1" applyFill="1"/>
    <xf numFmtId="5" fontId="102" fillId="7" borderId="33" xfId="0" applyNumberFormat="1" applyFont="1" applyFill="1" applyBorder="1" applyProtection="1">
      <protection locked="0"/>
    </xf>
    <xf numFmtId="5" fontId="95" fillId="7" borderId="46" xfId="0" applyNumberFormat="1" applyFont="1" applyFill="1" applyBorder="1" applyProtection="1">
      <protection locked="0"/>
    </xf>
    <xf numFmtId="0" fontId="81" fillId="7" borderId="7" xfId="0" applyFont="1" applyFill="1" applyBorder="1"/>
    <xf numFmtId="0" fontId="60" fillId="6" borderId="6" xfId="0" applyFont="1" applyFill="1" applyBorder="1"/>
    <xf numFmtId="0" fontId="60" fillId="6" borderId="6" xfId="0" applyFont="1" applyFill="1" applyBorder="1" applyAlignment="1">
      <alignment horizontal="right"/>
    </xf>
    <xf numFmtId="7" fontId="60" fillId="6" borderId="6" xfId="0" applyNumberFormat="1" applyFont="1" applyFill="1" applyBorder="1"/>
    <xf numFmtId="5" fontId="60" fillId="6" borderId="6" xfId="0" applyNumberFormat="1" applyFont="1" applyFill="1" applyBorder="1"/>
    <xf numFmtId="5" fontId="60" fillId="6" borderId="8" xfId="0" applyNumberFormat="1" applyFont="1" applyFill="1" applyBorder="1"/>
    <xf numFmtId="7" fontId="58" fillId="0" borderId="0" xfId="0" applyNumberFormat="1" applyFont="1"/>
    <xf numFmtId="5" fontId="58" fillId="0" borderId="0" xfId="0" applyNumberFormat="1" applyFont="1"/>
    <xf numFmtId="0" fontId="103" fillId="6" borderId="0" xfId="0" applyFont="1" applyFill="1"/>
    <xf numFmtId="0" fontId="82" fillId="6" borderId="0" xfId="0" applyFont="1" applyFill="1"/>
    <xf numFmtId="0" fontId="82" fillId="6" borderId="0" xfId="0" applyFont="1" applyFill="1" applyAlignment="1">
      <alignment horizontal="right"/>
    </xf>
    <xf numFmtId="7" fontId="82" fillId="6" borderId="0" xfId="0" applyNumberFormat="1" applyFont="1" applyFill="1"/>
    <xf numFmtId="5" fontId="82" fillId="6" borderId="0" xfId="0" applyNumberFormat="1" applyFont="1" applyFill="1"/>
    <xf numFmtId="0" fontId="104" fillId="0" borderId="0" xfId="0" applyFont="1"/>
    <xf numFmtId="5" fontId="104" fillId="0" borderId="0" xfId="0" applyNumberFormat="1" applyFont="1"/>
    <xf numFmtId="0" fontId="104" fillId="0" borderId="0" xfId="0" applyFont="1" applyAlignment="1">
      <alignment vertical="center"/>
    </xf>
    <xf numFmtId="0" fontId="104" fillId="5" borderId="0" xfId="0" applyFont="1" applyFill="1"/>
    <xf numFmtId="0" fontId="106" fillId="6" borderId="0" xfId="0" applyFont="1" applyFill="1"/>
    <xf numFmtId="6" fontId="82" fillId="6" borderId="0" xfId="0" applyNumberFormat="1" applyFont="1" applyFill="1"/>
    <xf numFmtId="5" fontId="107" fillId="7" borderId="24" xfId="0" applyNumberFormat="1" applyFont="1" applyFill="1" applyBorder="1" applyProtection="1">
      <protection locked="0"/>
    </xf>
    <xf numFmtId="0" fontId="106" fillId="5" borderId="0" xfId="0" applyFont="1" applyFill="1"/>
    <xf numFmtId="0" fontId="82" fillId="5" borderId="0" xfId="0" applyFont="1" applyFill="1" applyAlignment="1">
      <alignment horizontal="right"/>
    </xf>
    <xf numFmtId="6" fontId="82" fillId="5" borderId="0" xfId="0" applyNumberFormat="1" applyFont="1" applyFill="1"/>
    <xf numFmtId="0" fontId="98" fillId="5" borderId="0" xfId="0" applyFont="1" applyFill="1"/>
    <xf numFmtId="43" fontId="82" fillId="6" borderId="0" xfId="2" applyFont="1" applyFill="1" applyBorder="1" applyAlignment="1" applyProtection="1">
      <alignment horizontal="right"/>
    </xf>
    <xf numFmtId="168" fontId="82" fillId="6" borderId="0" xfId="2" applyNumberFormat="1" applyFont="1" applyFill="1" applyBorder="1" applyProtection="1"/>
    <xf numFmtId="0" fontId="75" fillId="6" borderId="0" xfId="0" applyFont="1" applyFill="1" applyAlignment="1">
      <alignment horizontal="right"/>
    </xf>
    <xf numFmtId="5" fontId="82" fillId="6" borderId="0" xfId="1" applyNumberFormat="1" applyFont="1" applyFill="1" applyBorder="1" applyProtection="1"/>
    <xf numFmtId="7" fontId="82" fillId="6" borderId="0" xfId="1" applyNumberFormat="1" applyFont="1" applyFill="1" applyBorder="1" applyProtection="1"/>
    <xf numFmtId="165" fontId="82" fillId="6" borderId="0" xfId="3" applyNumberFormat="1" applyFont="1" applyFill="1" applyBorder="1" applyProtection="1"/>
    <xf numFmtId="9" fontId="82" fillId="6" borderId="0" xfId="3" applyFont="1" applyFill="1" applyBorder="1" applyProtection="1"/>
    <xf numFmtId="169" fontId="82" fillId="6" borderId="0" xfId="1" applyNumberFormat="1" applyFont="1" applyFill="1" applyBorder="1" applyProtection="1"/>
    <xf numFmtId="169" fontId="82" fillId="6" borderId="0" xfId="0" applyNumberFormat="1" applyFont="1" applyFill="1"/>
    <xf numFmtId="0" fontId="103" fillId="0" borderId="0" xfId="0" applyFont="1"/>
    <xf numFmtId="7" fontId="82" fillId="6" borderId="0" xfId="0" applyNumberFormat="1" applyFont="1" applyFill="1" applyAlignment="1">
      <alignment horizontal="right"/>
    </xf>
    <xf numFmtId="176" fontId="78" fillId="0" borderId="0" xfId="0" applyNumberFormat="1" applyFont="1" applyAlignment="1">
      <alignment horizontal="left"/>
    </xf>
    <xf numFmtId="0" fontId="78" fillId="0" borderId="0" xfId="0" applyFont="1"/>
    <xf numFmtId="165" fontId="82" fillId="6" borderId="0" xfId="3" applyNumberFormat="1" applyFont="1" applyFill="1" applyBorder="1" applyAlignment="1" applyProtection="1">
      <alignment horizontal="right"/>
    </xf>
    <xf numFmtId="0" fontId="78" fillId="0" borderId="21" xfId="0" applyFont="1" applyBorder="1"/>
    <xf numFmtId="0" fontId="78" fillId="0" borderId="21" xfId="0" applyFont="1" applyBorder="1" applyAlignment="1">
      <alignment horizontal="right"/>
    </xf>
    <xf numFmtId="0" fontId="78" fillId="0" borderId="0" xfId="0" applyFont="1" applyAlignment="1">
      <alignment horizontal="right"/>
    </xf>
    <xf numFmtId="6" fontId="82" fillId="6" borderId="57" xfId="0" applyNumberFormat="1" applyFont="1" applyFill="1" applyBorder="1"/>
    <xf numFmtId="0" fontId="75" fillId="6" borderId="0" xfId="0" applyFont="1" applyFill="1"/>
    <xf numFmtId="0" fontId="106" fillId="7" borderId="1" xfId="0" applyFont="1" applyFill="1" applyBorder="1"/>
    <xf numFmtId="0" fontId="104" fillId="7" borderId="2" xfId="0" applyFont="1" applyFill="1" applyBorder="1" applyAlignment="1">
      <alignment horizontal="right"/>
    </xf>
    <xf numFmtId="10" fontId="62" fillId="7" borderId="3" xfId="0" applyNumberFormat="1" applyFont="1" applyFill="1" applyBorder="1" applyProtection="1">
      <protection locked="0"/>
    </xf>
    <xf numFmtId="0" fontId="106" fillId="7" borderId="4" xfId="0" applyFont="1" applyFill="1" applyBorder="1"/>
    <xf numFmtId="0" fontId="104" fillId="7" borderId="0" xfId="0" applyFont="1" applyFill="1" applyAlignment="1">
      <alignment horizontal="right"/>
    </xf>
    <xf numFmtId="10" fontId="104" fillId="7" borderId="5" xfId="0" applyNumberFormat="1" applyFont="1" applyFill="1" applyBorder="1"/>
    <xf numFmtId="0" fontId="106" fillId="7" borderId="7" xfId="0" applyFont="1" applyFill="1" applyBorder="1"/>
    <xf numFmtId="0" fontId="104" fillId="7" borderId="6" xfId="0" applyFont="1" applyFill="1" applyBorder="1" applyAlignment="1">
      <alignment horizontal="right"/>
    </xf>
    <xf numFmtId="10" fontId="62" fillId="7" borderId="8" xfId="0" applyNumberFormat="1" applyFont="1" applyFill="1" applyBorder="1" applyAlignment="1" applyProtection="1">
      <alignment horizontal="right"/>
      <protection locked="0"/>
    </xf>
    <xf numFmtId="0" fontId="85" fillId="0" borderId="35" xfId="0" applyFont="1" applyBorder="1"/>
    <xf numFmtId="0" fontId="85" fillId="0" borderId="36" xfId="0" applyFont="1" applyBorder="1"/>
    <xf numFmtId="0" fontId="85" fillId="0" borderId="37" xfId="0" applyFont="1" applyBorder="1"/>
    <xf numFmtId="0" fontId="85" fillId="0" borderId="38" xfId="0" applyFont="1" applyBorder="1"/>
    <xf numFmtId="0" fontId="99" fillId="0" borderId="39" xfId="0" applyFont="1" applyBorder="1"/>
    <xf numFmtId="0" fontId="96" fillId="0" borderId="0" xfId="0" applyFont="1" applyAlignment="1">
      <alignment horizontal="centerContinuous"/>
    </xf>
    <xf numFmtId="0" fontId="99" fillId="0" borderId="0" xfId="0" applyFont="1" applyAlignment="1">
      <alignment horizontal="centerContinuous"/>
    </xf>
    <xf numFmtId="0" fontId="108" fillId="6" borderId="0" xfId="0" applyFont="1" applyFill="1"/>
    <xf numFmtId="0" fontId="53" fillId="0" borderId="39" xfId="0" applyFont="1" applyBorder="1"/>
    <xf numFmtId="0" fontId="57" fillId="6" borderId="0" xfId="0" applyFont="1" applyFill="1" applyAlignment="1">
      <alignment horizontal="right"/>
    </xf>
    <xf numFmtId="3" fontId="57" fillId="6" borderId="0" xfId="2" applyNumberFormat="1" applyFont="1" applyFill="1" applyBorder="1" applyAlignment="1" applyProtection="1">
      <alignment horizontal="right"/>
    </xf>
    <xf numFmtId="175" fontId="57" fillId="6" borderId="0" xfId="1" applyNumberFormat="1" applyFont="1" applyFill="1" applyBorder="1" applyAlignment="1" applyProtection="1">
      <alignment horizontal="right"/>
    </xf>
    <xf numFmtId="169" fontId="57" fillId="6" borderId="0" xfId="1" applyNumberFormat="1" applyFont="1" applyFill="1" applyBorder="1" applyAlignment="1" applyProtection="1">
      <alignment horizontal="right"/>
    </xf>
    <xf numFmtId="165" fontId="57" fillId="6" borderId="0" xfId="0" applyNumberFormat="1" applyFont="1" applyFill="1" applyAlignment="1">
      <alignment horizontal="right"/>
    </xf>
    <xf numFmtId="0" fontId="98" fillId="0" borderId="0" xfId="0" applyFont="1"/>
    <xf numFmtId="0" fontId="55" fillId="6" borderId="28" xfId="0" applyFont="1" applyFill="1" applyBorder="1"/>
    <xf numFmtId="0" fontId="60" fillId="6" borderId="23" xfId="0" applyFont="1" applyFill="1" applyBorder="1" applyAlignment="1">
      <alignment horizontal="centerContinuous"/>
    </xf>
    <xf numFmtId="0" fontId="55" fillId="6" borderId="29" xfId="0" applyFont="1" applyFill="1" applyBorder="1" applyAlignment="1">
      <alignment horizontal="centerContinuous"/>
    </xf>
    <xf numFmtId="0" fontId="99" fillId="7" borderId="30" xfId="0" applyFont="1" applyFill="1" applyBorder="1"/>
    <xf numFmtId="165" fontId="105" fillId="7" borderId="0" xfId="0" applyNumberFormat="1" applyFont="1" applyFill="1" applyAlignment="1" applyProtection="1">
      <alignment horizontal="center"/>
      <protection locked="0"/>
    </xf>
    <xf numFmtId="165" fontId="90" fillId="7" borderId="0" xfId="0" applyNumberFormat="1" applyFont="1" applyFill="1" applyAlignment="1">
      <alignment horizontal="center"/>
    </xf>
    <xf numFmtId="165" fontId="105" fillId="7" borderId="31" xfId="0" applyNumberFormat="1" applyFont="1" applyFill="1" applyBorder="1" applyAlignment="1" applyProtection="1">
      <alignment horizontal="center"/>
      <protection locked="0"/>
    </xf>
    <xf numFmtId="0" fontId="109" fillId="7" borderId="0" xfId="0" applyFont="1" applyFill="1" applyAlignment="1">
      <alignment horizontal="center"/>
    </xf>
    <xf numFmtId="0" fontId="109" fillId="7" borderId="31" xfId="0" applyFont="1" applyFill="1" applyBorder="1" applyAlignment="1">
      <alignment horizontal="center"/>
    </xf>
    <xf numFmtId="0" fontId="109" fillId="0" borderId="0" xfId="0" applyFont="1"/>
    <xf numFmtId="0" fontId="109" fillId="7" borderId="32" xfId="0" applyFont="1" applyFill="1" applyBorder="1" applyAlignment="1">
      <alignment horizontal="right"/>
    </xf>
    <xf numFmtId="7" fontId="109" fillId="7" borderId="33" xfId="1" applyNumberFormat="1" applyFont="1" applyFill="1" applyBorder="1" applyAlignment="1" applyProtection="1">
      <alignment horizontal="center"/>
    </xf>
    <xf numFmtId="7" fontId="109" fillId="7" borderId="33" xfId="0" applyNumberFormat="1" applyFont="1" applyFill="1" applyBorder="1" applyAlignment="1">
      <alignment horizontal="center"/>
    </xf>
    <xf numFmtId="7" fontId="109" fillId="7" borderId="34" xfId="1" applyNumberFormat="1" applyFont="1" applyFill="1" applyBorder="1" applyAlignment="1" applyProtection="1">
      <alignment horizontal="center"/>
    </xf>
    <xf numFmtId="0" fontId="110" fillId="0" borderId="0" xfId="0" applyFont="1" applyAlignment="1">
      <alignment vertical="center" textRotation="255" wrapText="1"/>
    </xf>
    <xf numFmtId="0" fontId="109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85" fillId="7" borderId="28" xfId="0" applyFont="1" applyFill="1" applyBorder="1"/>
    <xf numFmtId="0" fontId="109" fillId="7" borderId="23" xfId="0" applyFont="1" applyFill="1" applyBorder="1" applyAlignment="1">
      <alignment horizontal="right"/>
    </xf>
    <xf numFmtId="6" fontId="54" fillId="6" borderId="23" xfId="1" applyNumberFormat="1" applyFont="1" applyFill="1" applyBorder="1" applyAlignment="1" applyProtection="1">
      <alignment horizontal="center"/>
    </xf>
    <xf numFmtId="6" fontId="54" fillId="6" borderId="29" xfId="1" applyNumberFormat="1" applyFont="1" applyFill="1" applyBorder="1" applyAlignment="1" applyProtection="1">
      <alignment horizontal="center"/>
    </xf>
    <xf numFmtId="0" fontId="109" fillId="7" borderId="0" xfId="0" applyFont="1" applyFill="1" applyAlignment="1">
      <alignment horizontal="right"/>
    </xf>
    <xf numFmtId="168" fontId="54" fillId="6" borderId="0" xfId="0" applyNumberFormat="1" applyFont="1" applyFill="1" applyAlignment="1">
      <alignment horizontal="center"/>
    </xf>
    <xf numFmtId="168" fontId="54" fillId="6" borderId="31" xfId="0" applyNumberFormat="1" applyFont="1" applyFill="1" applyBorder="1" applyAlignment="1">
      <alignment horizontal="center"/>
    </xf>
    <xf numFmtId="169" fontId="54" fillId="6" borderId="0" xfId="1" applyNumberFormat="1" applyFont="1" applyFill="1" applyBorder="1" applyAlignment="1" applyProtection="1">
      <alignment horizontal="center"/>
    </xf>
    <xf numFmtId="169" fontId="54" fillId="6" borderId="31" xfId="1" applyNumberFormat="1" applyFont="1" applyFill="1" applyBorder="1" applyAlignment="1" applyProtection="1">
      <alignment horizontal="center"/>
    </xf>
    <xf numFmtId="9" fontId="111" fillId="7" borderId="32" xfId="0" applyNumberFormat="1" applyFont="1" applyFill="1" applyBorder="1" applyAlignment="1">
      <alignment horizontal="center"/>
    </xf>
    <xf numFmtId="0" fontId="109" fillId="7" borderId="33" xfId="0" applyFont="1" applyFill="1" applyBorder="1" applyAlignment="1">
      <alignment horizontal="right"/>
    </xf>
    <xf numFmtId="9" fontId="54" fillId="6" borderId="33" xfId="3" applyFont="1" applyFill="1" applyBorder="1" applyAlignment="1" applyProtection="1">
      <alignment horizontal="center"/>
    </xf>
    <xf numFmtId="9" fontId="54" fillId="6" borderId="34" xfId="3" applyFont="1" applyFill="1" applyBorder="1" applyAlignment="1" applyProtection="1">
      <alignment horizontal="center"/>
    </xf>
    <xf numFmtId="0" fontId="111" fillId="0" borderId="0" xfId="0" applyFont="1" applyAlignment="1">
      <alignment horizontal="center"/>
    </xf>
    <xf numFmtId="0" fontId="96" fillId="0" borderId="0" xfId="0" applyFont="1" applyAlignment="1">
      <alignment horizontal="right"/>
    </xf>
    <xf numFmtId="0" fontId="111" fillId="7" borderId="32" xfId="0" applyFont="1" applyFill="1" applyBorder="1" applyAlignment="1">
      <alignment horizontal="center"/>
    </xf>
    <xf numFmtId="8" fontId="53" fillId="0" borderId="0" xfId="1" applyNumberFormat="1" applyFont="1" applyFill="1" applyBorder="1" applyAlignment="1" applyProtection="1">
      <alignment horizontal="center"/>
    </xf>
    <xf numFmtId="0" fontId="109" fillId="7" borderId="32" xfId="0" applyFont="1" applyFill="1" applyBorder="1"/>
    <xf numFmtId="0" fontId="112" fillId="7" borderId="28" xfId="0" applyFont="1" applyFill="1" applyBorder="1" applyAlignment="1">
      <alignment horizontal="center"/>
    </xf>
    <xf numFmtId="6" fontId="112" fillId="7" borderId="23" xfId="1" applyNumberFormat="1" applyFont="1" applyFill="1" applyBorder="1" applyAlignment="1" applyProtection="1">
      <alignment horizontal="center"/>
    </xf>
    <xf numFmtId="168" fontId="112" fillId="7" borderId="0" xfId="0" applyNumberFormat="1" applyFont="1" applyFill="1" applyAlignment="1">
      <alignment horizontal="center"/>
    </xf>
    <xf numFmtId="6" fontId="85" fillId="0" borderId="0" xfId="0" applyNumberFormat="1" applyFont="1"/>
    <xf numFmtId="0" fontId="112" fillId="7" borderId="30" xfId="0" applyFont="1" applyFill="1" applyBorder="1" applyAlignment="1">
      <alignment horizontal="center"/>
    </xf>
    <xf numFmtId="169" fontId="112" fillId="7" borderId="0" xfId="1" applyNumberFormat="1" applyFont="1" applyFill="1" applyBorder="1" applyAlignment="1" applyProtection="1">
      <alignment horizontal="center"/>
    </xf>
    <xf numFmtId="0" fontId="109" fillId="7" borderId="32" xfId="0" applyFont="1" applyFill="1" applyBorder="1" applyAlignment="1">
      <alignment horizontal="center"/>
    </xf>
    <xf numFmtId="9" fontId="112" fillId="7" borderId="33" xfId="3" applyFont="1" applyFill="1" applyBorder="1" applyAlignment="1" applyProtection="1">
      <alignment horizontal="center"/>
    </xf>
    <xf numFmtId="0" fontId="53" fillId="0" borderId="0" xfId="0" applyFont="1" applyAlignment="1">
      <alignment horizontal="right"/>
    </xf>
    <xf numFmtId="168" fontId="99" fillId="0" borderId="0" xfId="0" applyNumberFormat="1" applyFont="1" applyAlignment="1">
      <alignment horizontal="center"/>
    </xf>
    <xf numFmtId="0" fontId="110" fillId="0" borderId="0" xfId="0" applyFont="1" applyAlignment="1">
      <alignment horizontal="right"/>
    </xf>
    <xf numFmtId="0" fontId="85" fillId="0" borderId="40" xfId="0" applyFont="1" applyBorder="1"/>
    <xf numFmtId="0" fontId="53" fillId="0" borderId="41" xfId="0" applyFont="1" applyBorder="1"/>
    <xf numFmtId="0" fontId="99" fillId="0" borderId="41" xfId="0" applyFont="1" applyBorder="1"/>
    <xf numFmtId="0" fontId="115" fillId="0" borderId="41" xfId="0" applyFont="1" applyBorder="1" applyAlignment="1">
      <alignment vertical="top"/>
    </xf>
    <xf numFmtId="0" fontId="99" fillId="0" borderId="42" xfId="0" applyFont="1" applyBorder="1"/>
    <xf numFmtId="0" fontId="85" fillId="0" borderId="15" xfId="0" applyFont="1" applyBorder="1"/>
    <xf numFmtId="0" fontId="85" fillId="0" borderId="16" xfId="0" applyFont="1" applyBorder="1"/>
    <xf numFmtId="0" fontId="85" fillId="0" borderId="17" xfId="0" applyFont="1" applyBorder="1"/>
    <xf numFmtId="0" fontId="98" fillId="0" borderId="18" xfId="0" applyFont="1" applyBorder="1"/>
    <xf numFmtId="0" fontId="98" fillId="0" borderId="19" xfId="0" applyFont="1" applyBorder="1"/>
    <xf numFmtId="0" fontId="90" fillId="0" borderId="0" xfId="0" applyFont="1" applyAlignment="1">
      <alignment horizontal="centerContinuous"/>
    </xf>
    <xf numFmtId="0" fontId="98" fillId="0" borderId="0" xfId="0" applyFont="1" applyAlignment="1">
      <alignment horizontal="centerContinuous"/>
    </xf>
    <xf numFmtId="0" fontId="58" fillId="0" borderId="18" xfId="0" applyFont="1" applyBorder="1"/>
    <xf numFmtId="0" fontId="58" fillId="7" borderId="28" xfId="0" applyFont="1" applyFill="1" applyBorder="1"/>
    <xf numFmtId="0" fontId="58" fillId="7" borderId="23" xfId="0" applyFont="1" applyFill="1" applyBorder="1"/>
    <xf numFmtId="0" fontId="90" fillId="7" borderId="23" xfId="0" applyFont="1" applyFill="1" applyBorder="1" applyAlignment="1">
      <alignment horizontal="right"/>
    </xf>
    <xf numFmtId="0" fontId="88" fillId="7" borderId="23" xfId="0" applyFont="1" applyFill="1" applyBorder="1"/>
    <xf numFmtId="0" fontId="90" fillId="7" borderId="23" xfId="0" applyFont="1" applyFill="1" applyBorder="1" applyAlignment="1">
      <alignment horizontal="left"/>
    </xf>
    <xf numFmtId="0" fontId="85" fillId="7" borderId="23" xfId="0" applyFont="1" applyFill="1" applyBorder="1"/>
    <xf numFmtId="0" fontId="58" fillId="7" borderId="29" xfId="0" applyFont="1" applyFill="1" applyBorder="1"/>
    <xf numFmtId="0" fontId="58" fillId="0" borderId="19" xfId="0" applyFont="1" applyBorder="1"/>
    <xf numFmtId="0" fontId="117" fillId="7" borderId="0" xfId="0" applyFont="1" applyFill="1"/>
    <xf numFmtId="0" fontId="117" fillId="7" borderId="0" xfId="0" applyFont="1" applyFill="1" applyAlignment="1">
      <alignment horizontal="center"/>
    </xf>
    <xf numFmtId="0" fontId="117" fillId="7" borderId="33" xfId="0" applyFont="1" applyFill="1" applyBorder="1"/>
    <xf numFmtId="0" fontId="98" fillId="0" borderId="0" xfId="0" applyFont="1" applyAlignment="1">
      <alignment horizontal="right"/>
    </xf>
    <xf numFmtId="0" fontId="112" fillId="7" borderId="23" xfId="0" applyFont="1" applyFill="1" applyBorder="1" applyAlignment="1">
      <alignment horizontal="center"/>
    </xf>
    <xf numFmtId="0" fontId="112" fillId="7" borderId="29" xfId="0" applyFont="1" applyFill="1" applyBorder="1" applyAlignment="1">
      <alignment horizontal="center"/>
    </xf>
    <xf numFmtId="0" fontId="90" fillId="7" borderId="32" xfId="0" applyFont="1" applyFill="1" applyBorder="1" applyAlignment="1">
      <alignment horizontal="center"/>
    </xf>
    <xf numFmtId="0" fontId="112" fillId="7" borderId="33" xfId="0" applyFont="1" applyFill="1" applyBorder="1" applyAlignment="1">
      <alignment horizontal="center"/>
    </xf>
    <xf numFmtId="0" fontId="112" fillId="7" borderId="34" xfId="0" applyFont="1" applyFill="1" applyBorder="1" applyAlignment="1">
      <alignment horizontal="center"/>
    </xf>
    <xf numFmtId="0" fontId="112" fillId="7" borderId="32" xfId="0" applyFont="1" applyFill="1" applyBorder="1" applyAlignment="1">
      <alignment horizontal="center"/>
    </xf>
    <xf numFmtId="10" fontId="57" fillId="6" borderId="30" xfId="0" applyNumberFormat="1" applyFont="1" applyFill="1" applyBorder="1"/>
    <xf numFmtId="10" fontId="57" fillId="6" borderId="0" xfId="0" applyNumberFormat="1" applyFont="1" applyFill="1"/>
    <xf numFmtId="168" fontId="116" fillId="7" borderId="28" xfId="0" applyNumberFormat="1" applyFont="1" applyFill="1" applyBorder="1"/>
    <xf numFmtId="0" fontId="116" fillId="7" borderId="23" xfId="0" applyFont="1" applyFill="1" applyBorder="1"/>
    <xf numFmtId="169" fontId="116" fillId="7" borderId="29" xfId="0" applyNumberFormat="1" applyFont="1" applyFill="1" applyBorder="1"/>
    <xf numFmtId="168" fontId="57" fillId="6" borderId="0" xfId="0" applyNumberFormat="1" applyFont="1" applyFill="1"/>
    <xf numFmtId="2" fontId="57" fillId="6" borderId="0" xfId="0" applyNumberFormat="1" applyFont="1" applyFill="1"/>
    <xf numFmtId="170" fontId="57" fillId="6" borderId="31" xfId="0" applyNumberFormat="1" applyFont="1" applyFill="1" applyBorder="1"/>
    <xf numFmtId="168" fontId="116" fillId="7" borderId="30" xfId="0" applyNumberFormat="1" applyFont="1" applyFill="1" applyBorder="1"/>
    <xf numFmtId="0" fontId="116" fillId="7" borderId="0" xfId="0" applyFont="1" applyFill="1"/>
    <xf numFmtId="169" fontId="116" fillId="7" borderId="31" xfId="0" applyNumberFormat="1" applyFont="1" applyFill="1" applyBorder="1"/>
    <xf numFmtId="10" fontId="57" fillId="6" borderId="32" xfId="0" applyNumberFormat="1" applyFont="1" applyFill="1" applyBorder="1"/>
    <xf numFmtId="0" fontId="57" fillId="6" borderId="33" xfId="0" applyFont="1" applyFill="1" applyBorder="1"/>
    <xf numFmtId="10" fontId="57" fillId="6" borderId="33" xfId="0" applyNumberFormat="1" applyFont="1" applyFill="1" applyBorder="1"/>
    <xf numFmtId="168" fontId="116" fillId="7" borderId="32" xfId="0" applyNumberFormat="1" applyFont="1" applyFill="1" applyBorder="1"/>
    <xf numFmtId="0" fontId="116" fillId="7" borderId="33" xfId="0" applyFont="1" applyFill="1" applyBorder="1"/>
    <xf numFmtId="169" fontId="116" fillId="7" borderId="34" xfId="0" applyNumberFormat="1" applyFont="1" applyFill="1" applyBorder="1"/>
    <xf numFmtId="168" fontId="57" fillId="6" borderId="33" xfId="0" applyNumberFormat="1" applyFont="1" applyFill="1" applyBorder="1"/>
    <xf numFmtId="2" fontId="57" fillId="6" borderId="33" xfId="0" applyNumberFormat="1" applyFont="1" applyFill="1" applyBorder="1"/>
    <xf numFmtId="170" fontId="57" fillId="6" borderId="34" xfId="0" applyNumberFormat="1" applyFont="1" applyFill="1" applyBorder="1"/>
    <xf numFmtId="10" fontId="98" fillId="0" borderId="0" xfId="0" applyNumberFormat="1" applyFont="1"/>
    <xf numFmtId="2" fontId="98" fillId="0" borderId="0" xfId="0" applyNumberFormat="1" applyFont="1"/>
    <xf numFmtId="171" fontId="98" fillId="0" borderId="0" xfId="0" applyNumberFormat="1" applyFont="1"/>
    <xf numFmtId="0" fontId="82" fillId="6" borderId="32" xfId="0" applyFont="1" applyFill="1" applyBorder="1"/>
    <xf numFmtId="0" fontId="82" fillId="6" borderId="44" xfId="0" applyFont="1" applyFill="1" applyBorder="1"/>
    <xf numFmtId="0" fontId="85" fillId="6" borderId="0" xfId="0" applyFont="1" applyFill="1"/>
    <xf numFmtId="0" fontId="82" fillId="6" borderId="44" xfId="0" applyFont="1" applyFill="1" applyBorder="1" applyAlignment="1">
      <alignment horizontal="right"/>
    </xf>
    <xf numFmtId="10" fontId="61" fillId="7" borderId="44" xfId="0" applyNumberFormat="1" applyFont="1" applyFill="1" applyBorder="1" applyAlignment="1">
      <alignment horizontal="center"/>
    </xf>
    <xf numFmtId="10" fontId="98" fillId="0" borderId="44" xfId="0" applyNumberFormat="1" applyFont="1" applyBorder="1"/>
    <xf numFmtId="172" fontId="98" fillId="0" borderId="0" xfId="0" applyNumberFormat="1" applyFont="1"/>
    <xf numFmtId="0" fontId="119" fillId="0" borderId="0" xfId="0" applyFont="1"/>
    <xf numFmtId="0" fontId="118" fillId="7" borderId="30" xfId="0" applyFont="1" applyFill="1" applyBorder="1" applyAlignment="1">
      <alignment horizontal="center"/>
    </xf>
    <xf numFmtId="0" fontId="118" fillId="7" borderId="0" xfId="0" applyFont="1" applyFill="1" applyAlignment="1">
      <alignment horizontal="center"/>
    </xf>
    <xf numFmtId="0" fontId="118" fillId="7" borderId="31" xfId="0" applyFont="1" applyFill="1" applyBorder="1" applyAlignment="1">
      <alignment horizontal="center"/>
    </xf>
    <xf numFmtId="10" fontId="112" fillId="7" borderId="30" xfId="0" applyNumberFormat="1" applyFont="1" applyFill="1" applyBorder="1"/>
    <xf numFmtId="0" fontId="112" fillId="7" borderId="0" xfId="0" applyFont="1" applyFill="1"/>
    <xf numFmtId="0" fontId="112" fillId="7" borderId="0" xfId="0" applyFont="1" applyFill="1" applyAlignment="1">
      <alignment horizontal="right"/>
    </xf>
    <xf numFmtId="0" fontId="88" fillId="0" borderId="0" xfId="0" applyFont="1"/>
    <xf numFmtId="0" fontId="88" fillId="7" borderId="30" xfId="0" applyFont="1" applyFill="1" applyBorder="1"/>
    <xf numFmtId="0" fontId="98" fillId="7" borderId="30" xfId="0" applyFont="1" applyFill="1" applyBorder="1"/>
    <xf numFmtId="0" fontId="98" fillId="7" borderId="0" xfId="0" applyFont="1" applyFill="1"/>
    <xf numFmtId="0" fontId="98" fillId="7" borderId="31" xfId="0" applyFont="1" applyFill="1" applyBorder="1"/>
    <xf numFmtId="0" fontId="85" fillId="7" borderId="30" xfId="0" applyFont="1" applyFill="1" applyBorder="1"/>
    <xf numFmtId="0" fontId="85" fillId="7" borderId="31" xfId="0" applyFont="1" applyFill="1" applyBorder="1"/>
    <xf numFmtId="0" fontId="112" fillId="0" borderId="18" xfId="0" applyFont="1" applyBorder="1"/>
    <xf numFmtId="0" fontId="112" fillId="7" borderId="30" xfId="0" applyFont="1" applyFill="1" applyBorder="1" applyAlignment="1">
      <alignment horizontal="center" vertical="top" wrapText="1"/>
    </xf>
    <xf numFmtId="0" fontId="112" fillId="7" borderId="0" xfId="0" applyFont="1" applyFill="1" applyAlignment="1">
      <alignment vertical="top" wrapText="1"/>
    </xf>
    <xf numFmtId="0" fontId="112" fillId="7" borderId="0" xfId="0" applyFont="1" applyFill="1" applyAlignment="1">
      <alignment horizontal="center" vertical="top" wrapText="1"/>
    </xf>
    <xf numFmtId="0" fontId="88" fillId="7" borderId="30" xfId="0" applyFont="1" applyFill="1" applyBorder="1" applyAlignment="1">
      <alignment horizontal="center"/>
    </xf>
    <xf numFmtId="0" fontId="112" fillId="7" borderId="0" xfId="0" applyFont="1" applyFill="1" applyAlignment="1">
      <alignment horizontal="center"/>
    </xf>
    <xf numFmtId="0" fontId="112" fillId="7" borderId="32" xfId="0" applyFont="1" applyFill="1" applyBorder="1" applyAlignment="1">
      <alignment horizontal="center" vertical="top" wrapText="1"/>
    </xf>
    <xf numFmtId="0" fontId="112" fillId="7" borderId="33" xfId="0" applyFont="1" applyFill="1" applyBorder="1" applyAlignment="1">
      <alignment vertical="top" wrapText="1"/>
    </xf>
    <xf numFmtId="0" fontId="112" fillId="7" borderId="33" xfId="0" applyFont="1" applyFill="1" applyBorder="1" applyAlignment="1">
      <alignment horizontal="center" vertical="top" wrapText="1"/>
    </xf>
    <xf numFmtId="0" fontId="88" fillId="7" borderId="32" xfId="0" applyFont="1" applyFill="1" applyBorder="1" applyAlignment="1">
      <alignment horizontal="center"/>
    </xf>
    <xf numFmtId="10" fontId="57" fillId="6" borderId="28" xfId="0" applyNumberFormat="1" applyFont="1" applyFill="1" applyBorder="1" applyAlignment="1">
      <alignment horizontal="center"/>
    </xf>
    <xf numFmtId="6" fontId="57" fillId="6" borderId="23" xfId="0" applyNumberFormat="1" applyFont="1" applyFill="1" applyBorder="1" applyAlignment="1">
      <alignment horizontal="right"/>
    </xf>
    <xf numFmtId="10" fontId="57" fillId="6" borderId="30" xfId="0" applyNumberFormat="1" applyFont="1" applyFill="1" applyBorder="1" applyAlignment="1">
      <alignment horizontal="center"/>
    </xf>
    <xf numFmtId="6" fontId="57" fillId="6" borderId="0" xfId="0" applyNumberFormat="1" applyFont="1" applyFill="1" applyAlignment="1">
      <alignment horizontal="right"/>
    </xf>
    <xf numFmtId="0" fontId="98" fillId="5" borderId="19" xfId="0" applyFont="1" applyFill="1" applyBorder="1"/>
    <xf numFmtId="0" fontId="85" fillId="0" borderId="18" xfId="0" applyFont="1" applyBorder="1"/>
    <xf numFmtId="0" fontId="117" fillId="5" borderId="0" xfId="0" applyFont="1" applyFill="1"/>
    <xf numFmtId="0" fontId="85" fillId="0" borderId="19" xfId="0" applyFont="1" applyBorder="1"/>
    <xf numFmtId="10" fontId="57" fillId="6" borderId="32" xfId="0" applyNumberFormat="1" applyFont="1" applyFill="1" applyBorder="1" applyAlignment="1">
      <alignment horizontal="center"/>
    </xf>
    <xf numFmtId="6" fontId="57" fillId="6" borderId="33" xfId="0" applyNumberFormat="1" applyFont="1" applyFill="1" applyBorder="1" applyAlignment="1">
      <alignment horizontal="right"/>
    </xf>
    <xf numFmtId="0" fontId="85" fillId="0" borderId="20" xfId="0" applyFont="1" applyBorder="1"/>
    <xf numFmtId="176" fontId="114" fillId="0" borderId="21" xfId="0" applyNumberFormat="1" applyFont="1" applyBorder="1" applyAlignment="1">
      <alignment horizontal="left"/>
    </xf>
    <xf numFmtId="0" fontId="85" fillId="0" borderId="21" xfId="0" applyFont="1" applyBorder="1"/>
    <xf numFmtId="0" fontId="85" fillId="0" borderId="22" xfId="0" applyFont="1" applyBorder="1"/>
    <xf numFmtId="5" fontId="87" fillId="7" borderId="0" xfId="0" applyNumberFormat="1" applyFont="1" applyFill="1" applyAlignment="1" applyProtection="1">
      <alignment horizontal="center"/>
      <protection locked="0"/>
    </xf>
    <xf numFmtId="9" fontId="76" fillId="6" borderId="0" xfId="4" applyNumberFormat="1" applyFont="1" applyFill="1"/>
    <xf numFmtId="0" fontId="87" fillId="7" borderId="0" xfId="0" applyFont="1" applyFill="1" applyAlignment="1">
      <alignment horizontal="left"/>
    </xf>
    <xf numFmtId="0" fontId="86" fillId="7" borderId="0" xfId="0" applyFont="1" applyFill="1" applyAlignment="1">
      <alignment horizontal="left"/>
    </xf>
    <xf numFmtId="0" fontId="85" fillId="7" borderId="0" xfId="0" applyFont="1" applyFill="1"/>
    <xf numFmtId="0" fontId="86" fillId="7" borderId="6" xfId="0" applyFont="1" applyFill="1" applyBorder="1" applyAlignment="1">
      <alignment horizontal="left"/>
    </xf>
    <xf numFmtId="0" fontId="86" fillId="7" borderId="6" xfId="0" applyFont="1" applyFill="1" applyBorder="1" applyAlignment="1">
      <alignment horizontal="right"/>
    </xf>
    <xf numFmtId="5" fontId="87" fillId="7" borderId="0" xfId="0" applyNumberFormat="1" applyFont="1" applyFill="1"/>
    <xf numFmtId="0" fontId="85" fillId="7" borderId="5" xfId="0" applyFont="1" applyFill="1" applyBorder="1"/>
    <xf numFmtId="0" fontId="85" fillId="7" borderId="7" xfId="0" applyFont="1" applyFill="1" applyBorder="1"/>
    <xf numFmtId="7" fontId="86" fillId="7" borderId="6" xfId="0" applyNumberFormat="1" applyFont="1" applyFill="1" applyBorder="1" applyAlignment="1">
      <alignment horizontal="center"/>
    </xf>
    <xf numFmtId="1" fontId="89" fillId="7" borderId="8" xfId="0" applyNumberFormat="1" applyFont="1" applyFill="1" applyBorder="1" applyAlignment="1">
      <alignment horizontal="center"/>
    </xf>
    <xf numFmtId="0" fontId="58" fillId="7" borderId="1" xfId="0" applyFont="1" applyFill="1" applyBorder="1" applyAlignment="1">
      <alignment horizontal="left"/>
    </xf>
    <xf numFmtId="0" fontId="58" fillId="7" borderId="2" xfId="0" applyFont="1" applyFill="1" applyBorder="1"/>
    <xf numFmtId="0" fontId="79" fillId="7" borderId="2" xfId="0" applyFont="1" applyFill="1" applyBorder="1" applyAlignment="1">
      <alignment horizontal="center"/>
    </xf>
    <xf numFmtId="7" fontId="58" fillId="7" borderId="2" xfId="0" applyNumberFormat="1" applyFont="1" applyFill="1" applyBorder="1"/>
    <xf numFmtId="0" fontId="79" fillId="7" borderId="0" xfId="0" applyFont="1" applyFill="1" applyAlignment="1">
      <alignment horizontal="center"/>
    </xf>
    <xf numFmtId="0" fontId="58" fillId="7" borderId="4" xfId="0" quotePrefix="1" applyFont="1" applyFill="1" applyBorder="1" applyAlignment="1">
      <alignment horizontal="left"/>
    </xf>
    <xf numFmtId="0" fontId="79" fillId="7" borderId="33" xfId="0" applyFont="1" applyFill="1" applyBorder="1" applyAlignment="1">
      <alignment horizontal="center"/>
    </xf>
    <xf numFmtId="5" fontId="107" fillId="5" borderId="0" xfId="0" applyNumberFormat="1" applyFont="1" applyFill="1"/>
    <xf numFmtId="5" fontId="82" fillId="6" borderId="58" xfId="0" applyNumberFormat="1" applyFont="1" applyFill="1" applyBorder="1"/>
    <xf numFmtId="7" fontId="58" fillId="7" borderId="0" xfId="0" applyNumberFormat="1" applyFont="1" applyFill="1" applyProtection="1">
      <protection locked="0"/>
    </xf>
    <xf numFmtId="5" fontId="58" fillId="7" borderId="0" xfId="0" applyNumberFormat="1" applyFont="1" applyFill="1" applyProtection="1">
      <protection locked="0"/>
    </xf>
    <xf numFmtId="5" fontId="58" fillId="7" borderId="5" xfId="0" applyNumberFormat="1" applyFont="1" applyFill="1" applyBorder="1" applyProtection="1">
      <protection locked="0"/>
    </xf>
    <xf numFmtId="0" fontId="60" fillId="6" borderId="28" xfId="0" applyFont="1" applyFill="1" applyBorder="1" applyAlignment="1">
      <alignment horizontal="center"/>
    </xf>
    <xf numFmtId="0" fontId="75" fillId="6" borderId="28" xfId="0" applyFont="1" applyFill="1" applyBorder="1" applyAlignment="1">
      <alignment horizontal="center"/>
    </xf>
    <xf numFmtId="6" fontId="57" fillId="6" borderId="0" xfId="0" applyNumberFormat="1" applyFont="1" applyFill="1"/>
    <xf numFmtId="173" fontId="57" fillId="6" borderId="0" xfId="0" applyNumberFormat="1" applyFont="1" applyFill="1"/>
    <xf numFmtId="6" fontId="57" fillId="6" borderId="0" xfId="1" applyNumberFormat="1" applyFont="1" applyFill="1" applyBorder="1" applyAlignment="1" applyProtection="1"/>
    <xf numFmtId="10" fontId="57" fillId="6" borderId="0" xfId="3" applyNumberFormat="1" applyFont="1" applyFill="1" applyBorder="1" applyAlignment="1" applyProtection="1"/>
    <xf numFmtId="0" fontId="99" fillId="6" borderId="0" xfId="0" applyFont="1" applyFill="1"/>
    <xf numFmtId="0" fontId="98" fillId="6" borderId="0" xfId="0" applyFont="1" applyFill="1"/>
    <xf numFmtId="165" fontId="98" fillId="6" borderId="0" xfId="0" applyNumberFormat="1" applyFont="1" applyFill="1" applyAlignment="1">
      <alignment horizontal="left"/>
    </xf>
    <xf numFmtId="9" fontId="121" fillId="7" borderId="30" xfId="0" applyNumberFormat="1" applyFont="1" applyFill="1" applyBorder="1" applyAlignment="1">
      <alignment horizontal="center"/>
    </xf>
    <xf numFmtId="0" fontId="69" fillId="9" borderId="0" xfId="4" applyFont="1" applyFill="1" applyAlignment="1">
      <alignment horizontal="center" vertical="center"/>
    </xf>
    <xf numFmtId="0" fontId="69" fillId="9" borderId="52" xfId="4" applyFont="1" applyFill="1" applyBorder="1" applyAlignment="1">
      <alignment horizontal="center" vertical="center"/>
    </xf>
    <xf numFmtId="0" fontId="66" fillId="9" borderId="0" xfId="4" applyFont="1" applyFill="1" applyAlignment="1">
      <alignment horizontal="center" vertical="center"/>
    </xf>
    <xf numFmtId="0" fontId="66" fillId="9" borderId="52" xfId="4" applyFont="1" applyFill="1" applyBorder="1" applyAlignment="1">
      <alignment horizontal="center" vertical="center"/>
    </xf>
    <xf numFmtId="0" fontId="68" fillId="9" borderId="0" xfId="4" applyFont="1" applyFill="1" applyAlignment="1">
      <alignment horizontal="center" vertical="center"/>
    </xf>
    <xf numFmtId="0" fontId="70" fillId="9" borderId="0" xfId="4" applyFont="1" applyFill="1" applyAlignment="1">
      <alignment horizontal="center" vertical="center"/>
    </xf>
    <xf numFmtId="0" fontId="70" fillId="9" borderId="52" xfId="4" applyFont="1" applyFill="1" applyBorder="1" applyAlignment="1">
      <alignment horizontal="center" vertical="center"/>
    </xf>
    <xf numFmtId="0" fontId="65" fillId="9" borderId="51" xfId="4" applyFont="1" applyFill="1" applyBorder="1" applyAlignment="1">
      <alignment horizontal="center" vertical="center"/>
    </xf>
    <xf numFmtId="0" fontId="65" fillId="9" borderId="0" xfId="4" applyFont="1" applyFill="1" applyAlignment="1">
      <alignment horizontal="center" vertical="center"/>
    </xf>
    <xf numFmtId="0" fontId="65" fillId="9" borderId="52" xfId="4" applyFont="1" applyFill="1" applyBorder="1" applyAlignment="1">
      <alignment horizontal="center" vertical="center"/>
    </xf>
    <xf numFmtId="0" fontId="69" fillId="9" borderId="0" xfId="4" applyFont="1" applyFill="1" applyAlignment="1">
      <alignment horizontal="center"/>
    </xf>
    <xf numFmtId="0" fontId="69" fillId="9" borderId="52" xfId="4" applyFont="1" applyFill="1" applyBorder="1" applyAlignment="1">
      <alignment horizontal="center"/>
    </xf>
    <xf numFmtId="0" fontId="60" fillId="6" borderId="28" xfId="0" applyFont="1" applyFill="1" applyBorder="1" applyAlignment="1">
      <alignment horizontal="center" vertical="center"/>
    </xf>
    <xf numFmtId="0" fontId="60" fillId="6" borderId="30" xfId="0" applyFont="1" applyFill="1" applyBorder="1" applyAlignment="1">
      <alignment horizontal="center" vertical="center"/>
    </xf>
    <xf numFmtId="0" fontId="120" fillId="6" borderId="0" xfId="0" applyFont="1" applyFill="1" applyAlignment="1">
      <alignment horizontal="center" vertical="center"/>
    </xf>
    <xf numFmtId="0" fontId="82" fillId="6" borderId="28" xfId="0" applyFont="1" applyFill="1" applyBorder="1" applyAlignment="1">
      <alignment horizontal="center" vertical="center"/>
    </xf>
    <xf numFmtId="0" fontId="82" fillId="6" borderId="30" xfId="0" applyFont="1" applyFill="1" applyBorder="1" applyAlignment="1">
      <alignment horizontal="center" vertical="center"/>
    </xf>
    <xf numFmtId="0" fontId="46" fillId="6" borderId="0" xfId="0" applyFont="1" applyFill="1" applyAlignment="1">
      <alignment horizontal="center"/>
    </xf>
    <xf numFmtId="0" fontId="46" fillId="7" borderId="0" xfId="0" applyFont="1" applyFill="1" applyAlignment="1">
      <alignment horizontal="center"/>
    </xf>
    <xf numFmtId="0" fontId="60" fillId="6" borderId="23" xfId="0" applyFont="1" applyFill="1" applyBorder="1" applyAlignment="1">
      <alignment horizontal="center"/>
    </xf>
    <xf numFmtId="0" fontId="86" fillId="7" borderId="0" xfId="0" applyFont="1" applyFill="1" applyAlignment="1">
      <alignment horizontal="right"/>
    </xf>
    <xf numFmtId="0" fontId="75" fillId="6" borderId="0" xfId="0" applyFont="1" applyFill="1" applyAlignment="1">
      <alignment horizontal="right"/>
    </xf>
    <xf numFmtId="0" fontId="82" fillId="6" borderId="56" xfId="0" applyFont="1" applyFill="1" applyBorder="1" applyAlignment="1">
      <alignment horizontal="right"/>
    </xf>
    <xf numFmtId="0" fontId="82" fillId="6" borderId="57" xfId="0" applyFont="1" applyFill="1" applyBorder="1" applyAlignment="1">
      <alignment horizontal="right"/>
    </xf>
    <xf numFmtId="0" fontId="82" fillId="6" borderId="0" xfId="0" applyFont="1" applyFill="1" applyAlignment="1">
      <alignment horizontal="right"/>
    </xf>
    <xf numFmtId="0" fontId="86" fillId="7" borderId="4" xfId="0" applyFont="1" applyFill="1" applyBorder="1" applyAlignment="1">
      <alignment horizontal="right"/>
    </xf>
    <xf numFmtId="0" fontId="57" fillId="6" borderId="0" xfId="0" applyFont="1" applyFill="1" applyAlignment="1">
      <alignment horizontal="left"/>
    </xf>
    <xf numFmtId="0" fontId="60" fillId="6" borderId="0" xfId="0" applyFont="1" applyFill="1" applyAlignment="1">
      <alignment horizontal="left"/>
    </xf>
    <xf numFmtId="0" fontId="84" fillId="6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2" fillId="6" borderId="0" xfId="0" applyFont="1" applyFill="1" applyAlignment="1">
      <alignment horizontal="center"/>
    </xf>
    <xf numFmtId="0" fontId="87" fillId="7" borderId="0" xfId="0" applyFont="1" applyFill="1" applyAlignment="1" applyProtection="1">
      <alignment horizontal="center"/>
      <protection locked="0"/>
    </xf>
    <xf numFmtId="5" fontId="87" fillId="7" borderId="0" xfId="0" applyNumberFormat="1" applyFont="1" applyFill="1" applyAlignment="1" applyProtection="1">
      <alignment horizontal="center"/>
      <protection locked="0"/>
    </xf>
    <xf numFmtId="2" fontId="87" fillId="7" borderId="0" xfId="0" applyNumberFormat="1" applyFont="1" applyFill="1" applyAlignment="1" applyProtection="1">
      <alignment horizontal="center"/>
      <protection locked="0"/>
    </xf>
    <xf numFmtId="0" fontId="79" fillId="7" borderId="1" xfId="0" applyFont="1" applyFill="1" applyBorder="1" applyAlignment="1" applyProtection="1">
      <alignment horizontal="left" vertical="top" wrapText="1"/>
      <protection locked="0"/>
    </xf>
    <xf numFmtId="0" fontId="79" fillId="7" borderId="2" xfId="0" applyFont="1" applyFill="1" applyBorder="1" applyAlignment="1" applyProtection="1">
      <alignment horizontal="left" vertical="top" wrapText="1"/>
      <protection locked="0"/>
    </xf>
    <xf numFmtId="0" fontId="79" fillId="7" borderId="3" xfId="0" applyFont="1" applyFill="1" applyBorder="1" applyAlignment="1" applyProtection="1">
      <alignment horizontal="left" vertical="top" wrapText="1"/>
      <protection locked="0"/>
    </xf>
    <xf numFmtId="0" fontId="79" fillId="7" borderId="7" xfId="0" applyFont="1" applyFill="1" applyBorder="1" applyAlignment="1" applyProtection="1">
      <alignment horizontal="left" vertical="top" wrapText="1"/>
      <protection locked="0"/>
    </xf>
    <xf numFmtId="0" fontId="79" fillId="7" borderId="6" xfId="0" applyFont="1" applyFill="1" applyBorder="1" applyAlignment="1" applyProtection="1">
      <alignment horizontal="left" vertical="top" wrapText="1"/>
      <protection locked="0"/>
    </xf>
    <xf numFmtId="0" fontId="79" fillId="7" borderId="8" xfId="0" applyFont="1" applyFill="1" applyBorder="1" applyAlignment="1" applyProtection="1">
      <alignment horizontal="left" vertical="top" wrapText="1"/>
      <protection locked="0"/>
    </xf>
    <xf numFmtId="0" fontId="60" fillId="6" borderId="0" xfId="0" applyFont="1" applyFill="1" applyAlignment="1">
      <alignment horizontal="center"/>
    </xf>
    <xf numFmtId="0" fontId="60" fillId="6" borderId="6" xfId="0" applyFont="1" applyFill="1" applyBorder="1" applyAlignment="1">
      <alignment horizontal="center"/>
    </xf>
    <xf numFmtId="0" fontId="82" fillId="6" borderId="0" xfId="0" applyFont="1" applyFill="1" applyAlignment="1">
      <alignment horizontal="center" vertical="center"/>
    </xf>
    <xf numFmtId="0" fontId="113" fillId="0" borderId="28" xfId="0" applyFont="1" applyBorder="1" applyAlignment="1" applyProtection="1">
      <alignment horizontal="left" vertical="top"/>
      <protection locked="0"/>
    </xf>
    <xf numFmtId="0" fontId="113" fillId="0" borderId="23" xfId="0" applyFont="1" applyBorder="1" applyAlignment="1" applyProtection="1">
      <alignment horizontal="left" vertical="top"/>
      <protection locked="0"/>
    </xf>
    <xf numFmtId="0" fontId="113" fillId="0" borderId="29" xfId="0" applyFont="1" applyBorder="1" applyAlignment="1" applyProtection="1">
      <alignment horizontal="left" vertical="top"/>
      <protection locked="0"/>
    </xf>
    <xf numFmtId="0" fontId="113" fillId="0" borderId="30" xfId="0" applyFont="1" applyBorder="1" applyAlignment="1" applyProtection="1">
      <alignment horizontal="left" vertical="top"/>
      <protection locked="0"/>
    </xf>
    <xf numFmtId="0" fontId="113" fillId="0" borderId="0" xfId="0" applyFont="1" applyAlignment="1" applyProtection="1">
      <alignment horizontal="left" vertical="top"/>
      <protection locked="0"/>
    </xf>
    <xf numFmtId="0" fontId="113" fillId="0" borderId="31" xfId="0" applyFont="1" applyBorder="1" applyAlignment="1" applyProtection="1">
      <alignment horizontal="left" vertical="top"/>
      <protection locked="0"/>
    </xf>
    <xf numFmtId="0" fontId="113" fillId="0" borderId="32" xfId="0" applyFont="1" applyBorder="1" applyAlignment="1" applyProtection="1">
      <alignment horizontal="left" vertical="top"/>
      <protection locked="0"/>
    </xf>
    <xf numFmtId="0" fontId="113" fillId="0" borderId="33" xfId="0" applyFont="1" applyBorder="1" applyAlignment="1" applyProtection="1">
      <alignment horizontal="left" vertical="top"/>
      <protection locked="0"/>
    </xf>
    <xf numFmtId="0" fontId="113" fillId="0" borderId="34" xfId="0" applyFont="1" applyBorder="1" applyAlignment="1" applyProtection="1">
      <alignment horizontal="left" vertical="top"/>
      <protection locked="0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165" fontId="105" fillId="7" borderId="30" xfId="0" applyNumberFormat="1" applyFont="1" applyFill="1" applyBorder="1" applyAlignment="1" applyProtection="1">
      <alignment horizontal="center" vertical="center"/>
      <protection locked="0"/>
    </xf>
    <xf numFmtId="0" fontId="82" fillId="6" borderId="0" xfId="0" applyFont="1" applyFill="1" applyAlignment="1">
      <alignment horizontal="center" vertical="center" textRotation="255" wrapText="1"/>
    </xf>
    <xf numFmtId="14" fontId="114" fillId="0" borderId="0" xfId="0" applyNumberFormat="1" applyFont="1" applyAlignment="1">
      <alignment horizontal="left"/>
    </xf>
    <xf numFmtId="169" fontId="116" fillId="7" borderId="0" xfId="0" applyNumberFormat="1" applyFont="1" applyFill="1" applyAlignment="1">
      <alignment horizontal="left"/>
    </xf>
    <xf numFmtId="169" fontId="116" fillId="7" borderId="31" xfId="0" applyNumberFormat="1" applyFont="1" applyFill="1" applyBorder="1" applyAlignment="1">
      <alignment horizontal="left"/>
    </xf>
    <xf numFmtId="168" fontId="116" fillId="7" borderId="33" xfId="0" applyNumberFormat="1" applyFont="1" applyFill="1" applyBorder="1" applyAlignment="1">
      <alignment horizontal="left"/>
    </xf>
    <xf numFmtId="168" fontId="116" fillId="7" borderId="34" xfId="0" applyNumberFormat="1" applyFont="1" applyFill="1" applyBorder="1" applyAlignment="1">
      <alignment horizontal="left"/>
    </xf>
    <xf numFmtId="0" fontId="116" fillId="7" borderId="30" xfId="0" applyFont="1" applyFill="1" applyBorder="1" applyAlignment="1">
      <alignment horizontal="right"/>
    </xf>
    <xf numFmtId="0" fontId="116" fillId="7" borderId="0" xfId="0" applyFont="1" applyFill="1" applyAlignment="1">
      <alignment horizontal="right"/>
    </xf>
    <xf numFmtId="10" fontId="116" fillId="7" borderId="0" xfId="0" applyNumberFormat="1" applyFont="1" applyFill="1" applyAlignment="1">
      <alignment horizontal="left"/>
    </xf>
    <xf numFmtId="10" fontId="116" fillId="7" borderId="31" xfId="0" applyNumberFormat="1" applyFont="1" applyFill="1" applyBorder="1" applyAlignment="1">
      <alignment horizontal="left"/>
    </xf>
    <xf numFmtId="6" fontId="57" fillId="6" borderId="33" xfId="0" applyNumberFormat="1" applyFont="1" applyFill="1" applyBorder="1" applyAlignment="1">
      <alignment horizontal="center"/>
    </xf>
    <xf numFmtId="6" fontId="57" fillId="6" borderId="23" xfId="0" applyNumberFormat="1" applyFont="1" applyFill="1" applyBorder="1" applyAlignment="1">
      <alignment horizontal="center"/>
    </xf>
    <xf numFmtId="6" fontId="57" fillId="6" borderId="29" xfId="0" applyNumberFormat="1" applyFont="1" applyFill="1" applyBorder="1" applyAlignment="1">
      <alignment horizontal="center"/>
    </xf>
    <xf numFmtId="0" fontId="112" fillId="7" borderId="0" xfId="0" applyFont="1" applyFill="1" applyAlignment="1">
      <alignment horizontal="center" vertical="top" wrapText="1"/>
    </xf>
    <xf numFmtId="0" fontId="112" fillId="7" borderId="31" xfId="0" applyFont="1" applyFill="1" applyBorder="1" applyAlignment="1">
      <alignment horizontal="center" vertical="top" wrapText="1"/>
    </xf>
    <xf numFmtId="0" fontId="112" fillId="7" borderId="33" xfId="0" applyFont="1" applyFill="1" applyBorder="1" applyAlignment="1">
      <alignment horizontal="center" vertical="top" wrapText="1"/>
    </xf>
    <xf numFmtId="0" fontId="112" fillId="7" borderId="34" xfId="0" applyFont="1" applyFill="1" applyBorder="1" applyAlignment="1">
      <alignment horizontal="center" vertical="top" wrapText="1"/>
    </xf>
    <xf numFmtId="6" fontId="57" fillId="6" borderId="0" xfId="0" applyNumberFormat="1" applyFont="1" applyFill="1" applyAlignment="1">
      <alignment horizontal="center"/>
    </xf>
    <xf numFmtId="6" fontId="57" fillId="6" borderId="31" xfId="0" applyNumberFormat="1" applyFont="1" applyFill="1" applyBorder="1" applyAlignment="1">
      <alignment horizontal="center"/>
    </xf>
    <xf numFmtId="6" fontId="57" fillId="6" borderId="34" xfId="0" applyNumberFormat="1" applyFont="1" applyFill="1" applyBorder="1" applyAlignment="1">
      <alignment horizontal="center"/>
    </xf>
    <xf numFmtId="10" fontId="57" fillId="6" borderId="30" xfId="0" applyNumberFormat="1" applyFont="1" applyFill="1" applyBorder="1" applyAlignment="1">
      <alignment horizontal="center"/>
    </xf>
    <xf numFmtId="10" fontId="57" fillId="6" borderId="0" xfId="0" applyNumberFormat="1" applyFont="1" applyFill="1" applyAlignment="1">
      <alignment horizontal="center"/>
    </xf>
    <xf numFmtId="10" fontId="57" fillId="6" borderId="32" xfId="0" applyNumberFormat="1" applyFont="1" applyFill="1" applyBorder="1" applyAlignment="1">
      <alignment horizontal="center"/>
    </xf>
    <xf numFmtId="10" fontId="57" fillId="6" borderId="33" xfId="0" applyNumberFormat="1" applyFont="1" applyFill="1" applyBorder="1" applyAlignment="1">
      <alignment horizontal="center"/>
    </xf>
    <xf numFmtId="10" fontId="57" fillId="6" borderId="28" xfId="0" applyNumberFormat="1" applyFont="1" applyFill="1" applyBorder="1" applyAlignment="1">
      <alignment horizontal="center"/>
    </xf>
    <xf numFmtId="10" fontId="57" fillId="6" borderId="23" xfId="0" applyNumberFormat="1" applyFont="1" applyFill="1" applyBorder="1" applyAlignment="1">
      <alignment horizontal="center"/>
    </xf>
    <xf numFmtId="0" fontId="84" fillId="6" borderId="0" xfId="0" applyFont="1" applyFill="1" applyAlignment="1">
      <alignment horizontal="center"/>
    </xf>
    <xf numFmtId="10" fontId="82" fillId="6" borderId="33" xfId="0" applyNumberFormat="1" applyFont="1" applyFill="1" applyBorder="1" applyAlignment="1">
      <alignment horizontal="center"/>
    </xf>
    <xf numFmtId="10" fontId="82" fillId="6" borderId="34" xfId="0" applyNumberFormat="1" applyFont="1" applyFill="1" applyBorder="1" applyAlignment="1">
      <alignment horizontal="center"/>
    </xf>
    <xf numFmtId="0" fontId="105" fillId="7" borderId="0" xfId="0" applyFont="1" applyFill="1" applyAlignment="1" applyProtection="1">
      <alignment horizontal="left"/>
      <protection locked="0"/>
    </xf>
    <xf numFmtId="0" fontId="105" fillId="7" borderId="31" xfId="0" applyFont="1" applyFill="1" applyBorder="1" applyAlignment="1" applyProtection="1">
      <alignment horizontal="left"/>
      <protection locked="0"/>
    </xf>
    <xf numFmtId="0" fontId="118" fillId="7" borderId="28" xfId="0" applyFont="1" applyFill="1" applyBorder="1" applyAlignment="1">
      <alignment horizontal="center"/>
    </xf>
    <xf numFmtId="0" fontId="118" fillId="7" borderId="23" xfId="0" applyFont="1" applyFill="1" applyBorder="1" applyAlignment="1">
      <alignment horizontal="center"/>
    </xf>
    <xf numFmtId="0" fontId="118" fillId="7" borderId="29" xfId="0" applyFont="1" applyFill="1" applyBorder="1" applyAlignment="1">
      <alignment horizontal="center"/>
    </xf>
    <xf numFmtId="0" fontId="82" fillId="6" borderId="28" xfId="0" applyFont="1" applyFill="1" applyBorder="1" applyAlignment="1">
      <alignment horizontal="center"/>
    </xf>
    <xf numFmtId="0" fontId="82" fillId="6" borderId="23" xfId="0" applyFont="1" applyFill="1" applyBorder="1" applyAlignment="1">
      <alignment horizontal="center"/>
    </xf>
    <xf numFmtId="0" fontId="82" fillId="6" borderId="29" xfId="0" applyFont="1" applyFill="1" applyBorder="1" applyAlignment="1">
      <alignment horizontal="center"/>
    </xf>
    <xf numFmtId="0" fontId="112" fillId="7" borderId="28" xfId="0" applyFont="1" applyFill="1" applyBorder="1" applyAlignment="1">
      <alignment horizontal="center"/>
    </xf>
    <xf numFmtId="0" fontId="112" fillId="7" borderId="23" xfId="0" applyFont="1" applyFill="1" applyBorder="1" applyAlignment="1">
      <alignment horizontal="center"/>
    </xf>
    <xf numFmtId="0" fontId="112" fillId="7" borderId="29" xfId="0" applyFont="1" applyFill="1" applyBorder="1" applyAlignment="1">
      <alignment horizontal="center"/>
    </xf>
    <xf numFmtId="10" fontId="82" fillId="6" borderId="43" xfId="0" applyNumberFormat="1" applyFont="1" applyFill="1" applyBorder="1" applyAlignment="1">
      <alignment horizontal="center"/>
    </xf>
    <xf numFmtId="10" fontId="82" fillId="6" borderId="44" xfId="0" applyNumberFormat="1" applyFont="1" applyFill="1" applyBorder="1" applyAlignment="1">
      <alignment horizontal="center"/>
    </xf>
    <xf numFmtId="10" fontId="82" fillId="6" borderId="45" xfId="0" applyNumberFormat="1" applyFont="1" applyFill="1" applyBorder="1" applyAlignment="1">
      <alignment horizontal="center"/>
    </xf>
    <xf numFmtId="0" fontId="90" fillId="7" borderId="0" xfId="0" applyFont="1" applyFill="1" applyAlignment="1">
      <alignment horizontal="left"/>
    </xf>
    <xf numFmtId="0" fontId="90" fillId="7" borderId="31" xfId="0" applyFont="1" applyFill="1" applyBorder="1" applyAlignment="1">
      <alignment horizontal="left"/>
    </xf>
    <xf numFmtId="0" fontId="116" fillId="7" borderId="32" xfId="0" applyFont="1" applyFill="1" applyBorder="1" applyAlignment="1">
      <alignment horizontal="right"/>
    </xf>
    <xf numFmtId="0" fontId="116" fillId="7" borderId="33" xfId="0" applyFont="1" applyFill="1" applyBorder="1" applyAlignment="1">
      <alignment horizontal="right"/>
    </xf>
    <xf numFmtId="0" fontId="37" fillId="7" borderId="0" xfId="0" applyFont="1" applyFill="1" applyAlignment="1">
      <alignment horizontal="left" vertical="center" wrapText="1"/>
    </xf>
    <xf numFmtId="0" fontId="49" fillId="6" borderId="0" xfId="0" applyFont="1" applyFill="1" applyAlignment="1">
      <alignment horizontal="center" vertical="center"/>
    </xf>
    <xf numFmtId="0" fontId="53" fillId="7" borderId="0" xfId="4" applyFont="1" applyFill="1" applyAlignment="1">
      <alignment horizontal="center"/>
    </xf>
    <xf numFmtId="0" fontId="55" fillId="7" borderId="0" xfId="4" applyFont="1" applyFill="1" applyAlignment="1">
      <alignment horizontal="center"/>
    </xf>
    <xf numFmtId="9" fontId="55" fillId="8" borderId="0" xfId="5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7">
    <cellStyle name="Comma" xfId="2" builtinId="3"/>
    <cellStyle name="Currency" xfId="1" builtinId="4"/>
    <cellStyle name="Currency 2" xfId="6" xr:uid="{6B7CB77D-7EE5-4242-83D0-8D353568C2C1}"/>
    <cellStyle name="Normal" xfId="0" builtinId="0"/>
    <cellStyle name="Normal 2" xfId="4" xr:uid="{4E4E9F4B-CB37-47B4-BE43-60B33E315F77}"/>
    <cellStyle name="Percent" xfId="3" builtinId="5"/>
    <cellStyle name="Percent 2" xfId="5" xr:uid="{1108CC45-2710-46A5-B222-2D1176FB7ACB}"/>
  </cellStyles>
  <dxfs count="0"/>
  <tableStyles count="0" defaultTableStyle="TableStyleMedium2" defaultPivotStyle="PivotStyleLight16"/>
  <colors>
    <mruColors>
      <color rgb="FF0E225B"/>
      <color rgb="FFCBB26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1600" baseline="0">
                <a:solidFill>
                  <a:srgbClr val="FFFF99"/>
                </a:solidFill>
                <a:latin typeface="Arial Black" panose="020B0A04020102020204" pitchFamily="34" charset="0"/>
              </a:rPr>
              <a:t>PROFORMA DSC</a:t>
            </a:r>
            <a:endParaRPr lang="en-US" sz="1600">
              <a:solidFill>
                <a:srgbClr val="FFFF99"/>
              </a:solidFill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40133590842667677"/>
          <c:y val="0.57630144289385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99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02653399777379"/>
          <c:y val="0.11869265428706165"/>
          <c:w val="0.45676240972047438"/>
          <c:h val="0.86714223874667185"/>
        </c:manualLayout>
      </c:layout>
      <c:doughnutChart>
        <c:varyColors val="1"/>
        <c:ser>
          <c:idx val="0"/>
          <c:order val="0"/>
          <c:tx>
            <c:v>DSC_Range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3-4E15-8A8C-836BAA5907C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41000">
                    <a:srgbClr val="C00000"/>
                  </a:gs>
                  <a:gs pos="100000">
                    <a:srgbClr val="FF7C80"/>
                  </a:gs>
                </a:gsLst>
                <a:path path="rect">
                  <a:fillToRect l="100000" b="100000"/>
                </a:path>
                <a:tileRect t="-100000" r="-100000"/>
              </a:gradFill>
              <a:ln w="6350">
                <a:solidFill>
                  <a:srgbClr val="CBB2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3-4E15-8A8C-836BAA5907C8}"/>
              </c:ext>
            </c:extLst>
          </c:dPt>
          <c:dPt>
            <c:idx val="2"/>
            <c:bubble3D val="0"/>
            <c:spPr>
              <a:gradFill>
                <a:gsLst>
                  <a:gs pos="44000">
                    <a:srgbClr val="00FFFF">
                      <a:alpha val="71765"/>
                    </a:srgbClr>
                  </a:gs>
                  <a:gs pos="99000">
                    <a:srgbClr val="0F225B"/>
                  </a:gs>
                </a:gsLst>
                <a:path path="rect">
                  <a:fillToRect l="100000" t="100000"/>
                </a:path>
              </a:gradFill>
              <a:ln w="6350">
                <a:solidFill>
                  <a:srgbClr val="CBB26A">
                    <a:alpha val="89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E3-4E15-8A8C-836BAA5907C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14000">
                    <a:srgbClr val="66FF99">
                      <a:lumMod val="98000"/>
                      <a:alpha val="72000"/>
                    </a:srgbClr>
                  </a:gs>
                  <a:gs pos="90000">
                    <a:srgbClr val="00FFCC"/>
                  </a:gs>
                </a:gsLst>
                <a:path path="rect">
                  <a:fillToRect l="100000" t="100000"/>
                </a:path>
                <a:tileRect r="-100000" b="-100000"/>
              </a:gradFill>
              <a:ln w="9525">
                <a:solidFill>
                  <a:srgbClr val="CBB26A">
                    <a:alpha val="86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E3-4E15-8A8C-836BAA5907C8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E3-4E15-8A8C-836BAA5907C8}"/>
              </c:ext>
            </c:extLst>
          </c:dPt>
          <c:dLbls>
            <c:dLbl>
              <c:idx val="0"/>
              <c:layout>
                <c:manualLayout>
                  <c:x val="-8.6696608251196142E-2"/>
                  <c:y val="-5.9576053053648544E-3"/>
                </c:manualLayout>
              </c:layout>
              <c:tx>
                <c:rich>
                  <a:bodyPr/>
                  <a:lstStyle/>
                  <a:p>
                    <a:fld id="{7B6E36E9-07AE-44A8-9969-B7E3A5544A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CE3-4E15-8A8C-836BAA5907C8}"/>
                </c:ext>
              </c:extLst>
            </c:dLbl>
            <c:dLbl>
              <c:idx val="1"/>
              <c:layout>
                <c:manualLayout>
                  <c:x val="-5.6097805339009287E-2"/>
                  <c:y val="-0.21447379099313282"/>
                </c:manualLayout>
              </c:layout>
              <c:tx>
                <c:rich>
                  <a:bodyPr/>
                  <a:lstStyle/>
                  <a:p>
                    <a:fld id="{F88A624E-7F0D-4D5C-97C4-6CCC7B08C5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E3-4E15-8A8C-836BAA5907C8}"/>
                </c:ext>
              </c:extLst>
            </c:dLbl>
            <c:dLbl>
              <c:idx val="2"/>
              <c:layout>
                <c:manualLayout>
                  <c:x val="-4.334830412559805E-2"/>
                  <c:y val="-0.16085534324484962"/>
                </c:manualLayout>
              </c:layout>
              <c:tx>
                <c:rich>
                  <a:bodyPr/>
                  <a:lstStyle/>
                  <a:p>
                    <a:fld id="{46F36CED-B636-4AD5-8470-DB900999FC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E3-4E15-8A8C-836BAA5907C8}"/>
                </c:ext>
              </c:extLst>
            </c:dLbl>
            <c:dLbl>
              <c:idx val="3"/>
              <c:layout>
                <c:manualLayout>
                  <c:x val="4.5898204368280286E-2"/>
                  <c:y val="-0.25617702813068643"/>
                </c:manualLayout>
              </c:layout>
              <c:tx>
                <c:rich>
                  <a:bodyPr/>
                  <a:lstStyle/>
                  <a:p>
                    <a:fld id="{4211BBFE-772D-486F-B820-6CA212C25B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CE3-4E15-8A8C-836BAA5907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E3-4E15-8A8C-836BAA590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FFFF99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'Dash Data'!$C$4:$C$8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1.5</c:v>
                </c:pt>
                <c:pt idx="4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Data'!$B$4:$B$7</c15:f>
                <c15:dlblRangeCache>
                  <c:ptCount val="4"/>
                  <c:pt idx="0">
                    <c:v>0X</c:v>
                  </c:pt>
                  <c:pt idx="1">
                    <c:v>1.0X</c:v>
                  </c:pt>
                  <c:pt idx="2">
                    <c:v>1.25X</c:v>
                  </c:pt>
                  <c:pt idx="3">
                    <c:v>1.75X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CE3-4E15-8A8C-836BAA5907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36"/>
      </c:doughnutChart>
      <c:pieChart>
        <c:varyColors val="1"/>
        <c:ser>
          <c:idx val="1"/>
          <c:order val="1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CE3-4E15-8A8C-836BAA5907C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87000">
                    <a:srgbClr val="FF7C80"/>
                  </a:gs>
                  <a:gs pos="69000">
                    <a:srgbClr val="FFFF00"/>
                  </a:gs>
                  <a:gs pos="100000">
                    <a:srgbClr val="C14781"/>
                  </a:gs>
                </a:gsLst>
                <a:path path="circle">
                  <a:fillToRect l="50000" t="-80000" r="50000" b="180000"/>
                </a:path>
                <a:tileRect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CE3-4E15-8A8C-836BAA5907C8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CE3-4E15-8A8C-836BAA5907C8}"/>
              </c:ext>
            </c:extLst>
          </c:dPt>
          <c:dLbls>
            <c:delete val="1"/>
          </c:dLbls>
          <c:val>
            <c:numRef>
              <c:f>'Dash Data'!$E$5:$E$7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E3-4E15-8A8C-836BAA5907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1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60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2000" baseline="0">
                <a:solidFill>
                  <a:srgbClr val="00FFFF"/>
                </a:solidFill>
                <a:latin typeface="Arial Black" panose="020B0A04020102020204" pitchFamily="34" charset="0"/>
              </a:rPr>
              <a:t>POTENTIAL GROSS INCOME</a:t>
            </a:r>
          </a:p>
          <a:p>
            <a:pPr>
              <a:defRPr sz="2000">
                <a:solidFill>
                  <a:srgbClr val="00FFFF"/>
                </a:solidFill>
              </a:defRPr>
            </a:pPr>
            <a:r>
              <a:rPr lang="en-US" sz="2000" baseline="0">
                <a:solidFill>
                  <a:srgbClr val="00FFFF"/>
                </a:solidFill>
                <a:latin typeface="Arial Black" panose="020B0A04020102020204" pitchFamily="34" charset="0"/>
              </a:rPr>
              <a:t>PSF:</a:t>
            </a:r>
            <a:r>
              <a:rPr lang="en-US" sz="2000" baseline="0">
                <a:solidFill>
                  <a:srgbClr val="00FFFF"/>
                </a:solidFill>
              </a:rPr>
              <a:t> </a:t>
            </a:r>
            <a:endParaRPr lang="en-US" sz="2000">
              <a:solidFill>
                <a:srgbClr val="00FFFF"/>
              </a:solidFill>
            </a:endParaRPr>
          </a:p>
        </c:rich>
      </c:tx>
      <c:layout>
        <c:manualLayout>
          <c:xMode val="edge"/>
          <c:yMode val="edge"/>
          <c:x val="0.49023301832930244"/>
          <c:y val="7.63291888488083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ln>
                <a:noFill/>
              </a:ln>
              <a:solidFill>
                <a:srgbClr val="00FFFF"/>
              </a:solidFill>
              <a:effectLst/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19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549160117304848E-5"/>
          <c:y val="0.23585032090904326"/>
          <c:w val="0.4352735467469806"/>
          <c:h val="0.69663044005258212"/>
        </c:manualLayout>
      </c:layout>
      <c:pie3DChart>
        <c:varyColors val="1"/>
        <c:ser>
          <c:idx val="0"/>
          <c:order val="0"/>
          <c:spPr>
            <a:effectLst>
              <a:outerShdw dist="177800" dir="5400000" algn="ctr" rotWithShape="0">
                <a:srgbClr val="CBB26A"/>
              </a:outerShdw>
            </a:effectLst>
            <a:scene3d>
              <a:camera prst="orthographicFront"/>
              <a:lightRig rig="threePt" dir="t"/>
            </a:scene3d>
            <a:sp3d prstMaterial="dkEdge">
              <a:bevelT w="101600" h="101600"/>
              <a:bevelB w="101600" h="101600"/>
              <a:contourClr>
                <a:srgbClr val="000000"/>
              </a:contourClr>
            </a:sp3d>
          </c:spPr>
          <c:dPt>
            <c:idx val="0"/>
            <c:bubble3D val="0"/>
            <c:spPr>
              <a:gradFill>
                <a:gsLst>
                  <a:gs pos="93000">
                    <a:srgbClr val="0F225B"/>
                  </a:gs>
                  <a:gs pos="10000">
                    <a:srgbClr val="C14781"/>
                  </a:gs>
                </a:gsLst>
                <a:path path="circle">
                  <a:fillToRect r="100000" b="100000"/>
                </a:path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01-482A-B88A-9E99B430A3F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4">
                      <a:alpha val="96000"/>
                      <a:lumMod val="15000"/>
                      <a:lumOff val="85000"/>
                    </a:schemeClr>
                  </a:gs>
                  <a:gs pos="74000">
                    <a:schemeClr val="accent4">
                      <a:lumMod val="45000"/>
                      <a:lumOff val="55000"/>
                    </a:schemeClr>
                  </a:gs>
                  <a:gs pos="83000">
                    <a:schemeClr val="accent4">
                      <a:lumMod val="45000"/>
                      <a:lumOff val="55000"/>
                    </a:schemeClr>
                  </a:gs>
                  <a:gs pos="100000">
                    <a:schemeClr val="accent4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 w="25400">
                <a:solidFill>
                  <a:schemeClr val="bg1"/>
                </a:solidFill>
              </a:ln>
              <a:effectLst>
                <a:outerShdw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01-482A-B88A-9E99B430A3F8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2000">
                    <a:srgbClr val="3D967B"/>
                  </a:gs>
                  <a:gs pos="100000">
                    <a:srgbClr val="0F225B"/>
                  </a:gs>
                  <a:gs pos="0">
                    <a:srgbClr val="66FF99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01-482A-B88A-9E99B430A3F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CC99FF"/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25400">
                <a:solidFill>
                  <a:schemeClr val="lt1"/>
                </a:solidFill>
              </a:ln>
              <a:effectLst>
                <a:outerShdw dist="177800" dir="5400000" algn="ctr" rotWithShape="0">
                  <a:srgbClr val="CBB26A"/>
                </a:outerShdw>
              </a:effectLst>
              <a:scene3d>
                <a:camera prst="orthographicFront"/>
                <a:lightRig rig="threePt" dir="t"/>
              </a:scene3d>
              <a:sp3d contourW="25400" prstMaterial="dkEdge">
                <a:bevelT w="101600" h="101600"/>
                <a:bevelB w="101600" h="1016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601-482A-B88A-9E99B430A3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C7B639D-EF4C-4664-B870-17471CBFFF2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B9C32F7-F09D-4A3C-9CB9-C7FF154361A5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601-482A-B88A-9E99B430A3F8}"/>
                </c:ext>
              </c:extLst>
            </c:dLbl>
            <c:dLbl>
              <c:idx val="1"/>
              <c:layout>
                <c:manualLayout>
                  <c:x val="-3.7006030621139106E-3"/>
                  <c:y val="3.1263825806224374E-2"/>
                </c:manualLayout>
              </c:layout>
              <c:tx>
                <c:rich>
                  <a:bodyPr/>
                  <a:lstStyle/>
                  <a:p>
                    <a:fld id="{B6781168-B782-43C6-801E-1AEB14A0E81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DFD244-2848-4180-9C86-4165DD382B1A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601-482A-B88A-9E99B430A3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3836C2-C8F5-47CE-9D58-0600C1CE90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5516A39-F6C4-4A73-8B7A-6BCD77EF1D58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601-482A-B88A-9E99B430A3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2C9E16-5E22-49B9-AE9B-89C15DD31D7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786F74-0B3E-4596-809D-A2BABB0BD61B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601-482A-B88A-9E99B430A3F8}"/>
                </c:ext>
              </c:extLst>
            </c:dLbl>
            <c:spPr>
              <a:noFill/>
              <a:ln w="19050">
                <a:noFill/>
              </a:ln>
              <a:effectLst>
                <a:softEdge rad="25400"/>
              </a:effectLst>
            </c:spPr>
            <c:txPr>
              <a:bodyPr rot="0" spcFirstLastPara="1" vertOverflow="clip" horzOverflow="clip" vert="horz" wrap="square" lIns="9144" tIns="9144" rIns="9144" bIns="9144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ln>
                      <a:noFill/>
                    </a:ln>
                    <a:solidFill>
                      <a:srgbClr val="00FFFF"/>
                    </a:solidFill>
                    <a:effectLst/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'Dash Data'!$C$12:$C$15</c:f>
              <c:strCache>
                <c:ptCount val="4"/>
                <c:pt idx="0">
                  <c:v>Vacancy</c:v>
                </c:pt>
                <c:pt idx="1">
                  <c:v>Total Expenses</c:v>
                </c:pt>
                <c:pt idx="2">
                  <c:v>Debt Service</c:v>
                </c:pt>
                <c:pt idx="3">
                  <c:v>Cash Flow After Debt Service</c:v>
                </c:pt>
              </c:strCache>
            </c:strRef>
          </c:cat>
          <c:val>
            <c:numRef>
              <c:f>'Dash Data'!$D$12:$D$15</c:f>
              <c:numCache>
                <c:formatCode>_("$"* #,##0_);_("$"* \(#,##0\);_("$"* "-"??_);_(@_)</c:formatCode>
                <c:ptCount val="4"/>
                <c:pt idx="0">
                  <c:v>0</c:v>
                </c:pt>
                <c:pt idx="1">
                  <c:v>0</c:v>
                </c:pt>
                <c:pt idx="2" formatCode="&quot;$&quot;#,##0_);[Red]\(&quot;$&quot;#,##0\)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Data'!$E$12:$E$15</c15:f>
                <c15:dlblRangeCach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601-482A-B88A-9E99B430A3F8}"/>
            </c:ext>
          </c:extLst>
        </c:ser>
        <c:ser>
          <c:idx val="1"/>
          <c:order val="1"/>
          <c:tx>
            <c:v>PSF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2601-482A-B88A-9E99B430A3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2601-482A-B88A-9E99B430A3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2601-482A-B88A-9E99B430A3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2601-482A-B88A-9E99B430A3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effectLst/>
                    <a:latin typeface="Abadi" panose="020B06040201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'Dash Data'!$E$12:$E$15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01-482A-B88A-9E99B430A3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>
          <a:outerShdw blurRad="50800" dist="50800" dir="5400000" algn="ctr" rotWithShape="0">
            <a:srgbClr val="000000">
              <a:alpha val="95000"/>
            </a:srgbClr>
          </a:outerShdw>
          <a:softEdge rad="342900"/>
        </a:effectLst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ln>
                  <a:noFill/>
                </a:ln>
                <a:solidFill>
                  <a:srgbClr val="00FFFF"/>
                </a:solidFill>
                <a:effectLst/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6412501225063481"/>
          <c:y val="0.43170833173258988"/>
          <c:w val="0.32468727364353822"/>
          <c:h val="0.50277212181749331"/>
        </c:manualLayout>
      </c:layout>
      <c:overlay val="0"/>
      <c:spPr>
        <a:noFill/>
        <a:ln w="25400">
          <a:solidFill>
            <a:srgbClr val="CBB26A"/>
          </a:solidFill>
        </a:ln>
        <a:effectLst>
          <a:glow rad="50800">
            <a:srgbClr val="7030A0">
              <a:alpha val="40000"/>
            </a:srgb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ln>
                <a:noFill/>
              </a:ln>
              <a:solidFill>
                <a:srgbClr val="00FFFF"/>
              </a:solidFill>
              <a:effectLst/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2000" baseline="0">
          <a:ln>
            <a:noFill/>
          </a:ln>
          <a:solidFill>
            <a:schemeClr val="bg1"/>
          </a:solidFill>
          <a:effectLst/>
          <a:latin typeface="Abadi" panose="020B0604020104020204" pitchFamily="34" charset="0"/>
        </a:defRPr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>
                <a:latin typeface="Arial Black" panose="020B0A04020102020204" pitchFamily="34" charset="0"/>
              </a:defRPr>
            </a:pPr>
            <a:r>
              <a:rPr lang="en-US" sz="1400">
                <a:latin typeface="Arial Black" panose="020B0A04020102020204" pitchFamily="34" charset="0"/>
              </a:rPr>
              <a:t>HISTORICAL DSC</a:t>
            </a:r>
          </a:p>
        </c:rich>
      </c:tx>
      <c:layout>
        <c:manualLayout>
          <c:xMode val="edge"/>
          <c:yMode val="edge"/>
          <c:x val="0.3978179579801927"/>
          <c:y val="0.5084247786434834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239243372852011"/>
          <c:y val="8.3726852143658534E-2"/>
          <c:w val="0.58333980309584266"/>
          <c:h val="0.79983808231189324"/>
        </c:manualLayout>
      </c:layout>
      <c:doughnutChart>
        <c:varyColors val="1"/>
        <c:ser>
          <c:idx val="0"/>
          <c:order val="0"/>
          <c:tx>
            <c:v>DSC_Range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6-47D5-AEB7-99D67044772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24000">
                    <a:srgbClr val="C00000">
                      <a:alpha val="84000"/>
                    </a:srgbClr>
                  </a:gs>
                  <a:gs pos="69000">
                    <a:srgbClr val="C14781">
                      <a:alpha val="88000"/>
                    </a:srgbClr>
                  </a:gs>
                </a:gsLst>
                <a:lin ang="16200000" scaled="1"/>
                <a:tileRect/>
              </a:gradFill>
              <a:ln w="6350">
                <a:solidFill>
                  <a:srgbClr val="CBB2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6-47D5-AEB7-99D67044772B}"/>
              </c:ext>
            </c:extLst>
          </c:dPt>
          <c:dPt>
            <c:idx val="2"/>
            <c:bubble3D val="0"/>
            <c:spPr>
              <a:gradFill>
                <a:gsLst>
                  <a:gs pos="21000">
                    <a:srgbClr val="00FFFF">
                      <a:alpha val="71765"/>
                    </a:srgbClr>
                  </a:gs>
                  <a:gs pos="42000">
                    <a:srgbClr val="00FFFF">
                      <a:alpha val="71765"/>
                    </a:srgbClr>
                  </a:gs>
                  <a:gs pos="100000">
                    <a:srgbClr val="0F225B"/>
                  </a:gs>
                </a:gsLst>
                <a:path path="rect">
                  <a:fillToRect l="100000" t="100000"/>
                </a:path>
              </a:gradFill>
              <a:ln w="6350">
                <a:solidFill>
                  <a:srgbClr val="CBB26A">
                    <a:alpha val="89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6-47D5-AEB7-99D67044772B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45000">
                    <a:srgbClr val="66FF99">
                      <a:alpha val="85000"/>
                      <a:lumMod val="100000"/>
                    </a:srgbClr>
                  </a:gs>
                  <a:gs pos="98000">
                    <a:srgbClr val="CCFF99"/>
                  </a:gs>
                </a:gsLst>
                <a:path path="rect">
                  <a:fillToRect r="100000" b="100000"/>
                </a:path>
                <a:tileRect l="-100000" t="-100000"/>
              </a:gradFill>
              <a:ln w="6350">
                <a:solidFill>
                  <a:srgbClr val="CBB26A">
                    <a:alpha val="86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6-47D5-AEB7-99D67044772B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6-47D5-AEB7-99D67044772B}"/>
              </c:ext>
            </c:extLst>
          </c:dPt>
          <c:dLbls>
            <c:dLbl>
              <c:idx val="0"/>
              <c:layout>
                <c:manualLayout>
                  <c:x val="-8.6696608251196142E-2"/>
                  <c:y val="-5.9576053053648544E-3"/>
                </c:manualLayout>
              </c:layout>
              <c:tx>
                <c:rich>
                  <a:bodyPr/>
                  <a:lstStyle/>
                  <a:p>
                    <a:fld id="{81B1E78D-9686-4606-BB8B-D351E08EFB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F76-47D5-AEB7-99D67044772B}"/>
                </c:ext>
              </c:extLst>
            </c:dLbl>
            <c:dLbl>
              <c:idx val="1"/>
              <c:layout>
                <c:manualLayout>
                  <c:x val="-5.6097805339009287E-2"/>
                  <c:y val="-0.21447379099313282"/>
                </c:manualLayout>
              </c:layout>
              <c:tx>
                <c:rich>
                  <a:bodyPr/>
                  <a:lstStyle/>
                  <a:p>
                    <a:fld id="{F910FEF9-AC35-4E43-A159-F465C17FA3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F76-47D5-AEB7-99D67044772B}"/>
                </c:ext>
              </c:extLst>
            </c:dLbl>
            <c:dLbl>
              <c:idx val="2"/>
              <c:layout>
                <c:manualLayout>
                  <c:x val="-4.334830412559805E-2"/>
                  <c:y val="-0.16085534324484962"/>
                </c:manualLayout>
              </c:layout>
              <c:tx>
                <c:rich>
                  <a:bodyPr/>
                  <a:lstStyle/>
                  <a:p>
                    <a:fld id="{4DE585F7-3785-4A30-A0F7-594D763C19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76-47D5-AEB7-99D67044772B}"/>
                </c:ext>
              </c:extLst>
            </c:dLbl>
            <c:dLbl>
              <c:idx val="3"/>
              <c:layout>
                <c:manualLayout>
                  <c:x val="4.5898204368280286E-2"/>
                  <c:y val="-0.25617702813068643"/>
                </c:manualLayout>
              </c:layout>
              <c:tx>
                <c:rich>
                  <a:bodyPr/>
                  <a:lstStyle/>
                  <a:p>
                    <a:fld id="{326012E1-A2A7-47E4-9E36-0CE98712A0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F76-47D5-AEB7-99D6704477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F76-47D5-AEB7-99D6704477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val>
            <c:numRef>
              <c:f>'Dash Data'!$C$4:$C$8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1.5</c:v>
                </c:pt>
                <c:pt idx="4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 Data'!$B$4:$B$7</c15:f>
                <c15:dlblRangeCache>
                  <c:ptCount val="4"/>
                  <c:pt idx="0">
                    <c:v>0X</c:v>
                  </c:pt>
                  <c:pt idx="1">
                    <c:v>1.0X</c:v>
                  </c:pt>
                  <c:pt idx="2">
                    <c:v>1.25X</c:v>
                  </c:pt>
                  <c:pt idx="3">
                    <c:v>1.75X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F76-47D5-AEB7-99D6704477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70"/>
        <c:holeSize val="36"/>
      </c:doughnutChart>
      <c:pieChart>
        <c:varyColors val="1"/>
        <c:ser>
          <c:idx val="1"/>
          <c:order val="1"/>
          <c:tx>
            <c:v>pOINTER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F76-47D5-AEB7-99D67044772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91000">
                    <a:srgbClr val="C14781"/>
                  </a:gs>
                  <a:gs pos="69000">
                    <a:srgbClr val="E0A341"/>
                  </a:gs>
                  <a:gs pos="35000">
                    <a:srgbClr val="FFFF00"/>
                  </a:gs>
                </a:gsLst>
                <a:path path="circle">
                  <a:fillToRect r="100000" b="100000"/>
                </a:path>
                <a:tileRect l="-100000" t="-100000"/>
              </a:gra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F76-47D5-AEB7-99D67044772B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76-47D5-AEB7-99D67044772B}"/>
              </c:ext>
            </c:extLst>
          </c:dPt>
          <c:cat>
            <c:numRef>
              <c:f>'Dash Data'!$G$5:$G$7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cat>
          <c:val>
            <c:numRef>
              <c:f>'Dash Data'!$G$5:$G$7</c:f>
              <c:numCache>
                <c:formatCode>0.00</c:formatCode>
                <c:ptCount val="3"/>
                <c:pt idx="0" formatCode="0.00\X">
                  <c:v>0</c:v>
                </c:pt>
                <c:pt idx="1">
                  <c:v>0.09</c:v>
                </c:pt>
                <c:pt idx="2">
                  <c:v>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76-47D5-AEB7-99D67044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5"/>
        <c:extLst>
          <c:ext xmlns:c15="http://schemas.microsoft.com/office/drawing/2012/chart" uri="{02D57815-91ED-43cb-92C2-25804820EDAC}">
            <c15:filteredPieSeries>
              <c15:ser>
                <c:idx val="2"/>
                <c:order val="2"/>
                <c:tx>
                  <c:v>Actual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3F76-47D5-AEB7-99D6704477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3F76-47D5-AEB7-99D6704477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3F76-47D5-AEB7-99D67044772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'Dash Data'!$G$5:$G$7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 formatCode="0.00\X">
                        <c:v>0</c:v>
                      </c:pt>
                      <c:pt idx="1">
                        <c:v>0.09</c:v>
                      </c:pt>
                      <c:pt idx="2">
                        <c:v>3.66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'Dash Data'!$G$5:$G$7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 formatCode="0.00\X">
                        <c:v>0</c:v>
                      </c:pt>
                      <c:pt idx="1">
                        <c:v>0.09</c:v>
                      </c:pt>
                      <c:pt idx="2">
                        <c:v>3.66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3F76-47D5-AEB7-99D67044772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600">
          <a:solidFill>
            <a:srgbClr val="FFFF99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rgbClr val="FF00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2400" baseline="0">
                <a:solidFill>
                  <a:srgbClr val="FF00FF"/>
                </a:solidFill>
              </a:rPr>
              <a:t>PROPERTY VALUE &amp; LOAN AMOUNTS</a:t>
            </a:r>
          </a:p>
        </c:rich>
      </c:tx>
      <c:layout>
        <c:manualLayout>
          <c:xMode val="edge"/>
          <c:yMode val="edge"/>
          <c:x val="0.20084392894471045"/>
          <c:y val="1.645323220331521E-2"/>
        </c:manualLayout>
      </c:layout>
      <c:overlay val="0"/>
      <c:spPr>
        <a:noFill/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</a:effectLst>
      </c:spPr>
    </c:title>
    <c:autoTitleDeleted val="0"/>
    <c:view3D>
      <c:rotX val="15"/>
      <c:rotY val="30"/>
      <c:depthPercent val="100"/>
      <c:rAngAx val="1"/>
    </c:view3D>
    <c:floor>
      <c:thickness val="0"/>
      <c:spPr>
        <a:solidFill>
          <a:schemeClr val="tx1">
            <a:alpha val="9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solidFill>
          <a:schemeClr val="tx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73550667795519E-3"/>
          <c:y val="0.12630823348927733"/>
          <c:w val="0.95332188934414253"/>
          <c:h val="0.8655370100426284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24000">
                    <a:srgbClr val="66FF99">
                      <a:alpha val="82000"/>
                      <a:lumMod val="80000"/>
                    </a:srgb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58-4DC1-9737-BFA7C401C4D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36000">
                    <a:srgbClr val="CC99FF">
                      <a:lumMod val="69000"/>
                      <a:alpha val="79000"/>
                    </a:srgbClr>
                  </a:gs>
                  <a:gs pos="100000">
                    <a:schemeClr val="accent2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58-4DC1-9737-BFA7C401C4D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33000">
                    <a:srgbClr val="66FF99"/>
                  </a:gs>
                  <a:gs pos="82000">
                    <a:srgbClr val="FF9933">
                      <a:alpha val="64000"/>
                      <a:lumMod val="75000"/>
                    </a:srgbClr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358-4DC1-9737-BFA7C401C4D2}"/>
              </c:ext>
            </c:extLst>
          </c:dPt>
          <c:dLbls>
            <c:dLbl>
              <c:idx val="0"/>
              <c:layout>
                <c:manualLayout>
                  <c:x val="2.9747525498404485E-2"/>
                  <c:y val="0.249943476841283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58-4DC1-9737-BFA7C401C4D2}"/>
                </c:ext>
              </c:extLst>
            </c:dLbl>
            <c:dLbl>
              <c:idx val="1"/>
              <c:layout>
                <c:manualLayout>
                  <c:x val="2.8409771138998282E-2"/>
                  <c:y val="0.242890026622435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58-4DC1-9737-BFA7C401C4D2}"/>
                </c:ext>
              </c:extLst>
            </c:dLbl>
            <c:dLbl>
              <c:idx val="2"/>
              <c:layout>
                <c:manualLayout>
                  <c:x val="9.1305715395152018E-2"/>
                  <c:y val="0.3370353377563182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8-4DC1-9737-BFA7C401C4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>
                        <a:alpha val="83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Data'!$G$10:$G$12</c:f>
              <c:strCache>
                <c:ptCount val="3"/>
                <c:pt idx="0">
                  <c:v>Max Loan</c:v>
                </c:pt>
                <c:pt idx="1">
                  <c:v>Proposed Loan</c:v>
                </c:pt>
                <c:pt idx="2">
                  <c:v>Max Loan</c:v>
                </c:pt>
              </c:strCache>
            </c:strRef>
          </c:cat>
          <c:val>
            <c:numRef>
              <c:f>'Dash Data'!$H$10:$H$12</c:f>
              <c:numCache>
                <c:formatCode>"$"#,##0_);[Red]\("$"#,##0\)</c:formatCode>
                <c:ptCount val="3"/>
                <c:pt idx="0" formatCode="&quot;$&quot;#,##0_);\(&quot;$&quot;#,##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58-4DC1-9737-BFA7C401C4D2}"/>
            </c:ext>
          </c:extLst>
        </c:ser>
        <c:ser>
          <c:idx val="1"/>
          <c:order val="1"/>
          <c:tx>
            <c:v>Value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38000">
                    <a:srgbClr val="66FF99">
                      <a:alpha val="77000"/>
                      <a:lumMod val="85000"/>
                    </a:srgbClr>
                  </a:gs>
                  <a:gs pos="95000">
                    <a:srgbClr val="0F225B"/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1358-4DC1-9737-BFA7C401C4D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45000">
                    <a:srgbClr val="C14781">
                      <a:alpha val="85000"/>
                      <a:lumMod val="94000"/>
                    </a:srgbClr>
                  </a:gs>
                  <a:gs pos="99000">
                    <a:srgbClr val="0F225B"/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1358-4DC1-9737-BFA7C401C4D2}"/>
              </c:ext>
            </c:extLst>
          </c:dPt>
          <c:dLbls>
            <c:dLbl>
              <c:idx val="0"/>
              <c:layout>
                <c:manualLayout>
                  <c:x val="4.8673093147338552E-2"/>
                  <c:y val="0.16780971027212566"/>
                </c:manualLayout>
              </c:layout>
              <c:tx>
                <c:rich>
                  <a:bodyPr rot="-5400000" spcFirstLastPara="1" vertOverflow="clip" horzOverflow="clip" vert="horz" wrap="square" lIns="0" tIns="0" rIns="0" bIns="0" anchor="b" anchorCtr="0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bg1"/>
                        </a:solidFill>
                        <a:latin typeface="Arial Black" panose="020B0A04020102020204" pitchFamily="34" charset="0"/>
                        <a:ea typeface="+mn-ea"/>
                        <a:cs typeface="+mn-cs"/>
                      </a:defRPr>
                    </a:pPr>
                    <a:fld id="{C4CE379B-5B4F-491E-9180-98E221B6EF73}" type="SERIESNAME">
                      <a:rPr lang="en-US" sz="1600">
                        <a:solidFill>
                          <a:schemeClr val="bg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Arial Black" panose="020B0A04020102020204" pitchFamily="34" charset="0"/>
                          <a:ea typeface="+mn-ea"/>
                          <a:cs typeface="+mn-cs"/>
                        </a:defRPr>
                      </a:pPr>
                      <a:t>[SERIES NAME]</a:t>
                    </a:fld>
                    <a:r>
                      <a:rPr lang="en-US" sz="1600" baseline="0">
                        <a:solidFill>
                          <a:schemeClr val="bg1"/>
                        </a:solidFill>
                      </a:rPr>
                      <a:t> </a:t>
                    </a:r>
                    <a:fld id="{4CDE8180-A6C8-4E51-BE2D-A3BC25185FF4}" type="VALUE">
                      <a:rPr lang="en-US" sz="1600" baseline="0">
                        <a:solidFill>
                          <a:schemeClr val="bg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bg1"/>
                          </a:solidFill>
                          <a:latin typeface="Arial Black" panose="020B0A04020102020204" pitchFamily="34" charset="0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US" sz="16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9445068319037637"/>
                      <c:h val="4.348975880642494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358-4DC1-9737-BFA7C401C4D2}"/>
                </c:ext>
              </c:extLst>
            </c:dLbl>
            <c:dLbl>
              <c:idx val="2"/>
              <c:layout>
                <c:manualLayout>
                  <c:x val="6.8417371750369965E-2"/>
                  <c:y val="0.175419183080352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0" tIns="0" rIns="0" bIns="0" anchor="b" anchorCtr="0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49013174575374"/>
                      <c:h val="5.31526889004129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358-4DC1-9737-BFA7C401C4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0" tIns="0" rIns="0" bIns="0" anchor="b" anchorCtr="0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'Dash Data'!$H$14:$H$16</c:f>
              <c:numCache>
                <c:formatCode>General</c:formatCode>
                <c:ptCount val="3"/>
                <c:pt idx="0" formatCode="&quot;$&quot;#,##0_);[Red]\(&quot;$&quot;#,##0\)">
                  <c:v>0</c:v>
                </c:pt>
                <c:pt idx="2" formatCode="&quot;$&quot;#,##0_);\(&quot;$&quot;#,##0\)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B-1358-4DC1-9737-BFA7C401C4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gapDepth val="23"/>
        <c:shape val="box"/>
        <c:axId val="1451098335"/>
        <c:axId val="1451099167"/>
        <c:axId val="1232716415"/>
      </c:bar3DChart>
      <c:catAx>
        <c:axId val="14510983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51099167"/>
        <c:crosses val="autoZero"/>
        <c:auto val="1"/>
        <c:lblAlgn val="ctr"/>
        <c:lblOffset val="100"/>
        <c:noMultiLvlLbl val="0"/>
      </c:catAx>
      <c:valAx>
        <c:axId val="1451099167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crossAx val="1451098335"/>
        <c:crosses val="autoZero"/>
        <c:crossBetween val="between"/>
      </c:valAx>
      <c:serAx>
        <c:axId val="1232716415"/>
        <c:scaling>
          <c:orientation val="minMax"/>
        </c:scaling>
        <c:delete val="1"/>
        <c:axPos val="b"/>
        <c:majorTickMark val="none"/>
        <c:minorTickMark val="none"/>
        <c:tickLblPos val="nextTo"/>
        <c:crossAx val="1451099167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 sz="1400"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 sz="2400">
                <a:solidFill>
                  <a:srgbClr val="9933FF"/>
                </a:solidFill>
              </a:rPr>
              <a:t>INTEREST RATE SENSITIVITY</a:t>
            </a:r>
          </a:p>
          <a:p>
            <a:pPr>
              <a:defRPr sz="2400" b="0" i="0" u="none" strike="noStrike" kern="1200" spc="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 sz="2400">
              <a:solidFill>
                <a:srgbClr val="9933FF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359469768537154"/>
          <c:y val="0.11999761613478555"/>
          <c:w val="0.81640530231462849"/>
          <c:h val="0.8145609224495535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'Dash Data'!$G$19</c:f>
              <c:strCache>
                <c:ptCount val="1"/>
                <c:pt idx="0">
                  <c:v>PROPOSED INT RATE</c:v>
                </c:pt>
              </c:strCache>
            </c:strRef>
          </c:tx>
          <c:spPr>
            <a:gradFill flip="none" rotWithShape="1">
              <a:gsLst>
                <a:gs pos="99000">
                  <a:srgbClr val="0F225B"/>
                </a:gs>
                <a:gs pos="39000">
                  <a:srgbClr val="C14781"/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  <a:sp3d/>
          </c:spPr>
          <c:invertIfNegative val="0"/>
          <c:val>
            <c:numRef>
              <c:f>'Dash Data'!$H$19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9-410E-9A6D-B935D878D0B7}"/>
            </c:ext>
          </c:extLst>
        </c:ser>
        <c:ser>
          <c:idx val="1"/>
          <c:order val="1"/>
          <c:tx>
            <c:strRef>
              <c:f>'Dash Data'!$G$20</c:f>
              <c:strCache>
                <c:ptCount val="1"/>
                <c:pt idx="0">
                  <c:v>BREAKEVEN INT RATE</c:v>
                </c:pt>
              </c:strCache>
            </c:strRef>
          </c:tx>
          <c:spPr>
            <a:gradFill>
              <a:gsLst>
                <a:gs pos="100000">
                  <a:srgbClr val="0F225B"/>
                </a:gs>
                <a:gs pos="39000">
                  <a:srgbClr val="66FF99"/>
                </a:gs>
              </a:gsLst>
              <a:path path="circle">
                <a:fillToRect r="100000" b="100000"/>
              </a:path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rgbClr val="0F225B"/>
                  </a:gs>
                  <a:gs pos="39000">
                    <a:srgbClr val="66FF99"/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4E9-410E-9A6D-B935D878D0B7}"/>
              </c:ext>
            </c:extLst>
          </c:dPt>
          <c:val>
            <c:numRef>
              <c:f>'Dash Data'!$H$20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9-410E-9A6D-B935D878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gapDepth val="167"/>
        <c:shape val="box"/>
        <c:axId val="100696671"/>
        <c:axId val="100694175"/>
        <c:axId val="776310384"/>
      </c:bar3DChart>
      <c:catAx>
        <c:axId val="1006966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694175"/>
        <c:crosses val="autoZero"/>
        <c:auto val="1"/>
        <c:lblAlgn val="ctr"/>
        <c:lblOffset val="100"/>
        <c:noMultiLvlLbl val="0"/>
      </c:catAx>
      <c:valAx>
        <c:axId val="100694175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rgbClr val="CBB26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9933FF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00696671"/>
        <c:crosses val="autoZero"/>
        <c:crossBetween val="between"/>
        <c:majorUnit val="5.000000000000001E-3"/>
      </c:valAx>
      <c:serAx>
        <c:axId val="77631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94175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60236184083283"/>
          <c:y val="0.88512519969577697"/>
          <c:w val="0.61609442934816794"/>
          <c:h val="0.11301609959256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rgbClr val="9933FF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rgbClr val="FF9933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>
                <a:solidFill>
                  <a:srgbClr val="FF9933"/>
                </a:solidFill>
              </a:rPr>
              <a:t>VACANCY</a:t>
            </a:r>
            <a:r>
              <a:rPr lang="en-US" baseline="0">
                <a:solidFill>
                  <a:srgbClr val="FF9933"/>
                </a:solidFill>
              </a:rPr>
              <a:t> RATE SENSITIVITY</a:t>
            </a:r>
            <a:endParaRPr lang="en-US">
              <a:solidFill>
                <a:srgbClr val="FF9933"/>
              </a:solidFill>
            </a:endParaRPr>
          </a:p>
        </c:rich>
      </c:tx>
      <c:layout>
        <c:manualLayout>
          <c:xMode val="edge"/>
          <c:yMode val="edge"/>
          <c:x val="0.13027767975197538"/>
          <c:y val="3.5700012456496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rgbClr val="FF9933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30442144017818"/>
          <c:y val="0.25472879921090458"/>
          <c:w val="0.70514884081233054"/>
          <c:h val="0.468156622065023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 Data'!$E$61</c:f>
              <c:strCache>
                <c:ptCount val="1"/>
                <c:pt idx="0">
                  <c:v>EST VALUE</c:v>
                </c:pt>
              </c:strCache>
            </c:strRef>
          </c:tx>
          <c:spPr>
            <a:solidFill>
              <a:schemeClr val="accent1"/>
            </a:solidFill>
            <a:ln w="136525" cmpd="sng">
              <a:gradFill>
                <a:gsLst>
                  <a:gs pos="54600">
                    <a:srgbClr val="FF7C80"/>
                  </a:gs>
                  <a:gs pos="0">
                    <a:srgbClr val="FFFF00"/>
                  </a:gs>
                  <a:gs pos="100000">
                    <a:srgbClr val="0070C0"/>
                  </a:gs>
                </a:gsLst>
                <a:lin ang="5400000" scaled="1"/>
              </a:gradFill>
              <a:headEnd type="diamond" w="sm" len="sm"/>
              <a:tailEnd type="diamond" w="sm" len="sm"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">
                    <a:srgbClr val="66FF99">
                      <a:alpha val="90000"/>
                      <a:lumMod val="90000"/>
                    </a:srgbClr>
                  </a:gs>
                  <a:gs pos="100000">
                    <a:srgbClr val="0F225B"/>
                  </a:gs>
                </a:gsLst>
                <a:lin ang="5400000" scaled="1"/>
              </a:gradFill>
              <a:ln w="136525" cmpd="sng">
                <a:noFill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10-4801-A662-D77F4FD01298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97000">
                    <a:srgbClr val="0F225B"/>
                  </a:gs>
                  <a:gs pos="25962">
                    <a:srgbClr val="C14781">
                      <a:alpha val="90000"/>
                      <a:lumMod val="90000"/>
                    </a:srgbClr>
                  </a:gs>
                  <a:gs pos="69000">
                    <a:srgbClr val="FF7C80"/>
                  </a:gs>
                  <a:gs pos="38000">
                    <a:srgbClr val="C14781"/>
                  </a:gs>
                </a:gsLst>
                <a:path path="circle">
                  <a:fillToRect l="50000" t="-80000" r="50000" b="180000"/>
                </a:path>
              </a:gradFill>
              <a:ln w="136525" cmpd="sng">
                <a:noFill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10-4801-A662-D77F4FD01298}"/>
              </c:ext>
            </c:extLst>
          </c:dPt>
          <c:dLbls>
            <c:dLbl>
              <c:idx val="0"/>
              <c:layout>
                <c:manualLayout>
                  <c:x val="-4.7641724776547826E-3"/>
                  <c:y val="1.8139410320192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CCFF99">
                          <a:alpha val="95000"/>
                        </a:srgbClr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39310063872411"/>
                      <c:h val="0.184937951339548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A10-4801-A662-D77F4FD01298}"/>
                </c:ext>
              </c:extLst>
            </c:dLbl>
            <c:dLbl>
              <c:idx val="1"/>
              <c:layout>
                <c:manualLayout>
                  <c:x val="1.1910196741445197E-2"/>
                  <c:y val="8.08047822820458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10-4801-A662-D77F4FD01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CCFF99">
                        <a:alpha val="95000"/>
                      </a:srgb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Data'!$F$59:$G$59</c:f>
              <c:strCache>
                <c:ptCount val="2"/>
                <c:pt idx="0">
                  <c:v>MAX VACANCY</c:v>
                </c:pt>
                <c:pt idx="1">
                  <c:v>CURRENT VACANCY</c:v>
                </c:pt>
              </c:strCache>
            </c:strRef>
          </c:cat>
          <c:val>
            <c:numRef>
              <c:f>'Dash Data'!$F$61:$G$61</c:f>
              <c:numCache>
                <c:formatCode>"$"#,##0_);[Red]\("$"#,##0\)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10-4801-A662-D77F4FD0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79954255"/>
        <c:axId val="1079953423"/>
      </c:barChart>
      <c:lineChart>
        <c:grouping val="stacked"/>
        <c:varyColors val="0"/>
        <c:ser>
          <c:idx val="1"/>
          <c:order val="1"/>
          <c:tx>
            <c:strRef>
              <c:f>'Dash Data'!$E$60</c:f>
              <c:strCache>
                <c:ptCount val="1"/>
                <c:pt idx="0">
                  <c:v>EST LTV</c:v>
                </c:pt>
              </c:strCache>
            </c:strRef>
          </c:tx>
          <c:spPr>
            <a:ln w="136525" cap="rnd">
              <a:gradFill flip="none" rotWithShape="1">
                <a:gsLst>
                  <a:gs pos="0">
                    <a:srgbClr val="FFFF00"/>
                  </a:gs>
                  <a:gs pos="32000">
                    <a:srgbClr val="C14781"/>
                  </a:gs>
                  <a:gs pos="68000">
                    <a:srgbClr val="0F225B"/>
                  </a:gs>
                  <a:gs pos="100000">
                    <a:srgbClr val="66FF99"/>
                  </a:gs>
                </a:gsLst>
                <a:path path="rect">
                  <a:fillToRect l="100000" t="100000"/>
                </a:path>
                <a:tileRect r="-100000" b="-100000"/>
              </a:gradFill>
              <a:round/>
              <a:headEnd type="diamond" w="sm" len="sm"/>
              <a:tailEnd type="diamond" w="sm" len="sm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36525" cap="rnd">
                <a:gradFill flip="none" rotWithShape="1">
                  <a:gsLst>
                    <a:gs pos="0">
                      <a:srgbClr val="FFFF00"/>
                    </a:gs>
                    <a:gs pos="32000">
                      <a:srgbClr val="C14781"/>
                    </a:gs>
                    <a:gs pos="68000">
                      <a:srgbClr val="0F225B"/>
                    </a:gs>
                    <a:gs pos="100000">
                      <a:srgbClr val="66FF99"/>
                    </a:gs>
                  </a:gsLst>
                  <a:path path="rect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10-4801-A662-D77F4FD01298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  <a:scene3d>
                  <a:camera prst="orthographicFront"/>
                  <a:lightRig rig="threePt" dir="t"/>
                </a:scene3d>
                <a:sp3d>
                  <a:bevelT/>
                  <a:bevelB/>
                </a:sp3d>
              </c:spPr>
            </c:marker>
            <c:bubble3D val="0"/>
            <c:spPr>
              <a:ln w="136525" cap="rnd">
                <a:gradFill flip="none" rotWithShape="1">
                  <a:gsLst>
                    <a:gs pos="20000">
                      <a:srgbClr val="FFFF00"/>
                    </a:gs>
                    <a:gs pos="52000">
                      <a:srgbClr val="0F225B"/>
                    </a:gs>
                    <a:gs pos="81000">
                      <a:srgbClr val="66FF99"/>
                    </a:gs>
                  </a:gsLst>
                  <a:path path="rect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8-3A10-4801-A662-D77F4FD01298}"/>
              </c:ext>
            </c:extLst>
          </c:dPt>
          <c:cat>
            <c:strRef>
              <c:f>'Dash Data'!$F$59:$G$59</c:f>
              <c:strCache>
                <c:ptCount val="2"/>
                <c:pt idx="0">
                  <c:v>MAX VACANCY</c:v>
                </c:pt>
                <c:pt idx="1">
                  <c:v>CURRENT VACANCY</c:v>
                </c:pt>
              </c:strCache>
            </c:strRef>
          </c:cat>
          <c:val>
            <c:numRef>
              <c:f>'Dash Data'!$F$60:$G$60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10-4801-A662-D77F4FD0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639263"/>
        <c:axId val="1152644255"/>
      </c:lineChart>
      <c:catAx>
        <c:axId val="10799542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79953423"/>
        <c:crosses val="autoZero"/>
        <c:auto val="1"/>
        <c:lblAlgn val="ctr"/>
        <c:lblOffset val="100"/>
        <c:noMultiLvlLbl val="0"/>
      </c:catAx>
      <c:valAx>
        <c:axId val="107995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079954255"/>
        <c:crosses val="autoZero"/>
        <c:crossBetween val="between"/>
      </c:valAx>
      <c:valAx>
        <c:axId val="115264425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FF9933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1152639263"/>
        <c:crosses val="max"/>
        <c:crossBetween val="between"/>
      </c:valAx>
      <c:catAx>
        <c:axId val="11526392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2644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bg1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n-US"/>
              <a:t>RENTAL RATE SENSITIVITY</a:t>
            </a:r>
          </a:p>
        </c:rich>
      </c:tx>
      <c:layout>
        <c:manualLayout>
          <c:xMode val="edge"/>
          <c:yMode val="edge"/>
          <c:x val="0.14210081515021819"/>
          <c:y val="1.829113242738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rgbClr val="66FF99"/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24541044282025E-2"/>
          <c:y val="0.19938457430685275"/>
          <c:w val="0.73925789858467472"/>
          <c:h val="0.400490677241833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'Dash Data'!$E$57</c:f>
              <c:strCache>
                <c:ptCount val="1"/>
                <c:pt idx="0">
                  <c:v>EST VALUE</c:v>
                </c:pt>
              </c:strCache>
            </c:strRef>
          </c:tx>
          <c:spPr>
            <a:gradFill>
              <a:gsLst>
                <a:gs pos="0">
                  <a:srgbClr val="C14781"/>
                </a:gs>
                <a:gs pos="52000">
                  <a:srgbClr val="FF7C80"/>
                </a:gs>
                <a:gs pos="97000">
                  <a:srgbClr val="0F225B">
                    <a:alpha val="85000"/>
                    <a:lumMod val="90000"/>
                  </a:srgbClr>
                </a:gs>
              </a:gsLst>
              <a:path path="shape">
                <a:fillToRect l="50000" t="50000" r="50000" b="50000"/>
              </a:path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66FF99">
                      <a:lumMod val="76000"/>
                    </a:srgbClr>
                  </a:gs>
                  <a:gs pos="97000">
                    <a:srgbClr val="0F225B">
                      <a:alpha val="85000"/>
                      <a:lumMod val="90000"/>
                    </a:srgbClr>
                  </a:gs>
                </a:gsLst>
                <a:path path="circle">
                  <a:fillToRect r="100000" b="100000"/>
                </a:path>
                <a:tileRect l="-100000" t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B5-4112-81F3-390D245917A7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C14781"/>
                  </a:gs>
                  <a:gs pos="52000">
                    <a:srgbClr val="FF7C80"/>
                  </a:gs>
                  <a:gs pos="97000">
                    <a:srgbClr val="0F225B">
                      <a:alpha val="85000"/>
                      <a:lumMod val="90000"/>
                    </a:srgb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B5-4112-81F3-390D245917A7}"/>
              </c:ext>
            </c:extLst>
          </c:dPt>
          <c:dLbls>
            <c:dLbl>
              <c:idx val="0"/>
              <c:layout>
                <c:manualLayout>
                  <c:x val="-1.6815140511399682E-2"/>
                  <c:y val="0.243555488556646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CCFF99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5-4112-81F3-390D245917A7}"/>
                </c:ext>
              </c:extLst>
            </c:dLbl>
            <c:dLbl>
              <c:idx val="1"/>
              <c:layout>
                <c:manualLayout>
                  <c:x val="1.4412977581199728E-2"/>
                  <c:y val="0.327792786729908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CCFF99"/>
                      </a:solidFill>
                      <a:latin typeface="Arial Black" panose="020B0A040201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5-4112-81F3-390D24591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CCFF99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 Data'!$F$55:$G$55</c:f>
              <c:strCache>
                <c:ptCount val="2"/>
                <c:pt idx="0">
                  <c:v>LOW RENT</c:v>
                </c:pt>
                <c:pt idx="1">
                  <c:v>CURRENT RENT</c:v>
                </c:pt>
              </c:strCache>
            </c:strRef>
          </c:cat>
          <c:val>
            <c:numRef>
              <c:f>'Dash Data'!$F$57:$G$57</c:f>
              <c:numCache>
                <c:formatCode>"$"#,##0_);[Red]\("$"#,##0\)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5-4112-81F3-390D2459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89115039"/>
        <c:axId val="589100895"/>
      </c:barChart>
      <c:lineChart>
        <c:grouping val="stacked"/>
        <c:varyColors val="0"/>
        <c:ser>
          <c:idx val="0"/>
          <c:order val="0"/>
          <c:tx>
            <c:strRef>
              <c:f>'Dash Data'!$E$56</c:f>
              <c:strCache>
                <c:ptCount val="1"/>
                <c:pt idx="0">
                  <c:v>EST LTV</c:v>
                </c:pt>
              </c:strCache>
            </c:strRef>
          </c:tx>
          <c:spPr>
            <a:ln w="136525" cap="rnd">
              <a:gradFill flip="none" rotWithShape="1">
                <a:gsLst>
                  <a:gs pos="30000">
                    <a:srgbClr val="C14781">
                      <a:lumMod val="100000"/>
                    </a:srgbClr>
                  </a:gs>
                  <a:gs pos="0">
                    <a:srgbClr val="0F225B"/>
                  </a:gs>
                  <a:gs pos="100000">
                    <a:srgbClr val="FFFF00"/>
                  </a:gs>
                </a:gsLst>
                <a:lin ang="18900000" scaled="1"/>
                <a:tileRect/>
              </a:gradFill>
              <a:round/>
              <a:headEnd type="diamond" w="sm" len="sm"/>
              <a:tailEnd type="diamond" w="sm" len="sm"/>
            </a:ln>
            <a:effectLst/>
          </c:spPr>
          <c:marker>
            <c:symbol val="circle"/>
            <c:size val="5"/>
            <c:spPr>
              <a:solidFill>
                <a:srgbClr val="FF7C80"/>
              </a:solidFill>
              <a:ln w="9525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marker>
          <c:dPt>
            <c:idx val="1"/>
            <c:marker>
              <c:symbol val="circle"/>
              <c:size val="5"/>
              <c:spPr>
                <a:solidFill>
                  <a:srgbClr val="FF7C80"/>
                </a:solidFill>
                <a:ln w="9525">
                  <a:solidFill>
                    <a:schemeClr val="accent1"/>
                  </a:solidFill>
                </a:ln>
                <a:effectLst/>
                <a:scene3d>
                  <a:camera prst="orthographicFront"/>
                  <a:lightRig rig="threePt" dir="t"/>
                </a:scene3d>
                <a:sp3d>
                  <a:bevelT/>
                  <a:bevelB/>
                </a:sp3d>
              </c:spPr>
            </c:marker>
            <c:bubble3D val="0"/>
            <c:spPr>
              <a:ln w="136525" cap="rnd">
                <a:gradFill flip="none" rotWithShape="1">
                  <a:gsLst>
                    <a:gs pos="38000">
                      <a:srgbClr val="00FFCC"/>
                    </a:gs>
                    <a:gs pos="0">
                      <a:srgbClr val="0F225B"/>
                    </a:gs>
                    <a:gs pos="100000">
                      <a:srgbClr val="FFFF00"/>
                    </a:gs>
                  </a:gsLst>
                  <a:path path="circle">
                    <a:fillToRect l="100000" t="100000"/>
                  </a:path>
                  <a:tileRect r="-100000" b="-100000"/>
                </a:gradFill>
                <a:round/>
                <a:headEnd type="diamond" w="sm" len="sm"/>
                <a:tailEnd type="diamond" w="sm" len="sm"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B5-4112-81F3-390D245917A7}"/>
              </c:ext>
            </c:extLst>
          </c:dPt>
          <c:cat>
            <c:strRef>
              <c:f>'Dash Data'!$F$55:$G$55</c:f>
              <c:strCache>
                <c:ptCount val="2"/>
                <c:pt idx="0">
                  <c:v>LOW RENT</c:v>
                </c:pt>
                <c:pt idx="1">
                  <c:v>CURRENT RENT</c:v>
                </c:pt>
              </c:strCache>
            </c:strRef>
          </c:cat>
          <c:val>
            <c:numRef>
              <c:f>'Dash Data'!$F$56:$G$56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B5-4112-81F3-390D2459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117535"/>
        <c:axId val="589114623"/>
      </c:lineChart>
      <c:catAx>
        <c:axId val="589117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9114623"/>
        <c:crosses val="autoZero"/>
        <c:auto val="1"/>
        <c:lblAlgn val="ctr"/>
        <c:lblOffset val="100"/>
        <c:noMultiLvlLbl val="0"/>
      </c:catAx>
      <c:valAx>
        <c:axId val="58911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589117535"/>
        <c:crosses val="autoZero"/>
        <c:crossBetween val="between"/>
      </c:valAx>
      <c:valAx>
        <c:axId val="589100895"/>
        <c:scaling>
          <c:orientation val="minMax"/>
        </c:scaling>
        <c:delete val="0"/>
        <c:axPos val="r"/>
        <c:numFmt formatCode="&quot;$&quot;#,##0_);[Red]\(&quot;$&quot;#,##0\)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66FF99"/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en-US"/>
          </a:p>
        </c:txPr>
        <c:crossAx val="589115039"/>
        <c:crosses val="max"/>
        <c:crossBetween val="between"/>
      </c:valAx>
      <c:catAx>
        <c:axId val="5891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100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rgbClr val="66FF99"/>
          </a:solidFill>
          <a:latin typeface="Arial Black" panose="020B0A040201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_xlchart.v2.0</cx:f>
      </cx:strDim>
      <cx:numDim type="val">
        <cx:f dir="row">_xlchart.v2.1</cx:f>
      </cx:numDim>
    </cx:data>
  </cx:chartData>
  <cx:chart>
    <cx:title pos="t" align="ctr" overlay="0">
      <cx:tx>
        <cx:txData>
          <cx:v>RENTAL SENSITIVITY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RENTAL SENSITIVITY</a:t>
          </a:r>
        </a:p>
      </cx:txPr>
    </cx:title>
    <cx:plotArea>
      <cx:plotAreaRegion>
        <cx:series layoutId="funnel" uniqueId="{10D3D299-922D-445A-ABE6-A5741C7DDCE4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_xlchart.v2.8</cx:f>
      </cx:strDim>
      <cx:numDim type="val">
        <cx:f dir="row">_xlchart.v2.9</cx:f>
      </cx:numDim>
    </cx:data>
  </cx:chartData>
  <cx:chart>
    <cx:title pos="t" align="ctr" overlay="0">
      <cx:tx>
        <cx:txData>
          <cx:v>VACANCY / VAC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VACANCY / VAC RATE</a:t>
          </a:r>
        </a:p>
      </cx:txPr>
    </cx:title>
    <cx:plotArea>
      <cx:plotAreaRegion>
        <cx:series layoutId="funnel" uniqueId="{3BC81610-23D5-48EC-B284-5AE3C97FCB85}">
          <cx:tx>
            <cx:txData>
              <cx:f>_xlchart.v2.7</cx:f>
              <cx:v>CURRENT AVERAGE VACANCY RATE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_xlchart.v2.3</cx:f>
      </cx:strDim>
      <cx:numDim type="val">
        <cx:f dir="row">_xlchart.v2.4</cx:f>
      </cx:numDim>
    </cx:data>
  </cx:chartData>
  <cx:chart>
    <cx:title pos="t" align="ctr" overlay="0">
      <cx:tx>
        <cx:txData>
          <cx:v>VACANCY / DSC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VACANCY / DSC</a:t>
          </a:r>
        </a:p>
      </cx:txPr>
    </cx:title>
    <cx:plotArea>
      <cx:plotAreaRegion>
        <cx:series layoutId="funnel" uniqueId="{73BE4FBA-71E0-4A44-BF95-3C1255595560}">
          <cx:tx>
            <cx:txData>
              <cx:f>_xlchart.v2.2</cx:f>
              <cx:v>DSC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_xlchart.v2.5</cx:f>
      </cx:strDim>
      <cx:numDim type="val">
        <cx:f dir="row">_xlchart.v2.6</cx:f>
      </cx:numDim>
    </cx:data>
  </cx:chartData>
  <cx:chart>
    <cx:title pos="t" align="ctr" overlay="0">
      <cx:tx>
        <cx:txData>
          <cx:v>RENT  SENSITIVITY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RENT  SENSITIVITY</a:t>
          </a:r>
        </a:p>
      </cx:txPr>
    </cx:title>
    <cx:plotArea>
      <cx:plotAreaRegion>
        <cx:series layoutId="funnel" uniqueId="{82D9F8C3-0FFF-4DE2-BB07-0F1C3B218552}">
          <cx:tx>
            <cx:txData>
              <cx:f>_xlchart.v2.5</cx:f>
              <cx:v>CURRENT RENT LOW RENT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_xlchart.v2.14</cx:f>
      </cx:strDim>
      <cx:numDim type="val">
        <cx:f dir="row">_xlchart.v2.15</cx:f>
      </cx:numDim>
    </cx:data>
  </cx:chartData>
  <cx:chart>
    <cx:title pos="t" align="ctr" overlay="0">
      <cx:tx>
        <cx:txData>
          <cx:v>VALUE / RENTAL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VALUE / RENTAL RATE</a:t>
          </a:r>
        </a:p>
      </cx:txPr>
    </cx:title>
    <cx:plotArea>
      <cx:plotAreaRegion>
        <cx:series layoutId="funnel" uniqueId="{54B6E0A1-8450-46AA-A8F0-FDBD25784B2F}">
          <cx:tx>
            <cx:txData>
              <cx:f>_xlchart.v2.13</cx:f>
              <cx:v>VALUE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_xlchart.v2.11</cx:f>
      </cx:strDim>
      <cx:numDim type="val">
        <cx:f dir="row">_xlchart.v2.12</cx:f>
      </cx:numDim>
    </cx:data>
  </cx:chartData>
  <cx:chart>
    <cx:title pos="t" align="ctr" overlay="0">
      <cx:tx>
        <cx:txData>
          <cx:v>VALUE/ VACANCY RATE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VALUE/ VACANCY RATE</a:t>
          </a:r>
        </a:p>
      </cx:txPr>
    </cx:title>
    <cx:plotArea>
      <cx:plotAreaRegion>
        <cx:series layoutId="funnel" uniqueId="{CED7B441-9A1E-4C81-872A-45DA54887F17}">
          <cx:tx>
            <cx:txData>
              <cx:f>_xlchart.v2.10</cx:f>
              <cx:v>VALUE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#'Inc Vacancy'!A1"/><Relationship Id="rId18" Type="http://schemas.openxmlformats.org/officeDocument/2006/relationships/image" Target="../media/image8.svg"/><Relationship Id="rId3" Type="http://schemas.openxmlformats.org/officeDocument/2006/relationships/chart" Target="../charts/chart3.xml"/><Relationship Id="rId7" Type="http://schemas.openxmlformats.org/officeDocument/2006/relationships/chart" Target="../charts/chart4.xml"/><Relationship Id="rId12" Type="http://schemas.openxmlformats.org/officeDocument/2006/relationships/chart" Target="../charts/chart7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hyperlink" Target="#'Int Rate'!A1"/><Relationship Id="rId1" Type="http://schemas.openxmlformats.org/officeDocument/2006/relationships/chart" Target="../charts/chart1.xml"/><Relationship Id="rId6" Type="http://schemas.openxmlformats.org/officeDocument/2006/relationships/image" Target="../media/image2.svg"/><Relationship Id="rId11" Type="http://schemas.openxmlformats.org/officeDocument/2006/relationships/chart" Target="../charts/chart6.xml"/><Relationship Id="rId5" Type="http://schemas.openxmlformats.org/officeDocument/2006/relationships/image" Target="../media/image1.png"/><Relationship Id="rId15" Type="http://schemas.openxmlformats.org/officeDocument/2006/relationships/image" Target="../media/image6.svg"/><Relationship Id="rId10" Type="http://schemas.openxmlformats.org/officeDocument/2006/relationships/chart" Target="../charts/chart5.xml"/><Relationship Id="rId4" Type="http://schemas.openxmlformats.org/officeDocument/2006/relationships/hyperlink" Target="#Analysis!A1"/><Relationship Id="rId9" Type="http://schemas.openxmlformats.org/officeDocument/2006/relationships/image" Target="../media/image4.svg"/><Relationship Id="rId14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568461</xdr:colOff>
      <xdr:row>14</xdr:row>
      <xdr:rowOff>115936</xdr:rowOff>
    </xdr:from>
    <xdr:to>
      <xdr:col>16</xdr:col>
      <xdr:colOff>555374</xdr:colOff>
      <xdr:row>42</xdr:row>
      <xdr:rowOff>117806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677071-9E73-4A77-A544-A8F02C0E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516103</xdr:colOff>
      <xdr:row>41</xdr:row>
      <xdr:rowOff>44876</xdr:rowOff>
    </xdr:from>
    <xdr:to>
      <xdr:col>21</xdr:col>
      <xdr:colOff>89756</xdr:colOff>
      <xdr:row>65</xdr:row>
      <xdr:rowOff>67319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3F0012-C029-49BC-BB76-C14689E05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583419</xdr:colOff>
      <xdr:row>15</xdr:row>
      <xdr:rowOff>44877</xdr:rowOff>
    </xdr:from>
    <xdr:to>
      <xdr:col>24</xdr:col>
      <xdr:colOff>740494</xdr:colOff>
      <xdr:row>46</xdr:row>
      <xdr:rowOff>179513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9EC9E3-B068-4B14-A67C-C4F62637F3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218782</xdr:colOff>
      <xdr:row>17</xdr:row>
      <xdr:rowOff>44492</xdr:rowOff>
    </xdr:from>
    <xdr:to>
      <xdr:col>3</xdr:col>
      <xdr:colOff>510493</xdr:colOff>
      <xdr:row>27</xdr:row>
      <xdr:rowOff>5613</xdr:rowOff>
    </xdr:to>
    <xdr:pic>
      <xdr:nvPicPr>
        <xdr:cNvPr id="5" name="Graphic 4" descr="Bank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FEC4C7-27F4-4CCC-B677-B2D3118EC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14400" y="2524030"/>
          <a:ext cx="1682945" cy="1419673"/>
        </a:xfrm>
        <a:prstGeom prst="rect">
          <a:avLst/>
        </a:prstGeom>
      </xdr:spPr>
    </xdr:pic>
    <xdr:clientData/>
  </xdr:twoCellAnchor>
  <xdr:twoCellAnchor>
    <xdr:from>
      <xdr:col>21</xdr:col>
      <xdr:colOff>551630</xdr:colOff>
      <xdr:row>11</xdr:row>
      <xdr:rowOff>78537</xdr:rowOff>
    </xdr:from>
    <xdr:to>
      <xdr:col>38</xdr:col>
      <xdr:colOff>5609</xdr:colOff>
      <xdr:row>65</xdr:row>
      <xdr:rowOff>162684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AB761F-DB85-4AFC-9BAF-C074BF91B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30</xdr:col>
      <xdr:colOff>346875</xdr:colOff>
      <xdr:row>3</xdr:row>
      <xdr:rowOff>90693</xdr:rowOff>
    </xdr:from>
    <xdr:to>
      <xdr:col>36</xdr:col>
      <xdr:colOff>12153</xdr:colOff>
      <xdr:row>10</xdr:row>
      <xdr:rowOff>14621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66324411-65E0-4350-B8ED-7AE7660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406225" y="519844"/>
          <a:ext cx="3317268" cy="925280"/>
        </a:xfrm>
        <a:prstGeom prst="rect">
          <a:avLst/>
        </a:prstGeom>
      </xdr:spPr>
    </xdr:pic>
    <xdr:clientData/>
  </xdr:twoCellAnchor>
  <xdr:twoCellAnchor>
    <xdr:from>
      <xdr:col>24</xdr:col>
      <xdr:colOff>747707</xdr:colOff>
      <xdr:row>16</xdr:row>
      <xdr:rowOff>129025</xdr:rowOff>
    </xdr:from>
    <xdr:to>
      <xdr:col>27</xdr:col>
      <xdr:colOff>353417</xdr:colOff>
      <xdr:row>20</xdr:row>
      <xdr:rowOff>117805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77A1A3-A8AB-4C35-BFFA-B06A3C8FEF45}"/>
            </a:ext>
          </a:extLst>
        </xdr:cNvPr>
        <xdr:cNvSpPr txBox="1">
          <a:spLocks noChangeAspect="1"/>
        </xdr:cNvSpPr>
      </xdr:nvSpPr>
      <xdr:spPr>
        <a:xfrm>
          <a:off x="15490303" y="2417830"/>
          <a:ext cx="2096469" cy="560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2000">
              <a:solidFill>
                <a:srgbClr val="FF00FF"/>
              </a:solidFill>
              <a:latin typeface="Arial Black" panose="020B0A04020102020204" pitchFamily="34" charset="0"/>
            </a:rPr>
            <a:t>PROFORMA</a:t>
          </a:r>
        </a:p>
      </xdr:txBody>
    </xdr:sp>
    <xdr:clientData/>
  </xdr:twoCellAnchor>
  <xdr:oneCellAnchor>
    <xdr:from>
      <xdr:col>31</xdr:col>
      <xdr:colOff>546957</xdr:colOff>
      <xdr:row>64</xdr:row>
      <xdr:rowOff>19582</xdr:rowOff>
    </xdr:from>
    <xdr:ext cx="1405259" cy="325474"/>
    <xdr:sp macro="" textlink="'Dash Data'!I16" fLocksText="0">
      <xdr:nvSpPr>
        <xdr:cNvPr id="9" name="TextBox 8">
          <a:extLst>
            <a:ext uri="{FF2B5EF4-FFF2-40B4-BE49-F238E27FC236}">
              <a16:creationId xmlns:a16="http://schemas.microsoft.com/office/drawing/2014/main" id="{C6F90BEF-C757-40DC-8067-8EE79CA7712F}"/>
            </a:ext>
          </a:extLst>
        </xdr:cNvPr>
        <xdr:cNvSpPr txBox="1">
          <a:spLocks noChangeAspect="1"/>
        </xdr:cNvSpPr>
      </xdr:nvSpPr>
      <xdr:spPr>
        <a:xfrm>
          <a:off x="20214972" y="10336034"/>
          <a:ext cx="1405259" cy="325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fld id="{6497C30C-5587-42CA-AEED-BFA528EEEDC2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0% LTV</a:t>
          </a:fld>
          <a:endParaRPr lang="en-US" sz="1800">
            <a:solidFill>
              <a:srgbClr val="FF00FF"/>
            </a:solidFill>
          </a:endParaRPr>
        </a:p>
      </xdr:txBody>
    </xdr:sp>
    <xdr:clientData fLocksWithSheet="0"/>
  </xdr:oneCellAnchor>
  <xdr:twoCellAnchor>
    <xdr:from>
      <xdr:col>5</xdr:col>
      <xdr:colOff>575940</xdr:colOff>
      <xdr:row>64</xdr:row>
      <xdr:rowOff>224391</xdr:rowOff>
    </xdr:from>
    <xdr:to>
      <xdr:col>15</xdr:col>
      <xdr:colOff>441307</xdr:colOff>
      <xdr:row>118</xdr:row>
      <xdr:rowOff>142116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BE96306-9FFD-4519-92DC-2762ACBB7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292236</xdr:colOff>
      <xdr:row>66</xdr:row>
      <xdr:rowOff>67318</xdr:rowOff>
    </xdr:from>
    <xdr:to>
      <xdr:col>25</xdr:col>
      <xdr:colOff>26180</xdr:colOff>
      <xdr:row>117</xdr:row>
      <xdr:rowOff>97237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D74B61-4992-4D7F-BACB-C012E4FB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270309</xdr:colOff>
      <xdr:row>67</xdr:row>
      <xdr:rowOff>11216</xdr:rowOff>
    </xdr:from>
    <xdr:to>
      <xdr:col>36</xdr:col>
      <xdr:colOff>104467</xdr:colOff>
      <xdr:row>127</xdr:row>
      <xdr:rowOff>143046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4AEA625-BFCE-4E27-9DFC-147E0EBD6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34</xdr:col>
      <xdr:colOff>497421</xdr:colOff>
      <xdr:row>72</xdr:row>
      <xdr:rowOff>191880</xdr:rowOff>
    </xdr:from>
    <xdr:ext cx="740459" cy="4539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21D29BC-E53C-4FAC-8B4E-8D3A5C781235}"/>
            </a:ext>
          </a:extLst>
        </xdr:cNvPr>
        <xdr:cNvSpPr txBox="1">
          <a:spLocks noChangeAspect="1"/>
        </xdr:cNvSpPr>
      </xdr:nvSpPr>
      <xdr:spPr>
        <a:xfrm>
          <a:off x="21991431" y="12101519"/>
          <a:ext cx="740459" cy="45397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2000">
              <a:solidFill>
                <a:srgbClr val="66FF99"/>
              </a:solidFill>
              <a:latin typeface="Arial Black" panose="020B0A04020102020204" pitchFamily="34" charset="0"/>
            </a:rPr>
            <a:t>LTV</a:t>
          </a:r>
        </a:p>
      </xdr:txBody>
    </xdr:sp>
    <xdr:clientData/>
  </xdr:oneCellAnchor>
  <xdr:oneCellAnchor>
    <xdr:from>
      <xdr:col>18</xdr:col>
      <xdr:colOff>329230</xdr:colOff>
      <xdr:row>112</xdr:row>
      <xdr:rowOff>131429</xdr:rowOff>
    </xdr:from>
    <xdr:ext cx="902939" cy="417807"/>
    <xdr:sp macro="" textlink="'Dash Data'!E26">
      <xdr:nvSpPr>
        <xdr:cNvPr id="14" name="TextBox 13">
          <a:extLst>
            <a:ext uri="{FF2B5EF4-FFF2-40B4-BE49-F238E27FC236}">
              <a16:creationId xmlns:a16="http://schemas.microsoft.com/office/drawing/2014/main" id="{1CC1C59C-8A04-406C-AA2A-2093F8582F15}"/>
            </a:ext>
          </a:extLst>
        </xdr:cNvPr>
        <xdr:cNvSpPr txBox="1">
          <a:spLocks noChangeAspect="1"/>
        </xdr:cNvSpPr>
      </xdr:nvSpPr>
      <xdr:spPr>
        <a:xfrm>
          <a:off x="12867168" y="18183817"/>
          <a:ext cx="902939" cy="417807"/>
        </a:xfrm>
        <a:prstGeom prst="rect">
          <a:avLst/>
        </a:prstGeom>
        <a:solidFill>
          <a:schemeClr val="tx1">
            <a:alpha val="97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A7EBC1C9-C0E2-4404-BE2A-8196C8D8580C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0.00X</a:t>
          </a:fld>
          <a:endParaRPr lang="en-US" sz="3600">
            <a:solidFill>
              <a:srgbClr val="FF9933"/>
            </a:solidFill>
            <a:latin typeface="Arial Black" panose="020B0A04020102020204" pitchFamily="34" charset="0"/>
          </a:endParaRPr>
        </a:p>
      </xdr:txBody>
    </xdr:sp>
    <xdr:clientData/>
  </xdr:oneCellAnchor>
  <xdr:twoCellAnchor>
    <xdr:from>
      <xdr:col>21</xdr:col>
      <xdr:colOff>196406</xdr:colOff>
      <xdr:row>112</xdr:row>
      <xdr:rowOff>84150</xdr:rowOff>
    </xdr:from>
    <xdr:to>
      <xdr:col>22</xdr:col>
      <xdr:colOff>297257</xdr:colOff>
      <xdr:row>115</xdr:row>
      <xdr:rowOff>75611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A2A14A3-F6AB-40E5-AB69-C1F198A92428}"/>
            </a:ext>
          </a:extLst>
        </xdr:cNvPr>
        <xdr:cNvSpPr txBox="1">
          <a:spLocks noChangeAspect="1"/>
        </xdr:cNvSpPr>
      </xdr:nvSpPr>
      <xdr:spPr>
        <a:xfrm>
          <a:off x="13113007" y="17847632"/>
          <a:ext cx="709516" cy="420612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DSC</a:t>
          </a:r>
          <a:endParaRPr lang="en-US" sz="1100">
            <a:solidFill>
              <a:srgbClr val="FF9933"/>
            </a:solidFill>
            <a:latin typeface="Arial Black" panose="020B0A04020102020204" pitchFamily="34" charset="0"/>
          </a:endParaRPr>
        </a:p>
      </xdr:txBody>
    </xdr:sp>
    <xdr:clientData/>
  </xdr:twoCellAnchor>
  <xdr:oneCellAnchor>
    <xdr:from>
      <xdr:col>23</xdr:col>
      <xdr:colOff>433944</xdr:colOff>
      <xdr:row>112</xdr:row>
      <xdr:rowOff>127687</xdr:rowOff>
    </xdr:from>
    <xdr:ext cx="902939" cy="417807"/>
    <xdr:sp macro="" textlink="'Dash Data'!G34">
      <xdr:nvSpPr>
        <xdr:cNvPr id="16" name="TextBox 15">
          <a:extLst>
            <a:ext uri="{FF2B5EF4-FFF2-40B4-BE49-F238E27FC236}">
              <a16:creationId xmlns:a16="http://schemas.microsoft.com/office/drawing/2014/main" id="{45DA17BF-CDF7-4DFB-957D-979116A6D82F}"/>
            </a:ext>
          </a:extLst>
        </xdr:cNvPr>
        <xdr:cNvSpPr txBox="1"/>
      </xdr:nvSpPr>
      <xdr:spPr>
        <a:xfrm>
          <a:off x="14567875" y="17891169"/>
          <a:ext cx="902939" cy="417807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fld id="{619E315C-AF76-4C92-9EF6-16F1C1A68B6E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0.00X</a:t>
          </a:fld>
          <a:endParaRPr lang="en-US" sz="2400">
            <a:solidFill>
              <a:srgbClr val="FF9933"/>
            </a:solidFill>
          </a:endParaRPr>
        </a:p>
      </xdr:txBody>
    </xdr:sp>
    <xdr:clientData/>
  </xdr:oneCellAnchor>
  <xdr:twoCellAnchor editAs="oneCell">
    <xdr:from>
      <xdr:col>1</xdr:col>
      <xdr:colOff>274881</xdr:colOff>
      <xdr:row>35</xdr:row>
      <xdr:rowOff>7265</xdr:rowOff>
    </xdr:from>
    <xdr:to>
      <xdr:col>3</xdr:col>
      <xdr:colOff>493662</xdr:colOff>
      <xdr:row>44</xdr:row>
      <xdr:rowOff>117807</xdr:rowOff>
    </xdr:to>
    <xdr:pic>
      <xdr:nvPicPr>
        <xdr:cNvPr id="17" name="Graphic 16" descr="Bar graph with upward tren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0009929-92CB-4748-83C3-099C98F0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970499" y="5319761"/>
          <a:ext cx="1610015" cy="1423238"/>
        </a:xfrm>
        <a:prstGeom prst="rect">
          <a:avLst/>
        </a:prstGeom>
      </xdr:spPr>
    </xdr:pic>
    <xdr:clientData/>
  </xdr:twoCellAnchor>
  <xdr:twoCellAnchor editAs="oneCell">
    <xdr:from>
      <xdr:col>1</xdr:col>
      <xdr:colOff>258051</xdr:colOff>
      <xdr:row>50</xdr:row>
      <xdr:rowOff>39270</xdr:rowOff>
    </xdr:from>
    <xdr:to>
      <xdr:col>3</xdr:col>
      <xdr:colOff>530155</xdr:colOff>
      <xdr:row>58</xdr:row>
      <xdr:rowOff>134638</xdr:rowOff>
    </xdr:to>
    <xdr:pic>
      <xdr:nvPicPr>
        <xdr:cNvPr id="18" name="Graphic 17" descr="Abacus outline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47C9432-BC9D-4777-96BC-71051BDD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66716" y="7926671"/>
          <a:ext cx="1489434" cy="1239771"/>
        </a:xfrm>
        <a:prstGeom prst="rect">
          <a:avLst/>
        </a:prstGeom>
      </xdr:spPr>
    </xdr:pic>
    <xdr:clientData/>
  </xdr:twoCellAnchor>
  <xdr:oneCellAnchor>
    <xdr:from>
      <xdr:col>18</xdr:col>
      <xdr:colOff>359027</xdr:colOff>
      <xdr:row>71</xdr:row>
      <xdr:rowOff>145855</xdr:rowOff>
    </xdr:from>
    <xdr:ext cx="3829635" cy="381708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56565C-FB2E-46F7-9749-00E2053A06F3}"/>
            </a:ext>
          </a:extLst>
        </xdr:cNvPr>
        <xdr:cNvSpPr txBox="1">
          <a:spLocks noChangeAspect="1"/>
        </xdr:cNvSpPr>
      </xdr:nvSpPr>
      <xdr:spPr>
        <a:xfrm>
          <a:off x="11449633" y="11780613"/>
          <a:ext cx="3829635" cy="381708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solidFill>
                <a:srgbClr val="FF9933"/>
              </a:solidFill>
              <a:latin typeface="Arial Black" panose="020B0A04020102020204" pitchFamily="34" charset="0"/>
            </a:rPr>
            <a:t>STRESSED               PROJECTED</a:t>
          </a:r>
        </a:p>
      </xdr:txBody>
    </xdr:sp>
    <xdr:clientData/>
  </xdr:oneCellAnchor>
  <xdr:oneCellAnchor>
    <xdr:from>
      <xdr:col>27</xdr:col>
      <xdr:colOff>544153</xdr:colOff>
      <xdr:row>71</xdr:row>
      <xdr:rowOff>153095</xdr:rowOff>
    </xdr:from>
    <xdr:ext cx="4031587" cy="381708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A20193E-1B37-44A2-B652-CA082895E2E6}"/>
            </a:ext>
          </a:extLst>
        </xdr:cNvPr>
        <xdr:cNvSpPr txBox="1">
          <a:spLocks noChangeAspect="1"/>
        </xdr:cNvSpPr>
      </xdr:nvSpPr>
      <xdr:spPr>
        <a:xfrm>
          <a:off x="17777508" y="11787853"/>
          <a:ext cx="4031587" cy="381708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600">
              <a:solidFill>
                <a:srgbClr val="66FF99"/>
              </a:solidFill>
              <a:latin typeface="Arial Black" panose="020B0A04020102020204" pitchFamily="34" charset="0"/>
              <a:ea typeface="+mn-ea"/>
              <a:cs typeface="+mn-cs"/>
            </a:rPr>
            <a:t>STRESSED                  PROJECTED</a:t>
          </a:r>
        </a:p>
      </xdr:txBody>
    </xdr:sp>
    <xdr:clientData/>
  </xdr:oneCellAnchor>
  <xdr:oneCellAnchor>
    <xdr:from>
      <xdr:col>17</xdr:col>
      <xdr:colOff>95368</xdr:colOff>
      <xdr:row>43</xdr:row>
      <xdr:rowOff>123415</xdr:rowOff>
    </xdr:from>
    <xdr:ext cx="1554480" cy="381468"/>
    <xdr:sp macro="" textlink="'Dash Data'!E16">
      <xdr:nvSpPr>
        <xdr:cNvPr id="21" name="TextBox 20">
          <a:extLst>
            <a:ext uri="{FF2B5EF4-FFF2-40B4-BE49-F238E27FC236}">
              <a16:creationId xmlns:a16="http://schemas.microsoft.com/office/drawing/2014/main" id="{686C3D86-BADA-4C57-985D-C9540DDD5CB6}"/>
            </a:ext>
          </a:extLst>
        </xdr:cNvPr>
        <xdr:cNvSpPr txBox="1"/>
      </xdr:nvSpPr>
      <xdr:spPr>
        <a:xfrm>
          <a:off x="10577309" y="6484946"/>
          <a:ext cx="1554480" cy="381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5CA17D35-E559-4B96-BFFE-89E8B518F82B}" type="TxLink">
            <a:rPr lang="en-US" sz="2000" b="0" i="0" u="none" strike="noStrike">
              <a:solidFill>
                <a:srgbClr val="00FFFF"/>
              </a:solidFill>
              <a:latin typeface="Arial Black"/>
            </a:rPr>
            <a:pPr algn="ctr"/>
            <a:t>0</a:t>
          </a:fld>
          <a:endParaRPr lang="en-US" sz="2000">
            <a:solidFill>
              <a:srgbClr val="00FFFF"/>
            </a:solidFill>
          </a:endParaRPr>
        </a:p>
      </xdr:txBody>
    </xdr:sp>
    <xdr:clientData/>
  </xdr:oneCellAnchor>
  <xdr:twoCellAnchor>
    <xdr:from>
      <xdr:col>6</xdr:col>
      <xdr:colOff>527323</xdr:colOff>
      <xdr:row>112</xdr:row>
      <xdr:rowOff>100976</xdr:rowOff>
    </xdr:from>
    <xdr:to>
      <xdr:col>8</xdr:col>
      <xdr:colOff>387079</xdr:colOff>
      <xdr:row>115</xdr:row>
      <xdr:rowOff>93497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DED641F-951B-41DA-AA38-B86C274606FE}"/>
            </a:ext>
          </a:extLst>
        </xdr:cNvPr>
        <xdr:cNvSpPr txBox="1"/>
      </xdr:nvSpPr>
      <xdr:spPr>
        <a:xfrm>
          <a:off x="4717855" y="18153364"/>
          <a:ext cx="1250990" cy="430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0CA28AC9-B461-41B5-88C1-F1F847B216F6}" type="TxLink">
            <a:rPr lang="en-US" sz="1400" b="1" i="0" u="none" strike="noStrike">
              <a:solidFill>
                <a:srgbClr val="9933FF"/>
              </a:solidFill>
              <a:latin typeface="Arial Black"/>
            </a:rPr>
            <a:pPr algn="ctr"/>
            <a:t>0.00%</a:t>
          </a:fld>
          <a:endParaRPr lang="en-US" sz="1100">
            <a:solidFill>
              <a:srgbClr val="9933FF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431956</xdr:colOff>
      <xdr:row>2</xdr:row>
      <xdr:rowOff>64513</xdr:rowOff>
    </xdr:from>
    <xdr:to>
      <xdr:col>4</xdr:col>
      <xdr:colOff>566104</xdr:colOff>
      <xdr:row>2</xdr:row>
      <xdr:rowOff>499487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C4E8413-4FA4-4FD9-9B21-FABAD06A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5374" y="364638"/>
          <a:ext cx="1525383" cy="4349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564724</xdr:colOff>
      <xdr:row>31</xdr:row>
      <xdr:rowOff>89758</xdr:rowOff>
    </xdr:from>
    <xdr:to>
      <xdr:col>10</xdr:col>
      <xdr:colOff>243093</xdr:colOff>
      <xdr:row>35</xdr:row>
      <xdr:rowOff>153334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D5E852D-7CE8-40B5-BF00-B070812940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2741" y="6695316"/>
              <a:ext cx="1880222" cy="8713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164555</xdr:colOff>
      <xdr:row>36</xdr:row>
      <xdr:rowOff>186993</xdr:rowOff>
    </xdr:from>
    <xdr:to>
      <xdr:col>10</xdr:col>
      <xdr:colOff>564719</xdr:colOff>
      <xdr:row>40</xdr:row>
      <xdr:rowOff>175772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D70747C-9247-45A8-8B16-9CBE5CBBCA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32572" y="7802318"/>
              <a:ext cx="2602017" cy="796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33656</xdr:colOff>
      <xdr:row>37</xdr:row>
      <xdr:rowOff>11221</xdr:rowOff>
    </xdr:from>
    <xdr:to>
      <xdr:col>15</xdr:col>
      <xdr:colOff>280490</xdr:colOff>
      <xdr:row>40</xdr:row>
      <xdr:rowOff>160815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F06630F-ABA4-4663-8A25-F3248F76B9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99143" y="7828500"/>
              <a:ext cx="3029303" cy="7554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104715</xdr:colOff>
      <xdr:row>32</xdr:row>
      <xdr:rowOff>934</xdr:rowOff>
    </xdr:from>
    <xdr:to>
      <xdr:col>15</xdr:col>
      <xdr:colOff>3741</xdr:colOff>
      <xdr:row>35</xdr:row>
      <xdr:rowOff>149596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45BE5F20-BCEC-4870-BAC8-B81C1697FA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70202" y="6808446"/>
              <a:ext cx="2681495" cy="7545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29919</xdr:colOff>
      <xdr:row>31</xdr:row>
      <xdr:rowOff>172970</xdr:rowOff>
    </xdr:from>
    <xdr:to>
      <xdr:col>19</xdr:col>
      <xdr:colOff>456266</xdr:colOff>
      <xdr:row>35</xdr:row>
      <xdr:rowOff>145855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3F6682B2-BB4C-43D0-A70A-1D1F4A6452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873492" y="6778528"/>
              <a:ext cx="2513199" cy="7806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411386</xdr:colOff>
      <xdr:row>37</xdr:row>
      <xdr:rowOff>19632</xdr:rowOff>
    </xdr:from>
    <xdr:to>
      <xdr:col>20</xdr:col>
      <xdr:colOff>53291</xdr:colOff>
      <xdr:row>40</xdr:row>
      <xdr:rowOff>194474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F868FBE-7858-4BB6-9370-341ABBC1F4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59342" y="7836911"/>
              <a:ext cx="3119991" cy="7807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0.3313</cdr:x>
      <cdr:y>0.26561</cdr:y>
    </cdr:from>
    <cdr:to>
      <cdr:x>0.47423</cdr:x>
      <cdr:y>0.38718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A9A3819-5B97-AE0E-65A9-53EBD5EF8FA5}"/>
            </a:ext>
          </a:extLst>
        </cdr:cNvPr>
        <cdr:cNvSpPr txBox="1"/>
      </cdr:nvSpPr>
      <cdr:spPr>
        <a:xfrm xmlns:a="http://schemas.openxmlformats.org/drawingml/2006/main">
          <a:off x="1983071" y="894765"/>
          <a:ext cx="855497" cy="409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0.60161</cdr:x>
      <cdr:y>0.08996</cdr:y>
    </cdr:from>
    <cdr:to>
      <cdr:x>0.78729</cdr:x>
      <cdr:y>0.13931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E9C17EB-806A-3A8A-353D-0DE1E4319752}"/>
            </a:ext>
          </a:extLst>
        </cdr:cNvPr>
        <cdr:cNvSpPr txBox="1"/>
      </cdr:nvSpPr>
      <cdr:spPr>
        <a:xfrm xmlns:a="http://schemas.openxmlformats.org/drawingml/2006/main">
          <a:off x="6323496" y="827660"/>
          <a:ext cx="1951624" cy="4539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2000">
              <a:solidFill>
                <a:srgbClr val="FF00FF"/>
              </a:solidFill>
              <a:latin typeface="Arial Black" panose="020B0A04020102020204" pitchFamily="34" charset="0"/>
            </a:rPr>
            <a:t>HISTORICAL</a:t>
          </a:r>
        </a:p>
      </cdr:txBody>
    </cdr:sp>
  </cdr:relSizeAnchor>
  <cdr:relSizeAnchor xmlns:cdr="http://schemas.openxmlformats.org/drawingml/2006/chartDrawing">
    <cdr:from>
      <cdr:x>0.09684</cdr:x>
      <cdr:y>0.95775</cdr:y>
    </cdr:from>
    <cdr:to>
      <cdr:x>0.22628</cdr:x>
      <cdr:y>0.99381</cdr:y>
    </cdr:to>
    <cdr:sp macro="" textlink="'Dash Data'!$I$14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46194B5-4B83-9756-BEA4-61AD2132911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013509" y="8679794"/>
          <a:ext cx="1354769" cy="3267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square" lIns="0" tIns="0" rIns="0" bIns="0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2DC71244-1135-4306-AEBE-8DAC4FA2D47D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0% LTV</a:t>
          </a:fld>
          <a:endParaRPr lang="en-US" sz="1800">
            <a:solidFill>
              <a:srgbClr val="FF00FF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0.32946</cdr:x>
      <cdr:y>0.95278</cdr:y>
    </cdr:from>
    <cdr:to>
      <cdr:x>0.47391</cdr:x>
      <cdr:y>0.99907</cdr:y>
    </cdr:to>
    <cdr:sp macro="" textlink="'Dash Data'!$I$17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218D8C3-6227-D2D0-EFFE-00E9DC2C6F6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 flipH="1">
          <a:off x="3448169" y="8634732"/>
          <a:ext cx="1511844" cy="41949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squar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062426FD-CEB1-407F-92F9-5B222AD7D1C0}" type="TxLink">
            <a:rPr lang="en-US" sz="1800" b="0" i="0" u="none" strike="noStrike">
              <a:solidFill>
                <a:srgbClr val="FF00FF"/>
              </a:solidFill>
              <a:latin typeface="Arial Black"/>
            </a:rPr>
            <a:pPr algn="ctr"/>
            <a:t> </a:t>
          </a:fld>
          <a:endParaRPr lang="en-US" sz="1800">
            <a:solidFill>
              <a:srgbClr val="FF00FF"/>
            </a:solidFill>
            <a:latin typeface="Arial Black" panose="020B0A040201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0.08371</cdr:x>
      <cdr:y>0.9447</cdr:y>
    </cdr:from>
    <cdr:to>
      <cdr:x>0.29324</cdr:x>
      <cdr:y>0.98857</cdr:y>
    </cdr:to>
    <cdr:sp macro="" textlink="'Int Rate'!$J$29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9BA2E68-BB49-A0F5-C03E-686E96819F16}"/>
            </a:ext>
          </a:extLst>
        </cdr:cNvPr>
        <cdr:cNvSpPr txBox="1"/>
      </cdr:nvSpPr>
      <cdr:spPr>
        <a:xfrm xmlns:a="http://schemas.openxmlformats.org/drawingml/2006/main">
          <a:off x="571004" y="7898163"/>
          <a:ext cx="1429317" cy="3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418012A5-9487-407E-AA90-178A0BC644CC}" type="TxLink">
            <a:rPr lang="en-US" sz="1400" b="1" i="0" u="none" strike="noStrike">
              <a:solidFill>
                <a:srgbClr val="00B050"/>
              </a:solidFill>
              <a:latin typeface="Arial Black"/>
            </a:rPr>
            <a:t>0.00%</a:t>
          </a:fld>
          <a:endParaRPr lang="en-US" sz="1800">
            <a:solidFill>
              <a:srgbClr val="00B050"/>
            </a:solidFill>
            <a:latin typeface="Arial Black" panose="020B0A040201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0.11802</cdr:x>
      <cdr:y>0.76248</cdr:y>
    </cdr:from>
    <cdr:to>
      <cdr:x>0.2818</cdr:x>
      <cdr:y>0.81566</cdr:y>
    </cdr:to>
    <cdr:sp macro="" textlink="'Dash Data'!$F$33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7F51B1-65D4-3E0F-6424-B14ADBD9068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687591" y="5989780"/>
          <a:ext cx="954216" cy="41776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r"/>
          <a:fld id="{84700C39-1E50-428E-A382-370EE1FB4927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r"/>
            <a:t>25.0%</a:t>
          </a:fld>
          <a:endParaRPr lang="en-US" sz="18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0.00953</cdr:x>
      <cdr:y>0.00893</cdr:y>
    </cdr:from>
    <cdr:to>
      <cdr:x>0.11003</cdr:x>
      <cdr:y>0.07745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5D569FA-B57F-4A5B-8902-F4A0A1BFAFB6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35838" cy="38957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800">
            <a:solidFill>
              <a:schemeClr val="bg1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0.79454</cdr:x>
      <cdr:y>0.76324</cdr:y>
    </cdr:from>
    <cdr:to>
      <cdr:x>0.89228</cdr:x>
      <cdr:y>0.81643</cdr:y>
    </cdr:to>
    <cdr:sp macro="" textlink="'Dash Data'!$G$33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9E3FC3E-92D1-E11F-E07F-F258A8FE6FBE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629153" y="5995734"/>
          <a:ext cx="569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BCA527C4-7F4E-47B3-B969-42826A696154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0.3319</cdr:x>
      <cdr:y>0.76067</cdr:y>
    </cdr:from>
    <cdr:to>
      <cdr:x>0.75303</cdr:x>
      <cdr:y>0.81506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FD5A1231-C0A8-C2EF-9410-3FDB4F3246AB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752470" y="5843244"/>
          <a:ext cx="2223686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VACANCY</a:t>
          </a:r>
          <a:r>
            <a:rPr lang="en-US" sz="1800" baseline="0">
              <a:solidFill>
                <a:srgbClr val="FF9933"/>
              </a:solidFill>
              <a:latin typeface="Arial Black" panose="020B0A04020102020204" pitchFamily="34" charset="0"/>
            </a:rPr>
            <a:t> RATE</a:t>
          </a:r>
          <a:endParaRPr lang="en-US" sz="18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0.00493</cdr:x>
      <cdr:y>0.16035</cdr:y>
    </cdr:from>
    <cdr:to>
      <cdr:x>0.13464</cdr:x>
      <cdr:y>0.21474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92EB9ABE-8421-28DE-C7D4-A3BE3720C9CE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6044" y="1231762"/>
          <a:ext cx="684867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LTV</a:t>
          </a:r>
          <a:endParaRPr lang="en-US" sz="1100">
            <a:solidFill>
              <a:srgbClr val="FF9933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0.16904</cdr:x>
      <cdr:y>0.83237</cdr:y>
    </cdr:from>
    <cdr:to>
      <cdr:x>0.26678</cdr:x>
      <cdr:y>0.88556</cdr:y>
    </cdr:to>
    <cdr:sp macro="" textlink="'Dash Data'!$F$36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2CFA951-EDD6-A5CF-31D1-BFADDB49355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984862" y="6538777"/>
          <a:ext cx="569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fld id="{4FE7CBD6-0DDD-4908-B45B-C0D898E56DED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0.78025</cdr:x>
      <cdr:y>0.83245</cdr:y>
    </cdr:from>
    <cdr:to>
      <cdr:x>0.87798</cdr:x>
      <cdr:y>0.88564</cdr:y>
    </cdr:to>
    <cdr:sp macro="" textlink="'Dash Data'!$G$36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AE4D71FC-5705-07B4-30C8-9DF24AA1E9B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545867" y="6539405"/>
          <a:ext cx="569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/>
        <a:p xmlns:a="http://schemas.openxmlformats.org/drawingml/2006/main">
          <a:pPr algn="ctr"/>
          <a:fld id="{73133B19-3B23-4AF3-83CB-6033B6960EDC}" type="TxLink">
            <a:rPr lang="en-US" sz="1800" b="0" i="0" u="none" strike="noStrike">
              <a:solidFill>
                <a:srgbClr val="FF9933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FF9933"/>
            </a:solidFill>
          </a:endParaRPr>
        </a:p>
      </cdr:txBody>
    </cdr:sp>
  </cdr:relSizeAnchor>
  <cdr:relSizeAnchor xmlns:cdr="http://schemas.openxmlformats.org/drawingml/2006/chartDrawing">
    <cdr:from>
      <cdr:x>0.451</cdr:x>
      <cdr:y>0.83363</cdr:y>
    </cdr:from>
    <cdr:to>
      <cdr:x>0.58071</cdr:x>
      <cdr:y>0.88801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6C4352F6-0A5D-2D09-B224-93F84C51331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381374" y="6403663"/>
          <a:ext cx="684867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9933"/>
              </a:solidFill>
              <a:latin typeface="Arial Black" panose="020B0A04020102020204" pitchFamily="34" charset="0"/>
            </a:rPr>
            <a:t>LTV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0.03137</cdr:x>
      <cdr:y>0.63279</cdr:y>
    </cdr:from>
    <cdr:to>
      <cdr:x>0.26371</cdr:x>
      <cdr:y>0.67786</cdr:y>
    </cdr:to>
    <cdr:sp macro="" textlink="'Dash Data'!$H$26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26470FFA-E775-5635-672B-EC250FEE8445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91199" y="5866104"/>
          <a:ext cx="1416029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lvl="1" algn="ctr"/>
          <a:fld id="{02085134-F7B5-48B8-8CB2-8E54836AD7A7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lvl="1" algn="ctr"/>
            <a:t>$0.00 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0.69273</cdr:x>
      <cdr:y>0.63521</cdr:y>
    </cdr:from>
    <cdr:to>
      <cdr:x>0.84932</cdr:x>
      <cdr:y>0.68028</cdr:y>
    </cdr:to>
    <cdr:sp macro="" textlink="'Dash Data'!$H$24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ADF0246-D7DB-F8E0-DF6F-E6F33BBFB948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221993" y="5888536"/>
          <a:ext cx="954364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/>
        <a:p xmlns:a="http://schemas.openxmlformats.org/drawingml/2006/main">
          <a:pPr algn="ctr"/>
          <a:fld id="{C7B6CF9A-AB83-41E7-9F28-6B336ED22967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$0.00 </a:t>
          </a:fld>
          <a:endParaRPr lang="en-US" sz="24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0.2923</cdr:x>
      <cdr:y>0.634</cdr:y>
    </cdr:from>
    <cdr:to>
      <cdr:x>0.66686</cdr:x>
      <cdr:y>0.68012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EF194F1-0BCB-1055-0AC4-29D5549F7ED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555175" y="5743353"/>
          <a:ext cx="1992917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RENTAL RATE</a:t>
          </a:r>
        </a:p>
      </cdr:txBody>
    </cdr:sp>
  </cdr:relSizeAnchor>
  <cdr:relSizeAnchor xmlns:cdr="http://schemas.openxmlformats.org/drawingml/2006/chartDrawing">
    <cdr:from>
      <cdr:x>0.12471</cdr:x>
      <cdr:y>0.75371</cdr:y>
    </cdr:from>
    <cdr:to>
      <cdr:x>0.27286</cdr:x>
      <cdr:y>0.79878</cdr:y>
    </cdr:to>
    <cdr:sp macro="" textlink="'Dash Data'!$H$27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12A47FC5-E319-588B-AEEC-69DB867F047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760068" y="6987058"/>
          <a:ext cx="902939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t">
          <a:spAutoFit/>
        </a:bodyPr>
        <a:lstStyle xmlns:a="http://schemas.openxmlformats.org/drawingml/2006/main"/>
        <a:p xmlns:a="http://schemas.openxmlformats.org/drawingml/2006/main">
          <a:pPr algn="ctr"/>
          <a:fld id="{78C370A9-AD59-424E-926C-42FE79478ECF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0.00X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0.39694</cdr:x>
      <cdr:y>0.7534</cdr:y>
    </cdr:from>
    <cdr:to>
      <cdr:x>0.53046</cdr:x>
      <cdr:y>0.79953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C0217347-09F5-3DBC-5442-A03E29E88662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111917" y="6825028"/>
          <a:ext cx="710451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DSC</a:t>
          </a:r>
          <a:endParaRPr lang="en-US" sz="16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0.69643</cdr:x>
      <cdr:y>0.75393</cdr:y>
    </cdr:from>
    <cdr:to>
      <cdr:x>0.84458</cdr:x>
      <cdr:y>0.799</cdr:y>
    </cdr:to>
    <cdr:sp macro="" textlink="'Dash Data'!$G$34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9A6BC38-3D6B-4D3C-6B97-6FC100FB2843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244536" y="6989098"/>
          <a:ext cx="902939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horz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01CD791D-6440-4F11-95FD-964C2D837D30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0.00X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0.14374</cdr:x>
      <cdr:y>0.8141</cdr:y>
    </cdr:from>
    <cdr:to>
      <cdr:x>0.26243</cdr:x>
      <cdr:y>0.85917</cdr:y>
    </cdr:to>
    <cdr:sp macro="" textlink="'Dash Data'!$H$25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9B619217-515E-2921-FBBF-D5956BEA4665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876043" y="7546887"/>
          <a:ext cx="723403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fld id="{9D6110FB-B595-4D26-B994-AF57EC04054E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15%</a:t>
          </a:fld>
          <a:endParaRPr lang="en-US" sz="18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0.30808</cdr:x>
      <cdr:y>0.81501</cdr:y>
    </cdr:from>
    <cdr:to>
      <cdr:x>0.9299</cdr:x>
      <cdr:y>0.86114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A5D9C555-DD53-6AE3-D700-4893102DF6BA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639158" y="7383148"/>
          <a:ext cx="3308429" cy="4178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DECLINE IN</a:t>
          </a:r>
          <a:r>
            <a:rPr lang="en-US" sz="1800" baseline="0">
              <a:solidFill>
                <a:srgbClr val="66FF99"/>
              </a:solidFill>
              <a:latin typeface="Arial Black" panose="020B0A04020102020204" pitchFamily="34" charset="0"/>
            </a:rPr>
            <a:t> RENT RATE</a:t>
          </a:r>
          <a:endParaRPr lang="en-US" sz="18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0.7293</cdr:x>
      <cdr:y>0.69307</cdr:y>
    </cdr:from>
    <cdr:to>
      <cdr:x>0.82273</cdr:x>
      <cdr:y>0.73814</cdr:y>
    </cdr:to>
    <cdr:sp macro="" textlink="'Dash Data'!$G$3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93A90F-13B0-7DD5-8FDB-50897F2ED736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444862" y="6424911"/>
          <a:ext cx="569451" cy="417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algn="ctr"/>
          <a:fld id="{57A3327C-1007-4614-B486-B055C8D410AE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 algn="ctr"/>
            <a:t>0%</a:t>
          </a:fld>
          <a:endParaRPr lang="en-US" sz="2400">
            <a:solidFill>
              <a:srgbClr val="66FF99"/>
            </a:solidFill>
          </a:endParaRPr>
        </a:p>
      </cdr:txBody>
    </cdr:sp>
  </cdr:relSizeAnchor>
  <cdr:relSizeAnchor xmlns:cdr="http://schemas.openxmlformats.org/drawingml/2006/chartDrawing">
    <cdr:from>
      <cdr:x>0.40285</cdr:x>
      <cdr:y>0.69538</cdr:y>
    </cdr:from>
    <cdr:to>
      <cdr:x>0.53158</cdr:x>
      <cdr:y>0.7415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EAF4D20-EF24-17A8-6BB7-0B2B6ACF6D14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2143411" y="6299385"/>
          <a:ext cx="684866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66FF99"/>
              </a:solidFill>
              <a:latin typeface="Arial Black" panose="020B0A04020102020204" pitchFamily="34" charset="0"/>
            </a:rPr>
            <a:t>LTV</a:t>
          </a:r>
          <a:endParaRPr lang="en-US" sz="1100">
            <a:solidFill>
              <a:srgbClr val="66FF99"/>
            </a:solidFill>
            <a:latin typeface="Arial Black" panose="020B0A04020102020204" pitchFamily="34" charset="0"/>
          </a:endParaRPr>
        </a:p>
      </cdr:txBody>
    </cdr:sp>
  </cdr:relSizeAnchor>
  <cdr:relSizeAnchor xmlns:cdr="http://schemas.openxmlformats.org/drawingml/2006/chartDrawing">
    <cdr:from>
      <cdr:x>0.14049</cdr:x>
      <cdr:y>0.69431</cdr:y>
    </cdr:from>
    <cdr:to>
      <cdr:x>0.23392</cdr:x>
      <cdr:y>0.73938</cdr:y>
    </cdr:to>
    <cdr:sp macro="" textlink="'Dash Data'!$H$29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8CD829E-5E26-F830-988A-C691EC7D5C29}"/>
            </a:ext>
          </a:extLst>
        </cdr:cNvPr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856246" y="6436406"/>
          <a:ext cx="569451" cy="41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/>
        <a:p xmlns:a="http://schemas.openxmlformats.org/drawingml/2006/main">
          <a:fld id="{90F9A600-0001-4938-A7B9-D17DB2C19B86}" type="TxLink">
            <a:rPr lang="en-US" sz="1800" b="0" i="0" u="none" strike="noStrike">
              <a:solidFill>
                <a:srgbClr val="66FF99"/>
              </a:solidFill>
              <a:latin typeface="Arial Black"/>
            </a:rPr>
            <a:pPr/>
            <a:t>0%</a:t>
          </a:fld>
          <a:endParaRPr lang="en-US" sz="2400">
            <a:solidFill>
              <a:srgbClr val="66FF99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2</xdr:row>
      <xdr:rowOff>101600</xdr:rowOff>
    </xdr:from>
    <xdr:to>
      <xdr:col>3</xdr:col>
      <xdr:colOff>510765</xdr:colOff>
      <xdr:row>4</xdr:row>
      <xdr:rowOff>113909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0950" y="8515350"/>
          <a:ext cx="1993900" cy="5838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133350</xdr:rowOff>
    </xdr:from>
    <xdr:to>
      <xdr:col>4</xdr:col>
      <xdr:colOff>12914</xdr:colOff>
      <xdr:row>5</xdr:row>
      <xdr:rowOff>168875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6650" y="1047750"/>
          <a:ext cx="1993900" cy="5774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79376</xdr:rowOff>
    </xdr:from>
    <xdr:to>
      <xdr:col>4</xdr:col>
      <xdr:colOff>673100</xdr:colOff>
      <xdr:row>3</xdr:row>
      <xdr:rowOff>233860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04875" y="454026"/>
          <a:ext cx="1482725" cy="4338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2</xdr:row>
      <xdr:rowOff>60325</xdr:rowOff>
    </xdr:from>
    <xdr:to>
      <xdr:col>4</xdr:col>
      <xdr:colOff>663575</xdr:colOff>
      <xdr:row>3</xdr:row>
      <xdr:rowOff>177761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9800" y="431800"/>
          <a:ext cx="1476375" cy="433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Custom 2">
      <a:majorFont>
        <a:latin typeface="Arial Nova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FCD3-9781-4AFE-94C9-FD6E7B7D178D}">
  <sheetPr>
    <tabColor theme="1"/>
    <pageSetUpPr fitToPage="1"/>
  </sheetPr>
  <dimension ref="A1:AM131"/>
  <sheetViews>
    <sheetView showRowColHeaders="0" tabSelected="1" showRuler="0" zoomScale="50" zoomScaleNormal="50" zoomScalePageLayoutView="50" workbookViewId="0">
      <selection activeCell="G17" sqref="G17"/>
    </sheetView>
  </sheetViews>
  <sheetFormatPr defaultRowHeight="11.3"/>
  <cols>
    <col min="1" max="4" width="8.85546875" style="211"/>
    <col min="5" max="5" width="9.0703125" style="211" customWidth="1"/>
    <col min="6" max="24" width="8.85546875" style="211"/>
    <col min="25" max="25" width="15.5703125" style="211" bestFit="1" customWidth="1"/>
    <col min="26" max="16384" width="8.85546875" style="211"/>
  </cols>
  <sheetData>
    <row r="1" spans="1:39">
      <c r="A1" s="241"/>
      <c r="B1" s="241"/>
      <c r="C1" s="241"/>
      <c r="D1" s="241"/>
      <c r="E1" s="241"/>
      <c r="F1" s="242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4"/>
    </row>
    <row r="2" spans="1:39">
      <c r="A2" s="241"/>
      <c r="B2" s="241"/>
      <c r="C2" s="241"/>
      <c r="D2" s="241"/>
      <c r="E2" s="241"/>
      <c r="F2" s="245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6"/>
    </row>
    <row r="3" spans="1:39" ht="11.4" customHeight="1">
      <c r="A3" s="247"/>
      <c r="B3" s="248"/>
      <c r="C3" s="248"/>
      <c r="D3" s="248"/>
      <c r="E3" s="248"/>
      <c r="F3" s="670" t="s">
        <v>279</v>
      </c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K3" s="671"/>
      <c r="AL3" s="672"/>
      <c r="AM3" s="249"/>
    </row>
    <row r="4" spans="1:39" ht="11.4" customHeight="1">
      <c r="A4" s="248"/>
      <c r="B4" s="248"/>
      <c r="C4" s="248"/>
      <c r="D4" s="248"/>
      <c r="E4" s="248"/>
      <c r="F4" s="670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671"/>
      <c r="V4" s="671"/>
      <c r="W4" s="671"/>
      <c r="X4" s="671"/>
      <c r="Y4" s="671"/>
      <c r="Z4" s="671"/>
      <c r="AA4" s="671"/>
      <c r="AB4" s="671"/>
      <c r="AC4" s="671"/>
      <c r="AD4" s="671"/>
      <c r="AE4" s="671"/>
      <c r="AF4" s="671"/>
      <c r="AG4" s="671"/>
      <c r="AH4" s="671"/>
      <c r="AI4" s="671"/>
      <c r="AJ4" s="671"/>
      <c r="AK4" s="671"/>
      <c r="AL4" s="672"/>
      <c r="AM4" s="249"/>
    </row>
    <row r="5" spans="1:39" ht="11.4" customHeight="1">
      <c r="A5" s="248"/>
      <c r="B5" s="248"/>
      <c r="C5" s="248"/>
      <c r="D5" s="248"/>
      <c r="E5" s="248"/>
      <c r="F5" s="670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2"/>
      <c r="AM5" s="249"/>
    </row>
    <row r="6" spans="1:39" ht="11.4" customHeight="1">
      <c r="A6" s="248"/>
      <c r="B6" s="248"/>
      <c r="C6" s="248"/>
      <c r="D6" s="248"/>
      <c r="E6" s="248"/>
      <c r="F6" s="670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2"/>
      <c r="AM6" s="249"/>
    </row>
    <row r="7" spans="1:39" ht="11.4" customHeight="1">
      <c r="A7" s="248"/>
      <c r="B7" s="248"/>
      <c r="C7" s="248"/>
      <c r="D7" s="248"/>
      <c r="E7" s="248"/>
      <c r="F7" s="670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1"/>
      <c r="AL7" s="672"/>
      <c r="AM7" s="249"/>
    </row>
    <row r="8" spans="1:39" ht="11.4" customHeight="1">
      <c r="A8" s="665" t="s">
        <v>238</v>
      </c>
      <c r="B8" s="665"/>
      <c r="C8" s="665"/>
      <c r="D8" s="665"/>
      <c r="E8" s="666"/>
      <c r="F8" s="670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71"/>
      <c r="AE8" s="671"/>
      <c r="AF8" s="671"/>
      <c r="AG8" s="671"/>
      <c r="AH8" s="671"/>
      <c r="AI8" s="671"/>
      <c r="AJ8" s="671"/>
      <c r="AK8" s="671"/>
      <c r="AL8" s="672"/>
      <c r="AM8" s="249"/>
    </row>
    <row r="9" spans="1:39" ht="11.4" customHeight="1">
      <c r="A9" s="665"/>
      <c r="B9" s="665"/>
      <c r="C9" s="665"/>
      <c r="D9" s="665"/>
      <c r="E9" s="666"/>
      <c r="F9" s="670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2"/>
      <c r="AM9" s="249"/>
    </row>
    <row r="10" spans="1:39" ht="11.4" customHeight="1">
      <c r="A10" s="665"/>
      <c r="B10" s="665"/>
      <c r="C10" s="665"/>
      <c r="D10" s="665"/>
      <c r="E10" s="666"/>
      <c r="F10" s="670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1"/>
      <c r="AL10" s="672"/>
      <c r="AM10" s="249"/>
    </row>
    <row r="11" spans="1:39" ht="11.4" customHeight="1">
      <c r="A11" s="665"/>
      <c r="B11" s="665"/>
      <c r="C11" s="665"/>
      <c r="D11" s="665"/>
      <c r="E11" s="666"/>
      <c r="F11" s="670"/>
      <c r="G11" s="671"/>
      <c r="H11" s="671"/>
      <c r="I11" s="671"/>
      <c r="J11" s="671"/>
      <c r="K11" s="671"/>
      <c r="L11" s="671"/>
      <c r="M11" s="671"/>
      <c r="N11" s="671"/>
      <c r="O11" s="671"/>
      <c r="P11" s="671"/>
      <c r="Q11" s="671"/>
      <c r="R11" s="671"/>
      <c r="S11" s="671"/>
      <c r="T11" s="671"/>
      <c r="U11" s="671"/>
      <c r="V11" s="671"/>
      <c r="W11" s="671"/>
      <c r="X11" s="671"/>
      <c r="Y11" s="671"/>
      <c r="Z11" s="671"/>
      <c r="AA11" s="671"/>
      <c r="AB11" s="671"/>
      <c r="AC11" s="671"/>
      <c r="AD11" s="671"/>
      <c r="AE11" s="671"/>
      <c r="AF11" s="671"/>
      <c r="AG11" s="671"/>
      <c r="AH11" s="671"/>
      <c r="AI11" s="671"/>
      <c r="AJ11" s="671"/>
      <c r="AK11" s="671"/>
      <c r="AL11" s="672"/>
      <c r="AM11" s="249"/>
    </row>
    <row r="12" spans="1:39" ht="11.4" customHeight="1">
      <c r="A12" s="250"/>
      <c r="B12" s="250"/>
      <c r="C12" s="250"/>
      <c r="D12" s="250"/>
      <c r="E12" s="251"/>
      <c r="F12" s="670"/>
      <c r="G12" s="671"/>
      <c r="H12" s="671"/>
      <c r="I12" s="671"/>
      <c r="J12" s="671"/>
      <c r="K12" s="671"/>
      <c r="L12" s="671"/>
      <c r="M12" s="671"/>
      <c r="N12" s="671"/>
      <c r="O12" s="671"/>
      <c r="P12" s="671"/>
      <c r="Q12" s="671"/>
      <c r="R12" s="671"/>
      <c r="S12" s="671"/>
      <c r="T12" s="671"/>
      <c r="U12" s="671"/>
      <c r="V12" s="671"/>
      <c r="W12" s="671"/>
      <c r="X12" s="671"/>
      <c r="Y12" s="671"/>
      <c r="Z12" s="671"/>
      <c r="AA12" s="671"/>
      <c r="AB12" s="671"/>
      <c r="AC12" s="671"/>
      <c r="AD12" s="671"/>
      <c r="AE12" s="671"/>
      <c r="AF12" s="671"/>
      <c r="AG12" s="671"/>
      <c r="AH12" s="671"/>
      <c r="AI12" s="671"/>
      <c r="AJ12" s="671"/>
      <c r="AK12" s="671"/>
      <c r="AL12" s="672"/>
      <c r="AM12" s="252"/>
    </row>
    <row r="13" spans="1:39" ht="11.4" customHeight="1">
      <c r="A13" s="250"/>
      <c r="B13" s="250"/>
      <c r="C13" s="250"/>
      <c r="D13" s="250"/>
      <c r="E13" s="251"/>
      <c r="F13" s="245"/>
      <c r="G13" s="241"/>
      <c r="H13" s="241"/>
      <c r="I13" s="667" t="s">
        <v>239</v>
      </c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  <c r="U13" s="667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6"/>
    </row>
    <row r="14" spans="1:39" ht="11.4" customHeight="1">
      <c r="A14" s="250"/>
      <c r="B14" s="250"/>
      <c r="C14" s="250"/>
      <c r="D14" s="250"/>
      <c r="E14" s="251"/>
      <c r="F14" s="245"/>
      <c r="G14" s="241"/>
      <c r="H14" s="241"/>
      <c r="I14" s="667"/>
      <c r="J14" s="667"/>
      <c r="K14" s="667"/>
      <c r="L14" s="667"/>
      <c r="M14" s="667"/>
      <c r="N14" s="667"/>
      <c r="O14" s="667"/>
      <c r="P14" s="667"/>
      <c r="Q14" s="667"/>
      <c r="R14" s="667"/>
      <c r="S14" s="667"/>
      <c r="T14" s="667"/>
      <c r="U14" s="667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6"/>
    </row>
    <row r="15" spans="1:39">
      <c r="A15" s="241"/>
      <c r="B15" s="241"/>
      <c r="C15" s="241"/>
      <c r="D15" s="241"/>
      <c r="E15" s="241"/>
      <c r="F15" s="245"/>
      <c r="G15" s="241"/>
      <c r="H15" s="241"/>
      <c r="I15" s="667"/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67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6"/>
    </row>
    <row r="16" spans="1:39">
      <c r="A16" s="241"/>
      <c r="B16" s="241"/>
      <c r="C16" s="241"/>
      <c r="D16" s="241"/>
      <c r="E16" s="241"/>
      <c r="F16" s="245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6"/>
    </row>
    <row r="17" spans="1:38">
      <c r="A17" s="241"/>
      <c r="B17" s="241"/>
      <c r="C17" s="241"/>
      <c r="D17" s="241"/>
      <c r="E17" s="241"/>
      <c r="F17" s="245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6"/>
    </row>
    <row r="18" spans="1:38">
      <c r="A18" s="241"/>
      <c r="B18" s="241"/>
      <c r="C18" s="241"/>
      <c r="D18" s="241"/>
      <c r="E18" s="241"/>
      <c r="F18" s="245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6"/>
    </row>
    <row r="19" spans="1:38">
      <c r="A19" s="241"/>
      <c r="B19" s="241"/>
      <c r="C19" s="241"/>
      <c r="D19" s="241"/>
      <c r="E19" s="241"/>
      <c r="F19" s="245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6"/>
    </row>
    <row r="20" spans="1:38">
      <c r="A20" s="241"/>
      <c r="B20" s="241"/>
      <c r="C20" s="241"/>
      <c r="D20" s="241"/>
      <c r="E20" s="241"/>
      <c r="F20" s="245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6"/>
    </row>
    <row r="21" spans="1:38">
      <c r="A21" s="241"/>
      <c r="B21" s="241"/>
      <c r="C21" s="241"/>
      <c r="D21" s="241"/>
      <c r="E21" s="241"/>
      <c r="F21" s="245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6"/>
    </row>
    <row r="22" spans="1:38">
      <c r="A22" s="241"/>
      <c r="B22" s="241"/>
      <c r="C22" s="241"/>
      <c r="D22" s="241"/>
      <c r="E22" s="241"/>
      <c r="F22" s="245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6"/>
    </row>
    <row r="23" spans="1:38">
      <c r="A23" s="241"/>
      <c r="B23" s="241"/>
      <c r="C23" s="241"/>
      <c r="D23" s="241"/>
      <c r="E23" s="241"/>
      <c r="F23" s="245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6"/>
    </row>
    <row r="24" spans="1:38">
      <c r="A24" s="241"/>
      <c r="B24" s="241"/>
      <c r="C24" s="241"/>
      <c r="D24" s="241"/>
      <c r="E24" s="241"/>
      <c r="F24" s="245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6"/>
    </row>
    <row r="25" spans="1:38">
      <c r="A25" s="241"/>
      <c r="B25" s="241"/>
      <c r="C25" s="241"/>
      <c r="D25" s="241"/>
      <c r="E25" s="241"/>
      <c r="F25" s="245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6"/>
    </row>
    <row r="26" spans="1:38">
      <c r="A26" s="241"/>
      <c r="B26" s="241"/>
      <c r="C26" s="241"/>
      <c r="D26" s="241"/>
      <c r="E26" s="241"/>
      <c r="F26" s="245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6"/>
    </row>
    <row r="27" spans="1:38">
      <c r="A27" s="241"/>
      <c r="B27" s="241"/>
      <c r="C27" s="241"/>
      <c r="D27" s="241"/>
      <c r="E27" s="241"/>
      <c r="F27" s="245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6"/>
    </row>
    <row r="28" spans="1:38">
      <c r="A28" s="241"/>
      <c r="B28" s="241"/>
      <c r="C28" s="241"/>
      <c r="D28" s="241"/>
      <c r="E28" s="241"/>
      <c r="F28" s="245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6"/>
    </row>
    <row r="29" spans="1:38" ht="27.85">
      <c r="A29" s="663" t="s">
        <v>240</v>
      </c>
      <c r="B29" s="663"/>
      <c r="C29" s="663"/>
      <c r="D29" s="663"/>
      <c r="E29" s="664"/>
      <c r="F29" s="254"/>
      <c r="G29" s="253"/>
      <c r="H29" s="253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6"/>
    </row>
    <row r="30" spans="1:38" ht="11.4" customHeight="1">
      <c r="A30" s="668" t="s">
        <v>241</v>
      </c>
      <c r="B30" s="668"/>
      <c r="C30" s="668"/>
      <c r="D30" s="668"/>
      <c r="E30" s="669"/>
      <c r="F30" s="254"/>
      <c r="G30" s="253"/>
      <c r="H30" s="253"/>
      <c r="I30" s="255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6"/>
    </row>
    <row r="31" spans="1:38" ht="11.4" customHeight="1">
      <c r="A31" s="668"/>
      <c r="B31" s="668"/>
      <c r="C31" s="668"/>
      <c r="D31" s="668"/>
      <c r="E31" s="669"/>
      <c r="F31" s="256"/>
      <c r="G31" s="255"/>
      <c r="H31" s="255"/>
      <c r="I31" s="255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6"/>
    </row>
    <row r="32" spans="1:38">
      <c r="A32" s="241"/>
      <c r="B32" s="241"/>
      <c r="C32" s="241"/>
      <c r="D32" s="241"/>
      <c r="E32" s="241"/>
      <c r="F32" s="245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6"/>
    </row>
    <row r="33" spans="1:38">
      <c r="A33" s="241"/>
      <c r="B33" s="241"/>
      <c r="C33" s="241"/>
      <c r="D33" s="241"/>
      <c r="E33" s="241"/>
      <c r="F33" s="245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6"/>
    </row>
    <row r="34" spans="1:38">
      <c r="A34" s="241"/>
      <c r="B34" s="241"/>
      <c r="C34" s="241"/>
      <c r="D34" s="241"/>
      <c r="E34" s="241"/>
      <c r="F34" s="245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6"/>
    </row>
    <row r="35" spans="1:38">
      <c r="A35" s="241"/>
      <c r="B35" s="241"/>
      <c r="C35" s="241"/>
      <c r="D35" s="241"/>
      <c r="E35" s="241"/>
      <c r="F35" s="245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6"/>
    </row>
    <row r="36" spans="1:38">
      <c r="A36" s="241"/>
      <c r="B36" s="241"/>
      <c r="C36" s="241"/>
      <c r="D36" s="241"/>
      <c r="E36" s="241"/>
      <c r="F36" s="245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6"/>
    </row>
    <row r="37" spans="1:38">
      <c r="A37" s="241"/>
      <c r="B37" s="241"/>
      <c r="C37" s="241"/>
      <c r="D37" s="241"/>
      <c r="E37" s="241"/>
      <c r="F37" s="245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6"/>
    </row>
    <row r="38" spans="1:38">
      <c r="A38" s="241"/>
      <c r="B38" s="241"/>
      <c r="C38" s="241"/>
      <c r="D38" s="241"/>
      <c r="E38" s="241"/>
      <c r="F38" s="245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6"/>
    </row>
    <row r="39" spans="1:38">
      <c r="A39" s="241"/>
      <c r="B39" s="241"/>
      <c r="C39" s="241"/>
      <c r="D39" s="241"/>
      <c r="E39" s="241"/>
      <c r="F39" s="245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6"/>
    </row>
    <row r="40" spans="1:38">
      <c r="A40" s="241"/>
      <c r="B40" s="241"/>
      <c r="C40" s="241"/>
      <c r="D40" s="241"/>
      <c r="E40" s="241"/>
      <c r="F40" s="245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6"/>
    </row>
    <row r="41" spans="1:38">
      <c r="A41" s="241"/>
      <c r="B41" s="241"/>
      <c r="C41" s="241"/>
      <c r="D41" s="241"/>
      <c r="E41" s="241"/>
      <c r="F41" s="245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6"/>
    </row>
    <row r="42" spans="1:38">
      <c r="A42" s="241"/>
      <c r="B42" s="241"/>
      <c r="C42" s="241"/>
      <c r="D42" s="241"/>
      <c r="E42" s="241"/>
      <c r="F42" s="245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6"/>
    </row>
    <row r="43" spans="1:38">
      <c r="A43" s="241"/>
      <c r="B43" s="241"/>
      <c r="C43" s="241"/>
      <c r="D43" s="241"/>
      <c r="E43" s="241"/>
      <c r="F43" s="245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6"/>
    </row>
    <row r="44" spans="1:38">
      <c r="A44" s="241"/>
      <c r="B44" s="241"/>
      <c r="C44" s="241"/>
      <c r="D44" s="241"/>
      <c r="E44" s="241"/>
      <c r="F44" s="245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6"/>
    </row>
    <row r="45" spans="1:38">
      <c r="A45" s="241"/>
      <c r="B45" s="241"/>
      <c r="C45" s="241"/>
      <c r="D45" s="241"/>
      <c r="E45" s="241"/>
      <c r="F45" s="245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6"/>
    </row>
    <row r="46" spans="1:38">
      <c r="A46" s="241"/>
      <c r="B46" s="241"/>
      <c r="C46" s="241"/>
      <c r="D46" s="241"/>
      <c r="E46" s="241"/>
      <c r="F46" s="245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6"/>
    </row>
    <row r="47" spans="1:38" ht="23.2" customHeight="1">
      <c r="A47" s="673" t="s">
        <v>242</v>
      </c>
      <c r="B47" s="673"/>
      <c r="C47" s="673"/>
      <c r="D47" s="673"/>
      <c r="E47" s="674"/>
      <c r="F47" s="258"/>
      <c r="G47" s="259"/>
      <c r="H47" s="260"/>
      <c r="I47" s="259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6"/>
    </row>
    <row r="48" spans="1:38" ht="20.55" customHeight="1">
      <c r="A48" s="663" t="s">
        <v>243</v>
      </c>
      <c r="B48" s="663"/>
      <c r="C48" s="663"/>
      <c r="D48" s="663"/>
      <c r="E48" s="664"/>
      <c r="F48" s="254"/>
      <c r="G48" s="259"/>
      <c r="H48" s="260"/>
      <c r="I48" s="259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6"/>
    </row>
    <row r="49" spans="1:38" ht="27.85">
      <c r="A49" s="241"/>
      <c r="B49" s="253"/>
      <c r="C49" s="253"/>
      <c r="D49" s="253"/>
      <c r="E49" s="253"/>
      <c r="F49" s="254"/>
      <c r="G49" s="253"/>
      <c r="H49" s="257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6"/>
    </row>
    <row r="50" spans="1:38" ht="14.8" customHeight="1">
      <c r="A50" s="241"/>
      <c r="B50" s="253"/>
      <c r="C50" s="253"/>
      <c r="D50" s="253"/>
      <c r="E50" s="253"/>
      <c r="F50" s="254"/>
      <c r="G50" s="253"/>
      <c r="H50" s="257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6"/>
    </row>
    <row r="51" spans="1:38">
      <c r="A51" s="241"/>
      <c r="B51" s="241"/>
      <c r="C51" s="241"/>
      <c r="D51" s="241"/>
      <c r="E51" s="241"/>
      <c r="F51" s="245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6"/>
    </row>
    <row r="52" spans="1:38">
      <c r="A52" s="241"/>
      <c r="B52" s="241"/>
      <c r="C52" s="241"/>
      <c r="D52" s="241"/>
      <c r="E52" s="241"/>
      <c r="F52" s="245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6"/>
    </row>
    <row r="53" spans="1:38">
      <c r="A53" s="241"/>
      <c r="B53" s="241"/>
      <c r="C53" s="241"/>
      <c r="D53" s="241"/>
      <c r="E53" s="241"/>
      <c r="F53" s="245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6"/>
    </row>
    <row r="54" spans="1:38">
      <c r="A54" s="241"/>
      <c r="B54" s="241"/>
      <c r="C54" s="241"/>
      <c r="D54" s="241"/>
      <c r="E54" s="241"/>
      <c r="F54" s="245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6"/>
    </row>
    <row r="55" spans="1:38">
      <c r="A55" s="241"/>
      <c r="B55" s="241"/>
      <c r="C55" s="241"/>
      <c r="D55" s="241"/>
      <c r="E55" s="241"/>
      <c r="F55" s="245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6"/>
    </row>
    <row r="56" spans="1:38">
      <c r="A56" s="241"/>
      <c r="B56" s="241"/>
      <c r="C56" s="241"/>
      <c r="D56" s="241"/>
      <c r="E56" s="241"/>
      <c r="F56" s="245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6"/>
    </row>
    <row r="57" spans="1:38">
      <c r="A57" s="241"/>
      <c r="B57" s="241"/>
      <c r="C57" s="241"/>
      <c r="D57" s="241"/>
      <c r="E57" s="241"/>
      <c r="F57" s="245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6"/>
    </row>
    <row r="58" spans="1:38">
      <c r="A58" s="241"/>
      <c r="B58" s="241"/>
      <c r="C58" s="241"/>
      <c r="D58" s="241"/>
      <c r="E58" s="241"/>
      <c r="F58" s="245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6"/>
    </row>
    <row r="59" spans="1:38">
      <c r="A59" s="241"/>
      <c r="B59" s="241"/>
      <c r="C59" s="241"/>
      <c r="D59" s="241"/>
      <c r="E59" s="241"/>
      <c r="F59" s="245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6"/>
    </row>
    <row r="60" spans="1:38">
      <c r="A60" s="241"/>
      <c r="B60" s="241"/>
      <c r="C60" s="241"/>
      <c r="D60" s="241"/>
      <c r="E60" s="241"/>
      <c r="F60" s="245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6"/>
    </row>
    <row r="61" spans="1:38" ht="16.350000000000001" customHeight="1">
      <c r="A61" s="663" t="s">
        <v>244</v>
      </c>
      <c r="B61" s="663"/>
      <c r="C61" s="663"/>
      <c r="D61" s="663"/>
      <c r="E61" s="664"/>
      <c r="F61" s="254"/>
      <c r="G61" s="261"/>
      <c r="H61" s="262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6"/>
    </row>
    <row r="62" spans="1:38" ht="22" customHeight="1">
      <c r="A62" s="663" t="s">
        <v>243</v>
      </c>
      <c r="B62" s="663"/>
      <c r="C62" s="663"/>
      <c r="D62" s="663"/>
      <c r="E62" s="664"/>
      <c r="F62" s="254"/>
      <c r="G62" s="263"/>
      <c r="H62" s="264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6"/>
    </row>
    <row r="63" spans="1:38" ht="22" customHeight="1">
      <c r="A63" s="241"/>
      <c r="B63" s="253"/>
      <c r="C63" s="263"/>
      <c r="D63" s="263"/>
      <c r="E63" s="263"/>
      <c r="F63" s="265"/>
      <c r="G63" s="263"/>
      <c r="H63" s="264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6"/>
    </row>
    <row r="64" spans="1:38" ht="18.55" customHeight="1">
      <c r="A64" s="241"/>
      <c r="B64" s="263"/>
      <c r="C64" s="263"/>
      <c r="D64" s="263"/>
      <c r="E64" s="263"/>
      <c r="F64" s="265"/>
      <c r="G64" s="263"/>
      <c r="H64" s="264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66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6"/>
    </row>
    <row r="65" spans="1:38" ht="18.55" customHeight="1">
      <c r="A65" s="241"/>
      <c r="B65" s="263"/>
      <c r="C65" s="263"/>
      <c r="D65" s="263"/>
      <c r="E65" s="263"/>
      <c r="F65" s="265"/>
      <c r="G65" s="263"/>
      <c r="H65" s="264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66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6"/>
    </row>
    <row r="66" spans="1:38" ht="18.55" customHeight="1">
      <c r="A66" s="241"/>
      <c r="B66" s="263"/>
      <c r="C66" s="263"/>
      <c r="D66" s="263"/>
      <c r="E66" s="263"/>
      <c r="F66" s="265"/>
      <c r="G66" s="263"/>
      <c r="H66" s="264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66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6"/>
    </row>
    <row r="67" spans="1:38" ht="11.4" customHeight="1">
      <c r="A67" s="241"/>
      <c r="B67" s="267"/>
      <c r="C67" s="267"/>
      <c r="D67" s="267"/>
      <c r="E67" s="267"/>
      <c r="F67" s="268"/>
      <c r="G67" s="267"/>
      <c r="H67" s="267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6"/>
    </row>
    <row r="68" spans="1:38">
      <c r="A68" s="241"/>
      <c r="B68" s="241"/>
      <c r="C68" s="241"/>
      <c r="D68" s="241"/>
      <c r="E68" s="241"/>
      <c r="F68" s="245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6"/>
    </row>
    <row r="69" spans="1:38" ht="21.65">
      <c r="A69" s="241"/>
      <c r="B69" s="241"/>
      <c r="C69" s="269"/>
      <c r="D69" s="269"/>
      <c r="E69" s="269"/>
      <c r="F69" s="270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71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72"/>
    </row>
    <row r="70" spans="1:38">
      <c r="A70" s="241"/>
      <c r="B70" s="241"/>
      <c r="C70" s="269"/>
      <c r="D70" s="269"/>
      <c r="E70" s="269"/>
      <c r="F70" s="270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72"/>
    </row>
    <row r="71" spans="1:38">
      <c r="A71" s="241"/>
      <c r="B71" s="241"/>
      <c r="C71" s="269"/>
      <c r="D71" s="269"/>
      <c r="E71" s="269"/>
      <c r="F71" s="270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72"/>
    </row>
    <row r="72" spans="1:38" ht="21.65">
      <c r="A72" s="241"/>
      <c r="B72" s="241"/>
      <c r="C72" s="269"/>
      <c r="D72" s="269"/>
      <c r="E72" s="269"/>
      <c r="F72" s="270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73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72"/>
    </row>
    <row r="73" spans="1:38" ht="21.65">
      <c r="A73" s="241"/>
      <c r="B73" s="241"/>
      <c r="C73" s="269"/>
      <c r="D73" s="269"/>
      <c r="E73" s="269"/>
      <c r="F73" s="270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74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72"/>
    </row>
    <row r="74" spans="1:38">
      <c r="A74" s="241"/>
      <c r="B74" s="241"/>
      <c r="C74" s="269"/>
      <c r="D74" s="269"/>
      <c r="E74" s="269"/>
      <c r="F74" s="270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72"/>
    </row>
    <row r="75" spans="1:38">
      <c r="A75" s="241"/>
      <c r="B75" s="241"/>
      <c r="C75" s="269"/>
      <c r="D75" s="269"/>
      <c r="E75" s="269"/>
      <c r="F75" s="270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72"/>
    </row>
    <row r="76" spans="1:38">
      <c r="A76" s="241"/>
      <c r="B76" s="241"/>
      <c r="C76" s="269"/>
      <c r="D76" s="269"/>
      <c r="E76" s="269"/>
      <c r="F76" s="270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72"/>
    </row>
    <row r="77" spans="1:38">
      <c r="A77" s="241"/>
      <c r="B77" s="241"/>
      <c r="C77" s="269"/>
      <c r="D77" s="269"/>
      <c r="E77" s="269"/>
      <c r="F77" s="270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72"/>
    </row>
    <row r="78" spans="1:38">
      <c r="A78" s="241"/>
      <c r="B78" s="241"/>
      <c r="C78" s="269"/>
      <c r="D78" s="269"/>
      <c r="E78" s="269"/>
      <c r="F78" s="270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72"/>
    </row>
    <row r="79" spans="1:38">
      <c r="A79" s="241"/>
      <c r="B79" s="241"/>
      <c r="C79" s="269"/>
      <c r="D79" s="269"/>
      <c r="E79" s="269"/>
      <c r="F79" s="270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72"/>
    </row>
    <row r="80" spans="1:38">
      <c r="A80" s="241"/>
      <c r="B80" s="241"/>
      <c r="C80" s="269"/>
      <c r="D80" s="269"/>
      <c r="E80" s="269"/>
      <c r="F80" s="270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72"/>
    </row>
    <row r="81" spans="1:38">
      <c r="A81" s="241"/>
      <c r="B81" s="241"/>
      <c r="C81" s="269"/>
      <c r="D81" s="269"/>
      <c r="E81" s="269"/>
      <c r="F81" s="270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72"/>
    </row>
    <row r="82" spans="1:38">
      <c r="A82" s="241"/>
      <c r="B82" s="241"/>
      <c r="C82" s="269"/>
      <c r="D82" s="269"/>
      <c r="E82" s="269"/>
      <c r="F82" s="270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72"/>
    </row>
    <row r="83" spans="1:38">
      <c r="A83" s="241"/>
      <c r="B83" s="241"/>
      <c r="C83" s="269"/>
      <c r="D83" s="269"/>
      <c r="E83" s="269"/>
      <c r="F83" s="270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72"/>
    </row>
    <row r="84" spans="1:38">
      <c r="A84" s="241"/>
      <c r="B84" s="241"/>
      <c r="C84" s="269"/>
      <c r="D84" s="269"/>
      <c r="E84" s="269"/>
      <c r="F84" s="270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72"/>
    </row>
    <row r="85" spans="1:38">
      <c r="A85" s="241"/>
      <c r="B85" s="241"/>
      <c r="C85" s="269"/>
      <c r="D85" s="269"/>
      <c r="E85" s="269"/>
      <c r="F85" s="270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72"/>
    </row>
    <row r="86" spans="1:38">
      <c r="A86" s="241"/>
      <c r="B86" s="241"/>
      <c r="C86" s="269"/>
      <c r="D86" s="269"/>
      <c r="E86" s="269"/>
      <c r="F86" s="270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72"/>
    </row>
    <row r="87" spans="1:38">
      <c r="A87" s="241"/>
      <c r="B87" s="241"/>
      <c r="C87" s="269"/>
      <c r="D87" s="269"/>
      <c r="E87" s="269"/>
      <c r="F87" s="270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72"/>
    </row>
    <row r="88" spans="1:38">
      <c r="A88" s="241"/>
      <c r="B88" s="241"/>
      <c r="C88" s="269"/>
      <c r="D88" s="269"/>
      <c r="E88" s="269"/>
      <c r="F88" s="270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72"/>
    </row>
    <row r="89" spans="1:38">
      <c r="A89" s="241"/>
      <c r="B89" s="241"/>
      <c r="C89" s="269"/>
      <c r="D89" s="269"/>
      <c r="E89" s="269"/>
      <c r="F89" s="270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72"/>
    </row>
    <row r="90" spans="1:38">
      <c r="A90" s="241"/>
      <c r="B90" s="241"/>
      <c r="C90" s="269"/>
      <c r="D90" s="269"/>
      <c r="E90" s="269"/>
      <c r="F90" s="270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72"/>
    </row>
    <row r="91" spans="1:38">
      <c r="A91" s="241"/>
      <c r="B91" s="241"/>
      <c r="C91" s="269"/>
      <c r="D91" s="269"/>
      <c r="E91" s="269"/>
      <c r="F91" s="270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72"/>
    </row>
    <row r="92" spans="1:38">
      <c r="A92" s="241"/>
      <c r="B92" s="241"/>
      <c r="C92" s="269"/>
      <c r="D92" s="269"/>
      <c r="E92" s="269"/>
      <c r="F92" s="270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72"/>
    </row>
    <row r="93" spans="1:38">
      <c r="A93" s="241"/>
      <c r="B93" s="241"/>
      <c r="C93" s="269"/>
      <c r="D93" s="269"/>
      <c r="E93" s="269"/>
      <c r="F93" s="270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72"/>
    </row>
    <row r="94" spans="1:38">
      <c r="A94" s="241"/>
      <c r="B94" s="241"/>
      <c r="C94" s="269"/>
      <c r="D94" s="269"/>
      <c r="E94" s="269"/>
      <c r="F94" s="270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72"/>
    </row>
    <row r="95" spans="1:38">
      <c r="A95" s="241"/>
      <c r="B95" s="241"/>
      <c r="C95" s="269"/>
      <c r="D95" s="269"/>
      <c r="E95" s="269"/>
      <c r="F95" s="270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72"/>
    </row>
    <row r="96" spans="1:38">
      <c r="A96" s="241"/>
      <c r="B96" s="241"/>
      <c r="C96" s="269"/>
      <c r="D96" s="269"/>
      <c r="E96" s="269"/>
      <c r="F96" s="270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72"/>
    </row>
    <row r="97" spans="1:38">
      <c r="A97" s="241"/>
      <c r="B97" s="241"/>
      <c r="C97" s="269"/>
      <c r="D97" s="269"/>
      <c r="E97" s="269"/>
      <c r="F97" s="270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72"/>
    </row>
    <row r="98" spans="1:38">
      <c r="A98" s="241"/>
      <c r="B98" s="241"/>
      <c r="C98" s="269"/>
      <c r="D98" s="269"/>
      <c r="E98" s="269"/>
      <c r="F98" s="270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72"/>
    </row>
    <row r="99" spans="1:38">
      <c r="A99" s="241"/>
      <c r="B99" s="241"/>
      <c r="C99" s="269"/>
      <c r="D99" s="269"/>
      <c r="E99" s="269"/>
      <c r="F99" s="270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72"/>
    </row>
    <row r="100" spans="1:38">
      <c r="A100" s="241"/>
      <c r="B100" s="241"/>
      <c r="C100" s="241"/>
      <c r="D100" s="241"/>
      <c r="E100" s="241"/>
      <c r="F100" s="245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6"/>
    </row>
    <row r="101" spans="1:38">
      <c r="A101" s="241"/>
      <c r="B101" s="241"/>
      <c r="C101" s="241"/>
      <c r="D101" s="241"/>
      <c r="E101" s="241"/>
      <c r="F101" s="245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6"/>
    </row>
    <row r="102" spans="1:38">
      <c r="A102" s="241"/>
      <c r="B102" s="241"/>
      <c r="C102" s="241"/>
      <c r="D102" s="241"/>
      <c r="E102" s="241"/>
      <c r="F102" s="245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6"/>
    </row>
    <row r="103" spans="1:38">
      <c r="A103" s="241"/>
      <c r="B103" s="241"/>
      <c r="C103" s="241"/>
      <c r="D103" s="241"/>
      <c r="E103" s="241"/>
      <c r="F103" s="245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6"/>
    </row>
    <row r="104" spans="1:38">
      <c r="A104" s="241"/>
      <c r="B104" s="241"/>
      <c r="C104" s="241"/>
      <c r="D104" s="241"/>
      <c r="E104" s="241"/>
      <c r="F104" s="245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1"/>
      <c r="AG104" s="241"/>
      <c r="AH104" s="241"/>
      <c r="AI104" s="241"/>
      <c r="AJ104" s="241"/>
      <c r="AK104" s="241"/>
      <c r="AL104" s="246"/>
    </row>
    <row r="105" spans="1:38">
      <c r="A105" s="241"/>
      <c r="B105" s="241"/>
      <c r="C105" s="241"/>
      <c r="D105" s="241"/>
      <c r="E105" s="241"/>
      <c r="F105" s="245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6"/>
    </row>
    <row r="106" spans="1:38">
      <c r="A106" s="241"/>
      <c r="B106" s="241"/>
      <c r="C106" s="241"/>
      <c r="D106" s="241"/>
      <c r="E106" s="241"/>
      <c r="F106" s="245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241"/>
      <c r="AL106" s="246"/>
    </row>
    <row r="107" spans="1:38">
      <c r="A107" s="241"/>
      <c r="B107" s="241"/>
      <c r="C107" s="241"/>
      <c r="D107" s="241"/>
      <c r="E107" s="241"/>
      <c r="F107" s="245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6"/>
    </row>
    <row r="108" spans="1:38">
      <c r="A108" s="241"/>
      <c r="B108" s="241"/>
      <c r="C108" s="241"/>
      <c r="D108" s="241"/>
      <c r="E108" s="241"/>
      <c r="F108" s="245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6"/>
    </row>
    <row r="109" spans="1:38">
      <c r="A109" s="241"/>
      <c r="B109" s="241"/>
      <c r="C109" s="241"/>
      <c r="D109" s="241"/>
      <c r="E109" s="241"/>
      <c r="F109" s="245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6"/>
    </row>
    <row r="110" spans="1:38">
      <c r="A110" s="241"/>
      <c r="B110" s="241"/>
      <c r="C110" s="241"/>
      <c r="D110" s="241"/>
      <c r="E110" s="241"/>
      <c r="F110" s="245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6"/>
    </row>
    <row r="111" spans="1:38">
      <c r="A111" s="241"/>
      <c r="B111" s="241"/>
      <c r="C111" s="241"/>
      <c r="D111" s="241"/>
      <c r="E111" s="241"/>
      <c r="F111" s="245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6"/>
    </row>
    <row r="112" spans="1:38">
      <c r="A112" s="241"/>
      <c r="B112" s="241"/>
      <c r="C112" s="241"/>
      <c r="D112" s="241"/>
      <c r="E112" s="241"/>
      <c r="F112" s="245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241"/>
      <c r="AC112" s="241"/>
      <c r="AD112" s="241"/>
      <c r="AE112" s="241"/>
      <c r="AF112" s="241"/>
      <c r="AG112" s="241"/>
      <c r="AH112" s="241"/>
      <c r="AI112" s="241"/>
      <c r="AJ112" s="241"/>
      <c r="AK112" s="241"/>
      <c r="AL112" s="246"/>
    </row>
    <row r="113" spans="1:38">
      <c r="A113" s="241"/>
      <c r="B113" s="241"/>
      <c r="C113" s="241"/>
      <c r="D113" s="241"/>
      <c r="E113" s="241"/>
      <c r="F113" s="245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6"/>
    </row>
    <row r="114" spans="1:38">
      <c r="A114" s="241"/>
      <c r="B114" s="241"/>
      <c r="C114" s="241"/>
      <c r="D114" s="241"/>
      <c r="E114" s="241"/>
      <c r="F114" s="245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6"/>
    </row>
    <row r="115" spans="1:38">
      <c r="A115" s="241"/>
      <c r="B115" s="241"/>
      <c r="C115" s="241"/>
      <c r="D115" s="241"/>
      <c r="E115" s="241"/>
      <c r="F115" s="245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6"/>
    </row>
    <row r="116" spans="1:38">
      <c r="A116" s="241"/>
      <c r="B116" s="241"/>
      <c r="C116" s="241"/>
      <c r="D116" s="241"/>
      <c r="E116" s="241"/>
      <c r="F116" s="245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6"/>
    </row>
    <row r="117" spans="1:38">
      <c r="A117" s="241"/>
      <c r="B117" s="241"/>
      <c r="C117" s="241"/>
      <c r="D117" s="241"/>
      <c r="E117" s="241"/>
      <c r="F117" s="245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6"/>
    </row>
    <row r="118" spans="1:38">
      <c r="A118" s="241"/>
      <c r="B118" s="241"/>
      <c r="C118" s="241"/>
      <c r="D118" s="241"/>
      <c r="E118" s="241"/>
      <c r="F118" s="245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6"/>
    </row>
    <row r="119" spans="1:38">
      <c r="A119" s="241"/>
      <c r="B119" s="241"/>
      <c r="C119" s="241"/>
      <c r="D119" s="241"/>
      <c r="E119" s="241"/>
      <c r="F119" s="245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1"/>
      <c r="AG119" s="241"/>
      <c r="AH119" s="241"/>
      <c r="AI119" s="241"/>
      <c r="AJ119" s="241"/>
      <c r="AK119" s="241"/>
      <c r="AL119" s="246"/>
    </row>
    <row r="120" spans="1:38">
      <c r="A120" s="241"/>
      <c r="B120" s="241"/>
      <c r="C120" s="241"/>
      <c r="D120" s="241"/>
      <c r="E120" s="241"/>
      <c r="F120" s="245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6"/>
    </row>
    <row r="121" spans="1:38">
      <c r="A121" s="241"/>
      <c r="B121" s="241"/>
      <c r="C121" s="241"/>
      <c r="D121" s="241"/>
      <c r="E121" s="241"/>
      <c r="F121" s="245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6"/>
    </row>
    <row r="122" spans="1:38">
      <c r="A122" s="241"/>
      <c r="B122" s="241"/>
      <c r="C122" s="241"/>
      <c r="D122" s="241"/>
      <c r="E122" s="241"/>
      <c r="F122" s="245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6"/>
    </row>
    <row r="123" spans="1:38">
      <c r="A123" s="241"/>
      <c r="B123" s="241"/>
      <c r="C123" s="241"/>
      <c r="D123" s="241"/>
      <c r="E123" s="241"/>
      <c r="F123" s="245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6"/>
    </row>
    <row r="124" spans="1:38">
      <c r="A124" s="241"/>
      <c r="B124" s="241"/>
      <c r="C124" s="241"/>
      <c r="D124" s="241"/>
      <c r="E124" s="241"/>
      <c r="F124" s="245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6"/>
    </row>
    <row r="125" spans="1:38">
      <c r="A125" s="241"/>
      <c r="B125" s="241"/>
      <c r="C125" s="241"/>
      <c r="D125" s="241"/>
      <c r="E125" s="241"/>
      <c r="F125" s="245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6"/>
    </row>
    <row r="126" spans="1:38">
      <c r="A126" s="241"/>
      <c r="B126" s="241"/>
      <c r="C126" s="241"/>
      <c r="D126" s="241"/>
      <c r="E126" s="241"/>
      <c r="F126" s="245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1"/>
      <c r="AF126" s="241"/>
      <c r="AG126" s="241"/>
      <c r="AH126" s="241"/>
      <c r="AI126" s="241"/>
      <c r="AJ126" s="241"/>
      <c r="AK126" s="241"/>
      <c r="AL126" s="246"/>
    </row>
    <row r="127" spans="1:38">
      <c r="A127" s="241"/>
      <c r="B127" s="241"/>
      <c r="C127" s="241"/>
      <c r="D127" s="241"/>
      <c r="E127" s="241"/>
      <c r="F127" s="245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/>
      <c r="X127" s="241"/>
      <c r="Y127" s="241"/>
      <c r="Z127" s="241"/>
      <c r="AA127" s="241"/>
      <c r="AB127" s="241"/>
      <c r="AC127" s="241"/>
      <c r="AD127" s="241"/>
      <c r="AE127" s="241"/>
      <c r="AF127" s="241"/>
      <c r="AG127" s="241"/>
      <c r="AH127" s="241"/>
      <c r="AI127" s="241"/>
      <c r="AJ127" s="241"/>
      <c r="AK127" s="241"/>
      <c r="AL127" s="246"/>
    </row>
    <row r="128" spans="1:38">
      <c r="A128" s="241"/>
      <c r="B128" s="241"/>
      <c r="C128" s="241"/>
      <c r="D128" s="241"/>
      <c r="E128" s="241"/>
      <c r="F128" s="245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6"/>
    </row>
    <row r="129" spans="1:38">
      <c r="A129" s="241"/>
      <c r="B129" s="241"/>
      <c r="C129" s="241"/>
      <c r="D129" s="241"/>
      <c r="E129" s="241"/>
      <c r="F129" s="245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6"/>
    </row>
    <row r="130" spans="1:38">
      <c r="A130" s="241"/>
      <c r="B130" s="241"/>
      <c r="C130" s="241"/>
      <c r="D130" s="241"/>
      <c r="E130" s="241"/>
      <c r="F130" s="245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6"/>
    </row>
    <row r="131" spans="1:38" ht="11.95" thickBot="1">
      <c r="A131" s="241"/>
      <c r="B131" s="241"/>
      <c r="C131" s="241"/>
      <c r="D131" s="241"/>
      <c r="E131" s="241"/>
      <c r="F131" s="275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  <c r="AJ131" s="276"/>
      <c r="AK131" s="276"/>
      <c r="AL131" s="277"/>
    </row>
  </sheetData>
  <sheetProtection algorithmName="SHA-512" hashValue="Ff2emQ/WV1wu2NNyX+oW+l9zUsthSJK9t6dcxq+T+dv8Av2+aJjrgpkckJl7vS7mSegiFKBzWK1HZ0jxWS1oyA==" saltValue="PyF7HIgsW+XadX1/gu9qTg==" spinCount="100000" sheet="1" objects="1" scenarios="1" selectLockedCells="1" selectUnlockedCells="1"/>
  <mergeCells count="9">
    <mergeCell ref="A48:E48"/>
    <mergeCell ref="A61:E61"/>
    <mergeCell ref="A62:E62"/>
    <mergeCell ref="A8:E11"/>
    <mergeCell ref="I13:U15"/>
    <mergeCell ref="A29:E29"/>
    <mergeCell ref="A30:E31"/>
    <mergeCell ref="F3:AL12"/>
    <mergeCell ref="A47:E47"/>
  </mergeCells>
  <printOptions horizontalCentered="1" verticalCentered="1"/>
  <pageMargins left="0.25" right="0.25" top="0.75" bottom="0.75" header="0.3" footer="0.3"/>
  <pageSetup scale="31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A75E-F7E8-4430-817D-2185E89290F2}">
  <sheetPr codeName="Sheet1">
    <tabColor rgb="FF0E225B"/>
    <pageSetUpPr fitToPage="1"/>
  </sheetPr>
  <dimension ref="B1:AB365"/>
  <sheetViews>
    <sheetView showGridLines="0" zoomScale="75" zoomScaleNormal="75" workbookViewId="0">
      <selection activeCell="C9" sqref="C9"/>
    </sheetView>
  </sheetViews>
  <sheetFormatPr defaultRowHeight="14.15"/>
  <cols>
    <col min="2" max="2" width="2.60546875" customWidth="1"/>
    <col min="3" max="3" width="24.42578125" bestFit="1" customWidth="1"/>
    <col min="4" max="4" width="11.7109375" bestFit="1" customWidth="1"/>
    <col min="5" max="5" width="5.85546875" customWidth="1"/>
    <col min="6" max="6" width="14.03515625" bestFit="1" customWidth="1"/>
    <col min="7" max="7" width="14.640625" bestFit="1" customWidth="1"/>
    <col min="8" max="8" width="21.60546875" bestFit="1" customWidth="1"/>
    <col min="9" max="9" width="1.53515625" customWidth="1"/>
    <col min="10" max="10" width="13.2109375" bestFit="1" customWidth="1"/>
    <col min="11" max="11" width="17.75" customWidth="1"/>
    <col min="12" max="12" width="14.5" bestFit="1" customWidth="1"/>
    <col min="13" max="13" width="17.78515625" bestFit="1" customWidth="1"/>
    <col min="14" max="14" width="20.03515625" bestFit="1" customWidth="1"/>
    <col min="15" max="16" width="27" bestFit="1" customWidth="1"/>
    <col min="17" max="17" width="2.60546875" customWidth="1"/>
    <col min="19" max="19" width="8.5" hidden="1" customWidth="1"/>
    <col min="20" max="20" width="9.140625" hidden="1" customWidth="1"/>
    <col min="21" max="21" width="15.78515625" hidden="1" customWidth="1"/>
    <col min="22" max="22" width="16.92578125" hidden="1" customWidth="1"/>
    <col min="23" max="23" width="14.140625" style="203" hidden="1" customWidth="1"/>
    <col min="24" max="24" width="4.42578125" hidden="1" customWidth="1"/>
    <col min="25" max="25" width="7.85546875" hidden="1" customWidth="1"/>
    <col min="26" max="26" width="10.7109375" hidden="1" customWidth="1"/>
    <col min="27" max="27" width="12.140625" hidden="1" customWidth="1"/>
    <col min="28" max="28" width="8.03515625" hidden="1" customWidth="1"/>
    <col min="29" max="32" width="0" hidden="1" customWidth="1"/>
  </cols>
  <sheetData>
    <row r="1" spans="2:28" ht="14.8" thickBot="1">
      <c r="AA1" s="129"/>
      <c r="AB1" s="129"/>
    </row>
    <row r="2" spans="2:28"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  <c r="AA2" s="129"/>
      <c r="AB2" s="129"/>
    </row>
    <row r="3" spans="2:28" ht="18" customHeight="1">
      <c r="B3" s="146"/>
      <c r="C3" s="677" t="s">
        <v>160</v>
      </c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147"/>
      <c r="AA3" s="129"/>
      <c r="AB3" s="129"/>
    </row>
    <row r="4" spans="2:28" ht="27" customHeight="1">
      <c r="B4" s="146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147"/>
      <c r="AA4" s="129"/>
      <c r="AB4" s="129"/>
    </row>
    <row r="5" spans="2:28" ht="18" customHeight="1">
      <c r="B5" s="146"/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7"/>
      <c r="Q5" s="147"/>
      <c r="AA5" s="129"/>
    </row>
    <row r="6" spans="2:28">
      <c r="B6" s="146"/>
      <c r="C6" s="154"/>
      <c r="Q6" s="147"/>
      <c r="AA6" s="129"/>
      <c r="AB6" s="129"/>
    </row>
    <row r="7" spans="2:28" ht="15.65" customHeight="1">
      <c r="B7" s="150"/>
      <c r="C7" s="678" t="s">
        <v>44</v>
      </c>
      <c r="D7" s="313" t="s">
        <v>9</v>
      </c>
      <c r="E7" s="313" t="s">
        <v>164</v>
      </c>
      <c r="F7" s="313" t="s">
        <v>11</v>
      </c>
      <c r="G7" s="313" t="s">
        <v>13</v>
      </c>
      <c r="H7" s="313" t="s">
        <v>13</v>
      </c>
      <c r="I7" s="313"/>
      <c r="J7" s="682" t="s">
        <v>246</v>
      </c>
      <c r="K7" s="682"/>
      <c r="L7" s="682"/>
      <c r="M7" s="682"/>
      <c r="N7" s="313" t="s">
        <v>0</v>
      </c>
      <c r="O7" s="313" t="s">
        <v>0</v>
      </c>
      <c r="P7" s="314" t="s">
        <v>0</v>
      </c>
      <c r="Q7" s="151"/>
      <c r="S7" s="680" t="s">
        <v>183</v>
      </c>
      <c r="T7" s="680"/>
      <c r="U7" s="680"/>
      <c r="V7" s="680"/>
      <c r="W7" s="208"/>
      <c r="X7" s="681" t="s">
        <v>184</v>
      </c>
      <c r="Y7" s="681"/>
      <c r="Z7" s="681"/>
      <c r="AA7" s="681"/>
      <c r="AB7" s="209"/>
    </row>
    <row r="8" spans="2:28" ht="18.55">
      <c r="B8" s="150"/>
      <c r="C8" s="679"/>
      <c r="D8" s="315" t="s">
        <v>10</v>
      </c>
      <c r="E8" s="315" t="s">
        <v>165</v>
      </c>
      <c r="F8" s="315" t="s">
        <v>12</v>
      </c>
      <c r="G8" s="315" t="s">
        <v>14</v>
      </c>
      <c r="H8" s="315" t="s">
        <v>15</v>
      </c>
      <c r="I8" s="315"/>
      <c r="J8" s="315" t="s">
        <v>4</v>
      </c>
      <c r="K8" s="315" t="s">
        <v>5</v>
      </c>
      <c r="L8" s="315" t="s">
        <v>6</v>
      </c>
      <c r="M8" s="315" t="s">
        <v>7</v>
      </c>
      <c r="N8" s="315" t="s">
        <v>2</v>
      </c>
      <c r="O8" s="315" t="s">
        <v>8</v>
      </c>
      <c r="P8" s="316" t="s">
        <v>3</v>
      </c>
      <c r="Q8" s="151"/>
      <c r="S8" s="138" t="s">
        <v>185</v>
      </c>
      <c r="T8" s="2" t="s">
        <v>186</v>
      </c>
      <c r="U8" s="2" t="s">
        <v>187</v>
      </c>
      <c r="V8" s="2" t="s">
        <v>188</v>
      </c>
      <c r="W8" s="204" t="s">
        <v>189</v>
      </c>
      <c r="X8" s="138" t="s">
        <v>185</v>
      </c>
      <c r="Y8" s="2" t="s">
        <v>186</v>
      </c>
      <c r="Z8" s="2" t="s">
        <v>187</v>
      </c>
      <c r="AA8" s="2" t="s">
        <v>188</v>
      </c>
      <c r="AB8" s="204" t="s">
        <v>189</v>
      </c>
    </row>
    <row r="9" spans="2:28" ht="18.55">
      <c r="B9" s="150"/>
      <c r="C9" s="294" t="s">
        <v>1</v>
      </c>
      <c r="D9" s="295" t="s">
        <v>39</v>
      </c>
      <c r="E9" s="312" t="s">
        <v>176</v>
      </c>
      <c r="F9" s="297">
        <v>0</v>
      </c>
      <c r="G9" s="298">
        <v>0</v>
      </c>
      <c r="H9" s="651">
        <f t="shared" ref="H9" si="0">+F9*G9</f>
        <v>0</v>
      </c>
      <c r="I9" s="300"/>
      <c r="J9" s="298">
        <v>0</v>
      </c>
      <c r="K9" s="298">
        <v>0</v>
      </c>
      <c r="L9" s="298">
        <v>0</v>
      </c>
      <c r="M9" s="298">
        <v>0</v>
      </c>
      <c r="N9" s="650">
        <f t="shared" ref="N9" si="1">+J9+K9+L9+M9</f>
        <v>0</v>
      </c>
      <c r="O9" s="651">
        <f t="shared" ref="O9" si="2">+N9*F9</f>
        <v>0</v>
      </c>
      <c r="P9" s="652">
        <f t="shared" ref="P9" si="3">+O9+H9</f>
        <v>0</v>
      </c>
      <c r="Q9" s="152"/>
      <c r="S9" s="138">
        <f t="shared" ref="S9:S34" si="4">IF(E9="y",F9,0)</f>
        <v>0</v>
      </c>
      <c r="T9" s="2">
        <f t="shared" ref="T9:T34" si="5">IF(E9="Y",G9,0)</f>
        <v>0</v>
      </c>
      <c r="U9" s="2">
        <f t="shared" ref="U9:U34" si="6">IF(E9="Y",H9, 0)</f>
        <v>0</v>
      </c>
      <c r="V9" s="2">
        <f t="shared" ref="V9:V34" si="7">IF(E9="y",O9,0)</f>
        <v>0</v>
      </c>
      <c r="W9" s="203">
        <f>+U9+V9</f>
        <v>0</v>
      </c>
      <c r="X9" s="138">
        <f t="shared" ref="X9:Z10" si="8">+F9-S9</f>
        <v>0</v>
      </c>
      <c r="Y9" s="2">
        <f t="shared" si="8"/>
        <v>0</v>
      </c>
      <c r="Z9" s="2">
        <f t="shared" si="8"/>
        <v>0</v>
      </c>
      <c r="AA9" s="2">
        <f>+O9-V9</f>
        <v>0</v>
      </c>
      <c r="AB9" s="207">
        <f>+Z9+AA9</f>
        <v>0</v>
      </c>
    </row>
    <row r="10" spans="2:28" ht="18.55">
      <c r="B10" s="150"/>
      <c r="C10" s="294" t="s">
        <v>1</v>
      </c>
      <c r="D10" s="295" t="s">
        <v>39</v>
      </c>
      <c r="E10" s="312" t="s">
        <v>36</v>
      </c>
      <c r="F10" s="297">
        <v>0</v>
      </c>
      <c r="G10" s="298">
        <v>0</v>
      </c>
      <c r="H10" s="299">
        <f t="shared" ref="H10" si="9">+F10*G10</f>
        <v>0</v>
      </c>
      <c r="I10" s="300"/>
      <c r="J10" s="298">
        <v>0</v>
      </c>
      <c r="K10" s="298">
        <v>0</v>
      </c>
      <c r="L10" s="298">
        <v>0</v>
      </c>
      <c r="M10" s="298">
        <v>0</v>
      </c>
      <c r="N10" s="301">
        <f t="shared" ref="N10" si="10">+J10+K10+L10+M10</f>
        <v>0</v>
      </c>
      <c r="O10" s="299">
        <f t="shared" ref="O10" si="11">+N10*F10</f>
        <v>0</v>
      </c>
      <c r="P10" s="302">
        <f t="shared" ref="P10" si="12">+O10+H10</f>
        <v>0</v>
      </c>
      <c r="Q10" s="152"/>
      <c r="S10" s="138">
        <f t="shared" si="4"/>
        <v>0</v>
      </c>
      <c r="T10" s="2">
        <f t="shared" si="5"/>
        <v>0</v>
      </c>
      <c r="U10" s="2">
        <f t="shared" si="6"/>
        <v>0</v>
      </c>
      <c r="V10" s="2">
        <f t="shared" si="7"/>
        <v>0</v>
      </c>
      <c r="W10" s="203">
        <f t="shared" ref="W10:W35" si="13">+U10+V10</f>
        <v>0</v>
      </c>
      <c r="X10" s="138">
        <f t="shared" si="8"/>
        <v>0</v>
      </c>
      <c r="Y10" s="2">
        <f t="shared" si="8"/>
        <v>0</v>
      </c>
      <c r="Z10" s="2">
        <f t="shared" si="8"/>
        <v>0</v>
      </c>
      <c r="AA10" s="2">
        <f>+O10-V10</f>
        <v>0</v>
      </c>
      <c r="AB10" s="207">
        <f>+Z10+AA10</f>
        <v>0</v>
      </c>
    </row>
    <row r="11" spans="2:28" ht="18.55">
      <c r="B11" s="150"/>
      <c r="C11" s="294" t="s">
        <v>1</v>
      </c>
      <c r="D11" s="295" t="s">
        <v>39</v>
      </c>
      <c r="E11" s="312" t="s">
        <v>36</v>
      </c>
      <c r="F11" s="297">
        <v>0</v>
      </c>
      <c r="G11" s="298">
        <v>0</v>
      </c>
      <c r="H11" s="299">
        <f t="shared" ref="H11" si="14">+F11*G11</f>
        <v>0</v>
      </c>
      <c r="I11" s="300"/>
      <c r="J11" s="298">
        <v>0</v>
      </c>
      <c r="K11" s="298">
        <v>0</v>
      </c>
      <c r="L11" s="298">
        <v>0</v>
      </c>
      <c r="M11" s="298">
        <v>0</v>
      </c>
      <c r="N11" s="301">
        <f t="shared" ref="N11" si="15">+J11+K11+L11+M11</f>
        <v>0</v>
      </c>
      <c r="O11" s="299">
        <f t="shared" ref="O11" si="16">+N11*F11</f>
        <v>0</v>
      </c>
      <c r="P11" s="302">
        <f t="shared" ref="P11" si="17">+O11+H11</f>
        <v>0</v>
      </c>
      <c r="Q11" s="152"/>
      <c r="S11" s="138">
        <f t="shared" si="4"/>
        <v>0</v>
      </c>
      <c r="T11" s="2">
        <f t="shared" si="5"/>
        <v>0</v>
      </c>
      <c r="U11" s="2">
        <f t="shared" si="6"/>
        <v>0</v>
      </c>
      <c r="V11" s="2">
        <f t="shared" si="7"/>
        <v>0</v>
      </c>
      <c r="W11" s="203">
        <f t="shared" si="13"/>
        <v>0</v>
      </c>
      <c r="X11" s="138">
        <f t="shared" ref="X11:X35" si="18">+F11-S11</f>
        <v>0</v>
      </c>
      <c r="Y11" s="2">
        <f t="shared" ref="Y11:Y35" si="19">+G11-T11</f>
        <v>0</v>
      </c>
      <c r="Z11" s="2">
        <f t="shared" ref="Z11:Z35" si="20">+H11-U11</f>
        <v>0</v>
      </c>
      <c r="AA11" s="2">
        <f t="shared" ref="AA11:AA35" si="21">+O11-V11</f>
        <v>0</v>
      </c>
      <c r="AB11" s="207">
        <f t="shared" ref="AB11:AB35" si="22">+Z11+AA11</f>
        <v>0</v>
      </c>
    </row>
    <row r="12" spans="2:28" ht="18.55">
      <c r="B12" s="150"/>
      <c r="C12" s="294" t="s">
        <v>1</v>
      </c>
      <c r="D12" s="295" t="s">
        <v>39</v>
      </c>
      <c r="E12" s="312" t="s">
        <v>36</v>
      </c>
      <c r="F12" s="297">
        <v>0</v>
      </c>
      <c r="G12" s="298">
        <v>0</v>
      </c>
      <c r="H12" s="299">
        <f t="shared" ref="H12" si="23">+F12*G12</f>
        <v>0</v>
      </c>
      <c r="I12" s="300"/>
      <c r="J12" s="298">
        <v>0</v>
      </c>
      <c r="K12" s="298">
        <v>0</v>
      </c>
      <c r="L12" s="298">
        <v>0</v>
      </c>
      <c r="M12" s="298">
        <v>0</v>
      </c>
      <c r="N12" s="301">
        <f t="shared" ref="N12" si="24">+J12+K12+L12+M12</f>
        <v>0</v>
      </c>
      <c r="O12" s="299">
        <f t="shared" ref="O12" si="25">+N12*F12</f>
        <v>0</v>
      </c>
      <c r="P12" s="302">
        <f t="shared" ref="P12" si="26">+O12+H12</f>
        <v>0</v>
      </c>
      <c r="Q12" s="152"/>
      <c r="S12" s="138">
        <f t="shared" si="4"/>
        <v>0</v>
      </c>
      <c r="T12" s="2">
        <f t="shared" si="5"/>
        <v>0</v>
      </c>
      <c r="U12" s="2">
        <f t="shared" si="6"/>
        <v>0</v>
      </c>
      <c r="V12" s="2">
        <f t="shared" si="7"/>
        <v>0</v>
      </c>
      <c r="W12" s="203">
        <f t="shared" si="13"/>
        <v>0</v>
      </c>
      <c r="X12" s="138">
        <f t="shared" si="18"/>
        <v>0</v>
      </c>
      <c r="Y12" s="2">
        <f t="shared" si="19"/>
        <v>0</v>
      </c>
      <c r="Z12" s="2">
        <f t="shared" si="20"/>
        <v>0</v>
      </c>
      <c r="AA12" s="2">
        <f t="shared" si="21"/>
        <v>0</v>
      </c>
      <c r="AB12" s="207">
        <f t="shared" si="22"/>
        <v>0</v>
      </c>
    </row>
    <row r="13" spans="2:28" ht="18.55">
      <c r="B13" s="150"/>
      <c r="C13" s="294" t="s">
        <v>1</v>
      </c>
      <c r="D13" s="295" t="s">
        <v>39</v>
      </c>
      <c r="E13" s="312" t="s">
        <v>36</v>
      </c>
      <c r="F13" s="297">
        <v>0</v>
      </c>
      <c r="G13" s="298">
        <v>0</v>
      </c>
      <c r="H13" s="299">
        <f t="shared" ref="H13" si="27">+F13*G13</f>
        <v>0</v>
      </c>
      <c r="I13" s="300"/>
      <c r="J13" s="298">
        <v>0</v>
      </c>
      <c r="K13" s="298">
        <v>0</v>
      </c>
      <c r="L13" s="298">
        <v>0</v>
      </c>
      <c r="M13" s="298">
        <v>0</v>
      </c>
      <c r="N13" s="301">
        <f t="shared" ref="N13" si="28">+J13+K13+L13+M13</f>
        <v>0</v>
      </c>
      <c r="O13" s="299">
        <f t="shared" ref="O13" si="29">+N13*F13</f>
        <v>0</v>
      </c>
      <c r="P13" s="302">
        <f t="shared" ref="P13" si="30">+O13+H13</f>
        <v>0</v>
      </c>
      <c r="Q13" s="152"/>
      <c r="S13" s="138">
        <f t="shared" si="4"/>
        <v>0</v>
      </c>
      <c r="T13" s="2">
        <f t="shared" si="5"/>
        <v>0</v>
      </c>
      <c r="U13" s="2">
        <f t="shared" si="6"/>
        <v>0</v>
      </c>
      <c r="V13" s="2">
        <f t="shared" si="7"/>
        <v>0</v>
      </c>
      <c r="W13" s="203">
        <f t="shared" si="13"/>
        <v>0</v>
      </c>
      <c r="X13" s="138">
        <f t="shared" si="18"/>
        <v>0</v>
      </c>
      <c r="Y13" s="2">
        <f t="shared" si="19"/>
        <v>0</v>
      </c>
      <c r="Z13" s="2">
        <f t="shared" si="20"/>
        <v>0</v>
      </c>
      <c r="AA13" s="2">
        <f t="shared" si="21"/>
        <v>0</v>
      </c>
      <c r="AB13" s="207">
        <f t="shared" si="22"/>
        <v>0</v>
      </c>
    </row>
    <row r="14" spans="2:28" ht="18.55">
      <c r="B14" s="150"/>
      <c r="C14" s="294" t="s">
        <v>1</v>
      </c>
      <c r="D14" s="295" t="s">
        <v>39</v>
      </c>
      <c r="E14" s="312" t="s">
        <v>36</v>
      </c>
      <c r="F14" s="297">
        <v>0</v>
      </c>
      <c r="G14" s="298">
        <v>0</v>
      </c>
      <c r="H14" s="299">
        <f t="shared" ref="H14" si="31">+F14*G14</f>
        <v>0</v>
      </c>
      <c r="I14" s="300"/>
      <c r="J14" s="298">
        <v>0</v>
      </c>
      <c r="K14" s="298">
        <v>0</v>
      </c>
      <c r="L14" s="298">
        <v>0</v>
      </c>
      <c r="M14" s="298">
        <v>0</v>
      </c>
      <c r="N14" s="301">
        <f t="shared" ref="N14" si="32">+J14+K14+L14+M14</f>
        <v>0</v>
      </c>
      <c r="O14" s="299">
        <f t="shared" ref="O14" si="33">+N14*F14</f>
        <v>0</v>
      </c>
      <c r="P14" s="302">
        <f t="shared" ref="P14" si="34">+O14+H14</f>
        <v>0</v>
      </c>
      <c r="Q14" s="152"/>
      <c r="S14" s="138">
        <f t="shared" si="4"/>
        <v>0</v>
      </c>
      <c r="T14" s="2">
        <f t="shared" si="5"/>
        <v>0</v>
      </c>
      <c r="U14" s="2">
        <f t="shared" si="6"/>
        <v>0</v>
      </c>
      <c r="V14" s="2">
        <f t="shared" si="7"/>
        <v>0</v>
      </c>
      <c r="W14" s="203">
        <f t="shared" si="13"/>
        <v>0</v>
      </c>
      <c r="X14" s="138">
        <f t="shared" si="18"/>
        <v>0</v>
      </c>
      <c r="Y14" s="2">
        <f t="shared" si="19"/>
        <v>0</v>
      </c>
      <c r="Z14" s="2">
        <f t="shared" si="20"/>
        <v>0</v>
      </c>
      <c r="AA14" s="2">
        <f t="shared" si="21"/>
        <v>0</v>
      </c>
      <c r="AB14" s="207">
        <f t="shared" si="22"/>
        <v>0</v>
      </c>
    </row>
    <row r="15" spans="2:28" ht="18.55">
      <c r="B15" s="150"/>
      <c r="C15" s="294" t="s">
        <v>1</v>
      </c>
      <c r="D15" s="295" t="s">
        <v>39</v>
      </c>
      <c r="E15" s="312" t="s">
        <v>36</v>
      </c>
      <c r="F15" s="297">
        <v>0</v>
      </c>
      <c r="G15" s="298">
        <v>0</v>
      </c>
      <c r="H15" s="299">
        <f t="shared" ref="H15" si="35">+F15*G15</f>
        <v>0</v>
      </c>
      <c r="I15" s="300"/>
      <c r="J15" s="298">
        <v>0</v>
      </c>
      <c r="K15" s="298">
        <v>0</v>
      </c>
      <c r="L15" s="298">
        <v>0</v>
      </c>
      <c r="M15" s="298">
        <v>0</v>
      </c>
      <c r="N15" s="301">
        <f t="shared" ref="N15" si="36">+J15+K15+L15+M15</f>
        <v>0</v>
      </c>
      <c r="O15" s="299">
        <f t="shared" ref="O15" si="37">+N15*F15</f>
        <v>0</v>
      </c>
      <c r="P15" s="302">
        <f t="shared" ref="P15" si="38">+O15+H15</f>
        <v>0</v>
      </c>
      <c r="Q15" s="152"/>
      <c r="S15" s="138">
        <f t="shared" si="4"/>
        <v>0</v>
      </c>
      <c r="T15" s="2">
        <f t="shared" si="5"/>
        <v>0</v>
      </c>
      <c r="U15" s="2">
        <f t="shared" si="6"/>
        <v>0</v>
      </c>
      <c r="V15" s="2">
        <f t="shared" si="7"/>
        <v>0</v>
      </c>
      <c r="W15" s="203">
        <f t="shared" si="13"/>
        <v>0</v>
      </c>
      <c r="X15" s="138">
        <f t="shared" si="18"/>
        <v>0</v>
      </c>
      <c r="Y15" s="2">
        <f t="shared" si="19"/>
        <v>0</v>
      </c>
      <c r="Z15" s="2">
        <f t="shared" si="20"/>
        <v>0</v>
      </c>
      <c r="AA15" s="2">
        <f t="shared" si="21"/>
        <v>0</v>
      </c>
      <c r="AB15" s="207">
        <f t="shared" si="22"/>
        <v>0</v>
      </c>
    </row>
    <row r="16" spans="2:28" ht="18.55">
      <c r="B16" s="150"/>
      <c r="C16" s="294" t="s">
        <v>1</v>
      </c>
      <c r="D16" s="295" t="s">
        <v>39</v>
      </c>
      <c r="E16" s="312" t="s">
        <v>36</v>
      </c>
      <c r="F16" s="297">
        <v>0</v>
      </c>
      <c r="G16" s="298">
        <v>0</v>
      </c>
      <c r="H16" s="299">
        <f t="shared" ref="H16" si="39">+F16*G16</f>
        <v>0</v>
      </c>
      <c r="I16" s="300"/>
      <c r="J16" s="298">
        <v>0</v>
      </c>
      <c r="K16" s="298">
        <v>0</v>
      </c>
      <c r="L16" s="298">
        <v>0</v>
      </c>
      <c r="M16" s="298">
        <v>0</v>
      </c>
      <c r="N16" s="301">
        <f t="shared" ref="N16" si="40">+J16+K16+L16+M16</f>
        <v>0</v>
      </c>
      <c r="O16" s="299">
        <f t="shared" ref="O16" si="41">+N16*F16</f>
        <v>0</v>
      </c>
      <c r="P16" s="302">
        <f t="shared" ref="P16" si="42">+O16+H16</f>
        <v>0</v>
      </c>
      <c r="Q16" s="152"/>
      <c r="S16" s="138">
        <f t="shared" si="4"/>
        <v>0</v>
      </c>
      <c r="T16" s="2">
        <f t="shared" si="5"/>
        <v>0</v>
      </c>
      <c r="U16" s="2">
        <f t="shared" si="6"/>
        <v>0</v>
      </c>
      <c r="V16" s="2">
        <f t="shared" si="7"/>
        <v>0</v>
      </c>
      <c r="W16" s="203">
        <f t="shared" si="13"/>
        <v>0</v>
      </c>
      <c r="X16" s="138">
        <f t="shared" si="18"/>
        <v>0</v>
      </c>
      <c r="Y16" s="2">
        <f t="shared" si="19"/>
        <v>0</v>
      </c>
      <c r="Z16" s="2">
        <f t="shared" si="20"/>
        <v>0</v>
      </c>
      <c r="AA16" s="2">
        <f t="shared" si="21"/>
        <v>0</v>
      </c>
      <c r="AB16" s="207">
        <f t="shared" si="22"/>
        <v>0</v>
      </c>
    </row>
    <row r="17" spans="2:28" ht="18.55">
      <c r="B17" s="150"/>
      <c r="C17" s="294" t="s">
        <v>1</v>
      </c>
      <c r="D17" s="295" t="s">
        <v>39</v>
      </c>
      <c r="E17" s="312" t="s">
        <v>36</v>
      </c>
      <c r="F17" s="297">
        <v>0</v>
      </c>
      <c r="G17" s="298">
        <v>0</v>
      </c>
      <c r="H17" s="299">
        <f t="shared" ref="H17" si="43">+F17*G17</f>
        <v>0</v>
      </c>
      <c r="I17" s="300"/>
      <c r="J17" s="298">
        <v>0</v>
      </c>
      <c r="K17" s="298">
        <v>0</v>
      </c>
      <c r="L17" s="298">
        <v>0</v>
      </c>
      <c r="M17" s="298">
        <v>0</v>
      </c>
      <c r="N17" s="301">
        <f t="shared" ref="N17" si="44">+J17+K17+L17+M17</f>
        <v>0</v>
      </c>
      <c r="O17" s="299">
        <f t="shared" ref="O17" si="45">+N17*F17</f>
        <v>0</v>
      </c>
      <c r="P17" s="302">
        <f t="shared" ref="P17" si="46">+O17+H17</f>
        <v>0</v>
      </c>
      <c r="Q17" s="152"/>
      <c r="S17" s="138">
        <f t="shared" si="4"/>
        <v>0</v>
      </c>
      <c r="T17" s="2">
        <f t="shared" si="5"/>
        <v>0</v>
      </c>
      <c r="U17" s="2">
        <f t="shared" si="6"/>
        <v>0</v>
      </c>
      <c r="V17" s="2">
        <f t="shared" si="7"/>
        <v>0</v>
      </c>
      <c r="W17" s="203">
        <f t="shared" si="13"/>
        <v>0</v>
      </c>
      <c r="X17" s="138">
        <f t="shared" si="18"/>
        <v>0</v>
      </c>
      <c r="Y17" s="2">
        <f t="shared" si="19"/>
        <v>0</v>
      </c>
      <c r="Z17" s="2">
        <f t="shared" si="20"/>
        <v>0</v>
      </c>
      <c r="AA17" s="2">
        <f t="shared" si="21"/>
        <v>0</v>
      </c>
      <c r="AB17" s="207">
        <f t="shared" si="22"/>
        <v>0</v>
      </c>
    </row>
    <row r="18" spans="2:28" ht="18.55">
      <c r="B18" s="150"/>
      <c r="C18" s="294" t="s">
        <v>1</v>
      </c>
      <c r="D18" s="295" t="s">
        <v>39</v>
      </c>
      <c r="E18" s="312" t="s">
        <v>36</v>
      </c>
      <c r="F18" s="297">
        <v>0</v>
      </c>
      <c r="G18" s="298">
        <v>0</v>
      </c>
      <c r="H18" s="299">
        <f t="shared" ref="H18" si="47">+F18*G18</f>
        <v>0</v>
      </c>
      <c r="I18" s="300"/>
      <c r="J18" s="298">
        <v>0</v>
      </c>
      <c r="K18" s="298">
        <v>0</v>
      </c>
      <c r="L18" s="298">
        <v>0</v>
      </c>
      <c r="M18" s="298">
        <v>0</v>
      </c>
      <c r="N18" s="301">
        <f t="shared" ref="N18" si="48">+J18+K18+L18+M18</f>
        <v>0</v>
      </c>
      <c r="O18" s="299">
        <f t="shared" ref="O18" si="49">+N18*F18</f>
        <v>0</v>
      </c>
      <c r="P18" s="302">
        <f t="shared" ref="P18" si="50">+O18+H18</f>
        <v>0</v>
      </c>
      <c r="Q18" s="152"/>
      <c r="S18" s="138">
        <f t="shared" si="4"/>
        <v>0</v>
      </c>
      <c r="T18" s="2">
        <f t="shared" si="5"/>
        <v>0</v>
      </c>
      <c r="U18" s="2">
        <f t="shared" si="6"/>
        <v>0</v>
      </c>
      <c r="V18" s="2">
        <f t="shared" si="7"/>
        <v>0</v>
      </c>
      <c r="W18" s="203">
        <f t="shared" si="13"/>
        <v>0</v>
      </c>
      <c r="X18" s="138">
        <f t="shared" si="18"/>
        <v>0</v>
      </c>
      <c r="Y18" s="2">
        <f t="shared" si="19"/>
        <v>0</v>
      </c>
      <c r="Z18" s="2">
        <f t="shared" si="20"/>
        <v>0</v>
      </c>
      <c r="AA18" s="2">
        <f t="shared" si="21"/>
        <v>0</v>
      </c>
      <c r="AB18" s="207">
        <f t="shared" si="22"/>
        <v>0</v>
      </c>
    </row>
    <row r="19" spans="2:28" ht="18.55">
      <c r="B19" s="150"/>
      <c r="C19" s="294" t="s">
        <v>1</v>
      </c>
      <c r="D19" s="295" t="s">
        <v>39</v>
      </c>
      <c r="E19" s="312" t="s">
        <v>36</v>
      </c>
      <c r="F19" s="297">
        <v>0</v>
      </c>
      <c r="G19" s="298">
        <v>0</v>
      </c>
      <c r="H19" s="299">
        <f t="shared" ref="H19" si="51">+F19*G19</f>
        <v>0</v>
      </c>
      <c r="I19" s="300"/>
      <c r="J19" s="298">
        <v>0</v>
      </c>
      <c r="K19" s="298">
        <v>0</v>
      </c>
      <c r="L19" s="298">
        <v>0</v>
      </c>
      <c r="M19" s="298">
        <v>0</v>
      </c>
      <c r="N19" s="301">
        <f t="shared" ref="N19" si="52">+J19+K19+L19+M19</f>
        <v>0</v>
      </c>
      <c r="O19" s="299">
        <f t="shared" ref="O19" si="53">+N19*F19</f>
        <v>0</v>
      </c>
      <c r="P19" s="302">
        <f t="shared" ref="P19" si="54">+O19+H19</f>
        <v>0</v>
      </c>
      <c r="Q19" s="152"/>
      <c r="S19" s="138">
        <f t="shared" si="4"/>
        <v>0</v>
      </c>
      <c r="T19" s="2">
        <f t="shared" si="5"/>
        <v>0</v>
      </c>
      <c r="U19" s="2">
        <f t="shared" si="6"/>
        <v>0</v>
      </c>
      <c r="V19" s="2">
        <f t="shared" si="7"/>
        <v>0</v>
      </c>
      <c r="W19" s="203">
        <f t="shared" si="13"/>
        <v>0</v>
      </c>
      <c r="X19" s="138">
        <f t="shared" si="18"/>
        <v>0</v>
      </c>
      <c r="Y19" s="2">
        <f t="shared" si="19"/>
        <v>0</v>
      </c>
      <c r="Z19" s="2">
        <f t="shared" si="20"/>
        <v>0</v>
      </c>
      <c r="AA19" s="2">
        <f t="shared" si="21"/>
        <v>0</v>
      </c>
      <c r="AB19" s="207">
        <f t="shared" si="22"/>
        <v>0</v>
      </c>
    </row>
    <row r="20" spans="2:28" ht="18.55">
      <c r="B20" s="150"/>
      <c r="C20" s="294" t="s">
        <v>1</v>
      </c>
      <c r="D20" s="295" t="s">
        <v>39</v>
      </c>
      <c r="E20" s="312" t="s">
        <v>36</v>
      </c>
      <c r="F20" s="297">
        <v>0</v>
      </c>
      <c r="G20" s="298">
        <v>0</v>
      </c>
      <c r="H20" s="299">
        <f t="shared" ref="H20" si="55">+F20*G20</f>
        <v>0</v>
      </c>
      <c r="I20" s="300"/>
      <c r="J20" s="298">
        <v>0</v>
      </c>
      <c r="K20" s="298">
        <v>0</v>
      </c>
      <c r="L20" s="298">
        <v>0</v>
      </c>
      <c r="M20" s="298">
        <v>0</v>
      </c>
      <c r="N20" s="301">
        <f t="shared" ref="N20" si="56">+J20+K20+L20+M20</f>
        <v>0</v>
      </c>
      <c r="O20" s="299">
        <f t="shared" ref="O20" si="57">+N20*F20</f>
        <v>0</v>
      </c>
      <c r="P20" s="302">
        <f t="shared" ref="P20" si="58">+O20+H20</f>
        <v>0</v>
      </c>
      <c r="Q20" s="152"/>
      <c r="S20" s="138">
        <f t="shared" si="4"/>
        <v>0</v>
      </c>
      <c r="T20" s="2">
        <f t="shared" si="5"/>
        <v>0</v>
      </c>
      <c r="U20" s="2">
        <f t="shared" si="6"/>
        <v>0</v>
      </c>
      <c r="V20" s="2">
        <f t="shared" si="7"/>
        <v>0</v>
      </c>
      <c r="W20" s="203">
        <f t="shared" si="13"/>
        <v>0</v>
      </c>
      <c r="X20" s="138">
        <f t="shared" si="18"/>
        <v>0</v>
      </c>
      <c r="Y20" s="2">
        <f t="shared" si="19"/>
        <v>0</v>
      </c>
      <c r="Z20" s="2">
        <f t="shared" si="20"/>
        <v>0</v>
      </c>
      <c r="AA20" s="2">
        <f t="shared" si="21"/>
        <v>0</v>
      </c>
      <c r="AB20" s="207">
        <f t="shared" si="22"/>
        <v>0</v>
      </c>
    </row>
    <row r="21" spans="2:28" ht="18.55">
      <c r="B21" s="150"/>
      <c r="C21" s="294" t="s">
        <v>1</v>
      </c>
      <c r="D21" s="295" t="s">
        <v>39</v>
      </c>
      <c r="E21" s="312" t="s">
        <v>36</v>
      </c>
      <c r="F21" s="297">
        <v>0</v>
      </c>
      <c r="G21" s="298">
        <v>0</v>
      </c>
      <c r="H21" s="299">
        <f t="shared" ref="H21" si="59">+F21*G21</f>
        <v>0</v>
      </c>
      <c r="I21" s="300"/>
      <c r="J21" s="298">
        <v>0</v>
      </c>
      <c r="K21" s="298">
        <v>0</v>
      </c>
      <c r="L21" s="298">
        <v>0</v>
      </c>
      <c r="M21" s="298">
        <v>0</v>
      </c>
      <c r="N21" s="301">
        <f t="shared" ref="N21" si="60">+J21+K21+L21+M21</f>
        <v>0</v>
      </c>
      <c r="O21" s="299">
        <f t="shared" ref="O21" si="61">+N21*F21</f>
        <v>0</v>
      </c>
      <c r="P21" s="302">
        <f t="shared" ref="P21" si="62">+O21+H21</f>
        <v>0</v>
      </c>
      <c r="Q21" s="152"/>
      <c r="S21" s="138">
        <f t="shared" si="4"/>
        <v>0</v>
      </c>
      <c r="T21" s="2">
        <f t="shared" si="5"/>
        <v>0</v>
      </c>
      <c r="U21" s="2">
        <f t="shared" si="6"/>
        <v>0</v>
      </c>
      <c r="V21" s="2">
        <f t="shared" si="7"/>
        <v>0</v>
      </c>
      <c r="W21" s="203">
        <f t="shared" si="13"/>
        <v>0</v>
      </c>
      <c r="X21" s="138">
        <f t="shared" si="18"/>
        <v>0</v>
      </c>
      <c r="Y21" s="2">
        <f t="shared" si="19"/>
        <v>0</v>
      </c>
      <c r="Z21" s="2">
        <f t="shared" si="20"/>
        <v>0</v>
      </c>
      <c r="AA21" s="2">
        <f t="shared" si="21"/>
        <v>0</v>
      </c>
      <c r="AB21" s="207">
        <f t="shared" si="22"/>
        <v>0</v>
      </c>
    </row>
    <row r="22" spans="2:28" ht="18.55">
      <c r="B22" s="150"/>
      <c r="C22" s="294" t="s">
        <v>1</v>
      </c>
      <c r="D22" s="295" t="s">
        <v>39</v>
      </c>
      <c r="E22" s="312" t="s">
        <v>36</v>
      </c>
      <c r="F22" s="297">
        <v>0</v>
      </c>
      <c r="G22" s="298">
        <v>0</v>
      </c>
      <c r="H22" s="299">
        <f t="shared" ref="H22" si="63">+F22*G22</f>
        <v>0</v>
      </c>
      <c r="I22" s="300"/>
      <c r="J22" s="298">
        <v>0</v>
      </c>
      <c r="K22" s="298">
        <v>0</v>
      </c>
      <c r="L22" s="298">
        <v>0</v>
      </c>
      <c r="M22" s="298">
        <v>0</v>
      </c>
      <c r="N22" s="301">
        <f t="shared" ref="N22" si="64">+J22+K22+L22+M22</f>
        <v>0</v>
      </c>
      <c r="O22" s="299">
        <f t="shared" ref="O22" si="65">+N22*F22</f>
        <v>0</v>
      </c>
      <c r="P22" s="302">
        <f t="shared" ref="P22" si="66">+O22+H22</f>
        <v>0</v>
      </c>
      <c r="Q22" s="152"/>
      <c r="S22" s="138">
        <f t="shared" si="4"/>
        <v>0</v>
      </c>
      <c r="T22" s="2">
        <f t="shared" si="5"/>
        <v>0</v>
      </c>
      <c r="U22" s="2">
        <f t="shared" si="6"/>
        <v>0</v>
      </c>
      <c r="V22" s="2">
        <f t="shared" si="7"/>
        <v>0</v>
      </c>
      <c r="W22" s="203">
        <f t="shared" si="13"/>
        <v>0</v>
      </c>
      <c r="X22" s="138">
        <f t="shared" si="18"/>
        <v>0</v>
      </c>
      <c r="Y22" s="2">
        <f t="shared" si="19"/>
        <v>0</v>
      </c>
      <c r="Z22" s="2">
        <f t="shared" si="20"/>
        <v>0</v>
      </c>
      <c r="AA22" s="2">
        <f t="shared" si="21"/>
        <v>0</v>
      </c>
      <c r="AB22" s="207">
        <f t="shared" si="22"/>
        <v>0</v>
      </c>
    </row>
    <row r="23" spans="2:28" ht="18.55">
      <c r="B23" s="150"/>
      <c r="C23" s="294" t="s">
        <v>1</v>
      </c>
      <c r="D23" s="295" t="s">
        <v>39</v>
      </c>
      <c r="E23" s="312" t="s">
        <v>36</v>
      </c>
      <c r="F23" s="297">
        <v>0</v>
      </c>
      <c r="G23" s="298">
        <v>0</v>
      </c>
      <c r="H23" s="299">
        <f t="shared" ref="H23" si="67">+F23*G23</f>
        <v>0</v>
      </c>
      <c r="I23" s="300"/>
      <c r="J23" s="298">
        <v>0</v>
      </c>
      <c r="K23" s="298">
        <v>0</v>
      </c>
      <c r="L23" s="298">
        <v>0</v>
      </c>
      <c r="M23" s="298">
        <v>0</v>
      </c>
      <c r="N23" s="301">
        <f t="shared" ref="N23" si="68">+J23+K23+L23+M23</f>
        <v>0</v>
      </c>
      <c r="O23" s="299">
        <f t="shared" ref="O23" si="69">+N23*F23</f>
        <v>0</v>
      </c>
      <c r="P23" s="302">
        <f t="shared" ref="P23" si="70">+O23+H23</f>
        <v>0</v>
      </c>
      <c r="Q23" s="152"/>
      <c r="S23" s="138">
        <f t="shared" si="4"/>
        <v>0</v>
      </c>
      <c r="T23" s="2">
        <f t="shared" si="5"/>
        <v>0</v>
      </c>
      <c r="U23" s="2">
        <f t="shared" si="6"/>
        <v>0</v>
      </c>
      <c r="V23" s="2">
        <f t="shared" si="7"/>
        <v>0</v>
      </c>
      <c r="W23" s="203">
        <f t="shared" si="13"/>
        <v>0</v>
      </c>
      <c r="X23" s="138">
        <f t="shared" si="18"/>
        <v>0</v>
      </c>
      <c r="Y23" s="2">
        <f t="shared" si="19"/>
        <v>0</v>
      </c>
      <c r="Z23" s="2">
        <f t="shared" si="20"/>
        <v>0</v>
      </c>
      <c r="AA23" s="2">
        <f t="shared" si="21"/>
        <v>0</v>
      </c>
      <c r="AB23" s="207">
        <f t="shared" si="22"/>
        <v>0</v>
      </c>
    </row>
    <row r="24" spans="2:28" ht="18.55">
      <c r="B24" s="150"/>
      <c r="C24" s="294" t="s">
        <v>1</v>
      </c>
      <c r="D24" s="295" t="s">
        <v>39</v>
      </c>
      <c r="E24" s="312" t="s">
        <v>36</v>
      </c>
      <c r="F24" s="297">
        <v>0</v>
      </c>
      <c r="G24" s="298">
        <v>0</v>
      </c>
      <c r="H24" s="299">
        <f t="shared" ref="H24" si="71">+F24*G24</f>
        <v>0</v>
      </c>
      <c r="I24" s="300"/>
      <c r="J24" s="298">
        <v>0</v>
      </c>
      <c r="K24" s="298">
        <v>0</v>
      </c>
      <c r="L24" s="298">
        <v>0</v>
      </c>
      <c r="M24" s="298">
        <v>0</v>
      </c>
      <c r="N24" s="301">
        <f t="shared" ref="N24" si="72">+J24+K24+L24+M24</f>
        <v>0</v>
      </c>
      <c r="O24" s="299">
        <f t="shared" ref="O24" si="73">+N24*F24</f>
        <v>0</v>
      </c>
      <c r="P24" s="302">
        <f t="shared" ref="P24" si="74">+O24+H24</f>
        <v>0</v>
      </c>
      <c r="Q24" s="152"/>
      <c r="S24" s="138">
        <f t="shared" si="4"/>
        <v>0</v>
      </c>
      <c r="T24" s="2">
        <f t="shared" si="5"/>
        <v>0</v>
      </c>
      <c r="U24" s="2">
        <f t="shared" si="6"/>
        <v>0</v>
      </c>
      <c r="V24" s="2">
        <f t="shared" si="7"/>
        <v>0</v>
      </c>
      <c r="W24" s="203">
        <f t="shared" si="13"/>
        <v>0</v>
      </c>
      <c r="X24" s="138">
        <f t="shared" si="18"/>
        <v>0</v>
      </c>
      <c r="Y24" s="2">
        <f t="shared" si="19"/>
        <v>0</v>
      </c>
      <c r="Z24" s="2">
        <f t="shared" si="20"/>
        <v>0</v>
      </c>
      <c r="AA24" s="2">
        <f t="shared" si="21"/>
        <v>0</v>
      </c>
      <c r="AB24" s="207">
        <f t="shared" si="22"/>
        <v>0</v>
      </c>
    </row>
    <row r="25" spans="2:28" ht="18.55">
      <c r="B25" s="150"/>
      <c r="C25" s="294" t="s">
        <v>1</v>
      </c>
      <c r="D25" s="295" t="s">
        <v>39</v>
      </c>
      <c r="E25" s="312" t="s">
        <v>36</v>
      </c>
      <c r="F25" s="297">
        <v>0</v>
      </c>
      <c r="G25" s="298">
        <v>0</v>
      </c>
      <c r="H25" s="299">
        <f t="shared" ref="H25" si="75">+F25*G25</f>
        <v>0</v>
      </c>
      <c r="I25" s="300"/>
      <c r="J25" s="298">
        <v>0</v>
      </c>
      <c r="K25" s="298">
        <v>0</v>
      </c>
      <c r="L25" s="298">
        <v>0</v>
      </c>
      <c r="M25" s="298">
        <v>0</v>
      </c>
      <c r="N25" s="301">
        <f t="shared" ref="N25" si="76">+J25+K25+L25+M25</f>
        <v>0</v>
      </c>
      <c r="O25" s="299">
        <f t="shared" ref="O25" si="77">+N25*F25</f>
        <v>0</v>
      </c>
      <c r="P25" s="302">
        <f t="shared" ref="P25" si="78">+O25+H25</f>
        <v>0</v>
      </c>
      <c r="Q25" s="152"/>
      <c r="S25" s="138">
        <f t="shared" si="4"/>
        <v>0</v>
      </c>
      <c r="T25" s="2">
        <f t="shared" si="5"/>
        <v>0</v>
      </c>
      <c r="U25" s="2">
        <f t="shared" si="6"/>
        <v>0</v>
      </c>
      <c r="V25" s="2">
        <f t="shared" si="7"/>
        <v>0</v>
      </c>
      <c r="W25" s="203">
        <f t="shared" si="13"/>
        <v>0</v>
      </c>
      <c r="X25" s="138">
        <f t="shared" si="18"/>
        <v>0</v>
      </c>
      <c r="Y25" s="2">
        <f t="shared" si="19"/>
        <v>0</v>
      </c>
      <c r="Z25" s="2">
        <f t="shared" si="20"/>
        <v>0</v>
      </c>
      <c r="AA25" s="2">
        <f t="shared" si="21"/>
        <v>0</v>
      </c>
      <c r="AB25" s="207">
        <f t="shared" si="22"/>
        <v>0</v>
      </c>
    </row>
    <row r="26" spans="2:28" ht="18.55">
      <c r="B26" s="150"/>
      <c r="C26" s="294" t="s">
        <v>1</v>
      </c>
      <c r="D26" s="295" t="s">
        <v>39</v>
      </c>
      <c r="E26" s="312" t="s">
        <v>36</v>
      </c>
      <c r="F26" s="297">
        <v>0</v>
      </c>
      <c r="G26" s="298">
        <v>0</v>
      </c>
      <c r="H26" s="299">
        <f t="shared" ref="H26" si="79">+F26*G26</f>
        <v>0</v>
      </c>
      <c r="I26" s="300"/>
      <c r="J26" s="298">
        <v>0</v>
      </c>
      <c r="K26" s="298">
        <v>0</v>
      </c>
      <c r="L26" s="298">
        <v>0</v>
      </c>
      <c r="M26" s="298">
        <v>0</v>
      </c>
      <c r="N26" s="301">
        <f t="shared" ref="N26" si="80">+J26+K26+L26+M26</f>
        <v>0</v>
      </c>
      <c r="O26" s="299">
        <f t="shared" ref="O26" si="81">+N26*F26</f>
        <v>0</v>
      </c>
      <c r="P26" s="302">
        <f t="shared" ref="P26" si="82">+O26+H26</f>
        <v>0</v>
      </c>
      <c r="Q26" s="152"/>
      <c r="S26" s="138">
        <f t="shared" si="4"/>
        <v>0</v>
      </c>
      <c r="T26" s="2">
        <f t="shared" si="5"/>
        <v>0</v>
      </c>
      <c r="U26" s="2">
        <f t="shared" si="6"/>
        <v>0</v>
      </c>
      <c r="V26" s="2">
        <f t="shared" si="7"/>
        <v>0</v>
      </c>
      <c r="W26" s="203">
        <f t="shared" si="13"/>
        <v>0</v>
      </c>
      <c r="X26" s="138">
        <f t="shared" si="18"/>
        <v>0</v>
      </c>
      <c r="Y26" s="2">
        <f t="shared" si="19"/>
        <v>0</v>
      </c>
      <c r="Z26" s="2">
        <f t="shared" si="20"/>
        <v>0</v>
      </c>
      <c r="AA26" s="2">
        <f t="shared" si="21"/>
        <v>0</v>
      </c>
      <c r="AB26" s="207">
        <f t="shared" si="22"/>
        <v>0</v>
      </c>
    </row>
    <row r="27" spans="2:28" ht="18.55">
      <c r="B27" s="150"/>
      <c r="C27" s="294" t="s">
        <v>1</v>
      </c>
      <c r="D27" s="295" t="s">
        <v>39</v>
      </c>
      <c r="E27" s="312" t="s">
        <v>36</v>
      </c>
      <c r="F27" s="297">
        <v>0</v>
      </c>
      <c r="G27" s="298">
        <v>0</v>
      </c>
      <c r="H27" s="299">
        <f t="shared" ref="H27" si="83">+F27*G27</f>
        <v>0</v>
      </c>
      <c r="I27" s="300"/>
      <c r="J27" s="298">
        <v>0</v>
      </c>
      <c r="K27" s="298">
        <v>0</v>
      </c>
      <c r="L27" s="298">
        <v>0</v>
      </c>
      <c r="M27" s="298">
        <v>0</v>
      </c>
      <c r="N27" s="301">
        <f t="shared" ref="N27" si="84">+J27+K27+L27+M27</f>
        <v>0</v>
      </c>
      <c r="O27" s="299">
        <f t="shared" ref="O27" si="85">+N27*F27</f>
        <v>0</v>
      </c>
      <c r="P27" s="302">
        <f t="shared" ref="P27" si="86">+O27+H27</f>
        <v>0</v>
      </c>
      <c r="Q27" s="152"/>
      <c r="S27" s="138">
        <f t="shared" si="4"/>
        <v>0</v>
      </c>
      <c r="T27" s="2">
        <f t="shared" si="5"/>
        <v>0</v>
      </c>
      <c r="U27" s="2">
        <f t="shared" si="6"/>
        <v>0</v>
      </c>
      <c r="V27" s="2">
        <f t="shared" si="7"/>
        <v>0</v>
      </c>
      <c r="W27" s="203">
        <f t="shared" si="13"/>
        <v>0</v>
      </c>
      <c r="X27" s="138">
        <f t="shared" si="18"/>
        <v>0</v>
      </c>
      <c r="Y27" s="2">
        <f t="shared" si="19"/>
        <v>0</v>
      </c>
      <c r="Z27" s="2">
        <f t="shared" si="20"/>
        <v>0</v>
      </c>
      <c r="AA27" s="2">
        <f t="shared" si="21"/>
        <v>0</v>
      </c>
      <c r="AB27" s="207">
        <f t="shared" si="22"/>
        <v>0</v>
      </c>
    </row>
    <row r="28" spans="2:28" ht="18.55">
      <c r="B28" s="150"/>
      <c r="C28" s="294" t="s">
        <v>1</v>
      </c>
      <c r="D28" s="295" t="s">
        <v>39</v>
      </c>
      <c r="E28" s="312" t="s">
        <v>36</v>
      </c>
      <c r="F28" s="297">
        <v>0</v>
      </c>
      <c r="G28" s="298">
        <v>0</v>
      </c>
      <c r="H28" s="299">
        <f t="shared" ref="H28" si="87">+F28*G28</f>
        <v>0</v>
      </c>
      <c r="I28" s="300"/>
      <c r="J28" s="298">
        <v>0</v>
      </c>
      <c r="K28" s="298">
        <v>0</v>
      </c>
      <c r="L28" s="298">
        <v>0</v>
      </c>
      <c r="M28" s="298">
        <v>0</v>
      </c>
      <c r="N28" s="301">
        <f t="shared" ref="N28" si="88">+J28+K28+L28+M28</f>
        <v>0</v>
      </c>
      <c r="O28" s="299">
        <f t="shared" ref="O28" si="89">+N28*F28</f>
        <v>0</v>
      </c>
      <c r="P28" s="302">
        <f t="shared" ref="P28" si="90">+O28+H28</f>
        <v>0</v>
      </c>
      <c r="Q28" s="152"/>
      <c r="S28" s="138">
        <f t="shared" si="4"/>
        <v>0</v>
      </c>
      <c r="T28" s="2">
        <f t="shared" si="5"/>
        <v>0</v>
      </c>
      <c r="U28" s="2">
        <f t="shared" si="6"/>
        <v>0</v>
      </c>
      <c r="V28" s="2">
        <f t="shared" si="7"/>
        <v>0</v>
      </c>
      <c r="W28" s="203">
        <f t="shared" si="13"/>
        <v>0</v>
      </c>
      <c r="X28" s="138">
        <f t="shared" si="18"/>
        <v>0</v>
      </c>
      <c r="Y28" s="2">
        <f t="shared" si="19"/>
        <v>0</v>
      </c>
      <c r="Z28" s="2">
        <f t="shared" si="20"/>
        <v>0</v>
      </c>
      <c r="AA28" s="2">
        <f t="shared" si="21"/>
        <v>0</v>
      </c>
      <c r="AB28" s="207">
        <f t="shared" si="22"/>
        <v>0</v>
      </c>
    </row>
    <row r="29" spans="2:28" ht="18.55">
      <c r="B29" s="150"/>
      <c r="C29" s="294" t="s">
        <v>1</v>
      </c>
      <c r="D29" s="295" t="s">
        <v>39</v>
      </c>
      <c r="E29" s="312" t="s">
        <v>36</v>
      </c>
      <c r="F29" s="297">
        <v>0</v>
      </c>
      <c r="G29" s="298">
        <v>0</v>
      </c>
      <c r="H29" s="299">
        <f t="shared" ref="H29" si="91">+F29*G29</f>
        <v>0</v>
      </c>
      <c r="I29" s="300"/>
      <c r="J29" s="298">
        <v>0</v>
      </c>
      <c r="K29" s="298">
        <v>0</v>
      </c>
      <c r="L29" s="298">
        <v>0</v>
      </c>
      <c r="M29" s="298">
        <v>0</v>
      </c>
      <c r="N29" s="301">
        <f t="shared" ref="N29" si="92">+J29+K29+L29+M29</f>
        <v>0</v>
      </c>
      <c r="O29" s="299">
        <f t="shared" ref="O29" si="93">+N29*F29</f>
        <v>0</v>
      </c>
      <c r="P29" s="302">
        <f t="shared" ref="P29" si="94">+O29+H29</f>
        <v>0</v>
      </c>
      <c r="Q29" s="152"/>
      <c r="S29" s="138">
        <f t="shared" si="4"/>
        <v>0</v>
      </c>
      <c r="T29" s="2">
        <f t="shared" si="5"/>
        <v>0</v>
      </c>
      <c r="U29" s="2">
        <f t="shared" si="6"/>
        <v>0</v>
      </c>
      <c r="V29" s="2">
        <f t="shared" si="7"/>
        <v>0</v>
      </c>
      <c r="W29" s="203">
        <f t="shared" si="13"/>
        <v>0</v>
      </c>
      <c r="X29" s="138">
        <f t="shared" si="18"/>
        <v>0</v>
      </c>
      <c r="Y29" s="2">
        <f t="shared" si="19"/>
        <v>0</v>
      </c>
      <c r="Z29" s="2">
        <f t="shared" si="20"/>
        <v>0</v>
      </c>
      <c r="AA29" s="2">
        <f t="shared" si="21"/>
        <v>0</v>
      </c>
      <c r="AB29" s="207">
        <f t="shared" si="22"/>
        <v>0</v>
      </c>
    </row>
    <row r="30" spans="2:28" ht="18.55">
      <c r="B30" s="150"/>
      <c r="C30" s="294" t="s">
        <v>1</v>
      </c>
      <c r="D30" s="295" t="s">
        <v>39</v>
      </c>
      <c r="E30" s="312" t="s">
        <v>36</v>
      </c>
      <c r="F30" s="297">
        <v>0</v>
      </c>
      <c r="G30" s="298">
        <v>0</v>
      </c>
      <c r="H30" s="299">
        <f t="shared" ref="H30" si="95">+F30*G30</f>
        <v>0</v>
      </c>
      <c r="I30" s="300"/>
      <c r="J30" s="298">
        <v>0</v>
      </c>
      <c r="K30" s="298">
        <v>0</v>
      </c>
      <c r="L30" s="298">
        <v>0</v>
      </c>
      <c r="M30" s="298">
        <v>0</v>
      </c>
      <c r="N30" s="301">
        <f t="shared" ref="N30" si="96">+J30+K30+L30+M30</f>
        <v>0</v>
      </c>
      <c r="O30" s="299">
        <f t="shared" ref="O30" si="97">+N30*F30</f>
        <v>0</v>
      </c>
      <c r="P30" s="302">
        <f t="shared" ref="P30" si="98">+O30+H30</f>
        <v>0</v>
      </c>
      <c r="Q30" s="152"/>
      <c r="S30" s="138">
        <f t="shared" si="4"/>
        <v>0</v>
      </c>
      <c r="T30" s="2">
        <f t="shared" si="5"/>
        <v>0</v>
      </c>
      <c r="U30" s="2">
        <f t="shared" si="6"/>
        <v>0</v>
      </c>
      <c r="V30" s="2">
        <f t="shared" si="7"/>
        <v>0</v>
      </c>
      <c r="W30" s="203">
        <f t="shared" si="13"/>
        <v>0</v>
      </c>
      <c r="X30" s="138">
        <f t="shared" si="18"/>
        <v>0</v>
      </c>
      <c r="Y30" s="2">
        <f t="shared" si="19"/>
        <v>0</v>
      </c>
      <c r="Z30" s="2">
        <f t="shared" si="20"/>
        <v>0</v>
      </c>
      <c r="AA30" s="2">
        <f t="shared" si="21"/>
        <v>0</v>
      </c>
      <c r="AB30" s="207">
        <f t="shared" si="22"/>
        <v>0</v>
      </c>
    </row>
    <row r="31" spans="2:28" ht="18.55">
      <c r="B31" s="150"/>
      <c r="C31" s="294" t="s">
        <v>1</v>
      </c>
      <c r="D31" s="295" t="s">
        <v>39</v>
      </c>
      <c r="E31" s="312" t="s">
        <v>36</v>
      </c>
      <c r="F31" s="297">
        <v>0</v>
      </c>
      <c r="G31" s="298">
        <v>0</v>
      </c>
      <c r="H31" s="299">
        <f t="shared" ref="H31" si="99">+F31*G31</f>
        <v>0</v>
      </c>
      <c r="I31" s="300"/>
      <c r="J31" s="298">
        <v>0</v>
      </c>
      <c r="K31" s="298">
        <v>0</v>
      </c>
      <c r="L31" s="298">
        <v>0</v>
      </c>
      <c r="M31" s="298">
        <v>0</v>
      </c>
      <c r="N31" s="301">
        <f t="shared" ref="N31" si="100">+J31+K31+L31+M31</f>
        <v>0</v>
      </c>
      <c r="O31" s="299">
        <f t="shared" ref="O31" si="101">+N31*F31</f>
        <v>0</v>
      </c>
      <c r="P31" s="302">
        <f t="shared" ref="P31" si="102">+O31+H31</f>
        <v>0</v>
      </c>
      <c r="Q31" s="152"/>
      <c r="S31" s="138">
        <f t="shared" si="4"/>
        <v>0</v>
      </c>
      <c r="T31" s="2">
        <f t="shared" si="5"/>
        <v>0</v>
      </c>
      <c r="U31" s="2">
        <f t="shared" si="6"/>
        <v>0</v>
      </c>
      <c r="V31" s="2">
        <f t="shared" si="7"/>
        <v>0</v>
      </c>
      <c r="W31" s="203">
        <f t="shared" si="13"/>
        <v>0</v>
      </c>
      <c r="X31" s="138">
        <f t="shared" si="18"/>
        <v>0</v>
      </c>
      <c r="Y31" s="2">
        <f t="shared" si="19"/>
        <v>0</v>
      </c>
      <c r="Z31" s="2">
        <f t="shared" si="20"/>
        <v>0</v>
      </c>
      <c r="AA31" s="2">
        <f t="shared" si="21"/>
        <v>0</v>
      </c>
      <c r="AB31" s="207">
        <f t="shared" si="22"/>
        <v>0</v>
      </c>
    </row>
    <row r="32" spans="2:28" ht="18.55">
      <c r="B32" s="150"/>
      <c r="C32" s="294" t="s">
        <v>1</v>
      </c>
      <c r="D32" s="295" t="s">
        <v>39</v>
      </c>
      <c r="E32" s="312" t="s">
        <v>36</v>
      </c>
      <c r="F32" s="297">
        <v>0</v>
      </c>
      <c r="G32" s="298">
        <v>0</v>
      </c>
      <c r="H32" s="299">
        <f t="shared" ref="H32" si="103">+F32*G32</f>
        <v>0</v>
      </c>
      <c r="I32" s="300"/>
      <c r="J32" s="298">
        <v>0</v>
      </c>
      <c r="K32" s="298">
        <v>0</v>
      </c>
      <c r="L32" s="298">
        <v>0</v>
      </c>
      <c r="M32" s="298">
        <v>0</v>
      </c>
      <c r="N32" s="301">
        <f t="shared" ref="N32" si="104">+J32+K32+L32+M32</f>
        <v>0</v>
      </c>
      <c r="O32" s="299">
        <f t="shared" ref="O32" si="105">+N32*F32</f>
        <v>0</v>
      </c>
      <c r="P32" s="302">
        <f t="shared" ref="P32" si="106">+O32+H32</f>
        <v>0</v>
      </c>
      <c r="Q32" s="152"/>
      <c r="S32" s="138">
        <f t="shared" si="4"/>
        <v>0</v>
      </c>
      <c r="T32" s="2">
        <f t="shared" si="5"/>
        <v>0</v>
      </c>
      <c r="U32" s="2">
        <f t="shared" si="6"/>
        <v>0</v>
      </c>
      <c r="V32" s="2">
        <f t="shared" si="7"/>
        <v>0</v>
      </c>
      <c r="W32" s="203">
        <f t="shared" si="13"/>
        <v>0</v>
      </c>
      <c r="X32" s="138">
        <f t="shared" si="18"/>
        <v>0</v>
      </c>
      <c r="Y32" s="2">
        <f t="shared" si="19"/>
        <v>0</v>
      </c>
      <c r="Z32" s="2">
        <f t="shared" si="20"/>
        <v>0</v>
      </c>
      <c r="AA32" s="2">
        <f t="shared" si="21"/>
        <v>0</v>
      </c>
      <c r="AB32" s="207">
        <f t="shared" si="22"/>
        <v>0</v>
      </c>
    </row>
    <row r="33" spans="2:28" ht="18.55">
      <c r="B33" s="150"/>
      <c r="C33" s="294" t="s">
        <v>1</v>
      </c>
      <c r="D33" s="295" t="s">
        <v>39</v>
      </c>
      <c r="E33" s="312" t="s">
        <v>36</v>
      </c>
      <c r="F33" s="297">
        <v>0</v>
      </c>
      <c r="G33" s="298">
        <v>0</v>
      </c>
      <c r="H33" s="299">
        <f t="shared" ref="H33" si="107">+F33*G33</f>
        <v>0</v>
      </c>
      <c r="I33" s="300"/>
      <c r="J33" s="298">
        <v>0</v>
      </c>
      <c r="K33" s="298">
        <v>0</v>
      </c>
      <c r="L33" s="298">
        <v>0</v>
      </c>
      <c r="M33" s="298">
        <v>0</v>
      </c>
      <c r="N33" s="301">
        <f t="shared" ref="N33" si="108">+J33+K33+L33+M33</f>
        <v>0</v>
      </c>
      <c r="O33" s="299">
        <f t="shared" ref="O33" si="109">+N33*F33</f>
        <v>0</v>
      </c>
      <c r="P33" s="302">
        <f t="shared" ref="P33" si="110">+O33+H33</f>
        <v>0</v>
      </c>
      <c r="Q33" s="152"/>
      <c r="S33" s="138">
        <f t="shared" si="4"/>
        <v>0</v>
      </c>
      <c r="T33" s="2">
        <f t="shared" si="5"/>
        <v>0</v>
      </c>
      <c r="U33" s="2">
        <f t="shared" si="6"/>
        <v>0</v>
      </c>
      <c r="V33" s="2">
        <f t="shared" si="7"/>
        <v>0</v>
      </c>
      <c r="W33" s="203">
        <f t="shared" si="13"/>
        <v>0</v>
      </c>
      <c r="X33" s="138">
        <f t="shared" si="18"/>
        <v>0</v>
      </c>
      <c r="Y33" s="2">
        <f t="shared" si="19"/>
        <v>0</v>
      </c>
      <c r="Z33" s="2">
        <f t="shared" si="20"/>
        <v>0</v>
      </c>
      <c r="AA33" s="2">
        <f t="shared" si="21"/>
        <v>0</v>
      </c>
      <c r="AB33" s="207">
        <f t="shared" si="22"/>
        <v>0</v>
      </c>
    </row>
    <row r="34" spans="2:28" ht="18.55">
      <c r="B34" s="150"/>
      <c r="C34" s="294" t="s">
        <v>1</v>
      </c>
      <c r="D34" s="295" t="s">
        <v>39</v>
      </c>
      <c r="E34" s="312" t="s">
        <v>36</v>
      </c>
      <c r="F34" s="297">
        <v>0</v>
      </c>
      <c r="G34" s="298">
        <v>0</v>
      </c>
      <c r="H34" s="299">
        <f t="shared" ref="H34" si="111">+F34*G34</f>
        <v>0</v>
      </c>
      <c r="I34" s="300"/>
      <c r="J34" s="298">
        <v>0</v>
      </c>
      <c r="K34" s="298">
        <v>0</v>
      </c>
      <c r="L34" s="298">
        <v>0</v>
      </c>
      <c r="M34" s="298">
        <v>0</v>
      </c>
      <c r="N34" s="301">
        <f t="shared" ref="N34" si="112">+J34+K34+L34+M34</f>
        <v>0</v>
      </c>
      <c r="O34" s="299">
        <f t="shared" ref="O34" si="113">+N34*F34</f>
        <v>0</v>
      </c>
      <c r="P34" s="302">
        <f t="shared" ref="P34" si="114">+O34+H34</f>
        <v>0</v>
      </c>
      <c r="Q34" s="152"/>
      <c r="S34" s="138">
        <f t="shared" si="4"/>
        <v>0</v>
      </c>
      <c r="T34" s="2">
        <f t="shared" si="5"/>
        <v>0</v>
      </c>
      <c r="U34" s="2">
        <f t="shared" si="6"/>
        <v>0</v>
      </c>
      <c r="V34" s="2">
        <f t="shared" si="7"/>
        <v>0</v>
      </c>
      <c r="W34" s="203">
        <f t="shared" si="13"/>
        <v>0</v>
      </c>
      <c r="X34" s="138">
        <f t="shared" si="18"/>
        <v>0</v>
      </c>
      <c r="Y34" s="2">
        <f t="shared" si="19"/>
        <v>0</v>
      </c>
      <c r="Z34" s="2">
        <f t="shared" si="20"/>
        <v>0</v>
      </c>
      <c r="AA34" s="2">
        <f t="shared" si="21"/>
        <v>0</v>
      </c>
      <c r="AB34" s="207">
        <f t="shared" si="22"/>
        <v>0</v>
      </c>
    </row>
    <row r="35" spans="2:28">
      <c r="B35" s="150"/>
      <c r="C35" s="155"/>
      <c r="D35" s="156"/>
      <c r="E35" s="156"/>
      <c r="F35" s="157"/>
      <c r="G35" s="158"/>
      <c r="H35" s="159"/>
      <c r="I35" s="160"/>
      <c r="J35" s="158"/>
      <c r="K35" s="158"/>
      <c r="L35" s="158"/>
      <c r="M35" s="158"/>
      <c r="N35" s="161"/>
      <c r="O35" s="159"/>
      <c r="P35" s="159"/>
      <c r="Q35" s="152"/>
      <c r="T35" s="2"/>
      <c r="U35" s="2"/>
      <c r="V35" s="2"/>
      <c r="W35" s="203">
        <f t="shared" si="13"/>
        <v>0</v>
      </c>
      <c r="X35" s="138">
        <f t="shared" si="18"/>
        <v>0</v>
      </c>
      <c r="Y35" s="2">
        <f t="shared" si="19"/>
        <v>0</v>
      </c>
      <c r="Z35" s="2">
        <f t="shared" si="20"/>
        <v>0</v>
      </c>
      <c r="AA35" s="2">
        <f t="shared" si="21"/>
        <v>0</v>
      </c>
      <c r="AB35" s="207">
        <f t="shared" si="22"/>
        <v>0</v>
      </c>
    </row>
    <row r="36" spans="2:28" ht="21.65">
      <c r="B36" s="146"/>
      <c r="C36" s="318" t="s">
        <v>16</v>
      </c>
      <c r="D36" s="318"/>
      <c r="E36" s="318"/>
      <c r="F36" s="319">
        <f>SUM(F9:F35)</f>
        <v>0</v>
      </c>
      <c r="G36" s="320">
        <f>IFERROR(+H36/F36,0)</f>
        <v>0</v>
      </c>
      <c r="H36" s="321">
        <f>SUM(H9:H35)</f>
        <v>0</v>
      </c>
      <c r="I36" s="318"/>
      <c r="J36" s="318"/>
      <c r="K36" s="318"/>
      <c r="L36" s="318"/>
      <c r="M36" s="318"/>
      <c r="N36" s="320">
        <f>IFERROR(+O36/+F36,0)</f>
        <v>0</v>
      </c>
      <c r="O36" s="321">
        <f>SUM(O9:O35)</f>
        <v>0</v>
      </c>
      <c r="P36" s="321">
        <f>SUM(P9:P35)</f>
        <v>0</v>
      </c>
      <c r="Q36" s="153"/>
      <c r="S36" s="139">
        <f>SUM(S9:S35)</f>
        <v>0</v>
      </c>
      <c r="T36" s="140">
        <f>IFERROR(U36/S36,0)</f>
        <v>0</v>
      </c>
      <c r="U36" s="140">
        <f>SUM(U9:U35)</f>
        <v>0</v>
      </c>
      <c r="V36" s="140">
        <f>SUM(V9:V35)</f>
        <v>0</v>
      </c>
      <c r="W36" s="205">
        <f>SUM(W9:W35)</f>
        <v>0</v>
      </c>
      <c r="X36" s="139">
        <f>SUM(X9:X35)</f>
        <v>0</v>
      </c>
      <c r="Y36" s="140">
        <f>IFERROR(Z36/X36,0)</f>
        <v>0</v>
      </c>
      <c r="Z36" s="140">
        <f>SUM(Z9:Z35)</f>
        <v>0</v>
      </c>
      <c r="AA36" s="140">
        <f>SUM(AA9:AA35)</f>
        <v>0</v>
      </c>
      <c r="AB36" s="205">
        <f>SUM(AB9:AB35)</f>
        <v>0</v>
      </c>
    </row>
    <row r="37" spans="2:28" ht="15.5">
      <c r="B37" s="146"/>
      <c r="C37" s="164"/>
      <c r="D37" s="164"/>
      <c r="E37" s="164"/>
      <c r="F37" s="139"/>
      <c r="G37" s="165"/>
      <c r="H37" s="139"/>
      <c r="I37" s="164"/>
      <c r="J37" s="164"/>
      <c r="K37" s="164"/>
      <c r="L37" s="164"/>
      <c r="M37" s="164"/>
      <c r="N37" s="165"/>
      <c r="O37" s="139"/>
      <c r="P37" s="139"/>
      <c r="Q37" s="153"/>
      <c r="S37" s="139"/>
      <c r="T37" s="140"/>
      <c r="U37" s="140"/>
      <c r="V37" s="2"/>
      <c r="AA37" s="129"/>
      <c r="AB37" s="129"/>
    </row>
    <row r="38" spans="2:28" ht="21.65">
      <c r="B38" s="146"/>
      <c r="C38" s="654" t="s">
        <v>43</v>
      </c>
      <c r="D38" s="322" t="s">
        <v>9</v>
      </c>
      <c r="E38" s="322"/>
      <c r="F38" s="322" t="s">
        <v>11</v>
      </c>
      <c r="G38" s="322" t="s">
        <v>13</v>
      </c>
      <c r="H38" s="322" t="s">
        <v>13</v>
      </c>
      <c r="I38" s="322"/>
      <c r="J38" s="322"/>
      <c r="K38" s="322"/>
      <c r="L38" s="322"/>
      <c r="M38" s="322"/>
      <c r="N38" s="322" t="s">
        <v>0</v>
      </c>
      <c r="O38" s="322" t="s">
        <v>0</v>
      </c>
      <c r="P38" s="323" t="s">
        <v>0</v>
      </c>
      <c r="Q38" s="147"/>
      <c r="U38" s="2"/>
      <c r="V38" s="2"/>
      <c r="AA38" s="129"/>
      <c r="AB38" s="129"/>
    </row>
    <row r="39" spans="2:28" ht="18.55">
      <c r="B39" s="146"/>
      <c r="C39" s="326" t="s">
        <v>42</v>
      </c>
      <c r="D39" s="324" t="s">
        <v>10</v>
      </c>
      <c r="E39" s="324"/>
      <c r="F39" s="324" t="s">
        <v>12</v>
      </c>
      <c r="G39" s="324" t="s">
        <v>14</v>
      </c>
      <c r="H39" s="324" t="s">
        <v>15</v>
      </c>
      <c r="I39" s="324"/>
      <c r="J39" s="324" t="s">
        <v>4</v>
      </c>
      <c r="K39" s="324" t="s">
        <v>5</v>
      </c>
      <c r="L39" s="324" t="s">
        <v>6</v>
      </c>
      <c r="M39" s="324" t="s">
        <v>7</v>
      </c>
      <c r="N39" s="324" t="s">
        <v>2</v>
      </c>
      <c r="O39" s="324" t="s">
        <v>8</v>
      </c>
      <c r="P39" s="325" t="s">
        <v>3</v>
      </c>
      <c r="Q39" s="147"/>
      <c r="AA39" s="129"/>
      <c r="AB39" s="129"/>
    </row>
    <row r="40" spans="2:28" ht="18.55">
      <c r="B40" s="146"/>
      <c r="C40" s="294" t="s">
        <v>42</v>
      </c>
      <c r="D40" s="295" t="s">
        <v>39</v>
      </c>
      <c r="E40" s="296"/>
      <c r="F40" s="297">
        <v>0</v>
      </c>
      <c r="G40" s="298">
        <v>0</v>
      </c>
      <c r="H40" s="299">
        <f t="shared" ref="H40:H45" si="115">+F40*G40</f>
        <v>0</v>
      </c>
      <c r="I40" s="300"/>
      <c r="J40" s="298">
        <v>0</v>
      </c>
      <c r="K40" s="298">
        <v>0</v>
      </c>
      <c r="L40" s="298">
        <v>0</v>
      </c>
      <c r="M40" s="298">
        <v>0</v>
      </c>
      <c r="N40" s="301">
        <f t="shared" ref="N40:N45" si="116">+J40+K40+L40+M40</f>
        <v>0</v>
      </c>
      <c r="O40" s="299">
        <f t="shared" ref="O40:O45" si="117">+N40*F40</f>
        <v>0</v>
      </c>
      <c r="P40" s="302">
        <f t="shared" ref="P40:P45" si="118">+O40+H40</f>
        <v>0</v>
      </c>
      <c r="Q40" s="152"/>
      <c r="S40" t="str">
        <f t="shared" ref="S40:S45" si="119">IF(E40="y",F40," ")</f>
        <v xml:space="preserve"> </v>
      </c>
      <c r="U40" t="str">
        <f t="shared" ref="U40:U45" si="120">IF(E40="Y",H40, " ")</f>
        <v xml:space="preserve"> </v>
      </c>
      <c r="V40" t="str">
        <f t="shared" ref="V40:V45" si="121">IF(E40="y",O40," ")</f>
        <v xml:space="preserve"> </v>
      </c>
      <c r="AA40" s="129"/>
      <c r="AB40" s="129"/>
    </row>
    <row r="41" spans="2:28" ht="18.55">
      <c r="B41" s="146"/>
      <c r="C41" s="294" t="s">
        <v>42</v>
      </c>
      <c r="D41" s="295" t="s">
        <v>39</v>
      </c>
      <c r="E41" s="296"/>
      <c r="F41" s="297">
        <v>0</v>
      </c>
      <c r="G41" s="298">
        <v>0</v>
      </c>
      <c r="H41" s="299">
        <f t="shared" si="115"/>
        <v>0</v>
      </c>
      <c r="I41" s="300"/>
      <c r="J41" s="298">
        <v>0</v>
      </c>
      <c r="K41" s="298">
        <v>0</v>
      </c>
      <c r="L41" s="298">
        <v>0</v>
      </c>
      <c r="M41" s="298">
        <v>0</v>
      </c>
      <c r="N41" s="301">
        <f t="shared" si="116"/>
        <v>0</v>
      </c>
      <c r="O41" s="299">
        <f t="shared" si="117"/>
        <v>0</v>
      </c>
      <c r="P41" s="302">
        <f t="shared" si="118"/>
        <v>0</v>
      </c>
      <c r="Q41" s="152"/>
      <c r="S41" t="str">
        <f t="shared" si="119"/>
        <v xml:space="preserve"> </v>
      </c>
      <c r="U41" t="str">
        <f t="shared" si="120"/>
        <v xml:space="preserve"> </v>
      </c>
      <c r="V41" t="str">
        <f t="shared" si="121"/>
        <v xml:space="preserve"> </v>
      </c>
      <c r="AA41" s="129"/>
      <c r="AB41" s="129"/>
    </row>
    <row r="42" spans="2:28" ht="18.55">
      <c r="B42" s="146"/>
      <c r="C42" s="294" t="s">
        <v>42</v>
      </c>
      <c r="D42" s="295" t="s">
        <v>39</v>
      </c>
      <c r="E42" s="296"/>
      <c r="F42" s="297">
        <v>0</v>
      </c>
      <c r="G42" s="298">
        <v>0</v>
      </c>
      <c r="H42" s="299">
        <f t="shared" si="115"/>
        <v>0</v>
      </c>
      <c r="I42" s="300"/>
      <c r="J42" s="298">
        <v>0</v>
      </c>
      <c r="K42" s="298">
        <v>0</v>
      </c>
      <c r="L42" s="298">
        <v>0</v>
      </c>
      <c r="M42" s="298">
        <v>0</v>
      </c>
      <c r="N42" s="301">
        <f t="shared" si="116"/>
        <v>0</v>
      </c>
      <c r="O42" s="299">
        <f t="shared" si="117"/>
        <v>0</v>
      </c>
      <c r="P42" s="302">
        <f t="shared" si="118"/>
        <v>0</v>
      </c>
      <c r="Q42" s="152"/>
      <c r="S42" t="str">
        <f t="shared" si="119"/>
        <v xml:space="preserve"> </v>
      </c>
      <c r="U42" t="str">
        <f t="shared" si="120"/>
        <v xml:space="preserve"> </v>
      </c>
      <c r="V42" t="str">
        <f t="shared" si="121"/>
        <v xml:space="preserve"> </v>
      </c>
      <c r="AA42" s="129"/>
      <c r="AB42" s="129"/>
    </row>
    <row r="43" spans="2:28" ht="18.55">
      <c r="B43" s="146"/>
      <c r="C43" s="294" t="s">
        <v>42</v>
      </c>
      <c r="D43" s="295" t="s">
        <v>39</v>
      </c>
      <c r="E43" s="296"/>
      <c r="F43" s="297">
        <v>0</v>
      </c>
      <c r="G43" s="298">
        <v>0</v>
      </c>
      <c r="H43" s="299">
        <f t="shared" si="115"/>
        <v>0</v>
      </c>
      <c r="I43" s="300"/>
      <c r="J43" s="298">
        <v>0</v>
      </c>
      <c r="K43" s="298">
        <v>0</v>
      </c>
      <c r="L43" s="298">
        <v>0</v>
      </c>
      <c r="M43" s="298">
        <v>0</v>
      </c>
      <c r="N43" s="301">
        <f t="shared" si="116"/>
        <v>0</v>
      </c>
      <c r="O43" s="299">
        <f t="shared" si="117"/>
        <v>0</v>
      </c>
      <c r="P43" s="302">
        <f t="shared" si="118"/>
        <v>0</v>
      </c>
      <c r="Q43" s="152"/>
      <c r="S43" t="str">
        <f t="shared" si="119"/>
        <v xml:space="preserve"> </v>
      </c>
      <c r="U43" t="str">
        <f t="shared" si="120"/>
        <v xml:space="preserve"> </v>
      </c>
      <c r="V43" t="str">
        <f t="shared" si="121"/>
        <v xml:space="preserve"> </v>
      </c>
      <c r="AA43" s="129"/>
      <c r="AB43" s="129"/>
    </row>
    <row r="44" spans="2:28" ht="18.55">
      <c r="B44" s="146"/>
      <c r="C44" s="294" t="s">
        <v>42</v>
      </c>
      <c r="D44" s="295" t="s">
        <v>39</v>
      </c>
      <c r="E44" s="296"/>
      <c r="F44" s="297">
        <v>0</v>
      </c>
      <c r="G44" s="298">
        <v>0</v>
      </c>
      <c r="H44" s="299">
        <f t="shared" si="115"/>
        <v>0</v>
      </c>
      <c r="I44" s="300"/>
      <c r="J44" s="298">
        <v>0</v>
      </c>
      <c r="K44" s="298">
        <v>0</v>
      </c>
      <c r="L44" s="298">
        <v>0</v>
      </c>
      <c r="M44" s="298">
        <v>0</v>
      </c>
      <c r="N44" s="301">
        <f t="shared" si="116"/>
        <v>0</v>
      </c>
      <c r="O44" s="299">
        <f t="shared" si="117"/>
        <v>0</v>
      </c>
      <c r="P44" s="302">
        <f t="shared" si="118"/>
        <v>0</v>
      </c>
      <c r="Q44" s="152"/>
      <c r="S44" t="str">
        <f t="shared" si="119"/>
        <v xml:space="preserve"> </v>
      </c>
      <c r="U44" t="str">
        <f t="shared" si="120"/>
        <v xml:space="preserve"> </v>
      </c>
      <c r="V44" t="str">
        <f t="shared" si="121"/>
        <v xml:space="preserve"> </v>
      </c>
      <c r="AA44" s="129"/>
      <c r="AB44" s="129"/>
    </row>
    <row r="45" spans="2:28" ht="18.55">
      <c r="B45" s="146"/>
      <c r="C45" s="303" t="s">
        <v>42</v>
      </c>
      <c r="D45" s="304" t="s">
        <v>39</v>
      </c>
      <c r="E45" s="305"/>
      <c r="F45" s="306">
        <v>0</v>
      </c>
      <c r="G45" s="307">
        <v>0</v>
      </c>
      <c r="H45" s="308">
        <f t="shared" si="115"/>
        <v>0</v>
      </c>
      <c r="I45" s="309"/>
      <c r="J45" s="307">
        <v>0</v>
      </c>
      <c r="K45" s="307">
        <v>0</v>
      </c>
      <c r="L45" s="307">
        <v>0</v>
      </c>
      <c r="M45" s="307">
        <v>0</v>
      </c>
      <c r="N45" s="310">
        <f t="shared" si="116"/>
        <v>0</v>
      </c>
      <c r="O45" s="308">
        <f t="shared" si="117"/>
        <v>0</v>
      </c>
      <c r="P45" s="311">
        <f t="shared" si="118"/>
        <v>0</v>
      </c>
      <c r="Q45" s="152"/>
      <c r="S45" t="str">
        <f t="shared" si="119"/>
        <v xml:space="preserve"> </v>
      </c>
      <c r="U45" t="str">
        <f t="shared" si="120"/>
        <v xml:space="preserve"> </v>
      </c>
      <c r="V45" t="str">
        <f t="shared" si="121"/>
        <v xml:space="preserve"> </v>
      </c>
      <c r="AA45" s="129"/>
      <c r="AB45" s="129"/>
    </row>
    <row r="46" spans="2:28">
      <c r="B46" s="146"/>
      <c r="C46" s="155"/>
      <c r="D46" s="156"/>
      <c r="E46" s="156"/>
      <c r="F46" s="157"/>
      <c r="G46" s="158"/>
      <c r="H46" s="159"/>
      <c r="I46" s="160"/>
      <c r="J46" s="158"/>
      <c r="K46" s="158"/>
      <c r="L46" s="158"/>
      <c r="M46" s="158"/>
      <c r="N46" s="161"/>
      <c r="O46" s="159"/>
      <c r="P46" s="159"/>
      <c r="Q46" s="152"/>
      <c r="AA46" s="129"/>
      <c r="AB46" s="129"/>
    </row>
    <row r="47" spans="2:28" ht="21.65">
      <c r="B47" s="146"/>
      <c r="C47" s="318" t="s">
        <v>16</v>
      </c>
      <c r="D47" s="318"/>
      <c r="E47" s="318"/>
      <c r="F47" s="319">
        <f>SUM(F40:F46)</f>
        <v>0</v>
      </c>
      <c r="G47" s="320">
        <f>IFERROR(+H47/F47,0)</f>
        <v>0</v>
      </c>
      <c r="H47" s="321">
        <f>SUM(H40:H46)</f>
        <v>0</v>
      </c>
      <c r="I47" s="318"/>
      <c r="J47" s="318"/>
      <c r="K47" s="318"/>
      <c r="L47" s="318"/>
      <c r="M47" s="318"/>
      <c r="N47" s="320">
        <f>IFERROR(+O47/+F47,0)</f>
        <v>0</v>
      </c>
      <c r="O47" s="321">
        <f>SUM(O40:O46)</f>
        <v>0</v>
      </c>
      <c r="P47" s="321">
        <f>SUM(P40:P46)</f>
        <v>0</v>
      </c>
      <c r="Q47" s="153"/>
      <c r="S47" s="139"/>
      <c r="T47" s="139"/>
      <c r="U47" s="139"/>
      <c r="AA47" s="129"/>
      <c r="AB47" s="129"/>
    </row>
    <row r="48" spans="2:28">
      <c r="B48" s="146"/>
      <c r="Q48" s="147"/>
      <c r="AA48" s="129"/>
      <c r="AB48" s="129"/>
    </row>
    <row r="49" spans="2:28" ht="18.55">
      <c r="B49" s="146"/>
      <c r="C49" s="675" t="s">
        <v>45</v>
      </c>
      <c r="D49" s="313" t="s">
        <v>9</v>
      </c>
      <c r="E49" s="313"/>
      <c r="F49" s="313" t="s">
        <v>11</v>
      </c>
      <c r="G49" s="313" t="s">
        <v>13</v>
      </c>
      <c r="H49" s="313" t="s">
        <v>13</v>
      </c>
      <c r="I49" s="313"/>
      <c r="J49" s="313"/>
      <c r="K49" s="313"/>
      <c r="L49" s="313"/>
      <c r="M49" s="313"/>
      <c r="N49" s="313" t="s">
        <v>0</v>
      </c>
      <c r="O49" s="313" t="s">
        <v>0</v>
      </c>
      <c r="P49" s="314" t="s">
        <v>0</v>
      </c>
      <c r="Q49" s="147"/>
      <c r="AA49" s="129"/>
      <c r="AB49" s="129"/>
    </row>
    <row r="50" spans="2:28" ht="18.55">
      <c r="B50" s="146"/>
      <c r="C50" s="676"/>
      <c r="D50" s="315" t="s">
        <v>10</v>
      </c>
      <c r="E50" s="315"/>
      <c r="F50" s="315" t="s">
        <v>12</v>
      </c>
      <c r="G50" s="315" t="s">
        <v>14</v>
      </c>
      <c r="H50" s="315" t="s">
        <v>15</v>
      </c>
      <c r="I50" s="315"/>
      <c r="J50" s="315" t="s">
        <v>4</v>
      </c>
      <c r="K50" s="315" t="s">
        <v>5</v>
      </c>
      <c r="L50" s="315" t="s">
        <v>6</v>
      </c>
      <c r="M50" s="315" t="s">
        <v>7</v>
      </c>
      <c r="N50" s="315" t="s">
        <v>2</v>
      </c>
      <c r="O50" s="315" t="s">
        <v>8</v>
      </c>
      <c r="P50" s="316" t="s">
        <v>3</v>
      </c>
      <c r="Q50" s="147"/>
      <c r="AA50" s="129"/>
      <c r="AB50" s="129"/>
    </row>
    <row r="51" spans="2:28" ht="18.55">
      <c r="B51" s="146"/>
      <c r="C51" s="294" t="s">
        <v>1</v>
      </c>
      <c r="D51" s="295" t="s">
        <v>39</v>
      </c>
      <c r="E51" s="296"/>
      <c r="F51" s="297">
        <v>0</v>
      </c>
      <c r="G51" s="298">
        <v>0</v>
      </c>
      <c r="H51" s="299">
        <f t="shared" ref="H51:H55" si="122">+F51*G51</f>
        <v>0</v>
      </c>
      <c r="I51" s="300"/>
      <c r="J51" s="298">
        <v>0</v>
      </c>
      <c r="K51" s="298">
        <v>0</v>
      </c>
      <c r="L51" s="298">
        <v>0</v>
      </c>
      <c r="M51" s="298">
        <v>0</v>
      </c>
      <c r="N51" s="301">
        <f t="shared" ref="N51:N55" si="123">+J51+K51+L51+M51</f>
        <v>0</v>
      </c>
      <c r="O51" s="299">
        <f t="shared" ref="O51:O55" si="124">+N51*F51</f>
        <v>0</v>
      </c>
      <c r="P51" s="302">
        <f t="shared" ref="P51:P55" si="125">+O51+H51</f>
        <v>0</v>
      </c>
      <c r="Q51" s="147"/>
      <c r="AA51" s="129"/>
      <c r="AB51" s="129"/>
    </row>
    <row r="52" spans="2:28" ht="18.55">
      <c r="B52" s="146"/>
      <c r="C52" s="294" t="s">
        <v>1</v>
      </c>
      <c r="D52" s="295" t="s">
        <v>39</v>
      </c>
      <c r="E52" s="296"/>
      <c r="F52" s="297">
        <v>0</v>
      </c>
      <c r="G52" s="298">
        <v>0</v>
      </c>
      <c r="H52" s="299">
        <f t="shared" si="122"/>
        <v>0</v>
      </c>
      <c r="I52" s="300"/>
      <c r="J52" s="298">
        <v>0</v>
      </c>
      <c r="K52" s="298">
        <v>0</v>
      </c>
      <c r="L52" s="298">
        <v>0</v>
      </c>
      <c r="M52" s="298">
        <v>0</v>
      </c>
      <c r="N52" s="301">
        <f t="shared" si="123"/>
        <v>0</v>
      </c>
      <c r="O52" s="299">
        <f t="shared" si="124"/>
        <v>0</v>
      </c>
      <c r="P52" s="302">
        <f t="shared" si="125"/>
        <v>0</v>
      </c>
      <c r="Q52" s="147"/>
      <c r="AA52" s="129"/>
      <c r="AB52" s="129"/>
    </row>
    <row r="53" spans="2:28" ht="18.55">
      <c r="B53" s="146"/>
      <c r="C53" s="294" t="s">
        <v>1</v>
      </c>
      <c r="D53" s="295" t="s">
        <v>39</v>
      </c>
      <c r="E53" s="296"/>
      <c r="F53" s="297">
        <v>0</v>
      </c>
      <c r="G53" s="298">
        <v>0</v>
      </c>
      <c r="H53" s="299">
        <f t="shared" si="122"/>
        <v>0</v>
      </c>
      <c r="I53" s="300"/>
      <c r="J53" s="298">
        <v>0</v>
      </c>
      <c r="K53" s="298">
        <v>0</v>
      </c>
      <c r="L53" s="298">
        <v>0</v>
      </c>
      <c r="M53" s="298">
        <v>0</v>
      </c>
      <c r="N53" s="301">
        <f t="shared" si="123"/>
        <v>0</v>
      </c>
      <c r="O53" s="299">
        <f t="shared" si="124"/>
        <v>0</v>
      </c>
      <c r="P53" s="302">
        <f t="shared" si="125"/>
        <v>0</v>
      </c>
      <c r="Q53" s="147"/>
      <c r="AA53" s="129"/>
      <c r="AB53" s="129"/>
    </row>
    <row r="54" spans="2:28" ht="18.55">
      <c r="B54" s="146"/>
      <c r="C54" s="294" t="s">
        <v>1</v>
      </c>
      <c r="D54" s="295" t="s">
        <v>39</v>
      </c>
      <c r="E54" s="296"/>
      <c r="F54" s="297">
        <v>0</v>
      </c>
      <c r="G54" s="298">
        <v>0</v>
      </c>
      <c r="H54" s="299">
        <f t="shared" si="122"/>
        <v>0</v>
      </c>
      <c r="I54" s="300"/>
      <c r="J54" s="298">
        <v>0</v>
      </c>
      <c r="K54" s="298">
        <v>0</v>
      </c>
      <c r="L54" s="298">
        <v>0</v>
      </c>
      <c r="M54" s="298">
        <v>0</v>
      </c>
      <c r="N54" s="301">
        <f t="shared" si="123"/>
        <v>0</v>
      </c>
      <c r="O54" s="299">
        <f t="shared" si="124"/>
        <v>0</v>
      </c>
      <c r="P54" s="302">
        <f t="shared" si="125"/>
        <v>0</v>
      </c>
      <c r="Q54" s="147"/>
      <c r="AA54" s="129"/>
      <c r="AB54" s="129"/>
    </row>
    <row r="55" spans="2:28" ht="18.55">
      <c r="B55" s="146"/>
      <c r="C55" s="303" t="s">
        <v>1</v>
      </c>
      <c r="D55" s="304" t="s">
        <v>39</v>
      </c>
      <c r="E55" s="305"/>
      <c r="F55" s="306">
        <v>0</v>
      </c>
      <c r="G55" s="307">
        <v>0</v>
      </c>
      <c r="H55" s="308">
        <f t="shared" si="122"/>
        <v>0</v>
      </c>
      <c r="I55" s="309"/>
      <c r="J55" s="307">
        <v>0</v>
      </c>
      <c r="K55" s="307">
        <v>0</v>
      </c>
      <c r="L55" s="307">
        <v>0</v>
      </c>
      <c r="M55" s="307">
        <v>0</v>
      </c>
      <c r="N55" s="310">
        <f t="shared" si="123"/>
        <v>0</v>
      </c>
      <c r="O55" s="308">
        <f t="shared" si="124"/>
        <v>0</v>
      </c>
      <c r="P55" s="311">
        <f t="shared" si="125"/>
        <v>0</v>
      </c>
      <c r="Q55" s="147"/>
      <c r="AA55" s="129"/>
      <c r="AB55" s="129"/>
    </row>
    <row r="56" spans="2:28">
      <c r="B56" s="146"/>
      <c r="C56" s="155"/>
      <c r="D56" s="156"/>
      <c r="E56" s="156"/>
      <c r="F56" s="157"/>
      <c r="G56" s="158"/>
      <c r="H56" s="159"/>
      <c r="I56" s="160"/>
      <c r="J56" s="158"/>
      <c r="K56" s="158"/>
      <c r="L56" s="158"/>
      <c r="M56" s="158"/>
      <c r="N56" s="161"/>
      <c r="O56" s="159"/>
      <c r="P56" s="159"/>
      <c r="Q56" s="147"/>
      <c r="AA56" s="129"/>
      <c r="AB56" s="129"/>
    </row>
    <row r="57" spans="2:28" ht="21.65">
      <c r="B57" s="146"/>
      <c r="C57" s="318" t="s">
        <v>16</v>
      </c>
      <c r="D57" s="318"/>
      <c r="E57" s="318"/>
      <c r="F57" s="319">
        <f>SUM(F51:F56)</f>
        <v>0</v>
      </c>
      <c r="G57" s="320">
        <f>IFERROR(+H57/F57,0)</f>
        <v>0</v>
      </c>
      <c r="H57" s="321">
        <f>SUM(H51:H56)</f>
        <v>0</v>
      </c>
      <c r="I57" s="318"/>
      <c r="J57" s="318"/>
      <c r="K57" s="318"/>
      <c r="L57" s="318"/>
      <c r="M57" s="318"/>
      <c r="N57" s="320">
        <f>IFERROR(+O57/+F57,0)</f>
        <v>0</v>
      </c>
      <c r="O57" s="321">
        <f>SUM(O51:O56)</f>
        <v>0</v>
      </c>
      <c r="P57" s="321">
        <f>SUM(P51:P56)</f>
        <v>0</v>
      </c>
      <c r="Q57" s="147"/>
      <c r="AA57" s="129"/>
      <c r="AB57" s="129"/>
    </row>
    <row r="58" spans="2:28">
      <c r="B58" s="146"/>
      <c r="Q58" s="147"/>
      <c r="AA58" s="129"/>
      <c r="AB58" s="129"/>
    </row>
    <row r="59" spans="2:28" ht="18.55">
      <c r="B59" s="146"/>
      <c r="C59" s="653" t="s">
        <v>46</v>
      </c>
      <c r="D59" s="313" t="s">
        <v>9</v>
      </c>
      <c r="E59" s="313"/>
      <c r="F59" s="313" t="s">
        <v>11</v>
      </c>
      <c r="G59" s="313" t="s">
        <v>13</v>
      </c>
      <c r="H59" s="313" t="s">
        <v>13</v>
      </c>
      <c r="I59" s="313"/>
      <c r="J59" s="313"/>
      <c r="K59" s="313"/>
      <c r="L59" s="313"/>
      <c r="M59" s="313"/>
      <c r="N59" s="313" t="s">
        <v>0</v>
      </c>
      <c r="O59" s="313" t="s">
        <v>0</v>
      </c>
      <c r="P59" s="314" t="s">
        <v>0</v>
      </c>
      <c r="Q59" s="147"/>
      <c r="AA59" s="129"/>
      <c r="AB59" s="129"/>
    </row>
    <row r="60" spans="2:28" ht="18.55">
      <c r="B60" s="146"/>
      <c r="C60" s="317" t="s">
        <v>42</v>
      </c>
      <c r="D60" s="315" t="s">
        <v>10</v>
      </c>
      <c r="E60" s="315"/>
      <c r="F60" s="315" t="s">
        <v>12</v>
      </c>
      <c r="G60" s="315" t="s">
        <v>14</v>
      </c>
      <c r="H60" s="315" t="s">
        <v>15</v>
      </c>
      <c r="I60" s="315"/>
      <c r="J60" s="315" t="s">
        <v>4</v>
      </c>
      <c r="K60" s="315" t="s">
        <v>5</v>
      </c>
      <c r="L60" s="315" t="s">
        <v>6</v>
      </c>
      <c r="M60" s="315" t="s">
        <v>7</v>
      </c>
      <c r="N60" s="315" t="s">
        <v>2</v>
      </c>
      <c r="O60" s="315" t="s">
        <v>8</v>
      </c>
      <c r="P60" s="316" t="s">
        <v>3</v>
      </c>
      <c r="Q60" s="147"/>
      <c r="AA60" s="129"/>
      <c r="AB60" s="129"/>
    </row>
    <row r="61" spans="2:28" ht="18.55">
      <c r="B61" s="146"/>
      <c r="C61" s="294" t="s">
        <v>42</v>
      </c>
      <c r="D61" s="295" t="s">
        <v>39</v>
      </c>
      <c r="E61" s="296"/>
      <c r="F61" s="297">
        <v>0</v>
      </c>
      <c r="G61" s="298">
        <v>0</v>
      </c>
      <c r="H61" s="299">
        <f t="shared" ref="H61:H64" si="126">+F61*G61</f>
        <v>0</v>
      </c>
      <c r="I61" s="300"/>
      <c r="J61" s="298">
        <v>0</v>
      </c>
      <c r="K61" s="298">
        <v>0</v>
      </c>
      <c r="L61" s="298">
        <v>0</v>
      </c>
      <c r="M61" s="298">
        <v>0</v>
      </c>
      <c r="N61" s="301">
        <f t="shared" ref="N61:N64" si="127">+J61+K61+L61+M61</f>
        <v>0</v>
      </c>
      <c r="O61" s="299">
        <f t="shared" ref="O61:O64" si="128">+N61*F61</f>
        <v>0</v>
      </c>
      <c r="P61" s="302">
        <f t="shared" ref="P61:P64" si="129">+O61+H61</f>
        <v>0</v>
      </c>
      <c r="Q61" s="147"/>
      <c r="AA61" s="129"/>
      <c r="AB61" s="129"/>
    </row>
    <row r="62" spans="2:28" ht="18.55">
      <c r="B62" s="146"/>
      <c r="C62" s="294" t="s">
        <v>42</v>
      </c>
      <c r="D62" s="295" t="s">
        <v>39</v>
      </c>
      <c r="E62" s="296"/>
      <c r="F62" s="297">
        <v>0</v>
      </c>
      <c r="G62" s="298">
        <v>0</v>
      </c>
      <c r="H62" s="299">
        <f t="shared" si="126"/>
        <v>0</v>
      </c>
      <c r="I62" s="300"/>
      <c r="J62" s="298">
        <v>0</v>
      </c>
      <c r="K62" s="298">
        <v>0</v>
      </c>
      <c r="L62" s="298">
        <v>0</v>
      </c>
      <c r="M62" s="298">
        <v>0</v>
      </c>
      <c r="N62" s="301">
        <f t="shared" si="127"/>
        <v>0</v>
      </c>
      <c r="O62" s="299">
        <f t="shared" si="128"/>
        <v>0</v>
      </c>
      <c r="P62" s="302">
        <f t="shared" si="129"/>
        <v>0</v>
      </c>
      <c r="Q62" s="147"/>
      <c r="AA62" s="129"/>
      <c r="AB62" s="129"/>
    </row>
    <row r="63" spans="2:28" ht="18.55">
      <c r="B63" s="146"/>
      <c r="C63" s="294" t="s">
        <v>42</v>
      </c>
      <c r="D63" s="295" t="s">
        <v>39</v>
      </c>
      <c r="E63" s="296"/>
      <c r="F63" s="297">
        <v>0</v>
      </c>
      <c r="G63" s="298">
        <v>0</v>
      </c>
      <c r="H63" s="299">
        <f t="shared" si="126"/>
        <v>0</v>
      </c>
      <c r="I63" s="300"/>
      <c r="J63" s="298">
        <v>0</v>
      </c>
      <c r="K63" s="298">
        <v>0</v>
      </c>
      <c r="L63" s="298">
        <v>0</v>
      </c>
      <c r="M63" s="298">
        <v>0</v>
      </c>
      <c r="N63" s="301">
        <f t="shared" si="127"/>
        <v>0</v>
      </c>
      <c r="O63" s="299">
        <f t="shared" si="128"/>
        <v>0</v>
      </c>
      <c r="P63" s="302">
        <f t="shared" si="129"/>
        <v>0</v>
      </c>
      <c r="Q63" s="147"/>
      <c r="AA63" s="129"/>
      <c r="AB63" s="129"/>
    </row>
    <row r="64" spans="2:28" ht="18.55">
      <c r="B64" s="146"/>
      <c r="C64" s="303" t="s">
        <v>42</v>
      </c>
      <c r="D64" s="304" t="s">
        <v>39</v>
      </c>
      <c r="E64" s="305"/>
      <c r="F64" s="306">
        <v>0</v>
      </c>
      <c r="G64" s="307">
        <v>0</v>
      </c>
      <c r="H64" s="308">
        <f t="shared" si="126"/>
        <v>0</v>
      </c>
      <c r="I64" s="309"/>
      <c r="J64" s="307">
        <v>0</v>
      </c>
      <c r="K64" s="307">
        <v>0</v>
      </c>
      <c r="L64" s="307">
        <v>0</v>
      </c>
      <c r="M64" s="307">
        <v>0</v>
      </c>
      <c r="N64" s="310">
        <f t="shared" si="127"/>
        <v>0</v>
      </c>
      <c r="O64" s="308">
        <f t="shared" si="128"/>
        <v>0</v>
      </c>
      <c r="P64" s="311">
        <f t="shared" si="129"/>
        <v>0</v>
      </c>
      <c r="Q64" s="147"/>
      <c r="AA64" s="129"/>
      <c r="AB64" s="129"/>
    </row>
    <row r="65" spans="2:28">
      <c r="B65" s="146"/>
      <c r="C65" s="155"/>
      <c r="D65" s="156"/>
      <c r="E65" s="156"/>
      <c r="F65" s="157"/>
      <c r="G65" s="158"/>
      <c r="H65" s="159"/>
      <c r="I65" s="160"/>
      <c r="J65" s="158"/>
      <c r="K65" s="158"/>
      <c r="L65" s="158"/>
      <c r="M65" s="158"/>
      <c r="N65" s="161"/>
      <c r="O65" s="159"/>
      <c r="P65" s="159"/>
      <c r="Q65" s="147"/>
      <c r="AA65" s="129"/>
      <c r="AB65" s="129"/>
    </row>
    <row r="66" spans="2:28" ht="21.65">
      <c r="B66" s="146"/>
      <c r="C66" s="318" t="s">
        <v>16</v>
      </c>
      <c r="D66" s="318"/>
      <c r="E66" s="318"/>
      <c r="F66" s="319">
        <f>SUM(F61:F65)</f>
        <v>0</v>
      </c>
      <c r="G66" s="320">
        <f>IFERROR(+H66/F66,0)</f>
        <v>0</v>
      </c>
      <c r="H66" s="321">
        <f>SUM(H61:H65)</f>
        <v>0</v>
      </c>
      <c r="I66" s="318"/>
      <c r="J66" s="318"/>
      <c r="K66" s="318"/>
      <c r="L66" s="318"/>
      <c r="M66" s="318"/>
      <c r="N66" s="320">
        <f>IFERROR(+O66/+F66,0)</f>
        <v>0</v>
      </c>
      <c r="O66" s="321">
        <f>SUM(O61:O65)</f>
        <v>0</v>
      </c>
      <c r="P66" s="321">
        <f>SUM(P61:P65)</f>
        <v>0</v>
      </c>
      <c r="Q66" s="147"/>
      <c r="AA66" s="129"/>
      <c r="AB66" s="129"/>
    </row>
    <row r="67" spans="2:28" ht="14.8" thickBot="1">
      <c r="B67" s="148"/>
      <c r="C67" s="162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49"/>
      <c r="AA67" s="129"/>
      <c r="AB67" s="129"/>
    </row>
    <row r="68" spans="2:28">
      <c r="AA68" s="129"/>
      <c r="AB68" s="129"/>
    </row>
    <row r="69" spans="2:28">
      <c r="AA69" s="129"/>
      <c r="AB69" s="129"/>
    </row>
    <row r="70" spans="2:28">
      <c r="AA70" s="129"/>
      <c r="AB70" s="129"/>
    </row>
    <row r="71" spans="2:28">
      <c r="AA71" s="129"/>
      <c r="AB71" s="129"/>
    </row>
    <row r="72" spans="2:28">
      <c r="AA72" s="129"/>
      <c r="AB72" s="129"/>
    </row>
    <row r="73" spans="2:28">
      <c r="AA73" s="129"/>
      <c r="AB73" s="129"/>
    </row>
    <row r="74" spans="2:28">
      <c r="AA74" s="129"/>
      <c r="AB74" s="129"/>
    </row>
    <row r="75" spans="2:28">
      <c r="AA75" s="129"/>
      <c r="AB75" s="129"/>
    </row>
    <row r="76" spans="2:28">
      <c r="AA76" s="129"/>
      <c r="AB76" s="129"/>
    </row>
    <row r="77" spans="2:28">
      <c r="AA77" s="129"/>
      <c r="AB77" s="129"/>
    </row>
    <row r="78" spans="2:28">
      <c r="AA78" s="129"/>
      <c r="AB78" s="129"/>
    </row>
    <row r="79" spans="2:28">
      <c r="AA79" s="129"/>
      <c r="AB79" s="129"/>
    </row>
    <row r="80" spans="2:28">
      <c r="AA80" s="129"/>
      <c r="AB80" s="129"/>
    </row>
    <row r="81" spans="2:28">
      <c r="AA81" s="129"/>
      <c r="AB81" s="129"/>
    </row>
    <row r="82" spans="2:28">
      <c r="AA82" s="129"/>
      <c r="AB82" s="129"/>
    </row>
    <row r="83" spans="2:28">
      <c r="AA83" s="129"/>
      <c r="AB83" s="129"/>
    </row>
    <row r="84" spans="2:28">
      <c r="AA84" s="129"/>
      <c r="AB84" s="129"/>
    </row>
    <row r="85" spans="2:28">
      <c r="AA85" s="129"/>
      <c r="AB85" s="129"/>
    </row>
    <row r="86" spans="2:28">
      <c r="AA86" s="129"/>
      <c r="AB86" s="129"/>
    </row>
    <row r="87" spans="2:28">
      <c r="AA87" s="129"/>
      <c r="AB87" s="129"/>
    </row>
    <row r="88" spans="2:28">
      <c r="AA88" s="129"/>
      <c r="AB88" s="129"/>
    </row>
    <row r="89" spans="2:28">
      <c r="AA89" s="129"/>
      <c r="AB89" s="129"/>
    </row>
    <row r="90" spans="2:28">
      <c r="AA90" s="129"/>
      <c r="AB90" s="129"/>
    </row>
    <row r="91" spans="2:28">
      <c r="AA91" s="129"/>
      <c r="AB91" s="129"/>
    </row>
    <row r="92" spans="2:28">
      <c r="AA92" s="129"/>
      <c r="AB92" s="129"/>
    </row>
    <row r="93" spans="2:28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206"/>
      <c r="X93" s="129"/>
      <c r="Y93" s="129"/>
      <c r="Z93" s="129"/>
      <c r="AA93" s="129"/>
      <c r="AB93" s="129"/>
    </row>
    <row r="94" spans="2:28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206"/>
      <c r="X94" s="129"/>
      <c r="Y94" s="129"/>
      <c r="Z94" s="129"/>
      <c r="AA94" s="129"/>
      <c r="AB94" s="129"/>
    </row>
    <row r="95" spans="2:28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206"/>
      <c r="X95" s="129"/>
      <c r="Y95" s="129"/>
      <c r="Z95" s="129"/>
      <c r="AA95" s="129"/>
      <c r="AB95" s="129"/>
    </row>
    <row r="96" spans="2:28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206"/>
      <c r="X96" s="129"/>
      <c r="Y96" s="129"/>
      <c r="Z96" s="129"/>
      <c r="AA96" s="129"/>
      <c r="AB96" s="129"/>
    </row>
    <row r="97" spans="2:28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206"/>
      <c r="X97" s="129"/>
      <c r="Y97" s="129"/>
      <c r="Z97" s="129"/>
      <c r="AA97" s="129"/>
      <c r="AB97" s="129"/>
    </row>
    <row r="98" spans="2:28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206"/>
      <c r="X98" s="129"/>
      <c r="Y98" s="129"/>
      <c r="Z98" s="129"/>
      <c r="AA98" s="129"/>
      <c r="AB98" s="129"/>
    </row>
    <row r="99" spans="2:28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206"/>
      <c r="X99" s="129"/>
      <c r="Y99" s="129"/>
      <c r="Z99" s="129"/>
      <c r="AA99" s="129"/>
      <c r="AB99" s="129"/>
    </row>
    <row r="100" spans="2:28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206"/>
      <c r="X100" s="129"/>
      <c r="Y100" s="129"/>
      <c r="Z100" s="129"/>
      <c r="AA100" s="129"/>
      <c r="AB100" s="129"/>
    </row>
    <row r="101" spans="2:28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206"/>
      <c r="X101" s="129"/>
      <c r="Y101" s="129"/>
      <c r="Z101" s="129"/>
      <c r="AA101" s="129"/>
      <c r="AB101" s="129"/>
    </row>
    <row r="102" spans="2:28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206"/>
      <c r="X102" s="129"/>
      <c r="Y102" s="129"/>
      <c r="Z102" s="129"/>
      <c r="AA102" s="129"/>
      <c r="AB102" s="129"/>
    </row>
    <row r="103" spans="2:28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206"/>
      <c r="X103" s="129"/>
      <c r="Y103" s="129"/>
      <c r="Z103" s="129"/>
      <c r="AA103" s="129"/>
      <c r="AB103" s="129"/>
    </row>
    <row r="104" spans="2:28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206"/>
      <c r="X104" s="129"/>
      <c r="Y104" s="129"/>
      <c r="Z104" s="129"/>
      <c r="AA104" s="129"/>
      <c r="AB104" s="129"/>
    </row>
    <row r="105" spans="2:28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206"/>
      <c r="X105" s="129"/>
      <c r="Y105" s="129"/>
      <c r="Z105" s="129"/>
      <c r="AA105" s="129"/>
      <c r="AB105" s="129"/>
    </row>
    <row r="106" spans="2:28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206"/>
      <c r="X106" s="129"/>
      <c r="Y106" s="129"/>
      <c r="Z106" s="129"/>
      <c r="AA106" s="129"/>
      <c r="AB106" s="129"/>
    </row>
    <row r="107" spans="2:28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206"/>
      <c r="X107" s="129"/>
      <c r="Y107" s="129"/>
      <c r="Z107" s="129"/>
      <c r="AA107" s="129"/>
      <c r="AB107" s="129"/>
    </row>
    <row r="108" spans="2:28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206"/>
      <c r="X108" s="129"/>
      <c r="Y108" s="129"/>
      <c r="Z108" s="129"/>
      <c r="AA108" s="129"/>
      <c r="AB108" s="129"/>
    </row>
    <row r="109" spans="2:28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206"/>
      <c r="X109" s="129"/>
      <c r="Y109" s="129"/>
      <c r="Z109" s="129"/>
      <c r="AA109" s="129"/>
      <c r="AB109" s="129"/>
    </row>
    <row r="110" spans="2:28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206"/>
      <c r="X110" s="129"/>
      <c r="Y110" s="129"/>
      <c r="Z110" s="129"/>
      <c r="AA110" s="129"/>
      <c r="AB110" s="129"/>
    </row>
    <row r="111" spans="2:28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206"/>
      <c r="X111" s="129"/>
      <c r="Y111" s="129"/>
      <c r="Z111" s="129"/>
      <c r="AA111" s="129"/>
      <c r="AB111" s="129"/>
    </row>
    <row r="112" spans="2:28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206"/>
      <c r="X112" s="129"/>
      <c r="Y112" s="129"/>
      <c r="Z112" s="129"/>
      <c r="AA112" s="129"/>
      <c r="AB112" s="129"/>
    </row>
    <row r="113" spans="2:28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206"/>
      <c r="X113" s="129"/>
      <c r="Y113" s="129"/>
      <c r="Z113" s="129"/>
      <c r="AA113" s="129"/>
      <c r="AB113" s="129"/>
    </row>
    <row r="114" spans="2:28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206"/>
      <c r="X114" s="129"/>
      <c r="Y114" s="129"/>
      <c r="Z114" s="129"/>
      <c r="AA114" s="129"/>
      <c r="AB114" s="129"/>
    </row>
    <row r="115" spans="2:28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206"/>
      <c r="X115" s="129"/>
      <c r="Y115" s="129"/>
      <c r="Z115" s="129"/>
      <c r="AA115" s="129"/>
      <c r="AB115" s="129"/>
    </row>
    <row r="116" spans="2:28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206"/>
      <c r="X116" s="129"/>
      <c r="Y116" s="129"/>
      <c r="Z116" s="129"/>
      <c r="AA116" s="129"/>
      <c r="AB116" s="129"/>
    </row>
    <row r="117" spans="2:28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206"/>
      <c r="X117" s="129"/>
      <c r="Y117" s="129"/>
      <c r="Z117" s="129"/>
      <c r="AA117" s="129"/>
      <c r="AB117" s="129"/>
    </row>
    <row r="118" spans="2:28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206"/>
      <c r="X118" s="129"/>
      <c r="Y118" s="129"/>
      <c r="Z118" s="129"/>
      <c r="AA118" s="129"/>
      <c r="AB118" s="129"/>
    </row>
    <row r="119" spans="2:28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206"/>
      <c r="X119" s="129"/>
      <c r="Y119" s="129"/>
      <c r="Z119" s="129"/>
      <c r="AA119" s="129"/>
      <c r="AB119" s="129"/>
    </row>
    <row r="120" spans="2:28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206"/>
      <c r="X120" s="129"/>
      <c r="Y120" s="129"/>
      <c r="Z120" s="129"/>
      <c r="AA120" s="129"/>
      <c r="AB120" s="129"/>
    </row>
    <row r="121" spans="2:28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206"/>
      <c r="X121" s="129"/>
      <c r="Y121" s="129"/>
      <c r="Z121" s="129"/>
      <c r="AA121" s="129"/>
      <c r="AB121" s="129"/>
    </row>
    <row r="122" spans="2:28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206"/>
      <c r="X122" s="129"/>
      <c r="Y122" s="129"/>
      <c r="Z122" s="129"/>
      <c r="AA122" s="129"/>
      <c r="AB122" s="129"/>
    </row>
    <row r="123" spans="2:28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206"/>
      <c r="X123" s="129"/>
      <c r="Y123" s="129"/>
      <c r="Z123" s="129"/>
      <c r="AA123" s="129"/>
      <c r="AB123" s="129"/>
    </row>
    <row r="124" spans="2:28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206"/>
      <c r="X124" s="129"/>
      <c r="Y124" s="129"/>
      <c r="Z124" s="129"/>
      <c r="AA124" s="129"/>
      <c r="AB124" s="129"/>
    </row>
    <row r="125" spans="2:28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206"/>
      <c r="X125" s="129"/>
      <c r="Y125" s="129"/>
      <c r="Z125" s="129"/>
      <c r="AA125" s="129"/>
      <c r="AB125" s="129"/>
    </row>
    <row r="126" spans="2:28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206"/>
      <c r="X126" s="129"/>
      <c r="Y126" s="129"/>
      <c r="Z126" s="129"/>
      <c r="AA126" s="129"/>
      <c r="AB126" s="129"/>
    </row>
    <row r="127" spans="2:28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206"/>
      <c r="X127" s="129"/>
      <c r="Y127" s="129"/>
      <c r="Z127" s="129"/>
      <c r="AA127" s="129"/>
      <c r="AB127" s="129"/>
    </row>
    <row r="128" spans="2:28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206"/>
      <c r="X128" s="129"/>
      <c r="Y128" s="129"/>
      <c r="Z128" s="129"/>
      <c r="AA128" s="129"/>
      <c r="AB128" s="129"/>
    </row>
    <row r="129" spans="2:28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206"/>
      <c r="X129" s="129"/>
      <c r="Y129" s="129"/>
      <c r="Z129" s="129"/>
      <c r="AA129" s="129"/>
      <c r="AB129" s="129"/>
    </row>
    <row r="130" spans="2:28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206"/>
      <c r="X130" s="129"/>
      <c r="Y130" s="129"/>
      <c r="Z130" s="129"/>
      <c r="AA130" s="129"/>
      <c r="AB130" s="129"/>
    </row>
    <row r="131" spans="2:28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206"/>
      <c r="X131" s="129"/>
      <c r="Y131" s="129"/>
      <c r="Z131" s="129"/>
      <c r="AA131" s="129"/>
      <c r="AB131" s="129"/>
    </row>
    <row r="132" spans="2:28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206"/>
      <c r="X132" s="129"/>
      <c r="Y132" s="129"/>
      <c r="Z132" s="129"/>
      <c r="AA132" s="129"/>
      <c r="AB132" s="129"/>
    </row>
    <row r="133" spans="2:28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206"/>
      <c r="X133" s="129"/>
      <c r="Y133" s="129"/>
      <c r="Z133" s="129"/>
      <c r="AA133" s="129"/>
      <c r="AB133" s="129"/>
    </row>
    <row r="134" spans="2:28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206"/>
      <c r="X134" s="129"/>
      <c r="Y134" s="129"/>
      <c r="Z134" s="129"/>
      <c r="AA134" s="129"/>
      <c r="AB134" s="129"/>
    </row>
    <row r="135" spans="2:28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206"/>
      <c r="X135" s="129"/>
      <c r="Y135" s="129"/>
      <c r="Z135" s="129"/>
      <c r="AA135" s="129"/>
      <c r="AB135" s="129"/>
    </row>
    <row r="136" spans="2:28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206"/>
      <c r="X136" s="129"/>
      <c r="Y136" s="129"/>
      <c r="Z136" s="129"/>
      <c r="AA136" s="129"/>
      <c r="AB136" s="129"/>
    </row>
    <row r="137" spans="2:28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206"/>
      <c r="X137" s="129"/>
      <c r="Y137" s="129"/>
      <c r="Z137" s="129"/>
      <c r="AA137" s="129"/>
      <c r="AB137" s="129"/>
    </row>
    <row r="138" spans="2:28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206"/>
      <c r="X138" s="129"/>
      <c r="Y138" s="129"/>
      <c r="Z138" s="129"/>
      <c r="AA138" s="129"/>
      <c r="AB138" s="129"/>
    </row>
    <row r="139" spans="2:28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206"/>
      <c r="X139" s="129"/>
      <c r="Y139" s="129"/>
      <c r="Z139" s="129"/>
      <c r="AA139" s="129"/>
      <c r="AB139" s="129"/>
    </row>
    <row r="140" spans="2:28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206"/>
      <c r="X140" s="129"/>
      <c r="Y140" s="129"/>
      <c r="Z140" s="129"/>
      <c r="AA140" s="129"/>
      <c r="AB140" s="129"/>
    </row>
    <row r="141" spans="2:28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206"/>
      <c r="X141" s="129"/>
      <c r="Y141" s="129"/>
      <c r="Z141" s="129"/>
      <c r="AA141" s="129"/>
      <c r="AB141" s="129"/>
    </row>
    <row r="142" spans="2:28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206"/>
      <c r="X142" s="129"/>
      <c r="Y142" s="129"/>
      <c r="Z142" s="129"/>
      <c r="AA142" s="129"/>
      <c r="AB142" s="129"/>
    </row>
    <row r="143" spans="2:28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206"/>
      <c r="X143" s="129"/>
      <c r="Y143" s="129"/>
      <c r="Z143" s="129"/>
      <c r="AA143" s="129"/>
      <c r="AB143" s="129"/>
    </row>
    <row r="144" spans="2:28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206"/>
      <c r="X144" s="129"/>
      <c r="Y144" s="129"/>
      <c r="Z144" s="129"/>
      <c r="AA144" s="129"/>
      <c r="AB144" s="129"/>
    </row>
    <row r="145" spans="2:28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206"/>
      <c r="X145" s="129"/>
      <c r="Y145" s="129"/>
      <c r="Z145" s="129"/>
      <c r="AA145" s="129"/>
      <c r="AB145" s="129"/>
    </row>
    <row r="146" spans="2:28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206"/>
      <c r="X146" s="129"/>
      <c r="Y146" s="129"/>
      <c r="Z146" s="129"/>
      <c r="AA146" s="129"/>
      <c r="AB146" s="129"/>
    </row>
    <row r="147" spans="2:28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206"/>
      <c r="X147" s="129"/>
      <c r="Y147" s="129"/>
      <c r="Z147" s="129"/>
      <c r="AA147" s="129"/>
      <c r="AB147" s="129"/>
    </row>
    <row r="148" spans="2:28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206"/>
      <c r="X148" s="129"/>
      <c r="Y148" s="129"/>
      <c r="Z148" s="129"/>
      <c r="AA148" s="129"/>
      <c r="AB148" s="129"/>
    </row>
    <row r="149" spans="2:28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206"/>
      <c r="X149" s="129"/>
      <c r="Y149" s="129"/>
      <c r="Z149" s="129"/>
      <c r="AA149" s="129"/>
      <c r="AB149" s="129"/>
    </row>
    <row r="150" spans="2:28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206"/>
      <c r="X150" s="129"/>
      <c r="Y150" s="129"/>
      <c r="Z150" s="129"/>
      <c r="AA150" s="129"/>
      <c r="AB150" s="129"/>
    </row>
    <row r="151" spans="2:28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206"/>
      <c r="X151" s="129"/>
      <c r="Y151" s="129"/>
      <c r="Z151" s="129"/>
      <c r="AA151" s="129"/>
      <c r="AB151" s="129"/>
    </row>
    <row r="152" spans="2:28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206"/>
      <c r="X152" s="129"/>
      <c r="Y152" s="129"/>
      <c r="Z152" s="129"/>
      <c r="AA152" s="129"/>
      <c r="AB152" s="129"/>
    </row>
    <row r="153" spans="2:28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206"/>
      <c r="X153" s="129"/>
      <c r="Y153" s="129"/>
      <c r="Z153" s="129"/>
      <c r="AA153" s="129"/>
      <c r="AB153" s="129"/>
    </row>
    <row r="154" spans="2:28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206"/>
      <c r="X154" s="129"/>
      <c r="Y154" s="129"/>
      <c r="Z154" s="129"/>
      <c r="AA154" s="129"/>
      <c r="AB154" s="129"/>
    </row>
    <row r="155" spans="2:28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206"/>
      <c r="X155" s="129"/>
      <c r="Y155" s="129"/>
      <c r="Z155" s="129"/>
      <c r="AA155" s="129"/>
      <c r="AB155" s="129"/>
    </row>
    <row r="156" spans="2:28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206"/>
      <c r="X156" s="129"/>
      <c r="Y156" s="129"/>
      <c r="Z156" s="129"/>
      <c r="AA156" s="129"/>
      <c r="AB156" s="129"/>
    </row>
    <row r="157" spans="2:28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206"/>
      <c r="X157" s="129"/>
      <c r="Y157" s="129"/>
      <c r="Z157" s="129"/>
      <c r="AA157" s="129"/>
      <c r="AB157" s="129"/>
    </row>
    <row r="158" spans="2:28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206"/>
      <c r="X158" s="129"/>
      <c r="Y158" s="129"/>
      <c r="Z158" s="129"/>
      <c r="AA158" s="129"/>
      <c r="AB158" s="129"/>
    </row>
    <row r="159" spans="2:28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206"/>
      <c r="X159" s="129"/>
      <c r="Y159" s="129"/>
      <c r="Z159" s="129"/>
      <c r="AA159" s="129"/>
      <c r="AB159" s="129"/>
    </row>
    <row r="160" spans="2:28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206"/>
      <c r="X160" s="129"/>
      <c r="Y160" s="129"/>
      <c r="Z160" s="129"/>
      <c r="AA160" s="129"/>
      <c r="AB160" s="129"/>
    </row>
    <row r="161" spans="2:28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206"/>
      <c r="X161" s="129"/>
      <c r="Y161" s="129"/>
      <c r="Z161" s="129"/>
      <c r="AA161" s="129"/>
      <c r="AB161" s="129"/>
    </row>
    <row r="162" spans="2:28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206"/>
      <c r="X162" s="129"/>
      <c r="Y162" s="129"/>
      <c r="Z162" s="129"/>
      <c r="AA162" s="129"/>
      <c r="AB162" s="129"/>
    </row>
    <row r="163" spans="2:28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206"/>
      <c r="X163" s="129"/>
      <c r="Y163" s="129"/>
      <c r="Z163" s="129"/>
      <c r="AA163" s="129"/>
      <c r="AB163" s="129"/>
    </row>
    <row r="164" spans="2:28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206"/>
      <c r="X164" s="129"/>
      <c r="Y164" s="129"/>
      <c r="Z164" s="129"/>
      <c r="AA164" s="129"/>
      <c r="AB164" s="129"/>
    </row>
    <row r="165" spans="2:28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206"/>
      <c r="X165" s="129"/>
      <c r="Y165" s="129"/>
      <c r="Z165" s="129"/>
      <c r="AA165" s="129"/>
      <c r="AB165" s="129"/>
    </row>
    <row r="166" spans="2:28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206"/>
      <c r="X166" s="129"/>
      <c r="Y166" s="129"/>
      <c r="Z166" s="129"/>
      <c r="AA166" s="129"/>
      <c r="AB166" s="129"/>
    </row>
    <row r="167" spans="2:28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206"/>
      <c r="X167" s="129"/>
      <c r="Y167" s="129"/>
      <c r="Z167" s="129"/>
      <c r="AA167" s="129"/>
      <c r="AB167" s="129"/>
    </row>
    <row r="168" spans="2:28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206"/>
      <c r="X168" s="129"/>
      <c r="Y168" s="129"/>
      <c r="Z168" s="129"/>
      <c r="AA168" s="129"/>
      <c r="AB168" s="129"/>
    </row>
    <row r="169" spans="2:28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206"/>
      <c r="X169" s="129"/>
      <c r="Y169" s="129"/>
      <c r="Z169" s="129"/>
      <c r="AA169" s="129"/>
      <c r="AB169" s="129"/>
    </row>
    <row r="170" spans="2:28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206"/>
      <c r="X170" s="129"/>
      <c r="Y170" s="129"/>
      <c r="Z170" s="129"/>
      <c r="AA170" s="129"/>
      <c r="AB170" s="129"/>
    </row>
    <row r="171" spans="2:28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206"/>
      <c r="X171" s="129"/>
      <c r="Y171" s="129"/>
      <c r="Z171" s="129"/>
      <c r="AA171" s="129"/>
      <c r="AB171" s="129"/>
    </row>
    <row r="172" spans="2:28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206"/>
      <c r="X172" s="129"/>
      <c r="Y172" s="129"/>
      <c r="Z172" s="129"/>
      <c r="AA172" s="129"/>
      <c r="AB172" s="129"/>
    </row>
    <row r="173" spans="2:28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206"/>
      <c r="X173" s="129"/>
      <c r="Y173" s="129"/>
      <c r="Z173" s="129"/>
      <c r="AA173" s="129"/>
      <c r="AB173" s="129"/>
    </row>
    <row r="174" spans="2:28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206"/>
      <c r="X174" s="129"/>
      <c r="Y174" s="129"/>
      <c r="Z174" s="129"/>
      <c r="AA174" s="129"/>
      <c r="AB174" s="129"/>
    </row>
    <row r="175" spans="2:28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206"/>
      <c r="X175" s="129"/>
      <c r="Y175" s="129"/>
      <c r="Z175" s="129"/>
      <c r="AA175" s="129"/>
      <c r="AB175" s="129"/>
    </row>
    <row r="176" spans="2:28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206"/>
      <c r="X176" s="129"/>
      <c r="Y176" s="129"/>
      <c r="Z176" s="129"/>
      <c r="AA176" s="129"/>
      <c r="AB176" s="129"/>
    </row>
    <row r="177" spans="2:28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206"/>
      <c r="X177" s="129"/>
      <c r="Y177" s="129"/>
      <c r="Z177" s="129"/>
      <c r="AA177" s="129"/>
      <c r="AB177" s="129"/>
    </row>
    <row r="178" spans="2:28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206"/>
      <c r="X178" s="129"/>
      <c r="Y178" s="129"/>
      <c r="Z178" s="129"/>
      <c r="AA178" s="129"/>
      <c r="AB178" s="129"/>
    </row>
    <row r="179" spans="2:28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206"/>
      <c r="X179" s="129"/>
      <c r="Y179" s="129"/>
      <c r="Z179" s="129"/>
      <c r="AA179" s="129"/>
      <c r="AB179" s="129"/>
    </row>
    <row r="180" spans="2:28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206"/>
      <c r="X180" s="129"/>
      <c r="Y180" s="129"/>
      <c r="Z180" s="129"/>
      <c r="AA180" s="129"/>
      <c r="AB180" s="129"/>
    </row>
    <row r="181" spans="2:28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206"/>
      <c r="X181" s="129"/>
      <c r="Y181" s="129"/>
      <c r="Z181" s="129"/>
      <c r="AA181" s="129"/>
      <c r="AB181" s="129"/>
    </row>
    <row r="182" spans="2:28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206"/>
      <c r="X182" s="129"/>
      <c r="Y182" s="129"/>
      <c r="Z182" s="129"/>
      <c r="AA182" s="129"/>
      <c r="AB182" s="129"/>
    </row>
    <row r="183" spans="2:28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206"/>
      <c r="X183" s="129"/>
      <c r="Y183" s="129"/>
      <c r="Z183" s="129"/>
      <c r="AA183" s="129"/>
      <c r="AB183" s="129"/>
    </row>
    <row r="184" spans="2:28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206"/>
      <c r="X184" s="129"/>
      <c r="Y184" s="129"/>
      <c r="Z184" s="129"/>
      <c r="AA184" s="129"/>
      <c r="AB184" s="129"/>
    </row>
    <row r="185" spans="2:28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206"/>
      <c r="X185" s="129"/>
      <c r="Y185" s="129"/>
      <c r="Z185" s="129"/>
      <c r="AA185" s="129"/>
      <c r="AB185" s="129"/>
    </row>
    <row r="186" spans="2:28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206"/>
      <c r="X186" s="129"/>
      <c r="Y186" s="129"/>
      <c r="Z186" s="129"/>
      <c r="AA186" s="129"/>
      <c r="AB186" s="129"/>
    </row>
    <row r="187" spans="2:28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206"/>
      <c r="X187" s="129"/>
      <c r="Y187" s="129"/>
      <c r="Z187" s="129"/>
      <c r="AA187" s="129"/>
      <c r="AB187" s="129"/>
    </row>
    <row r="188" spans="2:28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206"/>
      <c r="X188" s="129"/>
      <c r="Y188" s="129"/>
      <c r="Z188" s="129"/>
      <c r="AA188" s="129"/>
      <c r="AB188" s="129"/>
    </row>
    <row r="189" spans="2:28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206"/>
      <c r="X189" s="129"/>
      <c r="Y189" s="129"/>
      <c r="Z189" s="129"/>
      <c r="AA189" s="129"/>
      <c r="AB189" s="129"/>
    </row>
    <row r="190" spans="2:28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206"/>
      <c r="X190" s="129"/>
      <c r="Y190" s="129"/>
      <c r="Z190" s="129"/>
      <c r="AA190" s="129"/>
      <c r="AB190" s="129"/>
    </row>
    <row r="191" spans="2:28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206"/>
      <c r="X191" s="129"/>
      <c r="Y191" s="129"/>
      <c r="Z191" s="129"/>
      <c r="AA191" s="129"/>
      <c r="AB191" s="129"/>
    </row>
    <row r="192" spans="2:28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206"/>
      <c r="X192" s="129"/>
      <c r="Y192" s="129"/>
      <c r="Z192" s="129"/>
      <c r="AA192" s="129"/>
      <c r="AB192" s="129"/>
    </row>
    <row r="193" spans="2:28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206"/>
      <c r="X193" s="129"/>
      <c r="Y193" s="129"/>
      <c r="Z193" s="129"/>
      <c r="AA193" s="129"/>
      <c r="AB193" s="129"/>
    </row>
    <row r="194" spans="2:28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206"/>
      <c r="X194" s="129"/>
      <c r="Y194" s="129"/>
      <c r="Z194" s="129"/>
      <c r="AA194" s="129"/>
      <c r="AB194" s="129"/>
    </row>
    <row r="195" spans="2:28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206"/>
      <c r="X195" s="129"/>
      <c r="Y195" s="129"/>
      <c r="Z195" s="129"/>
      <c r="AA195" s="129"/>
      <c r="AB195" s="129"/>
    </row>
    <row r="196" spans="2:28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206"/>
      <c r="X196" s="129"/>
      <c r="Y196" s="129"/>
      <c r="Z196" s="129"/>
      <c r="AA196" s="129"/>
      <c r="AB196" s="129"/>
    </row>
    <row r="197" spans="2:28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206"/>
      <c r="X197" s="129"/>
      <c r="Y197" s="129"/>
      <c r="Z197" s="129"/>
      <c r="AA197" s="129"/>
      <c r="AB197" s="129"/>
    </row>
    <row r="198" spans="2:28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206"/>
      <c r="X198" s="129"/>
      <c r="Y198" s="129"/>
      <c r="Z198" s="129"/>
      <c r="AA198" s="129"/>
      <c r="AB198" s="129"/>
    </row>
    <row r="199" spans="2:28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206"/>
      <c r="X199" s="129"/>
      <c r="Y199" s="129"/>
      <c r="Z199" s="129"/>
      <c r="AA199" s="129"/>
      <c r="AB199" s="129"/>
    </row>
    <row r="200" spans="2:28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206"/>
      <c r="X200" s="129"/>
      <c r="Y200" s="129"/>
      <c r="Z200" s="129"/>
      <c r="AA200" s="129"/>
      <c r="AB200" s="129"/>
    </row>
    <row r="201" spans="2:28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206"/>
      <c r="X201" s="129"/>
      <c r="Y201" s="129"/>
      <c r="Z201" s="129"/>
      <c r="AA201" s="129"/>
      <c r="AB201" s="129"/>
    </row>
    <row r="202" spans="2:28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206"/>
      <c r="X202" s="129"/>
      <c r="Y202" s="129"/>
      <c r="Z202" s="129"/>
      <c r="AA202" s="129"/>
      <c r="AB202" s="129"/>
    </row>
    <row r="203" spans="2:28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206"/>
      <c r="X203" s="129"/>
      <c r="Y203" s="129"/>
      <c r="Z203" s="129"/>
      <c r="AA203" s="129"/>
      <c r="AB203" s="129"/>
    </row>
    <row r="204" spans="2:28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206"/>
      <c r="X204" s="129"/>
      <c r="Y204" s="129"/>
      <c r="Z204" s="129"/>
      <c r="AA204" s="129"/>
      <c r="AB204" s="129"/>
    </row>
    <row r="205" spans="2:28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206"/>
      <c r="X205" s="129"/>
      <c r="Y205" s="129"/>
      <c r="Z205" s="129"/>
      <c r="AA205" s="129"/>
      <c r="AB205" s="129"/>
    </row>
    <row r="206" spans="2:28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206"/>
      <c r="X206" s="129"/>
      <c r="Y206" s="129"/>
      <c r="Z206" s="129"/>
      <c r="AA206" s="129"/>
      <c r="AB206" s="129"/>
    </row>
    <row r="207" spans="2:28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206"/>
      <c r="X207" s="129"/>
      <c r="Y207" s="129"/>
      <c r="Z207" s="129"/>
      <c r="AA207" s="129"/>
      <c r="AB207" s="129"/>
    </row>
    <row r="208" spans="2:28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206"/>
      <c r="X208" s="129"/>
      <c r="Y208" s="129"/>
      <c r="Z208" s="129"/>
      <c r="AA208" s="129"/>
      <c r="AB208" s="129"/>
    </row>
    <row r="209" spans="2:28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206"/>
      <c r="X209" s="129"/>
      <c r="Y209" s="129"/>
      <c r="Z209" s="129"/>
      <c r="AA209" s="129"/>
      <c r="AB209" s="129"/>
    </row>
    <row r="210" spans="2:28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206"/>
      <c r="X210" s="129"/>
      <c r="Y210" s="129"/>
      <c r="Z210" s="129"/>
      <c r="AA210" s="129"/>
      <c r="AB210" s="129"/>
    </row>
    <row r="211" spans="2:28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206"/>
      <c r="X211" s="129"/>
      <c r="Y211" s="129"/>
      <c r="Z211" s="129"/>
      <c r="AA211" s="129"/>
      <c r="AB211" s="129"/>
    </row>
    <row r="212" spans="2:28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206"/>
      <c r="X212" s="129"/>
      <c r="Y212" s="129"/>
      <c r="Z212" s="129"/>
      <c r="AA212" s="129"/>
      <c r="AB212" s="129"/>
    </row>
    <row r="213" spans="2:28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206"/>
      <c r="X213" s="129"/>
      <c r="Y213" s="129"/>
      <c r="Z213" s="129"/>
      <c r="AA213" s="129"/>
      <c r="AB213" s="129"/>
    </row>
    <row r="214" spans="2:28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206"/>
      <c r="X214" s="129"/>
      <c r="Y214" s="129"/>
      <c r="Z214" s="129"/>
      <c r="AA214" s="129"/>
      <c r="AB214" s="129"/>
    </row>
    <row r="215" spans="2:28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206"/>
      <c r="X215" s="129"/>
      <c r="Y215" s="129"/>
      <c r="Z215" s="129"/>
      <c r="AA215" s="129"/>
      <c r="AB215" s="129"/>
    </row>
    <row r="216" spans="2:28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206"/>
      <c r="X216" s="129"/>
      <c r="Y216" s="129"/>
      <c r="Z216" s="129"/>
      <c r="AA216" s="129"/>
      <c r="AB216" s="129"/>
    </row>
    <row r="217" spans="2:28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206"/>
      <c r="X217" s="129"/>
      <c r="Y217" s="129"/>
      <c r="Z217" s="129"/>
      <c r="AA217" s="129"/>
      <c r="AB217" s="129"/>
    </row>
    <row r="218" spans="2:28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206"/>
      <c r="X218" s="129"/>
      <c r="Y218" s="129"/>
      <c r="Z218" s="129"/>
      <c r="AA218" s="129"/>
      <c r="AB218" s="129"/>
    </row>
    <row r="219" spans="2:28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206"/>
      <c r="X219" s="129"/>
      <c r="Y219" s="129"/>
      <c r="Z219" s="129"/>
      <c r="AA219" s="129"/>
      <c r="AB219" s="129"/>
    </row>
    <row r="220" spans="2:28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206"/>
      <c r="X220" s="129"/>
      <c r="Y220" s="129"/>
      <c r="Z220" s="129"/>
      <c r="AA220" s="129"/>
      <c r="AB220" s="129"/>
    </row>
    <row r="221" spans="2:28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206"/>
      <c r="X221" s="129"/>
      <c r="Y221" s="129"/>
      <c r="Z221" s="129"/>
      <c r="AA221" s="129"/>
      <c r="AB221" s="129"/>
    </row>
    <row r="222" spans="2:28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206"/>
      <c r="X222" s="129"/>
      <c r="Y222" s="129"/>
      <c r="Z222" s="129"/>
      <c r="AA222" s="129"/>
      <c r="AB222" s="129"/>
    </row>
    <row r="223" spans="2:28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206"/>
      <c r="X223" s="129"/>
      <c r="Y223" s="129"/>
      <c r="Z223" s="129"/>
      <c r="AA223" s="129"/>
      <c r="AB223" s="129"/>
    </row>
    <row r="224" spans="2:28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206"/>
      <c r="X224" s="129"/>
      <c r="Y224" s="129"/>
      <c r="Z224" s="129"/>
      <c r="AA224" s="129"/>
      <c r="AB224" s="129"/>
    </row>
    <row r="225" spans="2:28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206"/>
      <c r="X225" s="129"/>
      <c r="Y225" s="129"/>
      <c r="Z225" s="129"/>
      <c r="AA225" s="129"/>
      <c r="AB225" s="129"/>
    </row>
    <row r="226" spans="2:28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206"/>
      <c r="X226" s="129"/>
      <c r="Y226" s="129"/>
      <c r="Z226" s="129"/>
      <c r="AA226" s="129"/>
      <c r="AB226" s="129"/>
    </row>
    <row r="227" spans="2:28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206"/>
      <c r="X227" s="129"/>
      <c r="Y227" s="129"/>
      <c r="Z227" s="129"/>
      <c r="AA227" s="129"/>
      <c r="AB227" s="129"/>
    </row>
    <row r="228" spans="2:28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206"/>
      <c r="X228" s="129"/>
      <c r="Y228" s="129"/>
      <c r="Z228" s="129"/>
      <c r="AA228" s="129"/>
      <c r="AB228" s="129"/>
    </row>
    <row r="229" spans="2:28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206"/>
      <c r="X229" s="129"/>
      <c r="Y229" s="129"/>
      <c r="Z229" s="129"/>
      <c r="AA229" s="129"/>
      <c r="AB229" s="129"/>
    </row>
    <row r="230" spans="2:28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206"/>
      <c r="X230" s="129"/>
      <c r="Y230" s="129"/>
      <c r="Z230" s="129"/>
      <c r="AA230" s="129"/>
      <c r="AB230" s="129"/>
    </row>
    <row r="231" spans="2:28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206"/>
      <c r="X231" s="129"/>
      <c r="Y231" s="129"/>
      <c r="Z231" s="129"/>
      <c r="AA231" s="129"/>
      <c r="AB231" s="129"/>
    </row>
    <row r="232" spans="2:28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206"/>
      <c r="X232" s="129"/>
      <c r="Y232" s="129"/>
      <c r="Z232" s="129"/>
      <c r="AA232" s="129"/>
      <c r="AB232" s="129"/>
    </row>
    <row r="233" spans="2:28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206"/>
      <c r="X233" s="129"/>
      <c r="Y233" s="129"/>
      <c r="Z233" s="129"/>
      <c r="AA233" s="129"/>
      <c r="AB233" s="129"/>
    </row>
    <row r="234" spans="2:28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206"/>
      <c r="X234" s="129"/>
      <c r="Y234" s="129"/>
      <c r="Z234" s="129"/>
      <c r="AA234" s="129"/>
      <c r="AB234" s="129"/>
    </row>
    <row r="235" spans="2:28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206"/>
      <c r="X235" s="129"/>
      <c r="Y235" s="129"/>
      <c r="Z235" s="129"/>
      <c r="AA235" s="129"/>
      <c r="AB235" s="129"/>
    </row>
    <row r="236" spans="2:28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206"/>
      <c r="X236" s="129"/>
      <c r="Y236" s="129"/>
      <c r="Z236" s="129"/>
      <c r="AA236" s="129"/>
      <c r="AB236" s="129"/>
    </row>
    <row r="237" spans="2:28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206"/>
      <c r="X237" s="129"/>
      <c r="Y237" s="129"/>
      <c r="Z237" s="129"/>
      <c r="AA237" s="129"/>
      <c r="AB237" s="129"/>
    </row>
    <row r="238" spans="2:28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206"/>
      <c r="X238" s="129"/>
      <c r="Y238" s="129"/>
      <c r="Z238" s="129"/>
      <c r="AA238" s="129"/>
      <c r="AB238" s="129"/>
    </row>
    <row r="239" spans="2:28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206"/>
      <c r="X239" s="129"/>
      <c r="Y239" s="129"/>
      <c r="Z239" s="129"/>
      <c r="AA239" s="129"/>
      <c r="AB239" s="129"/>
    </row>
    <row r="240" spans="2:28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206"/>
      <c r="X240" s="129"/>
      <c r="Y240" s="129"/>
      <c r="Z240" s="129"/>
      <c r="AA240" s="129"/>
      <c r="AB240" s="129"/>
    </row>
    <row r="241" spans="2:28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206"/>
      <c r="X241" s="129"/>
      <c r="Y241" s="129"/>
      <c r="Z241" s="129"/>
      <c r="AA241" s="129"/>
      <c r="AB241" s="129"/>
    </row>
    <row r="242" spans="2:28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206"/>
      <c r="X242" s="129"/>
      <c r="Y242" s="129"/>
      <c r="Z242" s="129"/>
      <c r="AA242" s="129"/>
      <c r="AB242" s="129"/>
    </row>
    <row r="243" spans="2:28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206"/>
      <c r="X243" s="129"/>
      <c r="Y243" s="129"/>
      <c r="Z243" s="129"/>
      <c r="AA243" s="129"/>
      <c r="AB243" s="129"/>
    </row>
    <row r="244" spans="2:28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206"/>
      <c r="X244" s="129"/>
      <c r="Y244" s="129"/>
      <c r="Z244" s="129"/>
      <c r="AA244" s="129"/>
      <c r="AB244" s="129"/>
    </row>
    <row r="245" spans="2:28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206"/>
      <c r="X245" s="129"/>
      <c r="Y245" s="129"/>
      <c r="Z245" s="129"/>
      <c r="AA245" s="129"/>
      <c r="AB245" s="129"/>
    </row>
    <row r="246" spans="2:28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206"/>
      <c r="X246" s="129"/>
      <c r="Y246" s="129"/>
      <c r="Z246" s="129"/>
      <c r="AA246" s="129"/>
      <c r="AB246" s="129"/>
    </row>
    <row r="247" spans="2:28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206"/>
      <c r="X247" s="129"/>
      <c r="Y247" s="129"/>
      <c r="Z247" s="129"/>
      <c r="AA247" s="129"/>
      <c r="AB247" s="129"/>
    </row>
    <row r="248" spans="2:28"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206"/>
      <c r="X248" s="129"/>
      <c r="Y248" s="129"/>
      <c r="Z248" s="129"/>
      <c r="AA248" s="129"/>
      <c r="AB248" s="129"/>
    </row>
    <row r="249" spans="2:28"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206"/>
      <c r="X249" s="129"/>
      <c r="Y249" s="129"/>
      <c r="Z249" s="129"/>
      <c r="AA249" s="129"/>
      <c r="AB249" s="129"/>
    </row>
    <row r="250" spans="2:28"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206"/>
      <c r="X250" s="129"/>
      <c r="Y250" s="129"/>
      <c r="Z250" s="129"/>
      <c r="AA250" s="129"/>
      <c r="AB250" s="129"/>
    </row>
    <row r="251" spans="2:28"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206"/>
      <c r="X251" s="129"/>
      <c r="Y251" s="129"/>
      <c r="Z251" s="129"/>
      <c r="AA251" s="129"/>
      <c r="AB251" s="129"/>
    </row>
    <row r="252" spans="2:28"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206"/>
      <c r="X252" s="129"/>
      <c r="Y252" s="129"/>
      <c r="Z252" s="129"/>
      <c r="AA252" s="129"/>
      <c r="AB252" s="129"/>
    </row>
    <row r="253" spans="2:28"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206"/>
      <c r="X253" s="129"/>
      <c r="Y253" s="129"/>
      <c r="Z253" s="129"/>
      <c r="AA253" s="129"/>
      <c r="AB253" s="129"/>
    </row>
    <row r="254" spans="2:28"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206"/>
      <c r="X254" s="129"/>
      <c r="Y254" s="129"/>
      <c r="Z254" s="129"/>
      <c r="AA254" s="129"/>
      <c r="AB254" s="129"/>
    </row>
    <row r="255" spans="2:28"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206"/>
      <c r="X255" s="129"/>
      <c r="Y255" s="129"/>
      <c r="Z255" s="129"/>
      <c r="AA255" s="129"/>
      <c r="AB255" s="129"/>
    </row>
    <row r="256" spans="2:28"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206"/>
      <c r="X256" s="129"/>
      <c r="Y256" s="129"/>
      <c r="Z256" s="129"/>
      <c r="AA256" s="129"/>
      <c r="AB256" s="129"/>
    </row>
    <row r="257" spans="2:28"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206"/>
      <c r="X257" s="129"/>
      <c r="Y257" s="129"/>
      <c r="Z257" s="129"/>
      <c r="AA257" s="129"/>
      <c r="AB257" s="129"/>
    </row>
    <row r="258" spans="2:28"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206"/>
      <c r="X258" s="129"/>
      <c r="Y258" s="129"/>
      <c r="Z258" s="129"/>
      <c r="AA258" s="129"/>
      <c r="AB258" s="129"/>
    </row>
    <row r="259" spans="2:28"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206"/>
      <c r="X259" s="129"/>
      <c r="Y259" s="129"/>
      <c r="Z259" s="129"/>
      <c r="AA259" s="129"/>
      <c r="AB259" s="129"/>
    </row>
    <row r="260" spans="2:28"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206"/>
      <c r="X260" s="129"/>
      <c r="Y260" s="129"/>
      <c r="Z260" s="129"/>
      <c r="AA260" s="129"/>
      <c r="AB260" s="129"/>
    </row>
    <row r="261" spans="2:28"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206"/>
      <c r="X261" s="129"/>
      <c r="Y261" s="129"/>
      <c r="Z261" s="129"/>
      <c r="AA261" s="129"/>
      <c r="AB261" s="129"/>
    </row>
    <row r="262" spans="2:28"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206"/>
      <c r="X262" s="129"/>
      <c r="Y262" s="129"/>
      <c r="Z262" s="129"/>
      <c r="AA262" s="129"/>
      <c r="AB262" s="129"/>
    </row>
    <row r="263" spans="2:28"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206"/>
      <c r="X263" s="129"/>
      <c r="Y263" s="129"/>
      <c r="Z263" s="129"/>
      <c r="AA263" s="129"/>
      <c r="AB263" s="129"/>
    </row>
    <row r="264" spans="2:28"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206"/>
      <c r="X264" s="129"/>
      <c r="Y264" s="129"/>
      <c r="Z264" s="129"/>
      <c r="AA264" s="129"/>
      <c r="AB264" s="129"/>
    </row>
    <row r="265" spans="2:28"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206"/>
      <c r="X265" s="129"/>
      <c r="Y265" s="129"/>
      <c r="Z265" s="129"/>
      <c r="AA265" s="129"/>
      <c r="AB265" s="129"/>
    </row>
    <row r="266" spans="2:28"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206"/>
      <c r="X266" s="129"/>
      <c r="Y266" s="129"/>
      <c r="Z266" s="129"/>
      <c r="AA266" s="129"/>
      <c r="AB266" s="129"/>
    </row>
    <row r="267" spans="2:28"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206"/>
      <c r="X267" s="129"/>
      <c r="Y267" s="129"/>
      <c r="Z267" s="129"/>
      <c r="AA267" s="129"/>
      <c r="AB267" s="129"/>
    </row>
    <row r="268" spans="2:28"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206"/>
      <c r="X268" s="129"/>
      <c r="Y268" s="129"/>
      <c r="Z268" s="129"/>
      <c r="AA268" s="129"/>
      <c r="AB268" s="129"/>
    </row>
    <row r="269" spans="2:28"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206"/>
      <c r="X269" s="129"/>
      <c r="Y269" s="129"/>
      <c r="Z269" s="129"/>
      <c r="AA269" s="129"/>
      <c r="AB269" s="129"/>
    </row>
    <row r="270" spans="2:28"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206"/>
      <c r="X270" s="129"/>
      <c r="Y270" s="129"/>
      <c r="Z270" s="129"/>
      <c r="AA270" s="129"/>
      <c r="AB270" s="129"/>
    </row>
    <row r="271" spans="2:28"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206"/>
      <c r="X271" s="129"/>
      <c r="Y271" s="129"/>
      <c r="Z271" s="129"/>
      <c r="AA271" s="129"/>
      <c r="AB271" s="129"/>
    </row>
    <row r="272" spans="2:28"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206"/>
      <c r="X272" s="129"/>
      <c r="Y272" s="129"/>
      <c r="Z272" s="129"/>
      <c r="AA272" s="129"/>
      <c r="AB272" s="129"/>
    </row>
    <row r="273" spans="2:28"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206"/>
      <c r="X273" s="129"/>
      <c r="Y273" s="129"/>
      <c r="Z273" s="129"/>
      <c r="AA273" s="129"/>
      <c r="AB273" s="129"/>
    </row>
    <row r="274" spans="2:28"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206"/>
      <c r="X274" s="129"/>
      <c r="Y274" s="129"/>
      <c r="Z274" s="129"/>
      <c r="AA274" s="129"/>
      <c r="AB274" s="129"/>
    </row>
    <row r="275" spans="2:28"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206"/>
      <c r="X275" s="129"/>
      <c r="Y275" s="129"/>
      <c r="Z275" s="129"/>
      <c r="AA275" s="129"/>
      <c r="AB275" s="129"/>
    </row>
    <row r="276" spans="2:28"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206"/>
      <c r="X276" s="129"/>
      <c r="Y276" s="129"/>
      <c r="Z276" s="129"/>
      <c r="AA276" s="129"/>
      <c r="AB276" s="129"/>
    </row>
    <row r="277" spans="2:28"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206"/>
      <c r="X277" s="129"/>
      <c r="Y277" s="129"/>
      <c r="Z277" s="129"/>
      <c r="AA277" s="129"/>
      <c r="AB277" s="129"/>
    </row>
    <row r="278" spans="2:28"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206"/>
      <c r="X278" s="129"/>
      <c r="Y278" s="129"/>
      <c r="Z278" s="129"/>
      <c r="AA278" s="129"/>
      <c r="AB278" s="129"/>
    </row>
    <row r="279" spans="2:28"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206"/>
      <c r="X279" s="129"/>
      <c r="Y279" s="129"/>
      <c r="Z279" s="129"/>
      <c r="AA279" s="129"/>
      <c r="AB279" s="129"/>
    </row>
    <row r="280" spans="2:28"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206"/>
      <c r="X280" s="129"/>
      <c r="Y280" s="129"/>
      <c r="Z280" s="129"/>
      <c r="AA280" s="129"/>
      <c r="AB280" s="129"/>
    </row>
    <row r="281" spans="2:28"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206"/>
      <c r="X281" s="129"/>
      <c r="Y281" s="129"/>
      <c r="Z281" s="129"/>
      <c r="AA281" s="129"/>
      <c r="AB281" s="129"/>
    </row>
    <row r="282" spans="2:28"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206"/>
      <c r="X282" s="129"/>
      <c r="Y282" s="129"/>
      <c r="Z282" s="129"/>
      <c r="AA282" s="129"/>
      <c r="AB282" s="129"/>
    </row>
    <row r="283" spans="2:28"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206"/>
      <c r="X283" s="129"/>
      <c r="Y283" s="129"/>
      <c r="Z283" s="129"/>
      <c r="AA283" s="129"/>
      <c r="AB283" s="129"/>
    </row>
    <row r="284" spans="2:28"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206"/>
      <c r="X284" s="129"/>
      <c r="Y284" s="129"/>
      <c r="Z284" s="129"/>
      <c r="AA284" s="129"/>
      <c r="AB284" s="129"/>
    </row>
    <row r="285" spans="2:28"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206"/>
      <c r="X285" s="129"/>
      <c r="Y285" s="129"/>
      <c r="Z285" s="129"/>
      <c r="AA285" s="129"/>
      <c r="AB285" s="129"/>
    </row>
    <row r="286" spans="2:28"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206"/>
      <c r="X286" s="129"/>
      <c r="Y286" s="129"/>
      <c r="Z286" s="129"/>
      <c r="AA286" s="129"/>
      <c r="AB286" s="129"/>
    </row>
    <row r="287" spans="2:28"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206"/>
      <c r="X287" s="129"/>
      <c r="Y287" s="129"/>
      <c r="Z287" s="129"/>
      <c r="AA287" s="129"/>
      <c r="AB287" s="129"/>
    </row>
    <row r="288" spans="2:28"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206"/>
      <c r="X288" s="129"/>
      <c r="Y288" s="129"/>
      <c r="Z288" s="129"/>
      <c r="AA288" s="129"/>
      <c r="AB288" s="129"/>
    </row>
    <row r="289" spans="2:28"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206"/>
      <c r="X289" s="129"/>
      <c r="Y289" s="129"/>
      <c r="Z289" s="129"/>
      <c r="AA289" s="129"/>
      <c r="AB289" s="129"/>
    </row>
    <row r="290" spans="2:28"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206"/>
      <c r="X290" s="129"/>
      <c r="Y290" s="129"/>
      <c r="Z290" s="129"/>
      <c r="AA290" s="129"/>
      <c r="AB290" s="129"/>
    </row>
    <row r="291" spans="2:28"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206"/>
      <c r="X291" s="129"/>
      <c r="Y291" s="129"/>
      <c r="Z291" s="129"/>
      <c r="AA291" s="129"/>
      <c r="AB291" s="129"/>
    </row>
    <row r="292" spans="2:28"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206"/>
      <c r="X292" s="129"/>
      <c r="Y292" s="129"/>
      <c r="Z292" s="129"/>
      <c r="AA292" s="129"/>
      <c r="AB292" s="129"/>
    </row>
    <row r="293" spans="2:28"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206"/>
      <c r="X293" s="129"/>
      <c r="Y293" s="129"/>
      <c r="Z293" s="129"/>
      <c r="AA293" s="129"/>
      <c r="AB293" s="129"/>
    </row>
    <row r="294" spans="2:28"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206"/>
      <c r="X294" s="129"/>
      <c r="Y294" s="129"/>
      <c r="Z294" s="129"/>
      <c r="AA294" s="129"/>
      <c r="AB294" s="129"/>
    </row>
    <row r="295" spans="2:28"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206"/>
      <c r="X295" s="129"/>
      <c r="Y295" s="129"/>
      <c r="Z295" s="129"/>
      <c r="AA295" s="129"/>
      <c r="AB295" s="129"/>
    </row>
    <row r="296" spans="2:28"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206"/>
      <c r="X296" s="129"/>
      <c r="Y296" s="129"/>
      <c r="Z296" s="129"/>
      <c r="AA296" s="129"/>
      <c r="AB296" s="129"/>
    </row>
    <row r="297" spans="2:28"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206"/>
      <c r="X297" s="129"/>
      <c r="Y297" s="129"/>
      <c r="Z297" s="129"/>
      <c r="AA297" s="129"/>
      <c r="AB297" s="129"/>
    </row>
    <row r="298" spans="2:28"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206"/>
      <c r="X298" s="129"/>
      <c r="Y298" s="129"/>
      <c r="Z298" s="129"/>
      <c r="AA298" s="129"/>
      <c r="AB298" s="129"/>
    </row>
    <row r="299" spans="2:28"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206"/>
      <c r="X299" s="129"/>
      <c r="Y299" s="129"/>
      <c r="Z299" s="129"/>
      <c r="AA299" s="129"/>
      <c r="AB299" s="129"/>
    </row>
    <row r="300" spans="2:28"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206"/>
      <c r="X300" s="129"/>
      <c r="Y300" s="129"/>
      <c r="Z300" s="129"/>
      <c r="AA300" s="129"/>
      <c r="AB300" s="129"/>
    </row>
    <row r="301" spans="2:28"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206"/>
      <c r="X301" s="129"/>
      <c r="Y301" s="129"/>
      <c r="Z301" s="129"/>
      <c r="AA301" s="129"/>
      <c r="AB301" s="129"/>
    </row>
    <row r="302" spans="2:28"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206"/>
      <c r="X302" s="129"/>
      <c r="Y302" s="129"/>
      <c r="Z302" s="129"/>
      <c r="AA302" s="129"/>
      <c r="AB302" s="129"/>
    </row>
    <row r="303" spans="2:28"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206"/>
      <c r="X303" s="129"/>
      <c r="Y303" s="129"/>
      <c r="Z303" s="129"/>
      <c r="AA303" s="129"/>
      <c r="AB303" s="129"/>
    </row>
    <row r="304" spans="2:28"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206"/>
      <c r="X304" s="129"/>
      <c r="Y304" s="129"/>
      <c r="Z304" s="129"/>
      <c r="AA304" s="129"/>
      <c r="AB304" s="129"/>
    </row>
    <row r="305" spans="2:28"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206"/>
      <c r="X305" s="129"/>
      <c r="Y305" s="129"/>
      <c r="Z305" s="129"/>
      <c r="AA305" s="129"/>
      <c r="AB305" s="129"/>
    </row>
    <row r="306" spans="2:28"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206"/>
      <c r="X306" s="129"/>
      <c r="Y306" s="129"/>
      <c r="Z306" s="129"/>
      <c r="AA306" s="129"/>
      <c r="AB306" s="129"/>
    </row>
    <row r="307" spans="2:28"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206"/>
      <c r="X307" s="129"/>
      <c r="Y307" s="129"/>
      <c r="Z307" s="129"/>
      <c r="AA307" s="129"/>
      <c r="AB307" s="129"/>
    </row>
    <row r="308" spans="2:28"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206"/>
      <c r="X308" s="129"/>
      <c r="Y308" s="129"/>
      <c r="Z308" s="129"/>
      <c r="AA308" s="129"/>
      <c r="AB308" s="129"/>
    </row>
    <row r="309" spans="2:28"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206"/>
      <c r="X309" s="129"/>
      <c r="Y309" s="129"/>
      <c r="Z309" s="129"/>
      <c r="AA309" s="129"/>
      <c r="AB309" s="129"/>
    </row>
    <row r="310" spans="2:28"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206"/>
      <c r="X310" s="129"/>
      <c r="Y310" s="129"/>
      <c r="Z310" s="129"/>
      <c r="AA310" s="129"/>
      <c r="AB310" s="129"/>
    </row>
    <row r="311" spans="2:28"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206"/>
      <c r="X311" s="129"/>
      <c r="Y311" s="129"/>
      <c r="Z311" s="129"/>
      <c r="AA311" s="129"/>
      <c r="AB311" s="129"/>
    </row>
    <row r="312" spans="2:28"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206"/>
      <c r="X312" s="129"/>
      <c r="Y312" s="129"/>
      <c r="Z312" s="129"/>
      <c r="AA312" s="129"/>
      <c r="AB312" s="129"/>
    </row>
    <row r="313" spans="2:28"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206"/>
      <c r="X313" s="129"/>
      <c r="Y313" s="129"/>
      <c r="Z313" s="129"/>
      <c r="AA313" s="129"/>
      <c r="AB313" s="129"/>
    </row>
    <row r="314" spans="2:28"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206"/>
      <c r="X314" s="129"/>
      <c r="Y314" s="129"/>
      <c r="Z314" s="129"/>
      <c r="AA314" s="129"/>
      <c r="AB314" s="129"/>
    </row>
    <row r="315" spans="2:28"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206"/>
      <c r="X315" s="129"/>
      <c r="Y315" s="129"/>
      <c r="Z315" s="129"/>
      <c r="AA315" s="129"/>
      <c r="AB315" s="129"/>
    </row>
    <row r="316" spans="2:28"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206"/>
      <c r="X316" s="129"/>
      <c r="Y316" s="129"/>
      <c r="Z316" s="129"/>
      <c r="AA316" s="129"/>
      <c r="AB316" s="129"/>
    </row>
    <row r="317" spans="2:28"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206"/>
      <c r="X317" s="129"/>
      <c r="Y317" s="129"/>
      <c r="Z317" s="129"/>
      <c r="AA317" s="129"/>
      <c r="AB317" s="129"/>
    </row>
    <row r="318" spans="2:28"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206"/>
      <c r="X318" s="129"/>
      <c r="Y318" s="129"/>
      <c r="Z318" s="129"/>
      <c r="AA318" s="129"/>
      <c r="AB318" s="129"/>
    </row>
    <row r="319" spans="2:28"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206"/>
      <c r="X319" s="129"/>
      <c r="Y319" s="129"/>
      <c r="Z319" s="129"/>
      <c r="AA319" s="129"/>
      <c r="AB319" s="129"/>
    </row>
    <row r="320" spans="2:28"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206"/>
      <c r="X320" s="129"/>
      <c r="Y320" s="129"/>
      <c r="Z320" s="129"/>
      <c r="AA320" s="129"/>
      <c r="AB320" s="129"/>
    </row>
    <row r="321" spans="2:28"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206"/>
      <c r="X321" s="129"/>
      <c r="Y321" s="129"/>
      <c r="Z321" s="129"/>
      <c r="AA321" s="129"/>
      <c r="AB321" s="129"/>
    </row>
    <row r="322" spans="2:28"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206"/>
      <c r="X322" s="129"/>
      <c r="Y322" s="129"/>
      <c r="Z322" s="129"/>
      <c r="AA322" s="129"/>
      <c r="AB322" s="129"/>
    </row>
    <row r="323" spans="2:28"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206"/>
      <c r="X323" s="129"/>
      <c r="Y323" s="129"/>
      <c r="Z323" s="129"/>
      <c r="AA323" s="129"/>
      <c r="AB323" s="129"/>
    </row>
    <row r="324" spans="2:28"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206"/>
      <c r="X324" s="129"/>
      <c r="Y324" s="129"/>
      <c r="Z324" s="129"/>
      <c r="AA324" s="129"/>
      <c r="AB324" s="129"/>
    </row>
    <row r="325" spans="2:28"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206"/>
      <c r="X325" s="129"/>
      <c r="Y325" s="129"/>
      <c r="Z325" s="129"/>
      <c r="AA325" s="129"/>
      <c r="AB325" s="129"/>
    </row>
    <row r="326" spans="2:28"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206"/>
      <c r="X326" s="129"/>
      <c r="Y326" s="129"/>
      <c r="Z326" s="129"/>
      <c r="AA326" s="129"/>
      <c r="AB326" s="129"/>
    </row>
    <row r="327" spans="2:28"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206"/>
      <c r="X327" s="129"/>
      <c r="Y327" s="129"/>
      <c r="Z327" s="129"/>
      <c r="AA327" s="129"/>
      <c r="AB327" s="129"/>
    </row>
    <row r="328" spans="2:28"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206"/>
      <c r="X328" s="129"/>
      <c r="Y328" s="129"/>
      <c r="Z328" s="129"/>
      <c r="AA328" s="129"/>
      <c r="AB328" s="129"/>
    </row>
    <row r="329" spans="2:28"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206"/>
      <c r="X329" s="129"/>
      <c r="Y329" s="129"/>
      <c r="Z329" s="129"/>
      <c r="AA329" s="129"/>
      <c r="AB329" s="129"/>
    </row>
    <row r="330" spans="2:28"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206"/>
      <c r="X330" s="129"/>
      <c r="Y330" s="129"/>
      <c r="Z330" s="129"/>
      <c r="AA330" s="129"/>
      <c r="AB330" s="129"/>
    </row>
    <row r="331" spans="2:28"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206"/>
      <c r="X331" s="129"/>
      <c r="Y331" s="129"/>
      <c r="Z331" s="129"/>
      <c r="AA331" s="129"/>
      <c r="AB331" s="129"/>
    </row>
    <row r="332" spans="2:28"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206"/>
      <c r="X332" s="129"/>
      <c r="Y332" s="129"/>
      <c r="Z332" s="129"/>
      <c r="AA332" s="129"/>
      <c r="AB332" s="129"/>
    </row>
    <row r="333" spans="2:28"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206"/>
      <c r="X333" s="129"/>
      <c r="Y333" s="129"/>
      <c r="Z333" s="129"/>
      <c r="AA333" s="129"/>
      <c r="AB333" s="129"/>
    </row>
    <row r="334" spans="2:28"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206"/>
      <c r="X334" s="129"/>
      <c r="Y334" s="129"/>
      <c r="Z334" s="129"/>
      <c r="AA334" s="129"/>
      <c r="AB334" s="129"/>
    </row>
    <row r="335" spans="2:28"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206"/>
      <c r="X335" s="129"/>
      <c r="Y335" s="129"/>
      <c r="Z335" s="129"/>
      <c r="AA335" s="129"/>
      <c r="AB335" s="129"/>
    </row>
    <row r="336" spans="2:28"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206"/>
      <c r="X336" s="129"/>
      <c r="Y336" s="129"/>
      <c r="Z336" s="129"/>
      <c r="AA336" s="129"/>
      <c r="AB336" s="129"/>
    </row>
    <row r="337" spans="2:28"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206"/>
      <c r="X337" s="129"/>
      <c r="Y337" s="129"/>
      <c r="Z337" s="129"/>
      <c r="AA337" s="129"/>
      <c r="AB337" s="129"/>
    </row>
    <row r="338" spans="2:28"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206"/>
      <c r="X338" s="129"/>
      <c r="Y338" s="129"/>
      <c r="Z338" s="129"/>
      <c r="AA338" s="129"/>
      <c r="AB338" s="129"/>
    </row>
    <row r="339" spans="2:28"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206"/>
      <c r="X339" s="129"/>
      <c r="Y339" s="129"/>
      <c r="Z339" s="129"/>
      <c r="AA339" s="129"/>
      <c r="AB339" s="129"/>
    </row>
    <row r="340" spans="2:28"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206"/>
      <c r="X340" s="129"/>
      <c r="Y340" s="129"/>
      <c r="Z340" s="129"/>
      <c r="AA340" s="129"/>
      <c r="AB340" s="129"/>
    </row>
    <row r="341" spans="2:28"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206"/>
      <c r="X341" s="129"/>
      <c r="Y341" s="129"/>
      <c r="Z341" s="129"/>
      <c r="AA341" s="129"/>
      <c r="AB341" s="129"/>
    </row>
    <row r="342" spans="2:28"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206"/>
      <c r="X342" s="129"/>
      <c r="Y342" s="129"/>
      <c r="Z342" s="129"/>
      <c r="AA342" s="129"/>
      <c r="AB342" s="129"/>
    </row>
    <row r="343" spans="2:28"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206"/>
      <c r="X343" s="129"/>
      <c r="Y343" s="129"/>
      <c r="Z343" s="129"/>
      <c r="AA343" s="129"/>
      <c r="AB343" s="129"/>
    </row>
    <row r="344" spans="2:28"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206"/>
      <c r="X344" s="129"/>
      <c r="Y344" s="129"/>
      <c r="Z344" s="129"/>
      <c r="AA344" s="129"/>
      <c r="AB344" s="129"/>
    </row>
    <row r="345" spans="2:28"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206"/>
      <c r="X345" s="129"/>
      <c r="Y345" s="129"/>
      <c r="Z345" s="129"/>
      <c r="AA345" s="129"/>
      <c r="AB345" s="129"/>
    </row>
    <row r="346" spans="2:28"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206"/>
      <c r="X346" s="129"/>
      <c r="Y346" s="129"/>
      <c r="Z346" s="129"/>
      <c r="AA346" s="129"/>
      <c r="AB346" s="129"/>
    </row>
    <row r="347" spans="2:28"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206"/>
      <c r="X347" s="129"/>
      <c r="Y347" s="129"/>
      <c r="Z347" s="129"/>
      <c r="AA347" s="129"/>
      <c r="AB347" s="129"/>
    </row>
    <row r="348" spans="2:28"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206"/>
      <c r="X348" s="129"/>
      <c r="Y348" s="129"/>
      <c r="Z348" s="129"/>
      <c r="AA348" s="129"/>
      <c r="AB348" s="129"/>
    </row>
    <row r="349" spans="2:28"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206"/>
      <c r="X349" s="129"/>
      <c r="Y349" s="129"/>
      <c r="Z349" s="129"/>
      <c r="AA349" s="129"/>
      <c r="AB349" s="129"/>
    </row>
    <row r="350" spans="2:28"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206"/>
      <c r="X350" s="129"/>
      <c r="Y350" s="129"/>
      <c r="Z350" s="129"/>
      <c r="AA350" s="129"/>
      <c r="AB350" s="129"/>
    </row>
    <row r="351" spans="2:28"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206"/>
      <c r="X351" s="129"/>
      <c r="Y351" s="129"/>
      <c r="Z351" s="129"/>
      <c r="AA351" s="129"/>
      <c r="AB351" s="129"/>
    </row>
    <row r="352" spans="2:28"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206"/>
      <c r="X352" s="129"/>
      <c r="Y352" s="129"/>
      <c r="Z352" s="129"/>
      <c r="AA352" s="129"/>
      <c r="AB352" s="129"/>
    </row>
    <row r="353" spans="2:28"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206"/>
      <c r="X353" s="129"/>
      <c r="Y353" s="129"/>
      <c r="Z353" s="129"/>
      <c r="AA353" s="129"/>
      <c r="AB353" s="129"/>
    </row>
    <row r="354" spans="2:28"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206"/>
      <c r="X354" s="129"/>
      <c r="Y354" s="129"/>
      <c r="Z354" s="129"/>
      <c r="AA354" s="129"/>
      <c r="AB354" s="129"/>
    </row>
    <row r="355" spans="2:28"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206"/>
      <c r="X355" s="129"/>
      <c r="Y355" s="129"/>
      <c r="Z355" s="129"/>
      <c r="AA355" s="129"/>
      <c r="AB355" s="129"/>
    </row>
    <row r="356" spans="2:28"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206"/>
      <c r="X356" s="129"/>
      <c r="Y356" s="129"/>
      <c r="Z356" s="129"/>
      <c r="AA356" s="129"/>
      <c r="AB356" s="129"/>
    </row>
    <row r="357" spans="2:28"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206"/>
      <c r="X357" s="129"/>
      <c r="Y357" s="129"/>
      <c r="Z357" s="129"/>
      <c r="AA357" s="129"/>
      <c r="AB357" s="129"/>
    </row>
    <row r="358" spans="2:28"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206"/>
      <c r="X358" s="129"/>
      <c r="Y358" s="129"/>
      <c r="Z358" s="129"/>
      <c r="AA358" s="129"/>
      <c r="AB358" s="129"/>
    </row>
    <row r="359" spans="2:28"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206"/>
      <c r="X359" s="129"/>
      <c r="Y359" s="129"/>
      <c r="Z359" s="129"/>
      <c r="AA359" s="129"/>
      <c r="AB359" s="129"/>
    </row>
    <row r="360" spans="2:28"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206"/>
      <c r="X360" s="129"/>
      <c r="Y360" s="129"/>
      <c r="Z360" s="129"/>
      <c r="AA360" s="129"/>
      <c r="AB360" s="129"/>
    </row>
    <row r="361" spans="2:28"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206"/>
      <c r="X361" s="129"/>
      <c r="Y361" s="129"/>
      <c r="Z361" s="129"/>
      <c r="AA361" s="129"/>
      <c r="AB361" s="129"/>
    </row>
    <row r="362" spans="2:28"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206"/>
      <c r="X362" s="129"/>
      <c r="Y362" s="129"/>
      <c r="Z362" s="129"/>
      <c r="AA362" s="129"/>
      <c r="AB362" s="129"/>
    </row>
    <row r="363" spans="2:28"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206"/>
      <c r="X363" s="129"/>
      <c r="Y363" s="129"/>
      <c r="Z363" s="129"/>
      <c r="AA363" s="129"/>
      <c r="AB363" s="129"/>
    </row>
    <row r="364" spans="2:28"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206"/>
      <c r="X364" s="129"/>
      <c r="Y364" s="129"/>
      <c r="Z364" s="129"/>
      <c r="AA364" s="129"/>
      <c r="AB364" s="129"/>
    </row>
    <row r="365" spans="2:28"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206"/>
      <c r="X365" s="129"/>
      <c r="Y365" s="129"/>
      <c r="Z365" s="129"/>
      <c r="AA365" s="129"/>
      <c r="AB365" s="129"/>
    </row>
  </sheetData>
  <sheetProtection algorithmName="SHA-512" hashValue="7K3ccvZ5am/9kq3pXRF9CRbm6bNYHRzhhZzyf+kynPY8UXkALOK4QivtXktDZJPDG3rVMvPQEroxbW4ENfrUSQ==" saltValue="mK3yPmzqZWmO2IimIYkycw==" spinCount="100000" sheet="1" selectLockedCells="1"/>
  <mergeCells count="6">
    <mergeCell ref="C49:C50"/>
    <mergeCell ref="C3:P5"/>
    <mergeCell ref="C7:C8"/>
    <mergeCell ref="S7:V7"/>
    <mergeCell ref="X7:AA7"/>
    <mergeCell ref="J7:M7"/>
  </mergeCells>
  <printOptions horizontalCentered="1" verticalCentered="1"/>
  <pageMargins left="0.25" right="0.25" top="0.75" bottom="0.75" header="0.3" footer="0.3"/>
  <pageSetup scale="3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942F-1AA1-4A0D-936E-29154F32CEB2}">
  <sheetPr codeName="Sheet3">
    <tabColor rgb="FFCBB26A"/>
    <pageSetUpPr fitToPage="1"/>
  </sheetPr>
  <dimension ref="B1:N102"/>
  <sheetViews>
    <sheetView showGridLines="0" zoomScale="75" zoomScaleNormal="75" workbookViewId="0">
      <selection activeCell="E10" sqref="E10:F10"/>
    </sheetView>
  </sheetViews>
  <sheetFormatPr defaultRowHeight="14.15"/>
  <cols>
    <col min="2" max="2" width="2.60546875" customWidth="1"/>
    <col min="3" max="3" width="13.4609375" customWidth="1"/>
    <col min="4" max="4" width="15.92578125" customWidth="1"/>
    <col min="5" max="5" width="10.7109375" customWidth="1"/>
    <col min="6" max="6" width="10.4609375" bestFit="1" customWidth="1"/>
    <col min="7" max="7" width="7.78515625" bestFit="1" customWidth="1"/>
    <col min="8" max="8" width="17.0703125" customWidth="1"/>
    <col min="9" max="9" width="15.67578125" customWidth="1"/>
    <col min="10" max="10" width="19.35546875" customWidth="1"/>
    <col min="11" max="11" width="19.78515625" customWidth="1"/>
    <col min="12" max="12" width="15.92578125" customWidth="1"/>
    <col min="13" max="13" width="2.60546875" customWidth="1"/>
  </cols>
  <sheetData>
    <row r="1" spans="2:14" ht="14.8" thickBot="1"/>
    <row r="2" spans="2:14"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2:14">
      <c r="B3" s="146"/>
      <c r="C3" s="691" t="s">
        <v>144</v>
      </c>
      <c r="D3" s="691"/>
      <c r="E3" s="691"/>
      <c r="F3" s="691"/>
      <c r="G3" s="691"/>
      <c r="H3" s="691"/>
      <c r="I3" s="691"/>
      <c r="J3" s="691"/>
      <c r="K3" s="691"/>
      <c r="L3" s="691"/>
      <c r="M3" s="147"/>
    </row>
    <row r="4" spans="2:14">
      <c r="B4" s="146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147"/>
    </row>
    <row r="5" spans="2:14">
      <c r="B5" s="146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147"/>
    </row>
    <row r="6" spans="2:14">
      <c r="B6" s="166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167"/>
      <c r="N6" s="129"/>
    </row>
    <row r="7" spans="2:14" ht="17.25">
      <c r="B7" s="166"/>
      <c r="C7" s="327"/>
      <c r="D7" s="328"/>
      <c r="E7" s="328"/>
      <c r="F7" s="328"/>
      <c r="G7" s="328"/>
      <c r="H7" s="328"/>
      <c r="I7" s="328"/>
      <c r="J7" s="328"/>
      <c r="K7" s="328"/>
      <c r="L7" s="329"/>
      <c r="M7" s="167"/>
      <c r="N7" s="129"/>
    </row>
    <row r="8" spans="2:14" ht="17.25">
      <c r="B8" s="166"/>
      <c r="C8" s="688" t="s">
        <v>250</v>
      </c>
      <c r="D8" s="683"/>
      <c r="E8" s="694" t="s">
        <v>145</v>
      </c>
      <c r="F8" s="694"/>
      <c r="G8" s="683" t="s">
        <v>244</v>
      </c>
      <c r="H8" s="683"/>
      <c r="I8" s="333">
        <v>0</v>
      </c>
      <c r="J8" s="631"/>
      <c r="K8" s="330" t="s">
        <v>259</v>
      </c>
      <c r="L8" s="332">
        <f>IFERROR(+I13/E13/43560,0)</f>
        <v>0</v>
      </c>
      <c r="M8" s="167"/>
      <c r="N8" s="129"/>
    </row>
    <row r="9" spans="2:14" ht="17.25">
      <c r="B9" s="166"/>
      <c r="C9" s="688" t="s">
        <v>146</v>
      </c>
      <c r="D9" s="683"/>
      <c r="E9" s="694" t="s">
        <v>146</v>
      </c>
      <c r="F9" s="694"/>
      <c r="G9" s="683" t="s">
        <v>255</v>
      </c>
      <c r="H9" s="683"/>
      <c r="I9" s="331">
        <v>0</v>
      </c>
      <c r="J9" s="683" t="s">
        <v>260</v>
      </c>
      <c r="K9" s="683"/>
      <c r="L9" s="334">
        <f>+E27</f>
        <v>0</v>
      </c>
      <c r="M9" s="167"/>
      <c r="N9" s="129"/>
    </row>
    <row r="10" spans="2:14" ht="17.25">
      <c r="B10" s="166"/>
      <c r="C10" s="688" t="s">
        <v>251</v>
      </c>
      <c r="D10" s="683"/>
      <c r="E10" s="695">
        <v>0</v>
      </c>
      <c r="F10" s="695"/>
      <c r="G10" s="683" t="s">
        <v>256</v>
      </c>
      <c r="H10" s="683"/>
      <c r="I10" s="331">
        <v>0</v>
      </c>
      <c r="J10" s="683" t="s">
        <v>261</v>
      </c>
      <c r="K10" s="683"/>
      <c r="L10" s="332">
        <f>IF(N(L9)&lt;&gt;0,N(E11)/N(L9),0)</f>
        <v>0</v>
      </c>
      <c r="M10" s="167"/>
      <c r="N10" s="129"/>
    </row>
    <row r="11" spans="2:14" ht="17.25">
      <c r="B11" s="166"/>
      <c r="C11" s="688" t="s">
        <v>252</v>
      </c>
      <c r="D11" s="683"/>
      <c r="E11" s="695">
        <v>0</v>
      </c>
      <c r="F11" s="695"/>
      <c r="G11" s="683" t="s">
        <v>257</v>
      </c>
      <c r="H11" s="683"/>
      <c r="I11" s="336">
        <v>0</v>
      </c>
      <c r="J11" s="683" t="s">
        <v>258</v>
      </c>
      <c r="K11" s="683"/>
      <c r="L11" s="338">
        <v>0</v>
      </c>
      <c r="M11" s="167"/>
      <c r="N11" s="129"/>
    </row>
    <row r="12" spans="2:14" ht="17.25">
      <c r="B12" s="166"/>
      <c r="C12" s="688" t="s">
        <v>63</v>
      </c>
      <c r="D12" s="683"/>
      <c r="E12" s="694">
        <v>0</v>
      </c>
      <c r="F12" s="694"/>
      <c r="G12" s="335"/>
      <c r="H12" s="330" t="s">
        <v>62</v>
      </c>
      <c r="I12" s="331">
        <v>0</v>
      </c>
      <c r="J12" s="683" t="s">
        <v>262</v>
      </c>
      <c r="K12" s="683"/>
      <c r="L12" s="337">
        <f>IF(N(L9)&lt;&gt;0,N(L11)/(N(L9)/1000),0)</f>
        <v>0</v>
      </c>
      <c r="M12" s="167"/>
      <c r="N12" s="129"/>
    </row>
    <row r="13" spans="2:14" ht="17.25">
      <c r="B13" s="166"/>
      <c r="C13" s="688" t="s">
        <v>253</v>
      </c>
      <c r="D13" s="683"/>
      <c r="E13" s="696">
        <v>0</v>
      </c>
      <c r="F13" s="696"/>
      <c r="G13" s="335"/>
      <c r="H13" s="330" t="s">
        <v>254</v>
      </c>
      <c r="I13" s="629">
        <v>0</v>
      </c>
      <c r="J13" s="683" t="s">
        <v>166</v>
      </c>
      <c r="K13" s="683"/>
      <c r="L13" s="338">
        <v>0</v>
      </c>
      <c r="M13" s="167"/>
      <c r="N13" s="129"/>
    </row>
    <row r="14" spans="2:14" ht="17.25">
      <c r="B14" s="166"/>
      <c r="C14" s="688"/>
      <c r="D14" s="683"/>
      <c r="E14" s="185"/>
      <c r="F14" s="636"/>
      <c r="G14" s="632"/>
      <c r="H14" s="633"/>
      <c r="I14" s="633"/>
      <c r="J14" s="632"/>
      <c r="K14" s="633"/>
      <c r="L14" s="637"/>
      <c r="M14" s="167"/>
      <c r="N14" s="129"/>
    </row>
    <row r="15" spans="2:14" ht="17.25">
      <c r="B15" s="166"/>
      <c r="C15" s="638"/>
      <c r="D15" s="635"/>
      <c r="E15" s="639"/>
      <c r="F15" s="639"/>
      <c r="G15" s="634"/>
      <c r="H15" s="635"/>
      <c r="I15" s="639"/>
      <c r="J15" s="634"/>
      <c r="K15" s="635"/>
      <c r="L15" s="640"/>
      <c r="M15" s="167"/>
      <c r="N15" s="129"/>
    </row>
    <row r="16" spans="2:14" ht="15.5">
      <c r="B16" s="166"/>
      <c r="C16" s="168"/>
      <c r="D16" s="168"/>
      <c r="E16" s="168"/>
      <c r="F16" s="168"/>
      <c r="G16" s="169"/>
      <c r="H16" s="168"/>
      <c r="I16" s="168"/>
      <c r="J16" s="168"/>
      <c r="K16" s="168"/>
      <c r="L16" s="170"/>
      <c r="M16" s="167"/>
      <c r="N16" s="129"/>
    </row>
    <row r="17" spans="2:14" ht="21.65">
      <c r="B17" s="166"/>
      <c r="C17" s="339"/>
      <c r="D17" s="339"/>
      <c r="E17" s="693" t="s">
        <v>64</v>
      </c>
      <c r="F17" s="693"/>
      <c r="G17" s="693"/>
      <c r="H17" s="693"/>
      <c r="I17" s="693"/>
      <c r="J17" s="693"/>
      <c r="K17" s="693"/>
      <c r="L17" s="340" t="s">
        <v>18</v>
      </c>
      <c r="M17" s="167"/>
      <c r="N17" s="129"/>
    </row>
    <row r="18" spans="2:14" ht="18.55">
      <c r="B18" s="166"/>
      <c r="C18" s="339"/>
      <c r="D18" s="339"/>
      <c r="E18" s="341"/>
      <c r="F18" s="341" t="s">
        <v>49</v>
      </c>
      <c r="G18" s="341" t="s">
        <v>51</v>
      </c>
      <c r="H18" s="341" t="s">
        <v>50</v>
      </c>
      <c r="I18" s="341" t="s">
        <v>20</v>
      </c>
      <c r="J18" s="341" t="s">
        <v>21</v>
      </c>
      <c r="K18" s="341" t="s">
        <v>0</v>
      </c>
      <c r="L18" s="342" t="s">
        <v>3</v>
      </c>
      <c r="M18" s="167"/>
      <c r="N18" s="129"/>
    </row>
    <row r="19" spans="2:14" ht="18.55">
      <c r="B19" s="166"/>
      <c r="C19" s="704" t="s">
        <v>3</v>
      </c>
      <c r="D19" s="704"/>
      <c r="E19" s="343" t="s">
        <v>22</v>
      </c>
      <c r="F19" s="343" t="s">
        <v>48</v>
      </c>
      <c r="G19" s="343" t="s">
        <v>52</v>
      </c>
      <c r="H19" s="343" t="s">
        <v>3</v>
      </c>
      <c r="I19" s="343" t="s">
        <v>53</v>
      </c>
      <c r="J19" s="343" t="s">
        <v>23</v>
      </c>
      <c r="K19" s="344" t="s">
        <v>3</v>
      </c>
      <c r="L19" s="345" t="s">
        <v>19</v>
      </c>
      <c r="M19" s="167"/>
      <c r="N19" s="129"/>
    </row>
    <row r="20" spans="2:14" ht="18.55">
      <c r="B20" s="166"/>
      <c r="C20" s="346"/>
      <c r="D20" s="347"/>
      <c r="E20" s="347"/>
      <c r="F20" s="347"/>
      <c r="G20" s="347"/>
      <c r="H20" s="347"/>
      <c r="I20" s="347"/>
      <c r="J20" s="347"/>
      <c r="K20" s="347"/>
      <c r="L20" s="346"/>
      <c r="M20" s="167"/>
      <c r="N20" s="129"/>
    </row>
    <row r="21" spans="2:14" ht="18.55">
      <c r="B21" s="166"/>
      <c r="C21" s="689" t="s">
        <v>24</v>
      </c>
      <c r="D21" s="689"/>
      <c r="E21" s="349">
        <f>+'Rent Roll'!S36</f>
        <v>0</v>
      </c>
      <c r="F21" s="350">
        <f>IF(N(E33)&lt;&gt;0,+E21/E27,0)</f>
        <v>0</v>
      </c>
      <c r="G21" s="351">
        <f>IF(+'Rent Roll'!T$36=0,0,+'Rent Roll'!T$36)</f>
        <v>0</v>
      </c>
      <c r="H21" s="352">
        <f>N(E21)*N(G21)</f>
        <v>0</v>
      </c>
      <c r="I21" s="350">
        <f>IFERROR(+H21/H33,0)</f>
        <v>0</v>
      </c>
      <c r="J21" s="352">
        <f>+'Rent Roll'!V36</f>
        <v>0</v>
      </c>
      <c r="K21" s="352">
        <f>N(H21)+N(J21)</f>
        <v>0</v>
      </c>
      <c r="L21" s="353">
        <v>0</v>
      </c>
      <c r="M21" s="167"/>
      <c r="N21" s="129"/>
    </row>
    <row r="22" spans="2:14" ht="20.55">
      <c r="B22" s="166"/>
      <c r="C22" s="689" t="s">
        <v>25</v>
      </c>
      <c r="D22" s="689"/>
      <c r="E22" s="354">
        <f>+'Rent Roll'!F36-'Rent Roll'!S36</f>
        <v>0</v>
      </c>
      <c r="F22" s="355">
        <f>IF(ISERR(E22/E27),0,E22/E27)</f>
        <v>0</v>
      </c>
      <c r="G22" s="356">
        <f>+'Rent Roll'!Y36</f>
        <v>0</v>
      </c>
      <c r="H22" s="357">
        <f>N(E22)*N(G22)</f>
        <v>0</v>
      </c>
      <c r="I22" s="358">
        <f>IFERROR(+H22/H33,0)</f>
        <v>0</v>
      </c>
      <c r="J22" s="359">
        <f>+'Rent Roll'!O36-'Rent Roll'!V36</f>
        <v>0</v>
      </c>
      <c r="K22" s="359">
        <f>+H22+J22</f>
        <v>0</v>
      </c>
      <c r="L22" s="360">
        <v>0</v>
      </c>
      <c r="M22" s="167"/>
      <c r="N22" s="129"/>
    </row>
    <row r="23" spans="2:14" ht="18.55">
      <c r="B23" s="166"/>
      <c r="C23" s="690" t="s">
        <v>170</v>
      </c>
      <c r="D23" s="690"/>
      <c r="E23" s="363">
        <f>+E21+E22</f>
        <v>0</v>
      </c>
      <c r="F23" s="364">
        <f>IFERROR(+E23/E27,0)</f>
        <v>0</v>
      </c>
      <c r="G23" s="365">
        <f>+'Rent Roll'!G36</f>
        <v>0</v>
      </c>
      <c r="H23" s="366">
        <f>+H21+H22</f>
        <v>0</v>
      </c>
      <c r="I23" s="364">
        <f>IFERROR(+H23/H33,0)</f>
        <v>0</v>
      </c>
      <c r="J23" s="366">
        <f>+J21+J22</f>
        <v>0</v>
      </c>
      <c r="K23" s="366">
        <f>+H23+J23</f>
        <v>0</v>
      </c>
      <c r="L23" s="367">
        <f>+L21+L22</f>
        <v>0</v>
      </c>
      <c r="M23" s="167"/>
      <c r="N23" s="129"/>
    </row>
    <row r="24" spans="2:14" ht="18.55">
      <c r="B24" s="166"/>
      <c r="C24" s="361"/>
      <c r="D24" s="362"/>
      <c r="E24" s="363"/>
      <c r="F24" s="364"/>
      <c r="G24" s="365"/>
      <c r="H24" s="366"/>
      <c r="I24" s="364"/>
      <c r="J24" s="368"/>
      <c r="K24" s="366"/>
      <c r="L24" s="367"/>
      <c r="M24" s="167"/>
      <c r="N24" s="129"/>
    </row>
    <row r="25" spans="2:14" ht="18.55">
      <c r="B25" s="166"/>
      <c r="C25" s="690" t="s">
        <v>169</v>
      </c>
      <c r="D25" s="690"/>
      <c r="E25" s="349">
        <f>+'Rent Roll'!F47</f>
        <v>0</v>
      </c>
      <c r="F25" s="350">
        <f>IF(N(E27)&lt;&gt;0,N(E25)/N(E27),0)</f>
        <v>0</v>
      </c>
      <c r="G25" s="351">
        <f>+'Rent Roll'!G47</f>
        <v>0</v>
      </c>
      <c r="H25" s="352">
        <f>N(E25)*N(G25)</f>
        <v>0</v>
      </c>
      <c r="I25" s="350">
        <f>IF(H33&lt;&gt;0,ROUND(+H25/H33,2),0)</f>
        <v>0</v>
      </c>
      <c r="J25" s="352">
        <f>+'Rent Roll'!O47</f>
        <v>0</v>
      </c>
      <c r="K25" s="352">
        <f>+H25+J25</f>
        <v>0</v>
      </c>
      <c r="L25" s="369">
        <v>0</v>
      </c>
      <c r="M25" s="167"/>
      <c r="N25" s="129"/>
    </row>
    <row r="26" spans="2:14" ht="18.55">
      <c r="B26" s="166"/>
      <c r="C26" s="348"/>
      <c r="D26" s="348"/>
      <c r="E26" s="354"/>
      <c r="F26" s="355"/>
      <c r="G26" s="370"/>
      <c r="H26" s="357"/>
      <c r="I26" s="355"/>
      <c r="J26" s="357"/>
      <c r="K26" s="357"/>
      <c r="L26" s="371"/>
      <c r="M26" s="167"/>
      <c r="N26" s="129"/>
    </row>
    <row r="27" spans="2:14" ht="18.55">
      <c r="B27" s="166"/>
      <c r="C27" s="703" t="s">
        <v>167</v>
      </c>
      <c r="D27" s="703"/>
      <c r="E27" s="363">
        <f>E23+E25</f>
        <v>0</v>
      </c>
      <c r="F27" s="364">
        <f>+F23+F25</f>
        <v>0</v>
      </c>
      <c r="G27" s="368">
        <f>IF(N(E27)&lt;&gt;0,N(H27)/N(E27),0)</f>
        <v>0</v>
      </c>
      <c r="H27" s="366">
        <f>+H25+H23</f>
        <v>0</v>
      </c>
      <c r="I27" s="364">
        <f>+I23+I25</f>
        <v>0</v>
      </c>
      <c r="J27" s="366">
        <f>+J23+J25</f>
        <v>0</v>
      </c>
      <c r="K27" s="366">
        <f>+K23+K25</f>
        <v>0</v>
      </c>
      <c r="L27" s="372">
        <f>+L23+L25</f>
        <v>0</v>
      </c>
      <c r="M27" s="167"/>
      <c r="N27" s="129"/>
    </row>
    <row r="28" spans="2:14" ht="15.9">
      <c r="B28" s="166"/>
      <c r="C28" s="373"/>
      <c r="D28" s="374"/>
      <c r="E28" s="375"/>
      <c r="F28" s="376"/>
      <c r="G28" s="377"/>
      <c r="H28" s="378"/>
      <c r="I28" s="376"/>
      <c r="J28" s="378"/>
      <c r="K28" s="378"/>
      <c r="L28" s="379"/>
      <c r="M28" s="167"/>
      <c r="N28" s="129"/>
    </row>
    <row r="29" spans="2:14" ht="18.55">
      <c r="B29" s="166"/>
      <c r="C29" s="348" t="s">
        <v>40</v>
      </c>
      <c r="D29" s="339"/>
      <c r="E29" s="349">
        <f>+'Rent Roll'!F57</f>
        <v>0</v>
      </c>
      <c r="F29" s="350">
        <f>IF(ISERR(E29/E33),0,E29/E33)</f>
        <v>0</v>
      </c>
      <c r="G29" s="380">
        <f>+'Rent Roll'!G57</f>
        <v>0</v>
      </c>
      <c r="H29" s="352">
        <f>N(E29)*N(G29)</f>
        <v>0</v>
      </c>
      <c r="I29" s="350">
        <f>IF(H$33&lt;&gt;0,+H29/$H$33,0)</f>
        <v>0</v>
      </c>
      <c r="J29" s="352">
        <f>+'Rent Roll'!O57</f>
        <v>0</v>
      </c>
      <c r="K29" s="352">
        <f>+H29+J29</f>
        <v>0</v>
      </c>
      <c r="L29" s="353">
        <v>0</v>
      </c>
      <c r="M29" s="167"/>
      <c r="N29" s="129"/>
    </row>
    <row r="30" spans="2:14" ht="20.55">
      <c r="B30" s="166"/>
      <c r="C30" s="348" t="s">
        <v>41</v>
      </c>
      <c r="D30" s="339"/>
      <c r="E30" s="354">
        <f>+'Rent Roll'!F66</f>
        <v>0</v>
      </c>
      <c r="F30" s="355">
        <f>IF(ISERR(E30/E33),0,E30/E33)</f>
        <v>0</v>
      </c>
      <c r="G30" s="381">
        <f>+'Rent Roll'!G66</f>
        <v>0</v>
      </c>
      <c r="H30" s="357">
        <f>N(E30)*N(G30)</f>
        <v>0</v>
      </c>
      <c r="I30" s="355">
        <f>IF(H$33&lt;&gt;0,+H30/$H$33,0)</f>
        <v>0</v>
      </c>
      <c r="J30" s="357">
        <f>+'Rent Roll'!O66</f>
        <v>0</v>
      </c>
      <c r="K30" s="357">
        <f>+H30+J30</f>
        <v>0</v>
      </c>
      <c r="L30" s="382">
        <v>0</v>
      </c>
      <c r="M30" s="167"/>
      <c r="N30" s="129"/>
    </row>
    <row r="31" spans="2:14" ht="18.55">
      <c r="B31" s="166"/>
      <c r="C31" s="362" t="s">
        <v>47</v>
      </c>
      <c r="D31" s="362"/>
      <c r="E31" s="363">
        <f>+E29+E30</f>
        <v>0</v>
      </c>
      <c r="F31" s="364">
        <f>+F29+F30</f>
        <v>0</v>
      </c>
      <c r="G31" s="368">
        <f>IFERROR(+H31/E31,0)</f>
        <v>0</v>
      </c>
      <c r="H31" s="366">
        <f>+H29+H30</f>
        <v>0</v>
      </c>
      <c r="I31" s="364">
        <f>+I29+I30</f>
        <v>0</v>
      </c>
      <c r="J31" s="366">
        <f>+J29+J30</f>
        <v>0</v>
      </c>
      <c r="K31" s="366">
        <f>+K29+K30</f>
        <v>0</v>
      </c>
      <c r="L31" s="367">
        <f>+L29+L30</f>
        <v>0</v>
      </c>
      <c r="M31" s="167"/>
      <c r="N31" s="129"/>
    </row>
    <row r="32" spans="2:14" ht="18.55">
      <c r="B32" s="166"/>
      <c r="C32" s="362"/>
      <c r="D32" s="362"/>
      <c r="E32" s="363"/>
      <c r="F32" s="364"/>
      <c r="G32" s="368"/>
      <c r="H32" s="383"/>
      <c r="I32" s="339"/>
      <c r="J32" s="339"/>
      <c r="K32" s="339"/>
      <c r="L32" s="384"/>
      <c r="M32" s="167"/>
      <c r="N32" s="129"/>
    </row>
    <row r="33" spans="2:14" ht="18.55">
      <c r="B33" s="166"/>
      <c r="C33" s="703" t="s">
        <v>168</v>
      </c>
      <c r="D33" s="703"/>
      <c r="E33" s="385">
        <f>N(E30)+N(E29)+N(E27)</f>
        <v>0</v>
      </c>
      <c r="F33" s="386"/>
      <c r="G33" s="368">
        <f>IF(N(E33)&lt;&gt;0,N(H33)/N(E33),0)</f>
        <v>0</v>
      </c>
      <c r="H33" s="366">
        <f>H30+H29+H27</f>
        <v>0</v>
      </c>
      <c r="I33" s="364">
        <f>+I31+I27</f>
        <v>0</v>
      </c>
      <c r="J33" s="366">
        <f>J30+J29+J27</f>
        <v>0</v>
      </c>
      <c r="K33" s="387">
        <f>+K27+K31</f>
        <v>0</v>
      </c>
      <c r="L33" s="388">
        <f>+L27+L31</f>
        <v>0</v>
      </c>
      <c r="M33" s="167"/>
      <c r="N33" s="129"/>
    </row>
    <row r="34" spans="2:14" ht="17.25">
      <c r="B34" s="166"/>
      <c r="C34" s="374"/>
      <c r="D34" s="374"/>
      <c r="E34" s="389"/>
      <c r="F34" s="374"/>
      <c r="G34" s="390"/>
      <c r="H34" s="391"/>
      <c r="I34" s="392"/>
      <c r="J34" s="392"/>
      <c r="K34" s="393"/>
      <c r="L34" s="394"/>
      <c r="M34" s="167"/>
      <c r="N34" s="129"/>
    </row>
    <row r="35" spans="2:14" ht="21.65">
      <c r="B35" s="166"/>
      <c r="C35" s="348"/>
      <c r="D35" s="339"/>
      <c r="E35" s="395" t="s">
        <v>65</v>
      </c>
      <c r="F35" s="364">
        <f>+F23</f>
        <v>0</v>
      </c>
      <c r="G35" s="374"/>
      <c r="H35" s="339"/>
      <c r="I35" s="396" t="s">
        <v>26</v>
      </c>
      <c r="J35" s="397">
        <v>0</v>
      </c>
      <c r="K35" s="366">
        <f>N(K33)*N(J35)</f>
        <v>0</v>
      </c>
      <c r="L35" s="398">
        <v>0</v>
      </c>
      <c r="M35" s="167"/>
      <c r="N35" s="129"/>
    </row>
    <row r="36" spans="2:14" ht="18.55">
      <c r="B36" s="166"/>
      <c r="C36" s="348"/>
      <c r="D36" s="339"/>
      <c r="E36" s="395" t="s">
        <v>66</v>
      </c>
      <c r="F36" s="364">
        <f>+F31</f>
        <v>0</v>
      </c>
      <c r="G36" s="374"/>
      <c r="H36" s="374"/>
      <c r="I36" s="374"/>
      <c r="J36" s="391"/>
      <c r="K36" s="391"/>
      <c r="L36" s="374"/>
      <c r="M36" s="167"/>
      <c r="N36" s="129"/>
    </row>
    <row r="37" spans="2:14" ht="18.55">
      <c r="B37" s="166"/>
      <c r="C37" s="348"/>
      <c r="D37" s="362"/>
      <c r="E37" s="396" t="s">
        <v>67</v>
      </c>
      <c r="F37" s="364">
        <f>IF(K33&lt;&gt;0,(K21+K22+K29)/K33,0)</f>
        <v>0</v>
      </c>
      <c r="G37" s="374"/>
      <c r="H37" s="400"/>
      <c r="I37" s="362" t="s">
        <v>249</v>
      </c>
      <c r="J37" s="362"/>
      <c r="K37" s="366">
        <f>K33-K35</f>
        <v>0</v>
      </c>
      <c r="L37" s="366">
        <f>+L33-L35</f>
        <v>0</v>
      </c>
      <c r="M37" s="167"/>
      <c r="N37" s="129"/>
    </row>
    <row r="38" spans="2:14" ht="15.9">
      <c r="B38" s="166"/>
      <c r="C38" s="374"/>
      <c r="D38" s="374"/>
      <c r="E38" s="374"/>
      <c r="F38" s="374"/>
      <c r="G38" s="374"/>
      <c r="H38" s="374"/>
      <c r="I38" s="374"/>
      <c r="J38" s="391"/>
      <c r="K38" s="391"/>
      <c r="L38" s="374"/>
      <c r="M38" s="167"/>
      <c r="N38" s="129"/>
    </row>
    <row r="39" spans="2:14" ht="18.55">
      <c r="B39" s="166"/>
      <c r="C39" s="339"/>
      <c r="D39" s="339"/>
      <c r="E39" s="401"/>
      <c r="F39" s="401"/>
      <c r="G39" s="402"/>
      <c r="H39" s="339"/>
      <c r="I39" s="315" t="s">
        <v>42</v>
      </c>
      <c r="J39" s="339"/>
      <c r="K39" s="324" t="s">
        <v>42</v>
      </c>
      <c r="L39" s="324" t="s">
        <v>247</v>
      </c>
      <c r="M39" s="167"/>
      <c r="N39" s="129"/>
    </row>
    <row r="40" spans="2:14" ht="18.55">
      <c r="B40" s="166"/>
      <c r="C40" s="362" t="s">
        <v>27</v>
      </c>
      <c r="D40" s="339"/>
      <c r="E40" s="401"/>
      <c r="F40" s="401"/>
      <c r="G40" s="402"/>
      <c r="H40" s="339"/>
      <c r="I40" s="315" t="s">
        <v>28</v>
      </c>
      <c r="J40" s="362"/>
      <c r="K40" s="315" t="s">
        <v>27</v>
      </c>
      <c r="L40" s="315" t="s">
        <v>27</v>
      </c>
      <c r="M40" s="167"/>
      <c r="N40" s="129"/>
    </row>
    <row r="41" spans="2:14" ht="15.9">
      <c r="B41" s="166"/>
      <c r="C41" s="374"/>
      <c r="D41" s="374"/>
      <c r="E41" s="374"/>
      <c r="F41" s="374"/>
      <c r="G41" s="374"/>
      <c r="H41" s="374"/>
      <c r="I41" s="374"/>
      <c r="J41" s="374"/>
      <c r="K41" s="403"/>
      <c r="L41" s="374"/>
      <c r="M41" s="167"/>
      <c r="N41" s="129"/>
    </row>
    <row r="42" spans="2:14" ht="18.55">
      <c r="B42" s="166"/>
      <c r="C42" s="641" t="s">
        <v>29</v>
      </c>
      <c r="D42" s="642"/>
      <c r="E42" s="642"/>
      <c r="F42" s="642"/>
      <c r="G42" s="643"/>
      <c r="H42" s="642"/>
      <c r="I42" s="644">
        <f>IFERROR(+K42/E$27,0)</f>
        <v>0</v>
      </c>
      <c r="J42" s="642"/>
      <c r="K42" s="404">
        <v>0</v>
      </c>
      <c r="L42" s="405">
        <v>0</v>
      </c>
      <c r="M42" s="167"/>
      <c r="N42" s="129"/>
    </row>
    <row r="43" spans="2:14" ht="18.55">
      <c r="B43" s="166"/>
      <c r="C43" s="406" t="s">
        <v>30</v>
      </c>
      <c r="D43" s="407"/>
      <c r="E43" s="407"/>
      <c r="F43" s="407"/>
      <c r="G43" s="645"/>
      <c r="H43" s="407"/>
      <c r="I43" s="301">
        <f>IFERROR(+K43/E$27,0)</f>
        <v>0</v>
      </c>
      <c r="J43" s="407"/>
      <c r="K43" s="408">
        <v>0</v>
      </c>
      <c r="L43" s="409">
        <v>0</v>
      </c>
      <c r="M43" s="167"/>
      <c r="N43" s="129"/>
    </row>
    <row r="44" spans="2:14" ht="18.55">
      <c r="B44" s="166"/>
      <c r="C44" s="646" t="s">
        <v>31</v>
      </c>
      <c r="D44" s="407"/>
      <c r="E44" s="407"/>
      <c r="F44" s="407"/>
      <c r="G44" s="645"/>
      <c r="H44" s="407"/>
      <c r="I44" s="301">
        <f t="shared" ref="I44:I48" si="0">IFERROR(+K44/E$27,0)</f>
        <v>0</v>
      </c>
      <c r="J44" s="407"/>
      <c r="K44" s="408">
        <v>0</v>
      </c>
      <c r="L44" s="409">
        <v>0</v>
      </c>
      <c r="M44" s="167"/>
      <c r="N44" s="129"/>
    </row>
    <row r="45" spans="2:14" ht="18.55">
      <c r="B45" s="166"/>
      <c r="C45" s="406" t="s">
        <v>32</v>
      </c>
      <c r="D45" s="407"/>
      <c r="E45" s="407"/>
      <c r="F45" s="407"/>
      <c r="G45" s="645"/>
      <c r="H45" s="407"/>
      <c r="I45" s="301">
        <f t="shared" si="0"/>
        <v>0</v>
      </c>
      <c r="J45" s="407"/>
      <c r="K45" s="408">
        <v>0</v>
      </c>
      <c r="L45" s="409">
        <v>0</v>
      </c>
      <c r="M45" s="167"/>
      <c r="N45" s="129"/>
    </row>
    <row r="46" spans="2:14" ht="18.55">
      <c r="B46" s="166"/>
      <c r="C46" s="406" t="s">
        <v>33</v>
      </c>
      <c r="D46" s="407"/>
      <c r="E46" s="410">
        <v>0.03</v>
      </c>
      <c r="F46" s="407"/>
      <c r="G46" s="645"/>
      <c r="H46" s="407"/>
      <c r="I46" s="301">
        <f t="shared" si="0"/>
        <v>0</v>
      </c>
      <c r="J46" s="407"/>
      <c r="K46" s="299">
        <f>+E46*K37</f>
        <v>0</v>
      </c>
      <c r="L46" s="409">
        <v>0</v>
      </c>
      <c r="M46" s="167"/>
      <c r="N46" s="129"/>
    </row>
    <row r="47" spans="2:14" ht="18.55">
      <c r="B47" s="166"/>
      <c r="C47" s="411" t="s">
        <v>34</v>
      </c>
      <c r="D47" s="407"/>
      <c r="E47" s="407"/>
      <c r="F47" s="407"/>
      <c r="G47" s="645"/>
      <c r="H47" s="407"/>
      <c r="I47" s="301">
        <f t="shared" si="0"/>
        <v>0</v>
      </c>
      <c r="J47" s="407"/>
      <c r="K47" s="408">
        <v>0</v>
      </c>
      <c r="L47" s="412">
        <v>0</v>
      </c>
      <c r="M47" s="167"/>
      <c r="N47" s="129"/>
    </row>
    <row r="48" spans="2:14" ht="18.55">
      <c r="B48" s="166"/>
      <c r="C48" s="406" t="s">
        <v>35</v>
      </c>
      <c r="D48" s="697" t="s">
        <v>171</v>
      </c>
      <c r="E48" s="698"/>
      <c r="F48" s="699"/>
      <c r="G48" s="647"/>
      <c r="H48" s="413"/>
      <c r="I48" s="414">
        <f t="shared" si="0"/>
        <v>0</v>
      </c>
      <c r="J48" s="413"/>
      <c r="K48" s="415">
        <v>0</v>
      </c>
      <c r="L48" s="416">
        <v>0</v>
      </c>
      <c r="M48" s="167"/>
      <c r="N48" s="129"/>
    </row>
    <row r="49" spans="2:14" ht="18.55">
      <c r="B49" s="166"/>
      <c r="C49" s="417"/>
      <c r="D49" s="700"/>
      <c r="E49" s="701"/>
      <c r="F49" s="702"/>
      <c r="G49" s="418"/>
      <c r="H49" s="419" t="s">
        <v>37</v>
      </c>
      <c r="I49" s="420">
        <f>SUM(I42:I48)</f>
        <v>0</v>
      </c>
      <c r="J49" s="418"/>
      <c r="K49" s="421">
        <f>SUM(K41:K48)</f>
        <v>0</v>
      </c>
      <c r="L49" s="422">
        <f>SUM(L41:L48)</f>
        <v>0</v>
      </c>
      <c r="M49" s="167"/>
      <c r="N49" s="129"/>
    </row>
    <row r="50" spans="2:14" ht="18.55">
      <c r="B50" s="166"/>
      <c r="C50" s="346"/>
      <c r="D50" s="346"/>
      <c r="E50" s="346"/>
      <c r="F50" s="346"/>
      <c r="G50" s="346"/>
      <c r="H50" s="346"/>
      <c r="I50" s="423"/>
      <c r="J50" s="346"/>
      <c r="K50" s="424"/>
      <c r="L50" s="346"/>
      <c r="M50" s="167"/>
      <c r="N50" s="129"/>
    </row>
    <row r="51" spans="2:14" ht="21.65">
      <c r="B51" s="166"/>
      <c r="C51" s="346"/>
      <c r="D51" s="346"/>
      <c r="E51" s="346"/>
      <c r="F51" s="425"/>
      <c r="G51" s="426"/>
      <c r="H51" s="427" t="s">
        <v>38</v>
      </c>
      <c r="I51" s="428">
        <f>IF(N(L9)&lt;&gt;0,N(K51)/N(E23),0)</f>
        <v>0</v>
      </c>
      <c r="J51" s="426"/>
      <c r="K51" s="429">
        <f>K37-K49</f>
        <v>0</v>
      </c>
      <c r="L51" s="429">
        <f>L37-L49</f>
        <v>0</v>
      </c>
      <c r="M51" s="167"/>
      <c r="N51" s="129"/>
    </row>
    <row r="52" spans="2:14" ht="21.65">
      <c r="B52" s="166"/>
      <c r="C52" s="346"/>
      <c r="D52" s="346"/>
      <c r="E52" s="346"/>
      <c r="F52" s="346"/>
      <c r="G52" s="430"/>
      <c r="H52" s="430"/>
      <c r="I52" s="430"/>
      <c r="J52" s="430"/>
      <c r="K52" s="431"/>
      <c r="L52" s="432"/>
      <c r="M52" s="167"/>
      <c r="N52" s="129"/>
    </row>
    <row r="53" spans="2:14" ht="21.65">
      <c r="B53" s="166"/>
      <c r="C53" s="460"/>
      <c r="D53" s="461" t="s">
        <v>127</v>
      </c>
      <c r="E53" s="462">
        <v>7.7499999999999999E-2</v>
      </c>
      <c r="F53" s="346"/>
      <c r="G53" s="433"/>
      <c r="H53" s="434"/>
      <c r="I53" s="687" t="s">
        <v>54</v>
      </c>
      <c r="J53" s="687"/>
      <c r="K53" s="435">
        <f>IFERROR(PMT(I8/12,I9*12,E10)*-12,0)</f>
        <v>0</v>
      </c>
      <c r="L53" s="436">
        <v>0</v>
      </c>
      <c r="M53" s="167"/>
      <c r="N53" s="129"/>
    </row>
    <row r="54" spans="2:14" ht="21.65">
      <c r="B54" s="166"/>
      <c r="C54" s="463"/>
      <c r="D54" s="464" t="s">
        <v>128</v>
      </c>
      <c r="E54" s="465">
        <f>+I8-E53</f>
        <v>-7.7499999999999999E-2</v>
      </c>
      <c r="F54" s="346"/>
      <c r="G54" s="433"/>
      <c r="H54" s="437"/>
      <c r="I54" s="433"/>
      <c r="J54" s="438"/>
      <c r="K54" s="439"/>
      <c r="L54" s="648"/>
      <c r="M54" s="167"/>
      <c r="N54" s="129"/>
    </row>
    <row r="55" spans="2:14" ht="21.65">
      <c r="B55" s="166"/>
      <c r="C55" s="466"/>
      <c r="D55" s="467" t="s">
        <v>133</v>
      </c>
      <c r="E55" s="468" t="s">
        <v>82</v>
      </c>
      <c r="F55" s="346"/>
      <c r="G55" s="685" t="s">
        <v>177</v>
      </c>
      <c r="H55" s="686"/>
      <c r="I55" s="686"/>
      <c r="J55" s="686"/>
      <c r="K55" s="458">
        <f>+K51-K53</f>
        <v>0</v>
      </c>
      <c r="L55" s="649">
        <f>+L51-L53</f>
        <v>0</v>
      </c>
      <c r="M55" s="167"/>
      <c r="N55" s="129"/>
    </row>
    <row r="56" spans="2:14" ht="21.65">
      <c r="B56" s="166"/>
      <c r="C56" s="440"/>
      <c r="D56" s="392"/>
      <c r="E56" s="392"/>
      <c r="F56" s="346"/>
      <c r="G56" s="433"/>
      <c r="H56" s="430"/>
      <c r="I56" s="430"/>
      <c r="J56" s="430"/>
      <c r="K56" s="430"/>
      <c r="L56" s="430"/>
      <c r="M56" s="167"/>
      <c r="N56" s="129"/>
    </row>
    <row r="57" spans="2:14" ht="21.65">
      <c r="B57" s="166"/>
      <c r="C57" s="347"/>
      <c r="D57" s="392"/>
      <c r="E57" s="392"/>
      <c r="F57" s="346"/>
      <c r="G57" s="430"/>
      <c r="H57" s="430"/>
      <c r="I57" s="430"/>
      <c r="J57" s="441" t="s">
        <v>55</v>
      </c>
      <c r="K57" s="442">
        <f>IFERROR(+K51/K53,0)</f>
        <v>0</v>
      </c>
      <c r="L57" s="442">
        <f>IFERROR(+L51/L53,0)</f>
        <v>0</v>
      </c>
      <c r="M57" s="167"/>
      <c r="N57" s="129"/>
    </row>
    <row r="58" spans="2:14" ht="18.55">
      <c r="B58" s="166"/>
      <c r="C58" s="392"/>
      <c r="D58" s="392"/>
      <c r="E58" s="392"/>
      <c r="F58" s="374"/>
      <c r="G58" s="346"/>
      <c r="H58" s="346"/>
      <c r="I58" s="346"/>
      <c r="J58" s="346"/>
      <c r="K58" s="374"/>
      <c r="L58" s="374"/>
      <c r="M58" s="167"/>
      <c r="N58" s="129"/>
    </row>
    <row r="59" spans="2:14" ht="21.65">
      <c r="B59" s="166"/>
      <c r="C59" s="346"/>
      <c r="D59" s="346"/>
      <c r="E59" s="346"/>
      <c r="F59" s="459"/>
      <c r="G59" s="459"/>
      <c r="H59" s="684" t="s">
        <v>56</v>
      </c>
      <c r="I59" s="684"/>
      <c r="J59" s="684"/>
      <c r="K59" s="444">
        <f>IFERROR(+K51/I11,0)</f>
        <v>0</v>
      </c>
      <c r="L59" s="444">
        <f>IFERROR(+L51/I11,0)</f>
        <v>0</v>
      </c>
      <c r="M59" s="167"/>
      <c r="N59" s="129"/>
    </row>
    <row r="60" spans="2:14" ht="21.65">
      <c r="B60" s="166"/>
      <c r="C60" s="346"/>
      <c r="D60" s="346"/>
      <c r="E60" s="346"/>
      <c r="F60" s="459"/>
      <c r="G60" s="459"/>
      <c r="H60" s="684" t="s">
        <v>149</v>
      </c>
      <c r="I60" s="684"/>
      <c r="J60" s="684"/>
      <c r="K60" s="445">
        <f>IFERROR(+K59/L9,0)</f>
        <v>0</v>
      </c>
      <c r="L60" s="445">
        <f>IFERROR(+L59/L9,0)</f>
        <v>0</v>
      </c>
      <c r="M60" s="167"/>
      <c r="N60" s="129"/>
    </row>
    <row r="61" spans="2:14" ht="21.65">
      <c r="B61" s="166"/>
      <c r="C61" s="374"/>
      <c r="D61" s="374"/>
      <c r="E61" s="374"/>
      <c r="F61" s="459"/>
      <c r="G61" s="459"/>
      <c r="H61" s="684" t="s">
        <v>148</v>
      </c>
      <c r="I61" s="684"/>
      <c r="J61" s="684"/>
      <c r="K61" s="446">
        <f>IFERROR(+E10/K59,0)</f>
        <v>0</v>
      </c>
      <c r="L61" s="446">
        <f>IFERROR(+E10/L59,0)</f>
        <v>0</v>
      </c>
      <c r="M61" s="167"/>
      <c r="N61" s="129"/>
    </row>
    <row r="62" spans="2:14" ht="21.65">
      <c r="B62" s="166"/>
      <c r="C62" s="374"/>
      <c r="D62" s="374"/>
      <c r="E62" s="374"/>
      <c r="F62" s="459"/>
      <c r="G62" s="459"/>
      <c r="H62" s="684" t="s">
        <v>182</v>
      </c>
      <c r="I62" s="684"/>
      <c r="J62" s="684"/>
      <c r="K62" s="447">
        <f>IFERROR(+$E10/$E11,0)</f>
        <v>0</v>
      </c>
      <c r="L62" s="447">
        <f>IFERROR(+$E10/$E11,0)</f>
        <v>0</v>
      </c>
      <c r="M62" s="167"/>
      <c r="N62" s="129"/>
    </row>
    <row r="63" spans="2:14" ht="21.65">
      <c r="B63" s="166"/>
      <c r="C63" s="374"/>
      <c r="D63" s="374"/>
      <c r="E63" s="374"/>
      <c r="F63" s="459"/>
      <c r="G63" s="459"/>
      <c r="H63" s="684" t="s">
        <v>57</v>
      </c>
      <c r="I63" s="684"/>
      <c r="J63" s="684"/>
      <c r="K63" s="446">
        <f>IFERROR(+K51/$E$11,0)</f>
        <v>0</v>
      </c>
      <c r="L63" s="446">
        <f>IFERROR(+L51/$E$11,0)</f>
        <v>0</v>
      </c>
      <c r="M63" s="167"/>
      <c r="N63" s="129"/>
    </row>
    <row r="64" spans="2:14" ht="21.65">
      <c r="B64" s="166"/>
      <c r="C64" s="374"/>
      <c r="D64" s="374"/>
      <c r="E64" s="374"/>
      <c r="F64" s="459"/>
      <c r="G64" s="459"/>
      <c r="H64" s="684" t="s">
        <v>147</v>
      </c>
      <c r="I64" s="684"/>
      <c r="J64" s="684"/>
      <c r="K64" s="448">
        <f>IFERROR(+E11/L9,0)</f>
        <v>0</v>
      </c>
      <c r="L64" s="448">
        <f>IFERROR(+E11/L9,0)</f>
        <v>0</v>
      </c>
      <c r="M64" s="167"/>
      <c r="N64" s="129"/>
    </row>
    <row r="65" spans="2:14" ht="21.65">
      <c r="B65" s="166"/>
      <c r="C65" s="374"/>
      <c r="D65" s="374"/>
      <c r="E65" s="374"/>
      <c r="F65" s="459"/>
      <c r="G65" s="459"/>
      <c r="H65" s="684" t="s">
        <v>58</v>
      </c>
      <c r="I65" s="684"/>
      <c r="J65" s="684"/>
      <c r="K65" s="448">
        <f>IFERROR(+E10/L9,0)</f>
        <v>0</v>
      </c>
      <c r="L65" s="449">
        <f>+K65</f>
        <v>0</v>
      </c>
      <c r="M65" s="167"/>
      <c r="N65" s="129"/>
    </row>
    <row r="66" spans="2:14" ht="21.65">
      <c r="B66" s="166"/>
      <c r="C66" s="374"/>
      <c r="D66" s="374"/>
      <c r="E66" s="374"/>
      <c r="F66" s="374"/>
      <c r="G66" s="346"/>
      <c r="H66" s="346"/>
      <c r="I66" s="346"/>
      <c r="J66" s="430"/>
      <c r="K66" s="450"/>
      <c r="L66" s="450"/>
      <c r="M66" s="167"/>
      <c r="N66" s="129"/>
    </row>
    <row r="67" spans="2:14" ht="21.65">
      <c r="B67" s="166"/>
      <c r="C67" s="374"/>
      <c r="D67" s="374"/>
      <c r="E67" s="374"/>
      <c r="F67" s="459"/>
      <c r="G67" s="459"/>
      <c r="H67" s="459" t="s">
        <v>130</v>
      </c>
      <c r="I67" s="459"/>
      <c r="J67" s="459"/>
      <c r="K67" s="429">
        <f>+K53+K49</f>
        <v>0</v>
      </c>
      <c r="L67" s="429">
        <f>+L53+L49</f>
        <v>0</v>
      </c>
      <c r="M67" s="167"/>
      <c r="N67" s="129"/>
    </row>
    <row r="68" spans="2:14" ht="21.65">
      <c r="B68" s="166"/>
      <c r="C68" s="374"/>
      <c r="D68" s="374"/>
      <c r="E68" s="374"/>
      <c r="F68" s="459"/>
      <c r="G68" s="459"/>
      <c r="H68" s="684" t="s">
        <v>129</v>
      </c>
      <c r="I68" s="684"/>
      <c r="J68" s="684"/>
      <c r="K68" s="429">
        <f>+K33</f>
        <v>0</v>
      </c>
      <c r="L68" s="429">
        <f>+L33</f>
        <v>0</v>
      </c>
      <c r="M68" s="167"/>
      <c r="N68" s="129"/>
    </row>
    <row r="69" spans="2:14" ht="21.65">
      <c r="B69" s="166"/>
      <c r="C69" s="374"/>
      <c r="D69" s="374"/>
      <c r="E69" s="374"/>
      <c r="F69" s="459"/>
      <c r="G69" s="459"/>
      <c r="H69" s="684" t="s">
        <v>59</v>
      </c>
      <c r="I69" s="684"/>
      <c r="J69" s="684"/>
      <c r="K69" s="446">
        <f>IFERROR(+K67/K33,0)</f>
        <v>0</v>
      </c>
      <c r="L69" s="446">
        <f>IFERROR(+L67/L33,0)</f>
        <v>0</v>
      </c>
      <c r="M69" s="167"/>
      <c r="N69" s="129"/>
    </row>
    <row r="70" spans="2:14" ht="21.65">
      <c r="B70" s="166"/>
      <c r="C70" s="374"/>
      <c r="D70" s="374"/>
      <c r="E70" s="374"/>
      <c r="F70" s="459"/>
      <c r="G70" s="684" t="s">
        <v>60</v>
      </c>
      <c r="H70" s="684"/>
      <c r="I70" s="684"/>
      <c r="J70" s="684"/>
      <c r="K70" s="451">
        <f>IFERROR(+K67/$L9,0)</f>
        <v>0</v>
      </c>
      <c r="L70" s="451">
        <f>IFERROR(+L67/$L9,0)</f>
        <v>0</v>
      </c>
      <c r="M70" s="167"/>
      <c r="N70" s="129"/>
    </row>
    <row r="71" spans="2:14" ht="21.65">
      <c r="B71" s="166"/>
      <c r="C71" s="374"/>
      <c r="D71" s="374"/>
      <c r="E71" s="374"/>
      <c r="F71" s="459"/>
      <c r="G71" s="684" t="s">
        <v>61</v>
      </c>
      <c r="H71" s="684"/>
      <c r="I71" s="684"/>
      <c r="J71" s="684"/>
      <c r="K71" s="446">
        <f>IFERROR(+K21/K67,0)</f>
        <v>0</v>
      </c>
      <c r="L71" s="446">
        <f>IFERROR(+L21/L67,0)</f>
        <v>0</v>
      </c>
      <c r="M71" s="167"/>
      <c r="N71" s="129"/>
    </row>
    <row r="72" spans="2:14" ht="21.65">
      <c r="B72" s="166"/>
      <c r="C72" s="374"/>
      <c r="D72" s="374"/>
      <c r="E72" s="374"/>
      <c r="F72" s="459"/>
      <c r="G72" s="459"/>
      <c r="H72" s="459"/>
      <c r="I72" s="459"/>
      <c r="J72" s="443"/>
      <c r="K72" s="446"/>
      <c r="L72" s="446"/>
      <c r="M72" s="167"/>
      <c r="N72" s="129"/>
    </row>
    <row r="73" spans="2:14" ht="21.65">
      <c r="B73" s="166"/>
      <c r="C73" s="374"/>
      <c r="D73" s="374"/>
      <c r="E73" s="374"/>
      <c r="F73" s="684" t="s">
        <v>131</v>
      </c>
      <c r="G73" s="684"/>
      <c r="H73" s="684"/>
      <c r="I73" s="684"/>
      <c r="J73" s="684"/>
      <c r="K73" s="435">
        <f>PV($I8/12,$I9*12,K51/1.25/12)*-1</f>
        <v>0</v>
      </c>
      <c r="L73" s="435">
        <f>PV($I8/12,$I9*12,L51/1.25/12)*-1</f>
        <v>0</v>
      </c>
      <c r="M73" s="167"/>
      <c r="N73" s="129"/>
    </row>
    <row r="74" spans="2:14" ht="21.65">
      <c r="B74" s="166"/>
      <c r="C74" s="452"/>
      <c r="D74" s="453"/>
      <c r="E74" s="453"/>
      <c r="F74" s="459"/>
      <c r="G74" s="684" t="s">
        <v>132</v>
      </c>
      <c r="H74" s="684"/>
      <c r="I74" s="684"/>
      <c r="J74" s="684"/>
      <c r="K74" s="454">
        <f>IFERROR(+$E$10/K73,0)</f>
        <v>0</v>
      </c>
      <c r="L74" s="446">
        <f>IFERROR(+$E$10/L73,0)</f>
        <v>0</v>
      </c>
      <c r="M74" s="171"/>
      <c r="N74" s="129"/>
    </row>
    <row r="75" spans="2:14" ht="15.7" thickBot="1">
      <c r="B75" s="172"/>
      <c r="C75" s="455"/>
      <c r="D75" s="455"/>
      <c r="E75" s="455"/>
      <c r="F75" s="455"/>
      <c r="G75" s="455"/>
      <c r="H75" s="455"/>
      <c r="I75" s="455"/>
      <c r="J75" s="456"/>
      <c r="K75" s="455"/>
      <c r="L75" s="455"/>
      <c r="M75" s="173"/>
      <c r="N75" s="129"/>
    </row>
    <row r="76" spans="2:14" ht="15.05">
      <c r="B76" s="129"/>
      <c r="C76" s="453"/>
      <c r="D76" s="453"/>
      <c r="E76" s="453"/>
      <c r="F76" s="453"/>
      <c r="G76" s="453"/>
      <c r="H76" s="453"/>
      <c r="I76" s="453"/>
      <c r="J76" s="457"/>
      <c r="K76" s="453"/>
      <c r="L76" s="453"/>
      <c r="M76" s="129"/>
      <c r="N76" s="129"/>
    </row>
    <row r="77" spans="2:14" ht="15.05">
      <c r="B77" s="129"/>
      <c r="C77" s="453"/>
      <c r="D77" s="453"/>
      <c r="E77" s="453"/>
      <c r="F77" s="453"/>
      <c r="G77" s="453"/>
      <c r="H77" s="453"/>
      <c r="I77" s="453"/>
      <c r="J77" s="457"/>
      <c r="K77" s="453"/>
      <c r="L77" s="453"/>
      <c r="M77" s="129"/>
      <c r="N77" s="129"/>
    </row>
    <row r="78" spans="2:14" ht="15.05">
      <c r="B78" s="129"/>
      <c r="C78" s="453"/>
      <c r="D78" s="453"/>
      <c r="E78" s="453"/>
      <c r="F78" s="453"/>
      <c r="G78" s="453"/>
      <c r="H78" s="453"/>
      <c r="I78" s="453"/>
      <c r="J78" s="457"/>
      <c r="K78" s="453"/>
      <c r="L78" s="453"/>
      <c r="M78" s="129"/>
      <c r="N78" s="129"/>
    </row>
    <row r="79" spans="2:14" ht="15.05">
      <c r="B79" s="129"/>
      <c r="C79" s="453"/>
      <c r="D79" s="453"/>
      <c r="E79" s="453"/>
      <c r="F79" s="453"/>
      <c r="G79" s="453"/>
      <c r="H79" s="453"/>
      <c r="I79" s="453"/>
      <c r="J79" s="457"/>
      <c r="K79" s="453"/>
      <c r="L79" s="453"/>
      <c r="M79" s="129"/>
      <c r="N79" s="129"/>
    </row>
    <row r="80" spans="2:14" ht="15.05">
      <c r="B80" s="129"/>
      <c r="C80" s="453"/>
      <c r="D80" s="453"/>
      <c r="E80" s="453"/>
      <c r="F80" s="453"/>
      <c r="G80" s="453"/>
      <c r="H80" s="453"/>
      <c r="I80" s="453"/>
      <c r="J80" s="457"/>
      <c r="K80" s="453"/>
      <c r="L80" s="453"/>
      <c r="M80" s="129"/>
      <c r="N80" s="129"/>
    </row>
    <row r="81" spans="2:14" ht="15.05">
      <c r="B81" s="129"/>
      <c r="C81" s="453"/>
      <c r="D81" s="453"/>
      <c r="E81" s="453"/>
      <c r="F81" s="453"/>
      <c r="G81" s="453"/>
      <c r="H81" s="453"/>
      <c r="I81" s="453"/>
      <c r="J81" s="457"/>
      <c r="K81" s="453"/>
      <c r="L81" s="453"/>
      <c r="M81" s="129"/>
      <c r="N81" s="129"/>
    </row>
    <row r="82" spans="2:14" ht="15.05">
      <c r="B82" s="129"/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129"/>
      <c r="N82" s="129"/>
    </row>
    <row r="83" spans="2:14">
      <c r="B83" s="129"/>
      <c r="C83" s="131"/>
      <c r="D83" s="132"/>
      <c r="E83" s="132"/>
      <c r="F83" s="132"/>
      <c r="G83" s="131"/>
      <c r="H83" s="132"/>
      <c r="I83" s="132"/>
      <c r="J83" s="133"/>
      <c r="K83" s="131"/>
      <c r="L83" s="132"/>
      <c r="M83" s="129"/>
      <c r="N83" s="129"/>
    </row>
    <row r="84" spans="2:14">
      <c r="B84" s="129"/>
      <c r="C84" s="130"/>
      <c r="D84" s="130"/>
      <c r="E84" s="130"/>
      <c r="F84" s="130"/>
      <c r="G84" s="134"/>
      <c r="H84" s="135"/>
      <c r="I84" s="136"/>
      <c r="J84" s="137"/>
      <c r="K84" s="131"/>
      <c r="L84" s="132"/>
      <c r="M84" s="129"/>
      <c r="N84" s="129"/>
    </row>
    <row r="85" spans="2:14">
      <c r="C85" s="6"/>
      <c r="D85" s="3"/>
      <c r="E85" s="3"/>
      <c r="F85" s="10"/>
      <c r="G85" s="18"/>
      <c r="H85" s="19"/>
      <c r="I85" s="20"/>
      <c r="J85" s="17"/>
      <c r="K85" s="19"/>
      <c r="L85" s="3"/>
    </row>
    <row r="86" spans="2:14">
      <c r="C86" s="6"/>
      <c r="D86" s="3"/>
      <c r="E86" s="3"/>
      <c r="F86" s="4"/>
      <c r="G86" s="21"/>
      <c r="H86" s="22"/>
      <c r="I86" s="23"/>
      <c r="J86" s="16"/>
      <c r="K86" s="19"/>
      <c r="L86" s="9"/>
    </row>
    <row r="87" spans="2:14">
      <c r="C87" s="6"/>
      <c r="D87" s="3"/>
      <c r="E87" s="3"/>
      <c r="F87" s="4"/>
      <c r="G87" s="3"/>
      <c r="H87" s="3"/>
      <c r="I87" s="3"/>
      <c r="J87" s="3"/>
      <c r="K87" s="19"/>
      <c r="L87" s="24"/>
    </row>
    <row r="88" spans="2:14">
      <c r="C88" s="6"/>
      <c r="D88" s="3"/>
      <c r="E88" s="3"/>
      <c r="F88" s="25"/>
      <c r="G88" s="19"/>
      <c r="H88" s="20"/>
      <c r="I88" s="26"/>
      <c r="J88" s="3"/>
      <c r="K88" s="19"/>
      <c r="L88" s="27"/>
    </row>
    <row r="89" spans="2:14">
      <c r="C89" s="6"/>
      <c r="D89" s="3"/>
      <c r="E89" s="3"/>
      <c r="F89" s="5"/>
      <c r="G89" s="19"/>
      <c r="H89" s="20"/>
      <c r="I89" s="28"/>
      <c r="J89" s="29"/>
      <c r="K89" s="19"/>
      <c r="L89" s="30"/>
    </row>
    <row r="90" spans="2:14">
      <c r="C90" s="6"/>
      <c r="D90" s="3"/>
      <c r="E90" s="3"/>
      <c r="F90" s="31"/>
      <c r="G90" s="19"/>
      <c r="H90" s="20"/>
      <c r="I90" s="26"/>
      <c r="J90" s="3"/>
      <c r="K90" s="14"/>
      <c r="L90" s="15"/>
    </row>
    <row r="91" spans="2:14">
      <c r="C91" s="6"/>
      <c r="D91" s="3"/>
      <c r="E91" s="3"/>
      <c r="F91" s="5"/>
      <c r="G91" s="19"/>
      <c r="H91" s="20"/>
      <c r="I91" s="32"/>
      <c r="J91" s="3"/>
      <c r="K91" s="14"/>
      <c r="L91" s="15"/>
    </row>
    <row r="92" spans="2:14">
      <c r="C92" s="19"/>
      <c r="D92" s="3"/>
      <c r="E92" s="3"/>
      <c r="F92" s="3"/>
      <c r="G92" s="19"/>
      <c r="H92" s="20"/>
      <c r="J92" s="3"/>
      <c r="K92" s="19"/>
      <c r="L92" s="3"/>
    </row>
    <row r="93" spans="2:14">
      <c r="C93" s="19"/>
      <c r="D93" s="3"/>
      <c r="E93" s="3"/>
      <c r="F93" s="3"/>
      <c r="G93" s="19"/>
      <c r="H93" s="20"/>
      <c r="I93" s="32"/>
      <c r="J93" s="3"/>
      <c r="K93" s="19"/>
      <c r="L93" s="33"/>
    </row>
    <row r="94" spans="2:14">
      <c r="C94" s="19"/>
      <c r="D94" s="3"/>
      <c r="E94" s="3"/>
      <c r="F94" s="3"/>
      <c r="G94" s="19"/>
      <c r="H94" s="20"/>
      <c r="I94" s="31"/>
      <c r="J94" s="3"/>
      <c r="K94" s="19"/>
      <c r="L94" s="34"/>
    </row>
    <row r="95" spans="2:14">
      <c r="C95" s="19"/>
      <c r="D95" s="3"/>
      <c r="E95" s="3"/>
      <c r="F95" s="3"/>
      <c r="G95" s="35"/>
      <c r="H95" s="3"/>
      <c r="I95" s="3"/>
      <c r="J95" s="3"/>
      <c r="K95" s="19"/>
      <c r="L95" s="24"/>
    </row>
    <row r="96" spans="2:14">
      <c r="C96" s="19"/>
      <c r="D96" s="3"/>
      <c r="E96" s="3"/>
      <c r="F96" s="3"/>
      <c r="G96" s="12"/>
      <c r="H96" s="3"/>
      <c r="I96" s="3"/>
      <c r="J96" s="36"/>
      <c r="K96" s="19"/>
      <c r="L96" s="8"/>
    </row>
    <row r="97" spans="3:12">
      <c r="C97" s="3"/>
      <c r="D97" s="3"/>
      <c r="E97" s="3"/>
      <c r="F97" s="3"/>
      <c r="G97" s="6"/>
      <c r="H97" s="37"/>
      <c r="I97" s="38"/>
      <c r="K97" s="39"/>
      <c r="L97" s="30"/>
    </row>
    <row r="98" spans="3:12">
      <c r="C98" s="3"/>
      <c r="D98" s="3"/>
      <c r="E98" s="3"/>
      <c r="F98" s="3"/>
      <c r="G98" s="6"/>
      <c r="H98" s="3"/>
      <c r="I98" s="4"/>
      <c r="J98" s="40"/>
      <c r="K98" s="3"/>
      <c r="L98" s="3"/>
    </row>
    <row r="99" spans="3:12">
      <c r="C99" s="29"/>
      <c r="D99" s="3"/>
      <c r="E99" s="13"/>
      <c r="F99" s="41"/>
      <c r="G99" s="29"/>
      <c r="H99" s="7"/>
      <c r="I99" s="42"/>
      <c r="J99" s="42"/>
      <c r="K99" s="42"/>
      <c r="L99" s="42"/>
    </row>
    <row r="100" spans="3:12">
      <c r="C100" s="11"/>
      <c r="D100" s="43"/>
      <c r="E100" s="44"/>
      <c r="F100" s="45"/>
      <c r="G100" s="692"/>
      <c r="H100" s="692"/>
      <c r="I100" s="692"/>
      <c r="J100" s="692"/>
      <c r="K100" s="692"/>
      <c r="L100" s="692"/>
    </row>
    <row r="101" spans="3:12">
      <c r="C101" s="3"/>
      <c r="D101" s="3"/>
      <c r="E101" s="3"/>
      <c r="F101" s="3"/>
      <c r="G101" s="692"/>
      <c r="H101" s="692"/>
      <c r="I101" s="692"/>
      <c r="J101" s="692"/>
      <c r="K101" s="692"/>
      <c r="L101" s="692"/>
    </row>
    <row r="102" spans="3:12">
      <c r="C102" s="3"/>
      <c r="D102" s="3"/>
      <c r="E102" s="3"/>
      <c r="F102" s="3"/>
      <c r="G102" s="692"/>
      <c r="H102" s="692"/>
      <c r="I102" s="692"/>
      <c r="J102" s="692"/>
      <c r="K102" s="692"/>
      <c r="L102" s="692"/>
    </row>
  </sheetData>
  <sheetProtection algorithmName="SHA-512" hashValue="o7SjB++t0gt1whCbmlPOGbT+7Cx9Q3Yv0t/IA5tU+ApA8h3OnZHEr/wSGOPmRE2toTqNgxe5iL14AFce5P7aJQ==" saltValue="M6Nh05tHoxfYLeO+92C9VA==" spinCount="100000" sheet="1" selectLockedCells="1"/>
  <mergeCells count="48">
    <mergeCell ref="C3:L6"/>
    <mergeCell ref="G100:L102"/>
    <mergeCell ref="E17:K17"/>
    <mergeCell ref="E9:F9"/>
    <mergeCell ref="E10:F10"/>
    <mergeCell ref="E11:F11"/>
    <mergeCell ref="E12:F12"/>
    <mergeCell ref="E13:F13"/>
    <mergeCell ref="E8:F8"/>
    <mergeCell ref="D48:F49"/>
    <mergeCell ref="C33:D33"/>
    <mergeCell ref="C27:D27"/>
    <mergeCell ref="C19:D19"/>
    <mergeCell ref="G74:J74"/>
    <mergeCell ref="G71:J71"/>
    <mergeCell ref="G70:J70"/>
    <mergeCell ref="H69:J69"/>
    <mergeCell ref="H68:J68"/>
    <mergeCell ref="G8:H8"/>
    <mergeCell ref="I53:J53"/>
    <mergeCell ref="C8:D8"/>
    <mergeCell ref="C9:D9"/>
    <mergeCell ref="C10:D10"/>
    <mergeCell ref="C11:D11"/>
    <mergeCell ref="C12:D12"/>
    <mergeCell ref="C14:D14"/>
    <mergeCell ref="C13:D13"/>
    <mergeCell ref="C21:D21"/>
    <mergeCell ref="C22:D22"/>
    <mergeCell ref="C23:D23"/>
    <mergeCell ref="C25:D25"/>
    <mergeCell ref="J13:K13"/>
    <mergeCell ref="J12:K12"/>
    <mergeCell ref="J11:K11"/>
    <mergeCell ref="F73:J73"/>
    <mergeCell ref="J9:K9"/>
    <mergeCell ref="G11:H11"/>
    <mergeCell ref="G10:H10"/>
    <mergeCell ref="G9:H9"/>
    <mergeCell ref="J10:K10"/>
    <mergeCell ref="H65:J65"/>
    <mergeCell ref="H64:J64"/>
    <mergeCell ref="H63:J63"/>
    <mergeCell ref="H62:J62"/>
    <mergeCell ref="H61:J61"/>
    <mergeCell ref="H60:J60"/>
    <mergeCell ref="H59:J59"/>
    <mergeCell ref="G55:J55"/>
  </mergeCells>
  <printOptions horizontalCentered="1" verticalCentered="1"/>
  <pageMargins left="0.25" right="0.25" top="0.75" bottom="0.75" header="0.3" footer="0.3"/>
  <pageSetup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407D-FB4B-416E-BED0-D4D6C98ADE20}">
  <sheetPr codeName="Sheet4">
    <tabColor rgb="FF00B0F0"/>
    <pageSetUpPr fitToPage="1"/>
  </sheetPr>
  <dimension ref="A1:M72"/>
  <sheetViews>
    <sheetView showGridLines="0" zoomScale="75" zoomScaleNormal="75" workbookViewId="0">
      <selection activeCell="F16" sqref="F16"/>
    </sheetView>
  </sheetViews>
  <sheetFormatPr defaultRowHeight="14.15"/>
  <cols>
    <col min="2" max="2" width="1.5703125" customWidth="1"/>
    <col min="3" max="3" width="3.53515625" customWidth="1"/>
    <col min="5" max="5" width="9.60546875" customWidth="1"/>
    <col min="6" max="11" width="14.60546875" customWidth="1"/>
    <col min="12" max="12" width="2.60546875" customWidth="1"/>
    <col min="13" max="13" width="10.75" customWidth="1"/>
  </cols>
  <sheetData>
    <row r="1" spans="1:13" ht="17.899999999999999" thickBot="1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ht="17.25">
      <c r="A2" s="392"/>
      <c r="B2" s="469"/>
      <c r="C2" s="470"/>
      <c r="D2" s="470"/>
      <c r="E2" s="470"/>
      <c r="F2" s="470"/>
      <c r="G2" s="470"/>
      <c r="H2" s="470"/>
      <c r="I2" s="470"/>
      <c r="J2" s="470"/>
      <c r="K2" s="470"/>
      <c r="L2" s="471"/>
      <c r="M2" s="392"/>
    </row>
    <row r="3" spans="1:13" ht="22" customHeight="1">
      <c r="A3" s="392"/>
      <c r="B3" s="472"/>
      <c r="C3" s="705" t="s">
        <v>163</v>
      </c>
      <c r="D3" s="705"/>
      <c r="E3" s="705"/>
      <c r="F3" s="705"/>
      <c r="G3" s="705"/>
      <c r="H3" s="705"/>
      <c r="I3" s="705"/>
      <c r="J3" s="705"/>
      <c r="K3" s="705"/>
      <c r="L3" s="473"/>
      <c r="M3" s="392"/>
    </row>
    <row r="4" spans="1:13" ht="22" customHeight="1">
      <c r="A4" s="392"/>
      <c r="B4" s="472"/>
      <c r="C4" s="705"/>
      <c r="D4" s="705"/>
      <c r="E4" s="705"/>
      <c r="F4" s="705"/>
      <c r="G4" s="705"/>
      <c r="H4" s="705"/>
      <c r="I4" s="705"/>
      <c r="J4" s="705"/>
      <c r="K4" s="705"/>
      <c r="L4" s="473"/>
      <c r="M4" s="392"/>
    </row>
    <row r="5" spans="1:13" ht="17.25">
      <c r="A5" s="392"/>
      <c r="B5" s="472"/>
      <c r="C5" s="399"/>
      <c r="D5" s="474"/>
      <c r="E5" s="475"/>
      <c r="F5" s="475"/>
      <c r="G5" s="475"/>
      <c r="H5" s="475"/>
      <c r="I5" s="475"/>
      <c r="J5" s="475"/>
      <c r="K5" s="475"/>
      <c r="L5" s="473"/>
      <c r="M5" s="392"/>
    </row>
    <row r="6" spans="1:13" ht="18.55">
      <c r="A6" s="392"/>
      <c r="B6" s="472"/>
      <c r="C6" s="374"/>
      <c r="D6" s="374"/>
      <c r="E6" s="401"/>
      <c r="F6" s="396" t="s">
        <v>250</v>
      </c>
      <c r="G6" s="703" t="str">
        <f>'do not touch'!$E$3</f>
        <v>RETAIL PROJECT</v>
      </c>
      <c r="H6" s="703"/>
      <c r="I6" s="476"/>
      <c r="J6" s="401"/>
      <c r="K6" s="401"/>
      <c r="L6" s="477"/>
      <c r="M6" s="392"/>
    </row>
    <row r="7" spans="1:13" ht="18.55">
      <c r="A7" s="392"/>
      <c r="B7" s="472"/>
      <c r="C7" s="399"/>
      <c r="D7" s="399"/>
      <c r="E7" s="401"/>
      <c r="F7" s="478" t="s">
        <v>263</v>
      </c>
      <c r="G7" s="479">
        <f>'do not touch'!$E$6</f>
        <v>0</v>
      </c>
      <c r="H7" s="339"/>
      <c r="I7" s="478" t="s">
        <v>268</v>
      </c>
      <c r="J7" s="655">
        <f>'do not touch'!E5</f>
        <v>0</v>
      </c>
      <c r="K7" s="401"/>
      <c r="L7" s="473"/>
      <c r="M7" s="392"/>
    </row>
    <row r="8" spans="1:13" ht="18.55">
      <c r="A8" s="392"/>
      <c r="B8" s="472"/>
      <c r="C8" s="399"/>
      <c r="D8" s="399"/>
      <c r="E8" s="401"/>
      <c r="F8" s="478" t="s">
        <v>264</v>
      </c>
      <c r="G8" s="480">
        <f>'do not touch'!$E$7</f>
        <v>0</v>
      </c>
      <c r="H8" s="339"/>
      <c r="I8" s="478" t="s">
        <v>269</v>
      </c>
      <c r="J8" s="656">
        <f>IF('do not touch'!$E$13=0,'do not touch'!$E$12,'do not touch'!$AG$41)</f>
        <v>0</v>
      </c>
      <c r="K8" s="401"/>
      <c r="L8" s="473"/>
      <c r="M8" s="392"/>
    </row>
    <row r="9" spans="1:13" ht="18.55">
      <c r="A9" s="392"/>
      <c r="B9" s="472"/>
      <c r="C9" s="399"/>
      <c r="D9" s="399"/>
      <c r="E9" s="401"/>
      <c r="F9" s="478" t="s">
        <v>265</v>
      </c>
      <c r="G9" s="481">
        <f>'do not touch'!$E$8</f>
        <v>0</v>
      </c>
      <c r="H9" s="339"/>
      <c r="I9" s="478" t="s">
        <v>270</v>
      </c>
      <c r="J9" s="657">
        <f>IFERROR(IF('do not touch'!$E$13=0,'do not touch'!$G$63,'do not touch'!$E$13),0)</f>
        <v>0</v>
      </c>
      <c r="K9" s="401"/>
      <c r="L9" s="473"/>
      <c r="M9" s="392"/>
    </row>
    <row r="10" spans="1:13" ht="18.55">
      <c r="A10" s="392"/>
      <c r="B10" s="472"/>
      <c r="C10" s="399"/>
      <c r="D10" s="399"/>
      <c r="E10" s="401"/>
      <c r="F10" s="478" t="s">
        <v>266</v>
      </c>
      <c r="G10" s="480">
        <f>IFERROR('do not touch'!$E$9,)</f>
        <v>0</v>
      </c>
      <c r="H10" s="339"/>
      <c r="I10" s="478" t="s">
        <v>271</v>
      </c>
      <c r="J10" s="658">
        <f>'do not touch'!$E$16</f>
        <v>0</v>
      </c>
      <c r="K10" s="401"/>
      <c r="L10" s="473"/>
      <c r="M10" s="392"/>
    </row>
    <row r="11" spans="1:13" ht="18.55">
      <c r="A11" s="392"/>
      <c r="B11" s="472"/>
      <c r="C11" s="399"/>
      <c r="D11" s="399"/>
      <c r="E11" s="401"/>
      <c r="F11" s="478" t="s">
        <v>267</v>
      </c>
      <c r="G11" s="480">
        <f>'do not touch'!$E$11</f>
        <v>0</v>
      </c>
      <c r="H11" s="339"/>
      <c r="I11" s="478" t="s">
        <v>272</v>
      </c>
      <c r="J11" s="566">
        <f>'do not touch'!$E$32</f>
        <v>0</v>
      </c>
      <c r="K11" s="401"/>
      <c r="L11" s="473"/>
      <c r="M11" s="392"/>
    </row>
    <row r="12" spans="1:13" ht="18.55">
      <c r="A12" s="392"/>
      <c r="B12" s="472"/>
      <c r="C12" s="399"/>
      <c r="D12" s="399"/>
      <c r="E12" s="401"/>
      <c r="F12" s="478" t="s">
        <v>120</v>
      </c>
      <c r="G12" s="482">
        <f>'do not touch'!E20</f>
        <v>0</v>
      </c>
      <c r="H12" s="339"/>
      <c r="I12" s="476"/>
      <c r="J12" s="476"/>
      <c r="K12" s="401"/>
      <c r="L12" s="473"/>
      <c r="M12" s="392"/>
    </row>
    <row r="13" spans="1:13" ht="18.55">
      <c r="A13" s="392"/>
      <c r="B13" s="472"/>
      <c r="C13" s="399"/>
      <c r="D13" s="399"/>
      <c r="E13" s="659"/>
      <c r="F13" s="660"/>
      <c r="G13" s="661"/>
      <c r="H13" s="660"/>
      <c r="I13" s="660"/>
      <c r="J13" s="660"/>
      <c r="K13" s="659"/>
      <c r="L13" s="473"/>
      <c r="M13" s="392"/>
    </row>
    <row r="14" spans="1:13" ht="17.25">
      <c r="A14" s="392"/>
      <c r="B14" s="472"/>
      <c r="C14" s="399"/>
      <c r="D14" s="399"/>
      <c r="E14" s="399"/>
      <c r="F14" s="399"/>
      <c r="G14" s="399"/>
      <c r="H14" s="399"/>
      <c r="I14" s="399"/>
      <c r="J14" s="399"/>
      <c r="K14" s="399"/>
      <c r="L14" s="473"/>
      <c r="M14" s="392"/>
    </row>
    <row r="15" spans="1:13" ht="18.55">
      <c r="A15" s="392"/>
      <c r="B15" s="472"/>
      <c r="C15" s="399"/>
      <c r="D15" s="399"/>
      <c r="E15" s="484"/>
      <c r="F15" s="485" t="s">
        <v>115</v>
      </c>
      <c r="G15" s="485"/>
      <c r="H15" s="485"/>
      <c r="I15" s="485"/>
      <c r="J15" s="485"/>
      <c r="K15" s="486"/>
      <c r="L15" s="473"/>
      <c r="M15" s="392"/>
    </row>
    <row r="16" spans="1:13" ht="18.55">
      <c r="A16" s="392"/>
      <c r="B16" s="472"/>
      <c r="C16" s="399"/>
      <c r="D16" s="399"/>
      <c r="E16" s="487"/>
      <c r="F16" s="488">
        <v>0.1</v>
      </c>
      <c r="G16" s="488">
        <v>0.05</v>
      </c>
      <c r="H16" s="489" t="s">
        <v>116</v>
      </c>
      <c r="I16" s="488">
        <v>0.05</v>
      </c>
      <c r="J16" s="488">
        <v>0.1</v>
      </c>
      <c r="K16" s="490">
        <v>0.15</v>
      </c>
      <c r="L16" s="473"/>
      <c r="M16" s="392"/>
    </row>
    <row r="17" spans="1:13" ht="17.25">
      <c r="A17" s="392"/>
      <c r="B17" s="472"/>
      <c r="C17" s="399"/>
      <c r="D17" s="399"/>
      <c r="E17" s="487"/>
      <c r="F17" s="491" t="s">
        <v>117</v>
      </c>
      <c r="G17" s="491" t="s">
        <v>117</v>
      </c>
      <c r="H17" s="491" t="s">
        <v>118</v>
      </c>
      <c r="I17" s="491" t="s">
        <v>119</v>
      </c>
      <c r="J17" s="491" t="s">
        <v>119</v>
      </c>
      <c r="K17" s="492" t="s">
        <v>119</v>
      </c>
      <c r="L17" s="473"/>
      <c r="M17" s="392"/>
    </row>
    <row r="18" spans="1:13" ht="17.25">
      <c r="A18" s="392"/>
      <c r="B18" s="472"/>
      <c r="C18" s="399"/>
      <c r="D18" s="493"/>
      <c r="E18" s="494" t="s">
        <v>14</v>
      </c>
      <c r="F18" s="495">
        <f>$H$18*(1+F16)</f>
        <v>0</v>
      </c>
      <c r="G18" s="495">
        <f>$H$18*(1+G16)</f>
        <v>0</v>
      </c>
      <c r="H18" s="496">
        <f>G8</f>
        <v>0</v>
      </c>
      <c r="I18" s="495">
        <f>$H$18*(1-I16)</f>
        <v>0</v>
      </c>
      <c r="J18" s="495">
        <f>$H$18*(1-J16)</f>
        <v>0</v>
      </c>
      <c r="K18" s="497">
        <f>$H$18*(1-K16)</f>
        <v>0</v>
      </c>
      <c r="L18" s="473"/>
      <c r="M18" s="392"/>
    </row>
    <row r="19" spans="1:13" ht="14.25" customHeight="1">
      <c r="A19" s="392"/>
      <c r="B19" s="472"/>
      <c r="C19" s="498"/>
      <c r="D19" s="499"/>
      <c r="E19" s="399"/>
      <c r="F19" s="500"/>
      <c r="G19" s="500"/>
      <c r="H19" s="500"/>
      <c r="I19" s="500"/>
      <c r="J19" s="500"/>
      <c r="K19" s="500"/>
      <c r="L19" s="473"/>
      <c r="M19" s="392"/>
    </row>
    <row r="20" spans="1:13" ht="17.25">
      <c r="A20" s="392"/>
      <c r="B20" s="472"/>
      <c r="C20" s="498"/>
      <c r="D20" s="499"/>
      <c r="E20" s="399"/>
      <c r="F20" s="500"/>
      <c r="G20" s="500"/>
      <c r="H20" s="500"/>
      <c r="I20" s="500"/>
      <c r="J20" s="500"/>
      <c r="K20" s="500"/>
      <c r="L20" s="473"/>
      <c r="M20" s="392"/>
    </row>
    <row r="21" spans="1:13" ht="19.5" customHeight="1">
      <c r="A21" s="392"/>
      <c r="B21" s="472"/>
      <c r="C21" s="719" t="s">
        <v>150</v>
      </c>
      <c r="D21" s="501"/>
      <c r="E21" s="502" t="s">
        <v>121</v>
      </c>
      <c r="F21" s="503">
        <f t="shared" ref="F21:K21" si="0">IFERROR(((F$18*$G$7*(1-$D22))+(+$G$9*(1-$D22))-($G$11*$G$7)+($G$10*$G$7*(1-$D22))),0)</f>
        <v>0</v>
      </c>
      <c r="G21" s="503">
        <f t="shared" si="0"/>
        <v>0</v>
      </c>
      <c r="H21" s="503">
        <f t="shared" si="0"/>
        <v>0</v>
      </c>
      <c r="I21" s="503">
        <f t="shared" si="0"/>
        <v>0</v>
      </c>
      <c r="J21" s="503">
        <f t="shared" si="0"/>
        <v>0</v>
      </c>
      <c r="K21" s="504">
        <f t="shared" si="0"/>
        <v>0</v>
      </c>
      <c r="L21" s="473"/>
      <c r="M21" s="392"/>
    </row>
    <row r="22" spans="1:13" ht="15.65" customHeight="1">
      <c r="A22" s="392"/>
      <c r="B22" s="472"/>
      <c r="C22" s="719"/>
      <c r="D22" s="718">
        <v>0</v>
      </c>
      <c r="E22" s="505" t="s">
        <v>55</v>
      </c>
      <c r="F22" s="506">
        <f t="shared" ref="F22:K22" si="1">IFERROR(F21/($J$7*$K$66),0)</f>
        <v>0</v>
      </c>
      <c r="G22" s="506">
        <f t="shared" si="1"/>
        <v>0</v>
      </c>
      <c r="H22" s="506">
        <f t="shared" si="1"/>
        <v>0</v>
      </c>
      <c r="I22" s="506">
        <f t="shared" si="1"/>
        <v>0</v>
      </c>
      <c r="J22" s="506">
        <f t="shared" si="1"/>
        <v>0</v>
      </c>
      <c r="K22" s="507">
        <f t="shared" si="1"/>
        <v>0</v>
      </c>
      <c r="L22" s="473"/>
      <c r="M22" s="392"/>
    </row>
    <row r="23" spans="1:13" ht="15.65" customHeight="1">
      <c r="A23" s="392"/>
      <c r="B23" s="472"/>
      <c r="C23" s="719"/>
      <c r="D23" s="718"/>
      <c r="E23" s="505" t="s">
        <v>161</v>
      </c>
      <c r="F23" s="508">
        <f>IFERROR(+F21/Analysis!$I$11,0)</f>
        <v>0</v>
      </c>
      <c r="G23" s="508">
        <f>IFERROR(+G21/Analysis!$I$11,0)</f>
        <v>0</v>
      </c>
      <c r="H23" s="508">
        <f>IFERROR(+H21/Analysis!$I$11,0)</f>
        <v>0</v>
      </c>
      <c r="I23" s="508">
        <f>IFERROR(+I21/Analysis!$I$11,0)</f>
        <v>0</v>
      </c>
      <c r="J23" s="508">
        <f>IFERROR(+J21/Analysis!$I$11,0)</f>
        <v>0</v>
      </c>
      <c r="K23" s="509">
        <f>IFERROR(+K21/Analysis!$I$11,0)</f>
        <v>0</v>
      </c>
      <c r="L23" s="473"/>
      <c r="M23" s="392"/>
    </row>
    <row r="24" spans="1:13" ht="18.55">
      <c r="A24" s="392"/>
      <c r="B24" s="472"/>
      <c r="C24" s="719"/>
      <c r="D24" s="510"/>
      <c r="E24" s="511" t="s">
        <v>162</v>
      </c>
      <c r="F24" s="512">
        <f>IFERROR(+Analysis!$E$10/'Inc Vacancy'!F23,0)</f>
        <v>0</v>
      </c>
      <c r="G24" s="512">
        <f>IFERROR(+Analysis!$E$10/'Inc Vacancy'!G23,0)</f>
        <v>0</v>
      </c>
      <c r="H24" s="512">
        <f>IFERROR(+Analysis!$E$10/'Inc Vacancy'!H23,0)</f>
        <v>0</v>
      </c>
      <c r="I24" s="512">
        <f>IFERROR(+Analysis!$E$10/'Inc Vacancy'!I23,0)</f>
        <v>0</v>
      </c>
      <c r="J24" s="512">
        <f>IFERROR(+Analysis!$E$10/'Inc Vacancy'!J23,0)</f>
        <v>0</v>
      </c>
      <c r="K24" s="513">
        <f>IFERROR(+Analysis!$E$10/'Inc Vacancy'!K23,0)</f>
        <v>0</v>
      </c>
      <c r="L24" s="473"/>
      <c r="M24" s="392"/>
    </row>
    <row r="25" spans="1:13" ht="18.55">
      <c r="A25" s="392"/>
      <c r="B25" s="472"/>
      <c r="C25" s="719"/>
      <c r="D25" s="514"/>
      <c r="E25" s="515"/>
      <c r="F25" s="499"/>
      <c r="G25" s="499"/>
      <c r="H25" s="499"/>
      <c r="I25" s="499"/>
      <c r="J25" s="499"/>
      <c r="K25" s="499"/>
      <c r="L25" s="473"/>
      <c r="M25" s="392"/>
    </row>
    <row r="26" spans="1:13" ht="17.25">
      <c r="A26" s="392"/>
      <c r="B26" s="472"/>
      <c r="C26" s="719"/>
      <c r="D26" s="501"/>
      <c r="E26" s="502" t="s">
        <v>121</v>
      </c>
      <c r="F26" s="503">
        <f t="shared" ref="F26:K26" si="2">IFERROR(((F$18*$G$7*(1-$D27))+(+$G$9*(1-$D27))-($G$11*$G$7)+($G$10*$G$7*(1-$D27))),0)</f>
        <v>0</v>
      </c>
      <c r="G26" s="503">
        <f t="shared" si="2"/>
        <v>0</v>
      </c>
      <c r="H26" s="503">
        <f t="shared" si="2"/>
        <v>0</v>
      </c>
      <c r="I26" s="503">
        <f t="shared" si="2"/>
        <v>0</v>
      </c>
      <c r="J26" s="503">
        <f t="shared" si="2"/>
        <v>0</v>
      </c>
      <c r="K26" s="504">
        <f t="shared" si="2"/>
        <v>0</v>
      </c>
      <c r="L26" s="473"/>
      <c r="M26" s="392"/>
    </row>
    <row r="27" spans="1:13" ht="15.65" customHeight="1">
      <c r="A27" s="392"/>
      <c r="B27" s="472"/>
      <c r="C27" s="719"/>
      <c r="D27" s="718">
        <v>0.05</v>
      </c>
      <c r="E27" s="505" t="s">
        <v>55</v>
      </c>
      <c r="F27" s="506">
        <f t="shared" ref="F27:K27" si="3">IFERROR(F26/($J$7*$K$66),)</f>
        <v>0</v>
      </c>
      <c r="G27" s="506">
        <f t="shared" si="3"/>
        <v>0</v>
      </c>
      <c r="H27" s="506">
        <f t="shared" si="3"/>
        <v>0</v>
      </c>
      <c r="I27" s="506">
        <f t="shared" si="3"/>
        <v>0</v>
      </c>
      <c r="J27" s="506">
        <f t="shared" si="3"/>
        <v>0</v>
      </c>
      <c r="K27" s="507">
        <f t="shared" si="3"/>
        <v>0</v>
      </c>
      <c r="L27" s="473"/>
      <c r="M27" s="392"/>
    </row>
    <row r="28" spans="1:13" ht="15.65" customHeight="1">
      <c r="A28" s="392"/>
      <c r="B28" s="472"/>
      <c r="C28" s="719"/>
      <c r="D28" s="718"/>
      <c r="E28" s="505" t="s">
        <v>161</v>
      </c>
      <c r="F28" s="508">
        <f>IFERROR(+F26/Analysis!$I$11,0)</f>
        <v>0</v>
      </c>
      <c r="G28" s="508">
        <f>IFERROR(+G26/Analysis!$I$11,0)</f>
        <v>0</v>
      </c>
      <c r="H28" s="508">
        <f>IFERROR(+H26/Analysis!$I$11,0)</f>
        <v>0</v>
      </c>
      <c r="I28" s="508">
        <f>IFERROR(+I26/Analysis!$I$11,0)</f>
        <v>0</v>
      </c>
      <c r="J28" s="508">
        <f>IFERROR(+J26/Analysis!$I$11,0)</f>
        <v>0</v>
      </c>
      <c r="K28" s="509">
        <f>IFERROR(+K26/Analysis!$I$11,0)</f>
        <v>0</v>
      </c>
      <c r="L28" s="473"/>
      <c r="M28" s="392"/>
    </row>
    <row r="29" spans="1:13" ht="18.55">
      <c r="A29" s="392"/>
      <c r="B29" s="472"/>
      <c r="C29" s="719"/>
      <c r="D29" s="516"/>
      <c r="E29" s="511" t="s">
        <v>162</v>
      </c>
      <c r="F29" s="512">
        <f>IFERROR(+Analysis!$E$10/'Inc Vacancy'!F28,0)</f>
        <v>0</v>
      </c>
      <c r="G29" s="512">
        <f>IFERROR(+Analysis!$E$10/'Inc Vacancy'!G28,0)</f>
        <v>0</v>
      </c>
      <c r="H29" s="512">
        <f>IFERROR(+Analysis!$E$10/'Inc Vacancy'!H28,0)</f>
        <v>0</v>
      </c>
      <c r="I29" s="512">
        <f>IFERROR(+Analysis!$E$10/'Inc Vacancy'!I28,0)</f>
        <v>0</v>
      </c>
      <c r="J29" s="512">
        <f>IFERROR(+Analysis!$E$10/'Inc Vacancy'!J28,0)</f>
        <v>0</v>
      </c>
      <c r="K29" s="513">
        <f>IFERROR(+Analysis!$E$10/'Inc Vacancy'!K28,0)</f>
        <v>0</v>
      </c>
      <c r="L29" s="473"/>
      <c r="M29" s="392"/>
    </row>
    <row r="30" spans="1:13" ht="18.55">
      <c r="A30" s="392"/>
      <c r="B30" s="472"/>
      <c r="C30" s="719"/>
      <c r="D30" s="514"/>
      <c r="E30" s="515"/>
      <c r="F30" s="499"/>
      <c r="G30" s="499"/>
      <c r="H30" s="499"/>
      <c r="I30" s="499"/>
      <c r="J30" s="499"/>
      <c r="K30" s="499"/>
      <c r="L30" s="473"/>
      <c r="M30" s="392"/>
    </row>
    <row r="31" spans="1:13" ht="17.25">
      <c r="A31" s="392"/>
      <c r="B31" s="472"/>
      <c r="C31" s="719"/>
      <c r="D31" s="501"/>
      <c r="E31" s="502" t="s">
        <v>121</v>
      </c>
      <c r="F31" s="503">
        <f t="shared" ref="F31:K31" si="4">IFERROR(((F$18*$G$7*(1-$D32))+(+$G$9*(1-$D32))-($G$11*$G$7)+($G$10*$G$7*(1-$D32))),0)</f>
        <v>0</v>
      </c>
      <c r="G31" s="503">
        <f t="shared" si="4"/>
        <v>0</v>
      </c>
      <c r="H31" s="503">
        <f t="shared" si="4"/>
        <v>0</v>
      </c>
      <c r="I31" s="503">
        <f t="shared" si="4"/>
        <v>0</v>
      </c>
      <c r="J31" s="503">
        <f t="shared" si="4"/>
        <v>0</v>
      </c>
      <c r="K31" s="504">
        <f t="shared" si="4"/>
        <v>0</v>
      </c>
      <c r="L31" s="473"/>
      <c r="M31" s="517"/>
    </row>
    <row r="32" spans="1:13" ht="15.65" customHeight="1">
      <c r="A32" s="392"/>
      <c r="B32" s="472"/>
      <c r="C32" s="719"/>
      <c r="D32" s="718">
        <v>0.1</v>
      </c>
      <c r="E32" s="505" t="s">
        <v>55</v>
      </c>
      <c r="F32" s="506">
        <f t="shared" ref="F32:K32" si="5">IFERROR(F31/($J$7*$K$66),0)</f>
        <v>0</v>
      </c>
      <c r="G32" s="506">
        <f t="shared" si="5"/>
        <v>0</v>
      </c>
      <c r="H32" s="506">
        <f t="shared" si="5"/>
        <v>0</v>
      </c>
      <c r="I32" s="506">
        <f t="shared" si="5"/>
        <v>0</v>
      </c>
      <c r="J32" s="506">
        <f t="shared" si="5"/>
        <v>0</v>
      </c>
      <c r="K32" s="507">
        <f t="shared" si="5"/>
        <v>0</v>
      </c>
      <c r="L32" s="473"/>
      <c r="M32" s="392"/>
    </row>
    <row r="33" spans="1:13" ht="17.25">
      <c r="A33" s="392"/>
      <c r="B33" s="472"/>
      <c r="C33" s="719"/>
      <c r="D33" s="718"/>
      <c r="E33" s="505" t="s">
        <v>161</v>
      </c>
      <c r="F33" s="508">
        <f>IFERROR(+F31/Analysis!$I$11,0)</f>
        <v>0</v>
      </c>
      <c r="G33" s="508">
        <f>IFERROR(+G31/Analysis!$I$11,0)</f>
        <v>0</v>
      </c>
      <c r="H33" s="508">
        <f>IFERROR(+H31/Analysis!$I$11,0)</f>
        <v>0</v>
      </c>
      <c r="I33" s="508">
        <f>IFERROR(+I31/Analysis!$I$11,0)</f>
        <v>0</v>
      </c>
      <c r="J33" s="508">
        <f>IFERROR(+J31/Analysis!$I$11,0)</f>
        <v>0</v>
      </c>
      <c r="K33" s="509">
        <f>IFERROR(+K31/Analysis!$I$11,0)</f>
        <v>0</v>
      </c>
      <c r="L33" s="473"/>
      <c r="M33" s="392"/>
    </row>
    <row r="34" spans="1:13" ht="17.25">
      <c r="A34" s="392"/>
      <c r="B34" s="472"/>
      <c r="C34" s="719"/>
      <c r="D34" s="518"/>
      <c r="E34" s="511" t="s">
        <v>162</v>
      </c>
      <c r="F34" s="512">
        <f>IFERROR(+Analysis!$E$10/'Inc Vacancy'!F33,0)</f>
        <v>0</v>
      </c>
      <c r="G34" s="512">
        <f>IFERROR(+Analysis!$E$10/'Inc Vacancy'!G33,0)</f>
        <v>0</v>
      </c>
      <c r="H34" s="512">
        <f>IFERROR(+Analysis!$E$10/'Inc Vacancy'!H33,0)</f>
        <v>0</v>
      </c>
      <c r="I34" s="512">
        <f>IFERROR(+Analysis!$E$10/'Inc Vacancy'!I33,0)</f>
        <v>0</v>
      </c>
      <c r="J34" s="512">
        <f>IFERROR(+Analysis!$E$10/'Inc Vacancy'!J33,0)</f>
        <v>0</v>
      </c>
      <c r="K34" s="513">
        <f>IFERROR(+Analysis!$E$10/'Inc Vacancy'!K33,0)</f>
        <v>0</v>
      </c>
      <c r="L34" s="473"/>
      <c r="M34" s="392"/>
    </row>
    <row r="35" spans="1:13" ht="18.55">
      <c r="A35" s="392"/>
      <c r="B35" s="472"/>
      <c r="C35" s="719"/>
      <c r="D35" s="514"/>
      <c r="E35" s="515"/>
      <c r="F35" s="499"/>
      <c r="G35" s="499"/>
      <c r="H35" s="499"/>
      <c r="I35" s="499"/>
      <c r="J35" s="499"/>
      <c r="K35" s="499"/>
      <c r="L35" s="473"/>
      <c r="M35" s="392"/>
    </row>
    <row r="36" spans="1:13" ht="18.55">
      <c r="A36" s="392"/>
      <c r="B36" s="472"/>
      <c r="C36" s="719"/>
      <c r="D36" s="519" t="s">
        <v>122</v>
      </c>
      <c r="E36" s="502" t="s">
        <v>121</v>
      </c>
      <c r="F36" s="503">
        <f t="shared" ref="F36:K36" si="6">IFERROR(((F$18*$G$7*(1-$D37))+(+$G$9*(1-$D37))-($G$11*$G$7)+($G$10*$G$7*(1-$D37))),0)</f>
        <v>0</v>
      </c>
      <c r="G36" s="503">
        <f t="shared" si="6"/>
        <v>0</v>
      </c>
      <c r="H36" s="520">
        <f t="shared" si="6"/>
        <v>0</v>
      </c>
      <c r="I36" s="503">
        <f t="shared" si="6"/>
        <v>0</v>
      </c>
      <c r="J36" s="503">
        <f t="shared" si="6"/>
        <v>0</v>
      </c>
      <c r="K36" s="504">
        <f t="shared" si="6"/>
        <v>0</v>
      </c>
      <c r="L36" s="477"/>
      <c r="M36" s="392"/>
    </row>
    <row r="37" spans="1:13" ht="21.65">
      <c r="A37" s="392"/>
      <c r="B37" s="472"/>
      <c r="C37" s="719"/>
      <c r="D37" s="662">
        <f>'do not touch'!$E$20</f>
        <v>0</v>
      </c>
      <c r="E37" s="505" t="s">
        <v>55</v>
      </c>
      <c r="F37" s="506">
        <f t="shared" ref="F37:K37" si="7">IFERROR(F36/($J$7*$K$66),0)</f>
        <v>0</v>
      </c>
      <c r="G37" s="506">
        <f t="shared" si="7"/>
        <v>0</v>
      </c>
      <c r="H37" s="521">
        <f t="shared" si="7"/>
        <v>0</v>
      </c>
      <c r="I37" s="506">
        <f t="shared" si="7"/>
        <v>0</v>
      </c>
      <c r="J37" s="506">
        <f t="shared" si="7"/>
        <v>0</v>
      </c>
      <c r="K37" s="507">
        <f t="shared" si="7"/>
        <v>0</v>
      </c>
      <c r="L37" s="473"/>
      <c r="M37" s="522"/>
    </row>
    <row r="38" spans="1:13" ht="18.55">
      <c r="A38" s="392"/>
      <c r="B38" s="472"/>
      <c r="C38" s="719"/>
      <c r="D38" s="523" t="s">
        <v>120</v>
      </c>
      <c r="E38" s="505" t="s">
        <v>161</v>
      </c>
      <c r="F38" s="508">
        <f>IFERROR(+F36/Analysis!$I$11,0)</f>
        <v>0</v>
      </c>
      <c r="G38" s="508">
        <f>IFERROR(+G36/Analysis!$I$11,0)</f>
        <v>0</v>
      </c>
      <c r="H38" s="524">
        <f>IFERROR(+H36/Analysis!$I$11,0)</f>
        <v>0</v>
      </c>
      <c r="I38" s="508">
        <f>IFERROR(+I36/Analysis!$I$11,0)</f>
        <v>0</v>
      </c>
      <c r="J38" s="508">
        <f>IFERROR(+J36/Analysis!$I$11,0)</f>
        <v>0</v>
      </c>
      <c r="K38" s="509">
        <f>IFERROR(+K36/Analysis!$I$11,0)</f>
        <v>0</v>
      </c>
      <c r="L38" s="473"/>
      <c r="M38" s="522"/>
    </row>
    <row r="39" spans="1:13" ht="18.55">
      <c r="A39" s="392"/>
      <c r="B39" s="472"/>
      <c r="C39" s="719"/>
      <c r="D39" s="525"/>
      <c r="E39" s="511" t="s">
        <v>162</v>
      </c>
      <c r="F39" s="512">
        <f>IFERROR(+Analysis!$E$10/'Inc Vacancy'!F38,0)</f>
        <v>0</v>
      </c>
      <c r="G39" s="512">
        <f>IFERROR(+Analysis!$E$10/'Inc Vacancy'!G38,0)</f>
        <v>0</v>
      </c>
      <c r="H39" s="526">
        <f>IFERROR(+Analysis!$E$10/'Inc Vacancy'!H38,0)</f>
        <v>0</v>
      </c>
      <c r="I39" s="512">
        <f>IFERROR(+Analysis!$E$10/'Inc Vacancy'!I38,0)</f>
        <v>0</v>
      </c>
      <c r="J39" s="512">
        <f>IFERROR(+Analysis!$E$10/'Inc Vacancy'!J38,0)</f>
        <v>0</v>
      </c>
      <c r="K39" s="513">
        <f>IFERROR(+Analysis!$E$10/'Inc Vacancy'!K38,0)</f>
        <v>0</v>
      </c>
      <c r="L39" s="473"/>
      <c r="M39" s="522"/>
    </row>
    <row r="40" spans="1:13" ht="18.55">
      <c r="A40" s="392"/>
      <c r="B40" s="472"/>
      <c r="C40" s="719"/>
      <c r="D40" s="514"/>
      <c r="E40" s="515"/>
      <c r="F40" s="499"/>
      <c r="G40" s="499"/>
      <c r="H40" s="499"/>
      <c r="I40" s="499"/>
      <c r="J40" s="499"/>
      <c r="K40" s="499"/>
      <c r="L40" s="473"/>
      <c r="M40" s="392"/>
    </row>
    <row r="41" spans="1:13" ht="17.25">
      <c r="A41" s="392"/>
      <c r="B41" s="472"/>
      <c r="C41" s="719"/>
      <c r="D41" s="501"/>
      <c r="E41" s="502" t="s">
        <v>121</v>
      </c>
      <c r="F41" s="503">
        <f t="shared" ref="F41:K41" si="8">IFERROR(((F$18*$G$7*(1-$D42))+(+$G$9*(1-$D42))-($G$11*$G$7)+($G$10*$G$7*(1-$D42))),0)</f>
        <v>0</v>
      </c>
      <c r="G41" s="503">
        <f t="shared" si="8"/>
        <v>0</v>
      </c>
      <c r="H41" s="503">
        <f t="shared" si="8"/>
        <v>0</v>
      </c>
      <c r="I41" s="503">
        <f t="shared" si="8"/>
        <v>0</v>
      </c>
      <c r="J41" s="503">
        <f t="shared" si="8"/>
        <v>0</v>
      </c>
      <c r="K41" s="504">
        <f t="shared" si="8"/>
        <v>0</v>
      </c>
      <c r="L41" s="473"/>
      <c r="M41" s="392"/>
    </row>
    <row r="42" spans="1:13" ht="15.65" customHeight="1">
      <c r="A42" s="392"/>
      <c r="B42" s="472"/>
      <c r="C42" s="719"/>
      <c r="D42" s="718">
        <v>0.15</v>
      </c>
      <c r="E42" s="505" t="s">
        <v>55</v>
      </c>
      <c r="F42" s="506">
        <f t="shared" ref="F42:K42" si="9">IFERROR(F41/($J$7*$K$66),0)</f>
        <v>0</v>
      </c>
      <c r="G42" s="506">
        <f t="shared" si="9"/>
        <v>0</v>
      </c>
      <c r="H42" s="506">
        <f t="shared" si="9"/>
        <v>0</v>
      </c>
      <c r="I42" s="506">
        <f t="shared" si="9"/>
        <v>0</v>
      </c>
      <c r="J42" s="506">
        <f t="shared" si="9"/>
        <v>0</v>
      </c>
      <c r="K42" s="507">
        <f t="shared" si="9"/>
        <v>0</v>
      </c>
      <c r="L42" s="473"/>
      <c r="M42" s="392"/>
    </row>
    <row r="43" spans="1:13" ht="15.65" customHeight="1">
      <c r="A43" s="392"/>
      <c r="B43" s="472"/>
      <c r="C43" s="719"/>
      <c r="D43" s="718"/>
      <c r="E43" s="505" t="s">
        <v>161</v>
      </c>
      <c r="F43" s="508">
        <f>IFERROR(+F41/Analysis!$I$11,0)</f>
        <v>0</v>
      </c>
      <c r="G43" s="508">
        <f>IFERROR(+G41/Analysis!$I$11,0)</f>
        <v>0</v>
      </c>
      <c r="H43" s="508">
        <f>IFERROR(+H41/Analysis!$I$11,0)</f>
        <v>0</v>
      </c>
      <c r="I43" s="508">
        <f>IFERROR(+I41/Analysis!$I$11,0)</f>
        <v>0</v>
      </c>
      <c r="J43" s="508">
        <f>IFERROR(+J41/Analysis!$I$11,0)</f>
        <v>0</v>
      </c>
      <c r="K43" s="509">
        <f>IFERROR(+K41/Analysis!$I$11,0)</f>
        <v>0</v>
      </c>
      <c r="L43" s="473"/>
      <c r="M43" s="392"/>
    </row>
    <row r="44" spans="1:13" ht="18.55">
      <c r="A44" s="392"/>
      <c r="B44" s="472"/>
      <c r="C44" s="719"/>
      <c r="D44" s="516"/>
      <c r="E44" s="511" t="s">
        <v>162</v>
      </c>
      <c r="F44" s="512">
        <f>IFERROR(+Analysis!$E$10/'Inc Vacancy'!F43,0)</f>
        <v>0</v>
      </c>
      <c r="G44" s="512">
        <f>IFERROR(+Analysis!$E$10/'Inc Vacancy'!G43,0)</f>
        <v>0</v>
      </c>
      <c r="H44" s="512">
        <f>IFERROR(+Analysis!$E$10/'Inc Vacancy'!H43,0)</f>
        <v>0</v>
      </c>
      <c r="I44" s="512">
        <f>IFERROR(+Analysis!$E$10/'Inc Vacancy'!I43,0)</f>
        <v>0</v>
      </c>
      <c r="J44" s="512">
        <f>IFERROR(+Analysis!$E$10/'Inc Vacancy'!J43,0)</f>
        <v>0</v>
      </c>
      <c r="K44" s="513">
        <f>IFERROR(+Analysis!$E$10/'Inc Vacancy'!K43,0)</f>
        <v>0</v>
      </c>
      <c r="L44" s="473"/>
      <c r="M44" s="392"/>
    </row>
    <row r="45" spans="1:13" ht="18.55">
      <c r="A45" s="392"/>
      <c r="B45" s="472"/>
      <c r="C45" s="719"/>
      <c r="D45" s="514"/>
      <c r="E45" s="515"/>
      <c r="F45" s="499"/>
      <c r="G45" s="499"/>
      <c r="H45" s="499"/>
      <c r="I45" s="499"/>
      <c r="J45" s="499"/>
      <c r="K45" s="499"/>
      <c r="L45" s="473"/>
      <c r="M45" s="392"/>
    </row>
    <row r="46" spans="1:13" ht="17.25">
      <c r="A46" s="392"/>
      <c r="B46" s="472"/>
      <c r="C46" s="719"/>
      <c r="D46" s="501"/>
      <c r="E46" s="502" t="s">
        <v>121</v>
      </c>
      <c r="F46" s="503">
        <f t="shared" ref="F46:K46" si="10">IFERROR(((F$18*$G$7*(1-$D47))+(+$G$9*(1-$D47))-($G$11*$G$7)+($G$10*$G$7*(1-$D47))),0)</f>
        <v>0</v>
      </c>
      <c r="G46" s="503">
        <f t="shared" si="10"/>
        <v>0</v>
      </c>
      <c r="H46" s="503">
        <f t="shared" si="10"/>
        <v>0</v>
      </c>
      <c r="I46" s="503">
        <f t="shared" si="10"/>
        <v>0</v>
      </c>
      <c r="J46" s="503">
        <f t="shared" si="10"/>
        <v>0</v>
      </c>
      <c r="K46" s="504">
        <f t="shared" si="10"/>
        <v>0</v>
      </c>
      <c r="L46" s="473"/>
      <c r="M46" s="392"/>
    </row>
    <row r="47" spans="1:13" ht="15.65" customHeight="1">
      <c r="A47" s="392"/>
      <c r="B47" s="472"/>
      <c r="C47" s="719"/>
      <c r="D47" s="718">
        <v>0.2</v>
      </c>
      <c r="E47" s="505" t="s">
        <v>55</v>
      </c>
      <c r="F47" s="506">
        <f t="shared" ref="F47:K47" si="11">IFERROR(F46/($J$7*$K$66),0)</f>
        <v>0</v>
      </c>
      <c r="G47" s="506">
        <f t="shared" si="11"/>
        <v>0</v>
      </c>
      <c r="H47" s="506">
        <f t="shared" si="11"/>
        <v>0</v>
      </c>
      <c r="I47" s="506">
        <f t="shared" si="11"/>
        <v>0</v>
      </c>
      <c r="J47" s="506">
        <f t="shared" si="11"/>
        <v>0</v>
      </c>
      <c r="K47" s="507">
        <f t="shared" si="11"/>
        <v>0</v>
      </c>
      <c r="L47" s="473"/>
      <c r="M47" s="392"/>
    </row>
    <row r="48" spans="1:13" ht="15.65" customHeight="1">
      <c r="A48" s="392"/>
      <c r="B48" s="472"/>
      <c r="C48" s="719"/>
      <c r="D48" s="718"/>
      <c r="E48" s="505" t="s">
        <v>161</v>
      </c>
      <c r="F48" s="508">
        <f>IFERROR(+F46/Analysis!$I$11,0)</f>
        <v>0</v>
      </c>
      <c r="G48" s="508">
        <f>IFERROR(+G46/Analysis!$I$11,0)</f>
        <v>0</v>
      </c>
      <c r="H48" s="508">
        <f>IFERROR(+H46/Analysis!$I$11,0)</f>
        <v>0</v>
      </c>
      <c r="I48" s="508">
        <f>IFERROR(+I46/Analysis!$I$11,0)</f>
        <v>0</v>
      </c>
      <c r="J48" s="508">
        <f>IFERROR(+J46/Analysis!$I$11,0)</f>
        <v>0</v>
      </c>
      <c r="K48" s="509">
        <f>IFERROR(+K46/Analysis!$I$11,0)</f>
        <v>0</v>
      </c>
      <c r="L48" s="473"/>
      <c r="M48" s="392"/>
    </row>
    <row r="49" spans="1:13" ht="18.55">
      <c r="A49" s="392"/>
      <c r="B49" s="472"/>
      <c r="C49" s="719"/>
      <c r="D49" s="516"/>
      <c r="E49" s="511" t="s">
        <v>162</v>
      </c>
      <c r="F49" s="512">
        <f>IFERROR(+Analysis!$E$10/'Inc Vacancy'!F48,0)</f>
        <v>0</v>
      </c>
      <c r="G49" s="512">
        <f>IFERROR(+Analysis!$E$10/'Inc Vacancy'!G48,0)</f>
        <v>0</v>
      </c>
      <c r="H49" s="512">
        <f>IFERROR(+Analysis!$E$10/'Inc Vacancy'!H48,0)</f>
        <v>0</v>
      </c>
      <c r="I49" s="512">
        <f>IFERROR(+Analysis!$E$10/'Inc Vacancy'!I48,0)</f>
        <v>0</v>
      </c>
      <c r="J49" s="512">
        <f>IFERROR(+Analysis!$E$10/'Inc Vacancy'!J48,0)</f>
        <v>0</v>
      </c>
      <c r="K49" s="513">
        <f>IFERROR(+Analysis!$E$10/'Inc Vacancy'!K48,0)</f>
        <v>0</v>
      </c>
      <c r="L49" s="473"/>
      <c r="M49" s="392"/>
    </row>
    <row r="50" spans="1:13" ht="18.55">
      <c r="A50" s="392"/>
      <c r="B50" s="472"/>
      <c r="C50" s="719"/>
      <c r="D50" s="514"/>
      <c r="E50" s="515"/>
      <c r="F50" s="499"/>
      <c r="G50" s="499"/>
      <c r="H50" s="499"/>
      <c r="I50" s="499"/>
      <c r="J50" s="499"/>
      <c r="K50" s="499"/>
      <c r="L50" s="473"/>
      <c r="M50" s="392"/>
    </row>
    <row r="51" spans="1:13" ht="17.25">
      <c r="A51" s="392"/>
      <c r="B51" s="472"/>
      <c r="C51" s="719"/>
      <c r="D51" s="501"/>
      <c r="E51" s="502" t="s">
        <v>121</v>
      </c>
      <c r="F51" s="503">
        <f t="shared" ref="F51:K51" si="12">IFERROR(((F$18*$G$7*(1-$D52))+(+$G$9*(1-$D52))-($G$11*$G$7)+($G$10*$G$7*(1-$D52))),0)</f>
        <v>0</v>
      </c>
      <c r="G51" s="503">
        <f t="shared" si="12"/>
        <v>0</v>
      </c>
      <c r="H51" s="503">
        <f t="shared" si="12"/>
        <v>0</v>
      </c>
      <c r="I51" s="503">
        <f t="shared" si="12"/>
        <v>0</v>
      </c>
      <c r="J51" s="503">
        <f t="shared" si="12"/>
        <v>0</v>
      </c>
      <c r="K51" s="504">
        <f t="shared" si="12"/>
        <v>0</v>
      </c>
      <c r="L51" s="473"/>
      <c r="M51" s="392"/>
    </row>
    <row r="52" spans="1:13" ht="15.65" customHeight="1">
      <c r="A52" s="392"/>
      <c r="B52" s="472"/>
      <c r="C52" s="719"/>
      <c r="D52" s="718">
        <v>0.25</v>
      </c>
      <c r="E52" s="505" t="s">
        <v>55</v>
      </c>
      <c r="F52" s="506">
        <f t="shared" ref="F52:K52" si="13">IFERROR(F51/($J$7*$K$66),0)</f>
        <v>0</v>
      </c>
      <c r="G52" s="506">
        <f t="shared" si="13"/>
        <v>0</v>
      </c>
      <c r="H52" s="506">
        <f t="shared" si="13"/>
        <v>0</v>
      </c>
      <c r="I52" s="506">
        <f t="shared" si="13"/>
        <v>0</v>
      </c>
      <c r="J52" s="506">
        <f t="shared" si="13"/>
        <v>0</v>
      </c>
      <c r="K52" s="507">
        <f t="shared" si="13"/>
        <v>0</v>
      </c>
      <c r="L52" s="473"/>
      <c r="M52" s="392"/>
    </row>
    <row r="53" spans="1:13" ht="17.25">
      <c r="A53" s="392"/>
      <c r="B53" s="472"/>
      <c r="C53" s="719"/>
      <c r="D53" s="718"/>
      <c r="E53" s="505" t="s">
        <v>161</v>
      </c>
      <c r="F53" s="508">
        <f>IFERROR(+F51/Analysis!$I$11,0)</f>
        <v>0</v>
      </c>
      <c r="G53" s="508">
        <f>IFERROR(+G51/Analysis!$I$11,0)</f>
        <v>0</v>
      </c>
      <c r="H53" s="508">
        <f>IFERROR(+H51/Analysis!$I$11,0)</f>
        <v>0</v>
      </c>
      <c r="I53" s="508">
        <f>IFERROR(+I51/Analysis!$I$11,0)</f>
        <v>0</v>
      </c>
      <c r="J53" s="508">
        <f>IFERROR(+J51/Analysis!$I$11,0)</f>
        <v>0</v>
      </c>
      <c r="K53" s="509">
        <f>IFERROR(+K51/Analysis!$I$11,0)</f>
        <v>0</v>
      </c>
      <c r="L53" s="473"/>
      <c r="M53" s="392"/>
    </row>
    <row r="54" spans="1:13" ht="17.25">
      <c r="A54" s="392"/>
      <c r="B54" s="472"/>
      <c r="C54" s="719"/>
      <c r="D54" s="525"/>
      <c r="E54" s="511" t="s">
        <v>162</v>
      </c>
      <c r="F54" s="512">
        <f>IFERROR(+Analysis!$E$10/'Inc Vacancy'!F53,0)</f>
        <v>0</v>
      </c>
      <c r="G54" s="512">
        <f>IFERROR(+Analysis!$E$10/'Inc Vacancy'!G53,0)</f>
        <v>0</v>
      </c>
      <c r="H54" s="512">
        <f>IFERROR(+Analysis!$E$10/'Inc Vacancy'!H53,0)</f>
        <v>0</v>
      </c>
      <c r="I54" s="512">
        <f>IFERROR(+Analysis!$E$10/'Inc Vacancy'!I53,0)</f>
        <v>0</v>
      </c>
      <c r="J54" s="512">
        <f>IFERROR(+Analysis!$E$10/'Inc Vacancy'!J53,0)</f>
        <v>0</v>
      </c>
      <c r="K54" s="513">
        <f>IFERROR(+Analysis!$E$10/'Inc Vacancy'!K53,0)</f>
        <v>0</v>
      </c>
      <c r="L54" s="473"/>
      <c r="M54" s="392"/>
    </row>
    <row r="55" spans="1:13" ht="17.25">
      <c r="A55" s="392"/>
      <c r="B55" s="472"/>
      <c r="C55" s="399"/>
      <c r="D55" s="500"/>
      <c r="E55" s="527"/>
      <c r="F55" s="528"/>
      <c r="G55" s="528"/>
      <c r="H55" s="528"/>
      <c r="I55" s="528"/>
      <c r="J55" s="528"/>
      <c r="K55" s="528"/>
      <c r="L55" s="473"/>
      <c r="M55" s="392"/>
    </row>
    <row r="56" spans="1:13" ht="21.65">
      <c r="A56" s="392"/>
      <c r="B56" s="472"/>
      <c r="C56" s="399"/>
      <c r="D56" s="500"/>
      <c r="E56" s="529" t="s">
        <v>113</v>
      </c>
      <c r="F56" s="706" t="s">
        <v>151</v>
      </c>
      <c r="G56" s="707"/>
      <c r="H56" s="707"/>
      <c r="I56" s="707"/>
      <c r="J56" s="707"/>
      <c r="K56" s="708"/>
      <c r="L56" s="473"/>
      <c r="M56" s="392"/>
    </row>
    <row r="57" spans="1:13" ht="21.65">
      <c r="A57" s="392"/>
      <c r="B57" s="472"/>
      <c r="C57" s="399"/>
      <c r="D57" s="392"/>
      <c r="E57" s="529"/>
      <c r="F57" s="709"/>
      <c r="G57" s="710"/>
      <c r="H57" s="710"/>
      <c r="I57" s="710"/>
      <c r="J57" s="710"/>
      <c r="K57" s="711"/>
      <c r="L57" s="473"/>
      <c r="M57" s="392"/>
    </row>
    <row r="58" spans="1:13" ht="17.25">
      <c r="A58" s="392"/>
      <c r="B58" s="472"/>
      <c r="C58" s="399"/>
      <c r="D58" s="500"/>
      <c r="E58" s="399"/>
      <c r="F58" s="709"/>
      <c r="G58" s="710"/>
      <c r="H58" s="710"/>
      <c r="I58" s="710"/>
      <c r="J58" s="710"/>
      <c r="K58" s="711"/>
      <c r="L58" s="473"/>
      <c r="M58" s="392"/>
    </row>
    <row r="59" spans="1:13" ht="17.25">
      <c r="A59" s="392"/>
      <c r="B59" s="472"/>
      <c r="C59" s="720"/>
      <c r="D59" s="720"/>
      <c r="E59" s="399"/>
      <c r="F59" s="712"/>
      <c r="G59" s="713"/>
      <c r="H59" s="713"/>
      <c r="I59" s="713"/>
      <c r="J59" s="713"/>
      <c r="K59" s="714"/>
      <c r="L59" s="473"/>
      <c r="M59" s="392"/>
    </row>
    <row r="60" spans="1:13" ht="17.899999999999999" thickBot="1">
      <c r="A60" s="392"/>
      <c r="B60" s="530"/>
      <c r="C60" s="531"/>
      <c r="D60" s="532"/>
      <c r="E60" s="532"/>
      <c r="F60" s="533"/>
      <c r="G60" s="533"/>
      <c r="H60" s="533"/>
      <c r="I60" s="533"/>
      <c r="J60" s="533"/>
      <c r="K60" s="533"/>
      <c r="L60" s="534"/>
      <c r="M60" s="392"/>
    </row>
    <row r="61" spans="1:13" ht="17.25">
      <c r="A61" s="392"/>
      <c r="B61" s="392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2"/>
    </row>
    <row r="62" spans="1:13"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</row>
    <row r="63" spans="1:13"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</row>
    <row r="64" spans="1:13" ht="14.8" hidden="1" thickBot="1"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</row>
    <row r="65" spans="3:13" hidden="1">
      <c r="C65" s="129"/>
      <c r="D65" s="129"/>
      <c r="E65" s="129"/>
      <c r="F65" s="129"/>
      <c r="G65" s="129"/>
      <c r="H65" s="129"/>
      <c r="I65" s="129"/>
      <c r="J65" s="715" t="s">
        <v>153</v>
      </c>
      <c r="K65" s="716"/>
      <c r="L65" s="717"/>
      <c r="M65" s="129"/>
    </row>
    <row r="66" spans="3:13" ht="15.9" hidden="1" thickBot="1">
      <c r="C66" s="129"/>
      <c r="D66" s="129"/>
      <c r="E66" s="129"/>
      <c r="F66" s="129"/>
      <c r="G66" s="129"/>
      <c r="H66" s="129"/>
      <c r="I66" s="129"/>
      <c r="J66" s="179" t="s">
        <v>152</v>
      </c>
      <c r="K66" s="142" t="e">
        <f>IF('do not touch'!$E$13=0,(-PMT(($J$10/12),($J$8*12),1,0)*12),(((($J$7-('do not touch'!$E$13*0.5))*$J$10)+'do not touch'!$E$13)/$J$7))</f>
        <v>#NUM!</v>
      </c>
      <c r="L66" s="180"/>
      <c r="M66" s="129"/>
    </row>
    <row r="67" spans="3:13" hidden="1"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</row>
    <row r="68" spans="3:13"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3:13"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</row>
    <row r="70" spans="3:13"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</row>
    <row r="71" spans="3:13"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</row>
    <row r="72" spans="3:13"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</sheetData>
  <sheetProtection algorithmName="SHA-512" hashValue="MDzOvy4GSfk78De413xhi9qBSe2DIWQjl7TRdtPQdb+KIb1CMcqX9ttQW4nIeP3rw2dXTrx4AwHi1nUEBBImkw==" saltValue="hk/fNgN2naiyuPTFPoE+lw==" spinCount="100000" sheet="1" selectLockedCells="1"/>
  <mergeCells count="12">
    <mergeCell ref="C3:K4"/>
    <mergeCell ref="F56:K59"/>
    <mergeCell ref="J65:L65"/>
    <mergeCell ref="D22:D23"/>
    <mergeCell ref="D27:D28"/>
    <mergeCell ref="D32:D33"/>
    <mergeCell ref="D42:D43"/>
    <mergeCell ref="D47:D48"/>
    <mergeCell ref="D52:D53"/>
    <mergeCell ref="C21:C54"/>
    <mergeCell ref="C59:D59"/>
    <mergeCell ref="G6:H6"/>
  </mergeCells>
  <printOptions horizontalCentered="1" verticalCentered="1"/>
  <pageMargins left="0.7" right="0.7" top="0.75" bottom="0.75" header="0.3" footer="0.3"/>
  <pageSetup scale="6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AEBD-16DF-4824-8A15-EB5F4F379997}">
  <sheetPr codeName="Sheet2">
    <tabColor rgb="FF92D050"/>
    <pageSetUpPr fitToPage="1"/>
  </sheetPr>
  <dimension ref="A1:N52"/>
  <sheetViews>
    <sheetView showGridLines="0" zoomScale="75" zoomScaleNormal="75" workbookViewId="0">
      <selection activeCell="K35" sqref="K35:L35"/>
    </sheetView>
  </sheetViews>
  <sheetFormatPr defaultRowHeight="14.15"/>
  <cols>
    <col min="2" max="2" width="2.60546875" customWidth="1"/>
    <col min="3" max="3" width="10.0703125" customWidth="1"/>
    <col min="4" max="4" width="1.60546875" customWidth="1"/>
    <col min="5" max="5" width="14.53515625" customWidth="1"/>
    <col min="6" max="6" width="1.60546875" customWidth="1"/>
    <col min="7" max="7" width="14.60546875" customWidth="1"/>
    <col min="8" max="8" width="2.03515625" customWidth="1"/>
    <col min="9" max="9" width="16.25" customWidth="1"/>
    <col min="10" max="10" width="14.3203125" customWidth="1"/>
    <col min="11" max="11" width="2.10546875" customWidth="1"/>
    <col min="12" max="12" width="17.75" customWidth="1"/>
    <col min="13" max="13" width="2.60546875" customWidth="1"/>
  </cols>
  <sheetData>
    <row r="1" spans="1:14" ht="17.899999999999999" thickBot="1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ht="17.25">
      <c r="A2" s="392"/>
      <c r="B2" s="535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7"/>
      <c r="N2" s="392"/>
    </row>
    <row r="3" spans="1:14" ht="24.55">
      <c r="A3" s="392"/>
      <c r="B3" s="538"/>
      <c r="C3" s="745" t="s">
        <v>138</v>
      </c>
      <c r="D3" s="745"/>
      <c r="E3" s="745"/>
      <c r="F3" s="745"/>
      <c r="G3" s="745"/>
      <c r="H3" s="745"/>
      <c r="I3" s="745"/>
      <c r="J3" s="745"/>
      <c r="K3" s="745"/>
      <c r="L3" s="745"/>
      <c r="M3" s="539"/>
      <c r="N3" s="392"/>
    </row>
    <row r="4" spans="1:14" ht="24.55">
      <c r="A4" s="392"/>
      <c r="B4" s="538"/>
      <c r="C4" s="745" t="s">
        <v>137</v>
      </c>
      <c r="D4" s="745"/>
      <c r="E4" s="745"/>
      <c r="F4" s="745"/>
      <c r="G4" s="745"/>
      <c r="H4" s="745"/>
      <c r="I4" s="745"/>
      <c r="J4" s="745"/>
      <c r="K4" s="745"/>
      <c r="L4" s="745"/>
      <c r="M4" s="539"/>
      <c r="N4" s="392"/>
    </row>
    <row r="5" spans="1:14" ht="15.65" customHeight="1">
      <c r="A5" s="392"/>
      <c r="B5" s="538"/>
      <c r="C5" s="540"/>
      <c r="D5" s="541"/>
      <c r="E5" s="540"/>
      <c r="F5" s="541"/>
      <c r="G5" s="541"/>
      <c r="H5" s="541"/>
      <c r="I5" s="541"/>
      <c r="J5" s="541"/>
      <c r="K5" s="541"/>
      <c r="L5" s="541"/>
      <c r="M5" s="539"/>
      <c r="N5" s="392"/>
    </row>
    <row r="6" spans="1:14" ht="18.55">
      <c r="A6" s="392"/>
      <c r="B6" s="542"/>
      <c r="C6" s="543"/>
      <c r="D6" s="544"/>
      <c r="E6" s="544"/>
      <c r="F6" s="544"/>
      <c r="G6" s="545" t="s">
        <v>114</v>
      </c>
      <c r="H6" s="546"/>
      <c r="I6" s="547" t="str">
        <f>'do not touch'!$E$3</f>
        <v>RETAIL PROJECT</v>
      </c>
      <c r="J6" s="548"/>
      <c r="K6" s="544"/>
      <c r="L6" s="549"/>
      <c r="M6" s="550"/>
      <c r="N6" s="392"/>
    </row>
    <row r="7" spans="1:14" ht="18.55">
      <c r="A7" s="392"/>
      <c r="B7" s="538"/>
      <c r="C7" s="725" t="s">
        <v>273</v>
      </c>
      <c r="D7" s="726"/>
      <c r="E7" s="726"/>
      <c r="F7" s="726"/>
      <c r="G7" s="726"/>
      <c r="H7" s="551"/>
      <c r="I7" s="721">
        <f>'do not touch'!$E$5</f>
        <v>0</v>
      </c>
      <c r="J7" s="721"/>
      <c r="K7" s="721"/>
      <c r="L7" s="722"/>
      <c r="M7" s="539"/>
      <c r="N7" s="392"/>
    </row>
    <row r="8" spans="1:14" ht="18.55">
      <c r="A8" s="392"/>
      <c r="B8" s="538"/>
      <c r="C8" s="725" t="s">
        <v>274</v>
      </c>
      <c r="D8" s="726"/>
      <c r="E8" s="726"/>
      <c r="F8" s="726"/>
      <c r="G8" s="726"/>
      <c r="H8" s="551"/>
      <c r="I8" s="721" t="str">
        <f>+'do not touch'!E17</f>
        <v>Prime</v>
      </c>
      <c r="J8" s="721"/>
      <c r="K8" s="721"/>
      <c r="L8" s="722"/>
      <c r="M8" s="539"/>
      <c r="N8" s="392"/>
    </row>
    <row r="9" spans="1:14" ht="22" customHeight="1">
      <c r="A9" s="392"/>
      <c r="B9" s="538"/>
      <c r="C9" s="725" t="s">
        <v>275</v>
      </c>
      <c r="D9" s="726"/>
      <c r="E9" s="726"/>
      <c r="F9" s="726"/>
      <c r="G9" s="726"/>
      <c r="H9" s="552"/>
      <c r="I9" s="727">
        <f>'do not touch'!$E$18</f>
        <v>7.7499999999999999E-2</v>
      </c>
      <c r="J9" s="727"/>
      <c r="K9" s="727"/>
      <c r="L9" s="728"/>
      <c r="M9" s="539"/>
      <c r="N9" s="392"/>
    </row>
    <row r="10" spans="1:14" ht="18.55">
      <c r="A10" s="392"/>
      <c r="B10" s="538"/>
      <c r="C10" s="725" t="s">
        <v>276</v>
      </c>
      <c r="D10" s="726"/>
      <c r="E10" s="726"/>
      <c r="F10" s="726"/>
      <c r="G10" s="726"/>
      <c r="H10" s="551"/>
      <c r="I10" s="727">
        <f>'do not touch'!$E$19</f>
        <v>-7.7499999999999999E-2</v>
      </c>
      <c r="J10" s="727"/>
      <c r="K10" s="727"/>
      <c r="L10" s="728"/>
      <c r="M10" s="539"/>
      <c r="N10" s="392"/>
    </row>
    <row r="11" spans="1:14" ht="18.55">
      <c r="A11" s="392"/>
      <c r="B11" s="538"/>
      <c r="C11" s="725" t="s">
        <v>277</v>
      </c>
      <c r="D11" s="726"/>
      <c r="E11" s="726"/>
      <c r="F11" s="726"/>
      <c r="G11" s="726"/>
      <c r="H11" s="551"/>
      <c r="I11" s="721">
        <f>'Inc Vacancy'!H36</f>
        <v>0</v>
      </c>
      <c r="J11" s="721"/>
      <c r="K11" s="721"/>
      <c r="L11" s="722"/>
      <c r="M11" s="539"/>
      <c r="N11" s="392"/>
    </row>
    <row r="12" spans="1:14" ht="18.55">
      <c r="A12" s="392"/>
      <c r="B12" s="538"/>
      <c r="C12" s="725" t="s">
        <v>278</v>
      </c>
      <c r="D12" s="726"/>
      <c r="E12" s="726"/>
      <c r="F12" s="726"/>
      <c r="G12" s="726"/>
      <c r="H12" s="551"/>
      <c r="I12" s="721">
        <f>IFERROR(IF('do not touch'!$E$13&gt;0,'do not touch'!E13,'do not touch'!G63),0)</f>
        <v>0</v>
      </c>
      <c r="J12" s="721"/>
      <c r="K12" s="721"/>
      <c r="L12" s="722"/>
      <c r="M12" s="539"/>
      <c r="N12" s="392"/>
    </row>
    <row r="13" spans="1:14" ht="18.55">
      <c r="A13" s="392"/>
      <c r="B13" s="538"/>
      <c r="C13" s="764" t="s">
        <v>272</v>
      </c>
      <c r="D13" s="765"/>
      <c r="E13" s="765"/>
      <c r="F13" s="765"/>
      <c r="G13" s="765"/>
      <c r="H13" s="553"/>
      <c r="I13" s="723">
        <f>'do not touch'!E32</f>
        <v>0</v>
      </c>
      <c r="J13" s="723"/>
      <c r="K13" s="723"/>
      <c r="L13" s="724"/>
      <c r="M13" s="539"/>
      <c r="N13" s="392"/>
    </row>
    <row r="14" spans="1:14" ht="15.65" customHeight="1">
      <c r="A14" s="392"/>
      <c r="B14" s="538"/>
      <c r="C14" s="483"/>
      <c r="D14" s="483"/>
      <c r="E14" s="483"/>
      <c r="F14" s="554"/>
      <c r="G14" s="483"/>
      <c r="H14" s="483"/>
      <c r="I14" s="514"/>
      <c r="J14" s="483"/>
      <c r="K14" s="483"/>
      <c r="L14" s="483"/>
      <c r="M14" s="539"/>
      <c r="N14" s="392"/>
    </row>
    <row r="15" spans="1:14" ht="21.65">
      <c r="A15" s="392"/>
      <c r="B15" s="538"/>
      <c r="C15" s="753" t="s">
        <v>139</v>
      </c>
      <c r="D15" s="754"/>
      <c r="E15" s="754"/>
      <c r="F15" s="754"/>
      <c r="G15" s="754"/>
      <c r="H15" s="754"/>
      <c r="I15" s="754"/>
      <c r="J15" s="754"/>
      <c r="K15" s="754"/>
      <c r="L15" s="755"/>
      <c r="M15" s="539"/>
      <c r="N15" s="392"/>
    </row>
    <row r="16" spans="1:14" ht="10" customHeight="1">
      <c r="A16" s="392"/>
      <c r="B16" s="538"/>
      <c r="C16" s="483"/>
      <c r="D16" s="483"/>
      <c r="E16" s="483"/>
      <c r="F16" s="554"/>
      <c r="G16" s="483"/>
      <c r="H16" s="483"/>
      <c r="I16" s="483"/>
      <c r="J16" s="483"/>
      <c r="K16" s="483"/>
      <c r="L16" s="483"/>
      <c r="M16" s="539"/>
      <c r="N16" s="392"/>
    </row>
    <row r="17" spans="1:14" ht="18.55">
      <c r="A17" s="392"/>
      <c r="B17" s="538"/>
      <c r="C17" s="519" t="s">
        <v>108</v>
      </c>
      <c r="D17" s="555"/>
      <c r="E17" s="555" t="s">
        <v>136</v>
      </c>
      <c r="F17" s="556"/>
      <c r="G17" s="682" t="s">
        <v>134</v>
      </c>
      <c r="H17" s="682"/>
      <c r="I17" s="682"/>
      <c r="J17" s="756" t="s">
        <v>135</v>
      </c>
      <c r="K17" s="757"/>
      <c r="L17" s="758"/>
      <c r="M17" s="539"/>
      <c r="N17" s="392"/>
    </row>
    <row r="18" spans="1:14" ht="18.55">
      <c r="A18" s="392"/>
      <c r="B18" s="538"/>
      <c r="C18" s="557" t="s">
        <v>109</v>
      </c>
      <c r="D18" s="558"/>
      <c r="E18" s="558" t="s">
        <v>109</v>
      </c>
      <c r="F18" s="559"/>
      <c r="G18" s="315" t="s">
        <v>110</v>
      </c>
      <c r="H18" s="315"/>
      <c r="I18" s="315" t="s">
        <v>111</v>
      </c>
      <c r="J18" s="560" t="s">
        <v>110</v>
      </c>
      <c r="K18" s="558"/>
      <c r="L18" s="559" t="s">
        <v>111</v>
      </c>
      <c r="M18" s="539"/>
      <c r="N18" s="392"/>
    </row>
    <row r="19" spans="1:14" ht="18.55">
      <c r="A19" s="392"/>
      <c r="B19" s="538"/>
      <c r="C19" s="561">
        <f>$I$9</f>
        <v>7.7499999999999999E-2</v>
      </c>
      <c r="D19" s="339"/>
      <c r="E19" s="562">
        <f>$I$9+$I$10</f>
        <v>0</v>
      </c>
      <c r="F19" s="339"/>
      <c r="G19" s="563">
        <f t="shared" ref="G19:G27" si="0">IFERROR($I$11/($I$7*E19),0)</f>
        <v>0</v>
      </c>
      <c r="H19" s="564"/>
      <c r="I19" s="565">
        <f t="shared" ref="I19:I27" si="1">$I$11-($I$7*E19)</f>
        <v>0</v>
      </c>
      <c r="J19" s="566">
        <f>IFERROR($I$11/((($I$7-($I$12/2))*E19)+$I$12),0)</f>
        <v>0</v>
      </c>
      <c r="K19" s="567"/>
      <c r="L19" s="568">
        <f>IFERROR($I$11-((($I$7-($I$12/2))*E19)+$I$12),0)</f>
        <v>0</v>
      </c>
      <c r="M19" s="539"/>
      <c r="N19" s="392"/>
    </row>
    <row r="20" spans="1:14" ht="18.55">
      <c r="A20" s="392"/>
      <c r="B20" s="538"/>
      <c r="C20" s="561">
        <f t="shared" ref="C20:C27" si="2">C19+0.005</f>
        <v>8.2500000000000004E-2</v>
      </c>
      <c r="D20" s="339"/>
      <c r="E20" s="562">
        <f t="shared" ref="E20:E27" si="3">E19+0.005</f>
        <v>5.0000000000000001E-3</v>
      </c>
      <c r="F20" s="339"/>
      <c r="G20" s="569">
        <f t="shared" si="0"/>
        <v>0</v>
      </c>
      <c r="H20" s="570"/>
      <c r="I20" s="571">
        <f t="shared" si="1"/>
        <v>0</v>
      </c>
      <c r="J20" s="566">
        <f t="shared" ref="J20:J27" si="4">IFERROR($I$11/((($I$7-($I$12/2))*E20)+$I$12),0)</f>
        <v>0</v>
      </c>
      <c r="K20" s="567"/>
      <c r="L20" s="568">
        <f t="shared" ref="L20:L27" si="5">IFERROR($I$11-((($I$7-($I$12/2))*E20)+$I$12),0)</f>
        <v>0</v>
      </c>
      <c r="M20" s="539"/>
      <c r="N20" s="392"/>
    </row>
    <row r="21" spans="1:14" ht="18.55">
      <c r="A21" s="392"/>
      <c r="B21" s="538"/>
      <c r="C21" s="561">
        <f t="shared" si="2"/>
        <v>8.7500000000000008E-2</v>
      </c>
      <c r="D21" s="339"/>
      <c r="E21" s="562">
        <f t="shared" si="3"/>
        <v>0.01</v>
      </c>
      <c r="F21" s="339"/>
      <c r="G21" s="569">
        <f t="shared" si="0"/>
        <v>0</v>
      </c>
      <c r="H21" s="570"/>
      <c r="I21" s="571">
        <f t="shared" si="1"/>
        <v>0</v>
      </c>
      <c r="J21" s="566">
        <f t="shared" si="4"/>
        <v>0</v>
      </c>
      <c r="K21" s="567"/>
      <c r="L21" s="568">
        <f t="shared" si="5"/>
        <v>0</v>
      </c>
      <c r="M21" s="539"/>
      <c r="N21" s="392"/>
    </row>
    <row r="22" spans="1:14" ht="18.55">
      <c r="A22" s="392"/>
      <c r="B22" s="538"/>
      <c r="C22" s="561">
        <f t="shared" si="2"/>
        <v>9.2500000000000013E-2</v>
      </c>
      <c r="D22" s="339"/>
      <c r="E22" s="562">
        <f t="shared" si="3"/>
        <v>1.4999999999999999E-2</v>
      </c>
      <c r="F22" s="339"/>
      <c r="G22" s="569">
        <f t="shared" si="0"/>
        <v>0</v>
      </c>
      <c r="H22" s="570"/>
      <c r="I22" s="571">
        <f t="shared" si="1"/>
        <v>0</v>
      </c>
      <c r="J22" s="566">
        <f t="shared" si="4"/>
        <v>0</v>
      </c>
      <c r="K22" s="567"/>
      <c r="L22" s="568">
        <f t="shared" si="5"/>
        <v>0</v>
      </c>
      <c r="M22" s="539"/>
      <c r="N22" s="392"/>
    </row>
    <row r="23" spans="1:14" ht="18.55">
      <c r="A23" s="392"/>
      <c r="B23" s="538"/>
      <c r="C23" s="561">
        <f t="shared" si="2"/>
        <v>9.7500000000000017E-2</v>
      </c>
      <c r="D23" s="339"/>
      <c r="E23" s="562">
        <f t="shared" si="3"/>
        <v>0.02</v>
      </c>
      <c r="F23" s="339"/>
      <c r="G23" s="569">
        <f t="shared" si="0"/>
        <v>0</v>
      </c>
      <c r="H23" s="570"/>
      <c r="I23" s="571">
        <f t="shared" si="1"/>
        <v>0</v>
      </c>
      <c r="J23" s="566">
        <f t="shared" si="4"/>
        <v>0</v>
      </c>
      <c r="K23" s="567"/>
      <c r="L23" s="568">
        <f t="shared" si="5"/>
        <v>0</v>
      </c>
      <c r="M23" s="539"/>
      <c r="N23" s="392"/>
    </row>
    <row r="24" spans="1:14" ht="18.55">
      <c r="A24" s="392"/>
      <c r="B24" s="538"/>
      <c r="C24" s="561">
        <f t="shared" si="2"/>
        <v>0.10250000000000002</v>
      </c>
      <c r="D24" s="339"/>
      <c r="E24" s="562">
        <f t="shared" si="3"/>
        <v>2.5000000000000001E-2</v>
      </c>
      <c r="F24" s="339"/>
      <c r="G24" s="569">
        <f t="shared" si="0"/>
        <v>0</v>
      </c>
      <c r="H24" s="570"/>
      <c r="I24" s="571">
        <f t="shared" si="1"/>
        <v>0</v>
      </c>
      <c r="J24" s="566">
        <f t="shared" si="4"/>
        <v>0</v>
      </c>
      <c r="K24" s="567"/>
      <c r="L24" s="568">
        <f t="shared" si="5"/>
        <v>0</v>
      </c>
      <c r="M24" s="539"/>
      <c r="N24" s="392"/>
    </row>
    <row r="25" spans="1:14" ht="18.55">
      <c r="A25" s="392"/>
      <c r="B25" s="538"/>
      <c r="C25" s="561">
        <f t="shared" si="2"/>
        <v>0.10750000000000003</v>
      </c>
      <c r="D25" s="339"/>
      <c r="E25" s="562">
        <f t="shared" si="3"/>
        <v>3.0000000000000002E-2</v>
      </c>
      <c r="F25" s="339"/>
      <c r="G25" s="569">
        <f t="shared" si="0"/>
        <v>0</v>
      </c>
      <c r="H25" s="570"/>
      <c r="I25" s="571">
        <f t="shared" si="1"/>
        <v>0</v>
      </c>
      <c r="J25" s="566">
        <f t="shared" si="4"/>
        <v>0</v>
      </c>
      <c r="K25" s="567"/>
      <c r="L25" s="568">
        <f t="shared" si="5"/>
        <v>0</v>
      </c>
      <c r="M25" s="539"/>
      <c r="N25" s="392"/>
    </row>
    <row r="26" spans="1:14" ht="18.55">
      <c r="A26" s="392"/>
      <c r="B26" s="538"/>
      <c r="C26" s="561">
        <f t="shared" si="2"/>
        <v>0.11250000000000003</v>
      </c>
      <c r="D26" s="339"/>
      <c r="E26" s="562">
        <f t="shared" si="3"/>
        <v>3.5000000000000003E-2</v>
      </c>
      <c r="F26" s="339"/>
      <c r="G26" s="569">
        <f t="shared" si="0"/>
        <v>0</v>
      </c>
      <c r="H26" s="570"/>
      <c r="I26" s="571">
        <f t="shared" si="1"/>
        <v>0</v>
      </c>
      <c r="J26" s="566">
        <f t="shared" si="4"/>
        <v>0</v>
      </c>
      <c r="K26" s="567"/>
      <c r="L26" s="568">
        <f t="shared" si="5"/>
        <v>0</v>
      </c>
      <c r="M26" s="539"/>
      <c r="N26" s="392"/>
    </row>
    <row r="27" spans="1:14" ht="18.55">
      <c r="A27" s="392"/>
      <c r="B27" s="538"/>
      <c r="C27" s="572">
        <f t="shared" si="2"/>
        <v>0.11750000000000003</v>
      </c>
      <c r="D27" s="573"/>
      <c r="E27" s="574">
        <f t="shared" si="3"/>
        <v>0.04</v>
      </c>
      <c r="F27" s="573"/>
      <c r="G27" s="575">
        <f t="shared" si="0"/>
        <v>0</v>
      </c>
      <c r="H27" s="576"/>
      <c r="I27" s="577">
        <f t="shared" si="1"/>
        <v>0</v>
      </c>
      <c r="J27" s="578">
        <f t="shared" si="4"/>
        <v>0</v>
      </c>
      <c r="K27" s="579"/>
      <c r="L27" s="580">
        <f t="shared" si="5"/>
        <v>0</v>
      </c>
      <c r="M27" s="539"/>
      <c r="N27" s="392"/>
    </row>
    <row r="28" spans="1:14" ht="10" customHeight="1">
      <c r="A28" s="392"/>
      <c r="B28" s="538"/>
      <c r="C28" s="581"/>
      <c r="D28" s="483"/>
      <c r="E28" s="581"/>
      <c r="F28" s="483"/>
      <c r="G28" s="582"/>
      <c r="H28" s="483"/>
      <c r="I28" s="583"/>
      <c r="J28" s="582"/>
      <c r="K28" s="582"/>
      <c r="L28" s="583"/>
      <c r="M28" s="539"/>
      <c r="N28" s="392"/>
    </row>
    <row r="29" spans="1:14" ht="21.65">
      <c r="A29" s="392"/>
      <c r="B29" s="538"/>
      <c r="C29" s="584"/>
      <c r="D29" s="585"/>
      <c r="E29" s="585"/>
      <c r="F29" s="586"/>
      <c r="G29" s="587" t="s">
        <v>112</v>
      </c>
      <c r="H29" s="585"/>
      <c r="I29" s="588">
        <f>IFERROR(I11/I7,0)</f>
        <v>0</v>
      </c>
      <c r="J29" s="746">
        <f>IFERROR((I11-I12)/(I7-(I12)),0)</f>
        <v>0</v>
      </c>
      <c r="K29" s="746"/>
      <c r="L29" s="747"/>
      <c r="M29" s="539"/>
      <c r="N29" s="392"/>
    </row>
    <row r="30" spans="1:14" ht="30.75" customHeight="1">
      <c r="A30" s="392"/>
      <c r="B30" s="538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539"/>
      <c r="N30" s="392"/>
    </row>
    <row r="31" spans="1:14" ht="21.65">
      <c r="A31" s="392"/>
      <c r="B31" s="538"/>
      <c r="C31" s="759" t="s">
        <v>140</v>
      </c>
      <c r="D31" s="760"/>
      <c r="E31" s="760"/>
      <c r="F31" s="760"/>
      <c r="G31" s="760"/>
      <c r="H31" s="760"/>
      <c r="I31" s="760"/>
      <c r="J31" s="760"/>
      <c r="K31" s="760"/>
      <c r="L31" s="761"/>
      <c r="M31" s="539"/>
      <c r="N31" s="392"/>
    </row>
    <row r="32" spans="1:14" ht="10" customHeight="1">
      <c r="A32" s="392"/>
      <c r="B32" s="538"/>
      <c r="C32" s="589"/>
      <c r="D32" s="483"/>
      <c r="E32" s="554"/>
      <c r="F32" s="483"/>
      <c r="G32" s="483"/>
      <c r="H32" s="483"/>
      <c r="I32" s="483"/>
      <c r="J32" s="582"/>
      <c r="K32" s="590"/>
      <c r="L32" s="392"/>
      <c r="M32" s="539"/>
      <c r="N32" s="392"/>
    </row>
    <row r="33" spans="1:14" ht="18.55">
      <c r="A33" s="392"/>
      <c r="B33" s="538"/>
      <c r="C33" s="750" t="s">
        <v>123</v>
      </c>
      <c r="D33" s="751"/>
      <c r="E33" s="751"/>
      <c r="F33" s="751"/>
      <c r="G33" s="752"/>
      <c r="H33" s="591"/>
      <c r="I33" s="750" t="s">
        <v>124</v>
      </c>
      <c r="J33" s="751"/>
      <c r="K33" s="751"/>
      <c r="L33" s="752"/>
      <c r="M33" s="539"/>
      <c r="N33" s="392"/>
    </row>
    <row r="34" spans="1:14" ht="7.15" customHeight="1">
      <c r="A34" s="392"/>
      <c r="B34" s="538"/>
      <c r="C34" s="592"/>
      <c r="D34" s="593"/>
      <c r="E34" s="593"/>
      <c r="F34" s="593"/>
      <c r="G34" s="594"/>
      <c r="H34" s="591"/>
      <c r="I34" s="592"/>
      <c r="J34" s="593"/>
      <c r="K34" s="593"/>
      <c r="L34" s="594"/>
      <c r="M34" s="539"/>
      <c r="N34" s="392"/>
    </row>
    <row r="35" spans="1:14" ht="18.55">
      <c r="A35" s="392"/>
      <c r="B35" s="538"/>
      <c r="C35" s="595"/>
      <c r="D35" s="596"/>
      <c r="E35" s="597" t="s">
        <v>125</v>
      </c>
      <c r="F35" s="762">
        <f>+Analysis!I9</f>
        <v>0</v>
      </c>
      <c r="G35" s="763"/>
      <c r="H35" s="598"/>
      <c r="I35" s="599"/>
      <c r="J35" s="597" t="s">
        <v>125</v>
      </c>
      <c r="K35" s="748">
        <v>15</v>
      </c>
      <c r="L35" s="749"/>
      <c r="M35" s="539"/>
      <c r="N35" s="392"/>
    </row>
    <row r="36" spans="1:14" ht="8.5" customHeight="1">
      <c r="A36" s="392"/>
      <c r="B36" s="538"/>
      <c r="C36" s="600"/>
      <c r="D36" s="601"/>
      <c r="E36" s="601"/>
      <c r="F36" s="601"/>
      <c r="G36" s="602"/>
      <c r="H36" s="392"/>
      <c r="I36" s="603"/>
      <c r="J36" s="601"/>
      <c r="K36" s="601"/>
      <c r="L36" s="604"/>
      <c r="M36" s="539"/>
      <c r="N36" s="392"/>
    </row>
    <row r="37" spans="1:14" ht="16.149999999999999" customHeight="1">
      <c r="A37" s="392"/>
      <c r="B37" s="605"/>
      <c r="C37" s="606" t="s">
        <v>126</v>
      </c>
      <c r="D37" s="607"/>
      <c r="E37" s="608" t="s">
        <v>141</v>
      </c>
      <c r="F37" s="732" t="s">
        <v>248</v>
      </c>
      <c r="G37" s="733"/>
      <c r="H37" s="598"/>
      <c r="I37" s="609" t="s">
        <v>126</v>
      </c>
      <c r="J37" s="610" t="s">
        <v>141</v>
      </c>
      <c r="K37" s="732" t="s">
        <v>248</v>
      </c>
      <c r="L37" s="733"/>
      <c r="M37" s="539"/>
      <c r="N37" s="392"/>
    </row>
    <row r="38" spans="1:14" ht="18.55">
      <c r="A38" s="392"/>
      <c r="B38" s="605"/>
      <c r="C38" s="611" t="s">
        <v>118</v>
      </c>
      <c r="D38" s="612"/>
      <c r="E38" s="613" t="s">
        <v>142</v>
      </c>
      <c r="F38" s="734"/>
      <c r="G38" s="735"/>
      <c r="H38" s="598"/>
      <c r="I38" s="614" t="s">
        <v>118</v>
      </c>
      <c r="J38" s="558" t="s">
        <v>142</v>
      </c>
      <c r="K38" s="734"/>
      <c r="L38" s="735"/>
      <c r="M38" s="539"/>
      <c r="N38" s="392"/>
    </row>
    <row r="39" spans="1:14" ht="18.55">
      <c r="A39" s="392"/>
      <c r="B39" s="538"/>
      <c r="C39" s="743">
        <f>+C19</f>
        <v>7.7499999999999999E-2</v>
      </c>
      <c r="D39" s="744"/>
      <c r="E39" s="616">
        <f t="shared" ref="E39:E49" si="6">IFERROR(-PV((C39/12),($F$35*12),($I$11/$I$13/12),0),0)</f>
        <v>0</v>
      </c>
      <c r="F39" s="730">
        <f t="shared" ref="F39:F49" si="7">E39-$I$7</f>
        <v>0</v>
      </c>
      <c r="G39" s="731"/>
      <c r="H39" s="392"/>
      <c r="I39" s="615">
        <f>+C39</f>
        <v>7.7499999999999999E-2</v>
      </c>
      <c r="J39" s="616">
        <f t="shared" ref="J39:J49" si="8">IFERROR(-PV((I39/12),($K$35*12),($I$11/$I$13/12),0),0)</f>
        <v>0</v>
      </c>
      <c r="K39" s="730">
        <f t="shared" ref="K39:K49" si="9">J39-$I$7</f>
        <v>0</v>
      </c>
      <c r="L39" s="731"/>
      <c r="M39" s="539"/>
      <c r="N39" s="392"/>
    </row>
    <row r="40" spans="1:14" ht="18.55">
      <c r="A40" s="392"/>
      <c r="B40" s="538"/>
      <c r="C40" s="739">
        <f t="shared" ref="C40:C49" si="10">C39+0.0025</f>
        <v>0.08</v>
      </c>
      <c r="D40" s="740"/>
      <c r="E40" s="618">
        <f t="shared" si="6"/>
        <v>0</v>
      </c>
      <c r="F40" s="736">
        <f t="shared" si="7"/>
        <v>0</v>
      </c>
      <c r="G40" s="737"/>
      <c r="H40" s="392"/>
      <c r="I40" s="617">
        <f t="shared" ref="I40:I49" si="11">I39+0.0025</f>
        <v>0.08</v>
      </c>
      <c r="J40" s="618">
        <f t="shared" si="8"/>
        <v>0</v>
      </c>
      <c r="K40" s="736">
        <f t="shared" si="9"/>
        <v>0</v>
      </c>
      <c r="L40" s="737"/>
      <c r="M40" s="619"/>
      <c r="N40" s="392"/>
    </row>
    <row r="41" spans="1:14" ht="18.55">
      <c r="A41" s="392"/>
      <c r="B41" s="538"/>
      <c r="C41" s="739">
        <f t="shared" si="10"/>
        <v>8.2500000000000004E-2</v>
      </c>
      <c r="D41" s="740"/>
      <c r="E41" s="618">
        <f t="shared" si="6"/>
        <v>0</v>
      </c>
      <c r="F41" s="736">
        <f t="shared" si="7"/>
        <v>0</v>
      </c>
      <c r="G41" s="737"/>
      <c r="H41" s="392"/>
      <c r="I41" s="617">
        <f t="shared" si="11"/>
        <v>8.2500000000000004E-2</v>
      </c>
      <c r="J41" s="618">
        <f t="shared" si="8"/>
        <v>0</v>
      </c>
      <c r="K41" s="736">
        <f t="shared" si="9"/>
        <v>0</v>
      </c>
      <c r="L41" s="737"/>
      <c r="M41" s="550"/>
      <c r="N41" s="392"/>
    </row>
    <row r="42" spans="1:14" ht="18.55">
      <c r="A42" s="392"/>
      <c r="B42" s="620"/>
      <c r="C42" s="739">
        <f t="shared" si="10"/>
        <v>8.5000000000000006E-2</v>
      </c>
      <c r="D42" s="740"/>
      <c r="E42" s="618">
        <f t="shared" si="6"/>
        <v>0</v>
      </c>
      <c r="F42" s="736">
        <f t="shared" si="7"/>
        <v>0</v>
      </c>
      <c r="G42" s="737"/>
      <c r="H42" s="621"/>
      <c r="I42" s="617">
        <f t="shared" si="11"/>
        <v>8.5000000000000006E-2</v>
      </c>
      <c r="J42" s="618">
        <f t="shared" si="8"/>
        <v>0</v>
      </c>
      <c r="K42" s="736">
        <f t="shared" si="9"/>
        <v>0</v>
      </c>
      <c r="L42" s="737"/>
      <c r="M42" s="622"/>
      <c r="N42" s="392"/>
    </row>
    <row r="43" spans="1:14" ht="18.55">
      <c r="A43" s="392"/>
      <c r="B43" s="620"/>
      <c r="C43" s="739">
        <f t="shared" si="10"/>
        <v>8.7500000000000008E-2</v>
      </c>
      <c r="D43" s="740"/>
      <c r="E43" s="618">
        <f t="shared" si="6"/>
        <v>0</v>
      </c>
      <c r="F43" s="736">
        <f t="shared" si="7"/>
        <v>0</v>
      </c>
      <c r="G43" s="737"/>
      <c r="H43" s="392"/>
      <c r="I43" s="617">
        <f t="shared" si="11"/>
        <v>8.7500000000000008E-2</v>
      </c>
      <c r="J43" s="618">
        <f t="shared" si="8"/>
        <v>0</v>
      </c>
      <c r="K43" s="736">
        <f t="shared" si="9"/>
        <v>0</v>
      </c>
      <c r="L43" s="737"/>
      <c r="M43" s="622"/>
      <c r="N43" s="392"/>
    </row>
    <row r="44" spans="1:14" ht="18.55">
      <c r="A44" s="392"/>
      <c r="B44" s="620"/>
      <c r="C44" s="739">
        <f t="shared" si="10"/>
        <v>9.0000000000000011E-2</v>
      </c>
      <c r="D44" s="740"/>
      <c r="E44" s="618">
        <f t="shared" si="6"/>
        <v>0</v>
      </c>
      <c r="F44" s="736">
        <f t="shared" si="7"/>
        <v>0</v>
      </c>
      <c r="G44" s="737"/>
      <c r="H44" s="621"/>
      <c r="I44" s="617">
        <f t="shared" si="11"/>
        <v>9.0000000000000011E-2</v>
      </c>
      <c r="J44" s="618">
        <f t="shared" si="8"/>
        <v>0</v>
      </c>
      <c r="K44" s="736">
        <f t="shared" si="9"/>
        <v>0</v>
      </c>
      <c r="L44" s="737"/>
      <c r="M44" s="622"/>
      <c r="N44" s="392"/>
    </row>
    <row r="45" spans="1:14" ht="18.55">
      <c r="A45" s="392"/>
      <c r="B45" s="620"/>
      <c r="C45" s="739">
        <f t="shared" si="10"/>
        <v>9.2500000000000013E-2</v>
      </c>
      <c r="D45" s="740"/>
      <c r="E45" s="618">
        <f t="shared" si="6"/>
        <v>0</v>
      </c>
      <c r="F45" s="736">
        <f t="shared" si="7"/>
        <v>0</v>
      </c>
      <c r="G45" s="737"/>
      <c r="H45" s="392"/>
      <c r="I45" s="617">
        <f t="shared" si="11"/>
        <v>9.2500000000000013E-2</v>
      </c>
      <c r="J45" s="618">
        <f t="shared" si="8"/>
        <v>0</v>
      </c>
      <c r="K45" s="736">
        <f t="shared" si="9"/>
        <v>0</v>
      </c>
      <c r="L45" s="737"/>
      <c r="M45" s="622"/>
      <c r="N45" s="392"/>
    </row>
    <row r="46" spans="1:14" ht="18.55">
      <c r="A46" s="392"/>
      <c r="B46" s="620"/>
      <c r="C46" s="739">
        <f t="shared" si="10"/>
        <v>9.5000000000000015E-2</v>
      </c>
      <c r="D46" s="740"/>
      <c r="E46" s="618">
        <f t="shared" si="6"/>
        <v>0</v>
      </c>
      <c r="F46" s="736">
        <f t="shared" si="7"/>
        <v>0</v>
      </c>
      <c r="G46" s="737"/>
      <c r="H46" s="621"/>
      <c r="I46" s="617">
        <f t="shared" si="11"/>
        <v>9.5000000000000015E-2</v>
      </c>
      <c r="J46" s="618">
        <f t="shared" si="8"/>
        <v>0</v>
      </c>
      <c r="K46" s="736">
        <f t="shared" si="9"/>
        <v>0</v>
      </c>
      <c r="L46" s="737"/>
      <c r="M46" s="622"/>
      <c r="N46" s="392"/>
    </row>
    <row r="47" spans="1:14" ht="18.55">
      <c r="A47" s="392"/>
      <c r="B47" s="620"/>
      <c r="C47" s="739">
        <f t="shared" si="10"/>
        <v>9.7500000000000017E-2</v>
      </c>
      <c r="D47" s="740"/>
      <c r="E47" s="618">
        <f t="shared" si="6"/>
        <v>0</v>
      </c>
      <c r="F47" s="736">
        <f t="shared" si="7"/>
        <v>0</v>
      </c>
      <c r="G47" s="737"/>
      <c r="H47" s="392"/>
      <c r="I47" s="617">
        <f t="shared" si="11"/>
        <v>9.7500000000000017E-2</v>
      </c>
      <c r="J47" s="618">
        <f t="shared" si="8"/>
        <v>0</v>
      </c>
      <c r="K47" s="736">
        <f t="shared" si="9"/>
        <v>0</v>
      </c>
      <c r="L47" s="737"/>
      <c r="M47" s="622"/>
      <c r="N47" s="392"/>
    </row>
    <row r="48" spans="1:14" ht="18.55">
      <c r="A48" s="392"/>
      <c r="B48" s="620"/>
      <c r="C48" s="739">
        <f t="shared" si="10"/>
        <v>0.10000000000000002</v>
      </c>
      <c r="D48" s="740"/>
      <c r="E48" s="618">
        <f t="shared" si="6"/>
        <v>0</v>
      </c>
      <c r="F48" s="736">
        <f t="shared" si="7"/>
        <v>0</v>
      </c>
      <c r="G48" s="737"/>
      <c r="H48" s="621"/>
      <c r="I48" s="617">
        <f t="shared" si="11"/>
        <v>0.10000000000000002</v>
      </c>
      <c r="J48" s="618">
        <f t="shared" si="8"/>
        <v>0</v>
      </c>
      <c r="K48" s="736">
        <f t="shared" si="9"/>
        <v>0</v>
      </c>
      <c r="L48" s="737"/>
      <c r="M48" s="622"/>
      <c r="N48" s="392"/>
    </row>
    <row r="49" spans="1:14" ht="18.55">
      <c r="A49" s="392"/>
      <c r="B49" s="620"/>
      <c r="C49" s="741">
        <f t="shared" si="10"/>
        <v>0.10250000000000002</v>
      </c>
      <c r="D49" s="742"/>
      <c r="E49" s="624">
        <f t="shared" si="6"/>
        <v>0</v>
      </c>
      <c r="F49" s="729">
        <f t="shared" si="7"/>
        <v>0</v>
      </c>
      <c r="G49" s="729"/>
      <c r="H49" s="392"/>
      <c r="I49" s="623">
        <f t="shared" si="11"/>
        <v>0.10250000000000002</v>
      </c>
      <c r="J49" s="624">
        <f t="shared" si="8"/>
        <v>0</v>
      </c>
      <c r="K49" s="729">
        <f t="shared" si="9"/>
        <v>0</v>
      </c>
      <c r="L49" s="738"/>
      <c r="M49" s="622"/>
      <c r="N49" s="392"/>
    </row>
    <row r="50" spans="1:14" ht="17.899999999999999" thickBot="1">
      <c r="A50" s="392"/>
      <c r="B50" s="625"/>
      <c r="C50" s="626">
        <f ca="1">NOW()</f>
        <v>44983.505659606482</v>
      </c>
      <c r="D50" s="627"/>
      <c r="E50" s="627"/>
      <c r="F50" s="627"/>
      <c r="G50" s="627"/>
      <c r="H50" s="627"/>
      <c r="I50" s="627"/>
      <c r="J50" s="627"/>
      <c r="K50" s="627"/>
      <c r="L50" s="627"/>
      <c r="M50" s="628"/>
      <c r="N50" s="392"/>
    </row>
    <row r="51" spans="1:14" ht="17.25">
      <c r="A51" s="392"/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</row>
    <row r="52" spans="1:14" ht="17.25">
      <c r="A52" s="392"/>
      <c r="B52" s="392"/>
      <c r="C52" s="392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2"/>
    </row>
  </sheetData>
  <sheetProtection algorithmName="SHA-512" hashValue="EOYdIEEMZPCllC3vvZF+CuhO7zilmQ9pBiAbA7+vwevVwEAgBYIyLVEvMbM07rGMwk8+wWNh4m9/pgLNVk9hbA==" saltValue="VC9NWNY8cwV8L95ByNglPg==" spinCount="100000" sheet="1" selectLockedCells="1"/>
  <mergeCells count="60">
    <mergeCell ref="C3:L3"/>
    <mergeCell ref="C4:L4"/>
    <mergeCell ref="J29:L29"/>
    <mergeCell ref="F47:G47"/>
    <mergeCell ref="K35:L35"/>
    <mergeCell ref="I33:L33"/>
    <mergeCell ref="C33:G33"/>
    <mergeCell ref="C15:L15"/>
    <mergeCell ref="J17:L17"/>
    <mergeCell ref="G17:I17"/>
    <mergeCell ref="C31:L31"/>
    <mergeCell ref="F35:G35"/>
    <mergeCell ref="K47:L47"/>
    <mergeCell ref="C13:G13"/>
    <mergeCell ref="I11:L11"/>
    <mergeCell ref="K44:L44"/>
    <mergeCell ref="C48:D48"/>
    <mergeCell ref="C49:D49"/>
    <mergeCell ref="F37:G38"/>
    <mergeCell ref="F39:G39"/>
    <mergeCell ref="F40:G40"/>
    <mergeCell ref="C42:D42"/>
    <mergeCell ref="C43:D43"/>
    <mergeCell ref="C44:D44"/>
    <mergeCell ref="C45:D45"/>
    <mergeCell ref="C46:D46"/>
    <mergeCell ref="C47:D47"/>
    <mergeCell ref="C39:D39"/>
    <mergeCell ref="C40:D40"/>
    <mergeCell ref="C41:D41"/>
    <mergeCell ref="F41:G41"/>
    <mergeCell ref="F48:G48"/>
    <mergeCell ref="F49:G49"/>
    <mergeCell ref="K39:L39"/>
    <mergeCell ref="K37:L38"/>
    <mergeCell ref="K40:L40"/>
    <mergeCell ref="F42:G42"/>
    <mergeCell ref="F43:G43"/>
    <mergeCell ref="F44:G44"/>
    <mergeCell ref="F45:G45"/>
    <mergeCell ref="F46:G46"/>
    <mergeCell ref="K43:L43"/>
    <mergeCell ref="K42:L42"/>
    <mergeCell ref="K41:L41"/>
    <mergeCell ref="K49:L49"/>
    <mergeCell ref="K48:L48"/>
    <mergeCell ref="K46:L46"/>
    <mergeCell ref="K45:L45"/>
    <mergeCell ref="C7:G7"/>
    <mergeCell ref="I7:L7"/>
    <mergeCell ref="I8:L8"/>
    <mergeCell ref="I9:L9"/>
    <mergeCell ref="I10:L10"/>
    <mergeCell ref="I12:L12"/>
    <mergeCell ref="I13:L13"/>
    <mergeCell ref="C8:G8"/>
    <mergeCell ref="C9:G9"/>
    <mergeCell ref="C10:G10"/>
    <mergeCell ref="C11:G11"/>
    <mergeCell ref="C12:G12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32A1-FF9C-494B-95B6-B062E356B0EE}">
  <sheetPr>
    <tabColor rgb="FFCBB26A"/>
    <pageSetUpPr fitToPage="1"/>
  </sheetPr>
  <dimension ref="B1:W22"/>
  <sheetViews>
    <sheetView showGridLines="0" zoomScale="63" zoomScaleNormal="63" workbookViewId="0">
      <selection activeCell="K35" sqref="K35:L35"/>
    </sheetView>
  </sheetViews>
  <sheetFormatPr defaultRowHeight="14.15"/>
  <cols>
    <col min="1" max="1" width="1.890625" customWidth="1"/>
    <col min="2" max="2" width="2.60546875" customWidth="1"/>
    <col min="19" max="19" width="10.78515625" customWidth="1"/>
    <col min="20" max="20" width="2.60546875" customWidth="1"/>
  </cols>
  <sheetData>
    <row r="1" spans="2:23" ht="8.25" customHeight="1" thickBot="1"/>
    <row r="2" spans="2:23" ht="15.65" customHeight="1"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</row>
    <row r="3" spans="2:23" ht="42.85" customHeight="1" thickBot="1">
      <c r="B3" s="177"/>
      <c r="C3" s="767" t="s">
        <v>180</v>
      </c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181"/>
    </row>
    <row r="4" spans="2:23">
      <c r="B4" s="177"/>
      <c r="C4" s="190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2"/>
      <c r="T4" s="181"/>
    </row>
    <row r="5" spans="2:23" ht="23">
      <c r="B5" s="177"/>
      <c r="C5" s="193" t="s">
        <v>172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94"/>
      <c r="T5" s="181"/>
    </row>
    <row r="6" spans="2:23" ht="14.35">
      <c r="B6" s="177"/>
      <c r="C6" s="195"/>
      <c r="D6" s="186" t="s">
        <v>178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94"/>
      <c r="T6" s="181"/>
    </row>
    <row r="7" spans="2:23" ht="14.35">
      <c r="B7" s="177"/>
      <c r="C7" s="195"/>
      <c r="D7" s="186" t="s">
        <v>179</v>
      </c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94"/>
      <c r="T7" s="181"/>
    </row>
    <row r="8" spans="2:23">
      <c r="B8" s="177"/>
      <c r="C8" s="19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94"/>
      <c r="T8" s="181"/>
    </row>
    <row r="9" spans="2:23" ht="23">
      <c r="B9" s="177"/>
      <c r="C9" s="193" t="s">
        <v>173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94"/>
      <c r="T9" s="181"/>
    </row>
    <row r="10" spans="2:23" ht="15.25">
      <c r="B10" s="177"/>
      <c r="C10" s="196"/>
      <c r="D10" s="188" t="s">
        <v>154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97"/>
      <c r="T10" s="182"/>
      <c r="U10" s="141"/>
      <c r="V10" s="141"/>
      <c r="W10" s="141"/>
    </row>
    <row r="11" spans="2:23" ht="22.75">
      <c r="B11" s="177"/>
      <c r="C11" s="193"/>
      <c r="D11" s="202" t="s">
        <v>181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97"/>
      <c r="T11" s="182"/>
      <c r="U11" s="141"/>
      <c r="V11" s="141"/>
      <c r="W11" s="141"/>
    </row>
    <row r="12" spans="2:23" ht="22.75">
      <c r="B12" s="177"/>
      <c r="C12" s="193"/>
      <c r="D12" s="188" t="s">
        <v>155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97"/>
      <c r="T12" s="182"/>
      <c r="U12" s="141"/>
      <c r="V12" s="141"/>
      <c r="W12" s="141"/>
    </row>
    <row r="13" spans="2:23" ht="22.75">
      <c r="B13" s="177"/>
      <c r="C13" s="193"/>
      <c r="D13" s="766" t="s">
        <v>159</v>
      </c>
      <c r="E13" s="766"/>
      <c r="F13" s="766"/>
      <c r="G13" s="766"/>
      <c r="H13" s="766"/>
      <c r="I13" s="766"/>
      <c r="J13" s="766"/>
      <c r="K13" s="766"/>
      <c r="L13" s="766"/>
      <c r="M13" s="766"/>
      <c r="N13" s="766"/>
      <c r="O13" s="766"/>
      <c r="P13" s="766"/>
      <c r="Q13" s="766"/>
      <c r="R13" s="766"/>
      <c r="S13" s="194"/>
      <c r="T13" s="181"/>
    </row>
    <row r="14" spans="2:23" ht="22.75">
      <c r="B14" s="177"/>
      <c r="C14" s="193"/>
      <c r="D14" s="766"/>
      <c r="E14" s="766"/>
      <c r="F14" s="766"/>
      <c r="G14" s="766"/>
      <c r="H14" s="766"/>
      <c r="I14" s="766"/>
      <c r="J14" s="766"/>
      <c r="K14" s="766"/>
      <c r="L14" s="766"/>
      <c r="M14" s="766"/>
      <c r="N14" s="766"/>
      <c r="O14" s="766"/>
      <c r="P14" s="766"/>
      <c r="Q14" s="766"/>
      <c r="R14" s="766"/>
      <c r="S14" s="194"/>
      <c r="T14" s="181"/>
    </row>
    <row r="15" spans="2:23" ht="23">
      <c r="B15" s="177"/>
      <c r="C15" s="193" t="s">
        <v>174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94"/>
      <c r="T15" s="181"/>
    </row>
    <row r="16" spans="2:23">
      <c r="B16" s="177"/>
      <c r="C16" s="195"/>
      <c r="D16" s="185" t="s">
        <v>156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94"/>
      <c r="T16" s="181"/>
    </row>
    <row r="17" spans="2:20">
      <c r="B17" s="177"/>
      <c r="C17" s="19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94"/>
      <c r="T17" s="181"/>
    </row>
    <row r="18" spans="2:20" ht="23">
      <c r="B18" s="177"/>
      <c r="C18" s="193" t="s">
        <v>175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94"/>
      <c r="T18" s="181"/>
    </row>
    <row r="19" spans="2:20">
      <c r="B19" s="177"/>
      <c r="C19" s="195"/>
      <c r="D19" s="185" t="s">
        <v>157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5"/>
      <c r="S19" s="194"/>
      <c r="T19" s="181"/>
    </row>
    <row r="20" spans="2:20">
      <c r="B20" s="177"/>
      <c r="C20" s="195"/>
      <c r="D20" s="189" t="s">
        <v>158</v>
      </c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5"/>
      <c r="S20" s="194"/>
      <c r="T20" s="181"/>
    </row>
    <row r="21" spans="2:20" ht="14.8" thickBot="1">
      <c r="B21" s="177"/>
      <c r="C21" s="198"/>
      <c r="D21" s="199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199"/>
      <c r="Q21" s="199"/>
      <c r="R21" s="199"/>
      <c r="S21" s="201"/>
      <c r="T21" s="181"/>
    </row>
    <row r="22" spans="2:20" ht="14.8" thickBot="1">
      <c r="B22" s="178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4"/>
    </row>
  </sheetData>
  <sheetProtection algorithmName="SHA-512" hashValue="JoeIAZlo7KboIh3jx1XirUaHC6qGs86MaqUeFO7jGxVGnp26QZsro6sI+aJDPSj5rH27AaqDc4JgYQtG2uSvMg==" saltValue="+nS7M2Xr5+2kOQju2sSACw==" spinCount="100000" sheet="1" selectLockedCells="1" selectUnlockedCells="1"/>
  <mergeCells count="2">
    <mergeCell ref="D13:R14"/>
    <mergeCell ref="C3:S3"/>
  </mergeCells>
  <printOptions horizontalCentered="1" verticalCentered="1"/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2301-1C74-4A87-BD53-3ADE29085549}">
  <sheetPr>
    <tabColor rgb="FFFF0000"/>
  </sheetPr>
  <dimension ref="A2:K62"/>
  <sheetViews>
    <sheetView topLeftCell="A51" zoomScale="75" zoomScaleNormal="75" workbookViewId="0">
      <selection activeCell="H42" sqref="H42"/>
    </sheetView>
  </sheetViews>
  <sheetFormatPr defaultRowHeight="11.3"/>
  <cols>
    <col min="1" max="2" width="8.85546875" style="211"/>
    <col min="3" max="3" width="7.4609375" style="211" bestFit="1" customWidth="1"/>
    <col min="4" max="5" width="13.85546875" style="211" bestFit="1" customWidth="1"/>
    <col min="6" max="6" width="13.10546875" style="211" customWidth="1"/>
    <col min="7" max="7" width="23.92578125" style="211" customWidth="1"/>
    <col min="8" max="8" width="17.890625" style="211" customWidth="1"/>
    <col min="9" max="9" width="16.390625" style="211" customWidth="1"/>
    <col min="10" max="10" width="11.640625" style="211" customWidth="1"/>
    <col min="11" max="16384" width="8.85546875" style="211"/>
  </cols>
  <sheetData>
    <row r="2" spans="1:9" ht="15.9">
      <c r="A2" s="210"/>
      <c r="B2" s="768" t="s">
        <v>190</v>
      </c>
      <c r="C2" s="768"/>
      <c r="D2" s="768"/>
      <c r="E2" s="768"/>
      <c r="F2" s="768"/>
      <c r="G2" s="768"/>
    </row>
    <row r="3" spans="1:9" ht="15.9">
      <c r="A3" s="210"/>
      <c r="B3" s="212" t="s">
        <v>191</v>
      </c>
      <c r="C3" s="213"/>
      <c r="D3" s="213" t="s">
        <v>192</v>
      </c>
      <c r="E3" s="213">
        <v>1</v>
      </c>
      <c r="F3" s="213" t="s">
        <v>192</v>
      </c>
      <c r="G3" s="214"/>
    </row>
    <row r="4" spans="1:9" ht="15.9">
      <c r="A4" s="210"/>
      <c r="B4" s="215" t="s">
        <v>193</v>
      </c>
      <c r="C4" s="213">
        <v>0</v>
      </c>
      <c r="D4" s="212" t="s">
        <v>194</v>
      </c>
      <c r="E4" s="213" t="s">
        <v>143</v>
      </c>
      <c r="F4" s="212" t="s">
        <v>194</v>
      </c>
      <c r="G4" s="213" t="s">
        <v>122</v>
      </c>
    </row>
    <row r="5" spans="1:9" ht="15.9">
      <c r="A5" s="210"/>
      <c r="B5" s="215" t="s">
        <v>195</v>
      </c>
      <c r="C5" s="213">
        <v>1</v>
      </c>
      <c r="D5" s="213" t="s">
        <v>196</v>
      </c>
      <c r="E5" s="283">
        <f>+Analysis!K57</f>
        <v>0</v>
      </c>
      <c r="F5" s="213" t="s">
        <v>196</v>
      </c>
      <c r="G5" s="283">
        <f>+Analysis!L57</f>
        <v>0</v>
      </c>
    </row>
    <row r="6" spans="1:9" ht="15.9">
      <c r="A6" s="210"/>
      <c r="B6" s="215" t="s">
        <v>197</v>
      </c>
      <c r="C6" s="213">
        <v>1.5</v>
      </c>
      <c r="D6" s="213" t="s">
        <v>198</v>
      </c>
      <c r="E6" s="217">
        <v>0.09</v>
      </c>
      <c r="F6" s="213" t="s">
        <v>198</v>
      </c>
      <c r="G6" s="217">
        <v>0.09</v>
      </c>
    </row>
    <row r="7" spans="1:9" ht="15.9">
      <c r="A7" s="210"/>
      <c r="B7" s="215" t="s">
        <v>199</v>
      </c>
      <c r="C7" s="213">
        <v>1.5</v>
      </c>
      <c r="D7" s="213" t="s">
        <v>200</v>
      </c>
      <c r="E7" s="217">
        <f>3.75-E5-E6</f>
        <v>3.66</v>
      </c>
      <c r="F7" s="213" t="s">
        <v>200</v>
      </c>
      <c r="G7" s="217">
        <f>3.75-G5-G6</f>
        <v>3.66</v>
      </c>
      <c r="H7" s="210"/>
    </row>
    <row r="8" spans="1:9" ht="15.9">
      <c r="A8" s="210"/>
      <c r="B8" s="215" t="s">
        <v>201</v>
      </c>
      <c r="C8" s="213">
        <f>+C5+C6+C7</f>
        <v>4</v>
      </c>
      <c r="D8" s="213"/>
      <c r="E8" s="213"/>
      <c r="F8" s="213"/>
      <c r="G8" s="213"/>
      <c r="H8" s="210"/>
    </row>
    <row r="9" spans="1:9" ht="15.9">
      <c r="A9" s="210"/>
      <c r="B9" s="210"/>
      <c r="C9" s="210"/>
      <c r="D9" s="210"/>
      <c r="E9" s="210"/>
      <c r="F9" s="210"/>
      <c r="G9" s="768" t="s">
        <v>202</v>
      </c>
      <c r="H9" s="768"/>
      <c r="I9" s="768"/>
    </row>
    <row r="10" spans="1:9" ht="15.9">
      <c r="A10" s="210"/>
      <c r="B10" s="769" t="s">
        <v>203</v>
      </c>
      <c r="C10" s="769"/>
      <c r="D10" s="769"/>
      <c r="E10" s="769"/>
      <c r="F10" s="210"/>
      <c r="G10" s="218" t="s">
        <v>204</v>
      </c>
      <c r="H10" s="289">
        <f>+Analysis!K73</f>
        <v>0</v>
      </c>
      <c r="I10" s="219">
        <f>IFERROR(+H11/H10,0)</f>
        <v>0</v>
      </c>
    </row>
    <row r="11" spans="1:9" ht="18.55">
      <c r="A11" s="220"/>
      <c r="B11" s="220"/>
      <c r="C11" s="221"/>
      <c r="D11" s="220" t="s">
        <v>143</v>
      </c>
      <c r="E11" s="220" t="s">
        <v>2</v>
      </c>
      <c r="F11" s="222"/>
      <c r="G11" s="218" t="s">
        <v>205</v>
      </c>
      <c r="H11" s="284">
        <f>+Analysis!E10</f>
        <v>0</v>
      </c>
      <c r="I11" s="214"/>
    </row>
    <row r="12" spans="1:9" ht="18.55">
      <c r="A12" s="220"/>
      <c r="B12" s="220"/>
      <c r="C12" s="221" t="s">
        <v>120</v>
      </c>
      <c r="D12" s="285">
        <f>+Analysis!K35</f>
        <v>0</v>
      </c>
      <c r="E12" s="288">
        <f>IFERROR(+D12/Analysis!G$27,0)</f>
        <v>0</v>
      </c>
      <c r="F12" s="222"/>
      <c r="G12" s="218" t="s">
        <v>204</v>
      </c>
      <c r="H12" s="284">
        <f>+Analysis!L73</f>
        <v>0</v>
      </c>
      <c r="I12" s="219">
        <f>IFERROR(+H10/H12,0)</f>
        <v>0</v>
      </c>
    </row>
    <row r="13" spans="1:9" ht="18.55">
      <c r="A13" s="220"/>
      <c r="B13" s="224"/>
      <c r="C13" s="221" t="s">
        <v>206</v>
      </c>
      <c r="D13" s="285">
        <f>+Analysis!I49</f>
        <v>0</v>
      </c>
      <c r="E13" s="288">
        <f>IFERROR(+D13/Analysis!G$27,0)</f>
        <v>0</v>
      </c>
      <c r="F13" s="222"/>
      <c r="G13" s="225"/>
      <c r="H13" s="210"/>
    </row>
    <row r="14" spans="1:9" ht="18.55">
      <c r="A14" s="220"/>
      <c r="B14" s="220"/>
      <c r="C14" s="221" t="s">
        <v>207</v>
      </c>
      <c r="D14" s="286">
        <f>+Analysis!K53</f>
        <v>0</v>
      </c>
      <c r="E14" s="288">
        <f>IFERROR(+D14/Analysis!G$27,0)</f>
        <v>0</v>
      </c>
      <c r="F14" s="222"/>
      <c r="G14" s="218" t="s">
        <v>208</v>
      </c>
      <c r="H14" s="284">
        <f>+Analysis!K59</f>
        <v>0</v>
      </c>
      <c r="I14" s="226">
        <f>IFERROR(+H11/H14,0)</f>
        <v>0</v>
      </c>
    </row>
    <row r="15" spans="1:9" ht="18.55">
      <c r="A15" s="220"/>
      <c r="B15" s="220"/>
      <c r="C15" s="227" t="s">
        <v>209</v>
      </c>
      <c r="D15" s="287">
        <f>+Analysis!K55</f>
        <v>0</v>
      </c>
      <c r="E15" s="288">
        <f>IFERROR(+D15/Analysis!G$27,0)</f>
        <v>0</v>
      </c>
      <c r="F15" s="222"/>
    </row>
    <row r="16" spans="1:9" ht="18.55">
      <c r="A16" s="220"/>
      <c r="B16" s="220"/>
      <c r="C16" s="221" t="s">
        <v>210</v>
      </c>
      <c r="D16" s="287">
        <f>+SUM(D12:D15)</f>
        <v>0</v>
      </c>
      <c r="E16" s="288">
        <f>IFERROR(+D16/Analysis!G$27,0)</f>
        <v>0</v>
      </c>
      <c r="F16" s="222"/>
      <c r="G16" s="218" t="s">
        <v>211</v>
      </c>
      <c r="H16" s="289">
        <f>+Analysis!L59</f>
        <v>0</v>
      </c>
      <c r="I16" s="226">
        <f>IFERROR(+H11/H16,0)</f>
        <v>0</v>
      </c>
    </row>
    <row r="17" spans="1:9" ht="18.55">
      <c r="A17" s="222"/>
      <c r="B17" s="222"/>
      <c r="F17" s="222"/>
      <c r="G17" s="218" t="s">
        <v>212</v>
      </c>
      <c r="H17" s="289">
        <f>+Analysis!E11</f>
        <v>0</v>
      </c>
      <c r="I17" s="229" t="str">
        <f>IFERROR(+H11/H17," ")</f>
        <v xml:space="preserve"> </v>
      </c>
    </row>
    <row r="18" spans="1:9" ht="18.55">
      <c r="A18" s="220"/>
      <c r="B18" s="224"/>
      <c r="C18" s="227"/>
      <c r="D18" s="228"/>
      <c r="E18" s="228"/>
      <c r="F18" s="222"/>
      <c r="G18" s="210"/>
      <c r="H18" s="210"/>
    </row>
    <row r="19" spans="1:9" ht="18.55">
      <c r="A19" s="220"/>
      <c r="B19" s="224"/>
      <c r="C19" s="227" t="s">
        <v>213</v>
      </c>
      <c r="D19" s="291">
        <f>+Analysis!K57</f>
        <v>0</v>
      </c>
      <c r="E19" s="291">
        <f>+Analysis!L57</f>
        <v>0</v>
      </c>
      <c r="F19" s="222"/>
      <c r="G19" s="213" t="s">
        <v>214</v>
      </c>
      <c r="H19" s="290">
        <f>+Analysis!I8</f>
        <v>0</v>
      </c>
    </row>
    <row r="20" spans="1:9" ht="18.55">
      <c r="A20" s="220"/>
      <c r="B20" s="220"/>
      <c r="C20" s="221" t="s">
        <v>215</v>
      </c>
      <c r="D20" s="292">
        <f>+Analysis!K59</f>
        <v>0</v>
      </c>
      <c r="E20" s="292">
        <f>+Analysis!L59</f>
        <v>0</v>
      </c>
      <c r="F20" s="222"/>
      <c r="G20" s="213" t="s">
        <v>216</v>
      </c>
      <c r="H20" s="290">
        <f>+'Int Rate'!J29</f>
        <v>0</v>
      </c>
    </row>
    <row r="21" spans="1:9" ht="18.55">
      <c r="A21" s="220"/>
      <c r="B21" s="230"/>
      <c r="C21" s="231" t="s">
        <v>217</v>
      </c>
      <c r="D21" s="293">
        <f>+Analysis!K61</f>
        <v>0</v>
      </c>
      <c r="E21" s="293">
        <f>+Analysis!L61</f>
        <v>0</v>
      </c>
      <c r="F21" s="222"/>
    </row>
    <row r="22" spans="1:9" ht="18.55">
      <c r="A22" s="222"/>
      <c r="B22" s="222"/>
      <c r="C22" s="232"/>
      <c r="D22" s="222"/>
      <c r="E22" s="222"/>
      <c r="F22" s="222"/>
    </row>
    <row r="23" spans="1:9" ht="15.9">
      <c r="A23" s="210"/>
      <c r="B23" s="768" t="s">
        <v>218</v>
      </c>
      <c r="C23" s="768"/>
      <c r="D23" s="768"/>
      <c r="E23" s="768"/>
      <c r="F23" s="768"/>
      <c r="G23" s="768"/>
      <c r="H23" s="768"/>
    </row>
    <row r="24" spans="1:9" ht="15.9">
      <c r="A24" s="278"/>
      <c r="B24" s="213"/>
      <c r="C24" s="213"/>
      <c r="D24" s="233" t="s">
        <v>219</v>
      </c>
      <c r="E24" s="281">
        <f>+Analysis!J35</f>
        <v>0</v>
      </c>
      <c r="F24" s="213"/>
      <c r="G24" s="218" t="s">
        <v>220</v>
      </c>
      <c r="H24" s="280">
        <f>+'Inc Vacancy'!H18</f>
        <v>0</v>
      </c>
    </row>
    <row r="25" spans="1:9" ht="15.9">
      <c r="A25" s="278"/>
      <c r="B25" s="213"/>
      <c r="C25" s="213"/>
      <c r="D25" s="233" t="s">
        <v>221</v>
      </c>
      <c r="E25" s="281">
        <f>+'Inc Vacancy'!D52</f>
        <v>0.25</v>
      </c>
      <c r="F25" s="213"/>
      <c r="G25" s="218" t="s">
        <v>222</v>
      </c>
      <c r="H25" s="281">
        <f>+'Inc Vacancy'!K16</f>
        <v>0.15</v>
      </c>
    </row>
    <row r="26" spans="1:9" ht="15.9">
      <c r="A26" s="278"/>
      <c r="B26" s="213"/>
      <c r="C26" s="213"/>
      <c r="D26" s="233" t="s">
        <v>223</v>
      </c>
      <c r="E26" s="283">
        <f>+'Inc Vacancy'!H52</f>
        <v>0</v>
      </c>
      <c r="F26" s="213"/>
      <c r="G26" s="218" t="s">
        <v>224</v>
      </c>
      <c r="H26" s="282">
        <f>+'Inc Vacancy'!K18</f>
        <v>0</v>
      </c>
    </row>
    <row r="27" spans="1:9" ht="15.9">
      <c r="A27" s="278"/>
      <c r="B27" s="213"/>
      <c r="C27" s="213"/>
      <c r="D27" s="233" t="s">
        <v>225</v>
      </c>
      <c r="E27" s="284">
        <f>+'Inc Vacancy'!H53</f>
        <v>0</v>
      </c>
      <c r="F27" s="213"/>
      <c r="G27" s="218" t="s">
        <v>223</v>
      </c>
      <c r="H27" s="283">
        <f>+'Inc Vacancy'!K37</f>
        <v>0</v>
      </c>
    </row>
    <row r="28" spans="1:9" ht="15.9">
      <c r="A28" s="278"/>
      <c r="B28" s="213"/>
      <c r="C28" s="213"/>
      <c r="D28" s="233" t="s">
        <v>226</v>
      </c>
      <c r="E28" s="281">
        <f>+'Inc Vacancy'!H54</f>
        <v>0</v>
      </c>
      <c r="F28" s="213"/>
      <c r="G28" s="218" t="s">
        <v>225</v>
      </c>
      <c r="H28" s="284">
        <f>+'Inc Vacancy'!K38</f>
        <v>0</v>
      </c>
    </row>
    <row r="29" spans="1:9" ht="15.9">
      <c r="A29" s="279"/>
      <c r="B29" s="213"/>
      <c r="C29" s="213"/>
      <c r="D29" s="213"/>
      <c r="E29" s="213"/>
      <c r="F29" s="213"/>
      <c r="G29" s="218" t="s">
        <v>226</v>
      </c>
      <c r="H29" s="281">
        <f>+'Inc Vacancy'!K39</f>
        <v>0</v>
      </c>
    </row>
    <row r="30" spans="1:9" ht="15.9">
      <c r="A30" s="279"/>
      <c r="B30" s="213"/>
      <c r="C30" s="213"/>
      <c r="D30" s="213"/>
      <c r="E30" s="233"/>
      <c r="F30" s="770"/>
      <c r="G30" s="770"/>
      <c r="H30" s="770"/>
    </row>
    <row r="31" spans="1:9" ht="15.9">
      <c r="A31" s="279"/>
      <c r="B31" s="213"/>
      <c r="C31" s="213"/>
      <c r="D31" s="213"/>
      <c r="E31" s="213"/>
      <c r="F31" s="234" t="s">
        <v>227</v>
      </c>
      <c r="G31" s="234" t="s">
        <v>228</v>
      </c>
      <c r="H31" s="234" t="s">
        <v>245</v>
      </c>
    </row>
    <row r="32" spans="1:9" ht="15.9">
      <c r="A32" s="279"/>
      <c r="B32" s="213"/>
      <c r="C32" s="213"/>
      <c r="D32" s="213"/>
      <c r="E32" s="233" t="s">
        <v>220</v>
      </c>
      <c r="F32" s="235">
        <f>+H24</f>
        <v>0</v>
      </c>
      <c r="G32" s="235">
        <f>+Analysis!G27</f>
        <v>0</v>
      </c>
      <c r="H32" s="235">
        <f>+H26</f>
        <v>0</v>
      </c>
    </row>
    <row r="33" spans="1:8" ht="15.9">
      <c r="A33" s="210"/>
      <c r="B33" s="213"/>
      <c r="C33" s="213"/>
      <c r="D33" s="213"/>
      <c r="E33" s="233" t="s">
        <v>219</v>
      </c>
      <c r="F33" s="236">
        <f>+E25</f>
        <v>0.25</v>
      </c>
      <c r="G33" s="237">
        <f>+Analysis!J35</f>
        <v>0</v>
      </c>
      <c r="H33" s="237">
        <f>+E24</f>
        <v>0</v>
      </c>
    </row>
    <row r="34" spans="1:8" ht="15.9">
      <c r="A34" s="210"/>
      <c r="B34" s="213"/>
      <c r="C34" s="213"/>
      <c r="D34" s="213"/>
      <c r="E34" s="233" t="s">
        <v>223</v>
      </c>
      <c r="F34" s="216">
        <f>+H27</f>
        <v>0</v>
      </c>
      <c r="G34" s="216">
        <f>+'Inc Vacancy'!H37</f>
        <v>0</v>
      </c>
      <c r="H34" s="216">
        <f>+H27</f>
        <v>0</v>
      </c>
    </row>
    <row r="35" spans="1:8" ht="15.9">
      <c r="A35" s="210"/>
      <c r="B35" s="213"/>
      <c r="C35" s="213"/>
      <c r="D35" s="213"/>
      <c r="E35" s="233" t="s">
        <v>225</v>
      </c>
      <c r="F35" s="223">
        <f>+E27</f>
        <v>0</v>
      </c>
      <c r="G35" s="223">
        <f>+'Inc Vacancy'!H38</f>
        <v>0</v>
      </c>
      <c r="H35" s="223">
        <f>+H28</f>
        <v>0</v>
      </c>
    </row>
    <row r="36" spans="1:8" ht="15.9">
      <c r="A36" s="210"/>
      <c r="B36" s="213"/>
      <c r="C36" s="213"/>
      <c r="D36" s="213"/>
      <c r="E36" s="233" t="s">
        <v>226</v>
      </c>
      <c r="F36" s="237">
        <f>+E28</f>
        <v>0</v>
      </c>
      <c r="G36" s="630">
        <f>+'Inc Vacancy'!H39</f>
        <v>0</v>
      </c>
      <c r="H36" s="237">
        <f>+H29</f>
        <v>0</v>
      </c>
    </row>
    <row r="37" spans="1:8" ht="15.9">
      <c r="A37" s="210"/>
      <c r="B37" s="213"/>
      <c r="C37" s="213"/>
      <c r="D37" s="213"/>
      <c r="E37" s="213"/>
      <c r="F37" s="214"/>
      <c r="G37" s="214"/>
      <c r="H37" s="214"/>
    </row>
    <row r="38" spans="1:8" ht="15.9">
      <c r="A38" s="210"/>
      <c r="B38" s="213"/>
      <c r="C38" s="213"/>
      <c r="D38" s="213"/>
      <c r="E38" s="213"/>
      <c r="F38" s="214"/>
      <c r="G38" s="214"/>
      <c r="H38" s="214"/>
    </row>
    <row r="39" spans="1:8" ht="15.9">
      <c r="A39" s="210"/>
      <c r="B39" s="213"/>
      <c r="C39" s="213"/>
      <c r="D39" s="213"/>
      <c r="E39" s="233"/>
      <c r="F39" s="213"/>
      <c r="G39" s="214"/>
      <c r="H39" s="214"/>
    </row>
    <row r="40" spans="1:8" ht="15.9">
      <c r="A40" s="210"/>
      <c r="B40" s="213"/>
      <c r="C40" s="213"/>
      <c r="D40" s="213"/>
      <c r="E40" s="233"/>
      <c r="F40" s="213" t="s">
        <v>230</v>
      </c>
      <c r="G40" s="234" t="s">
        <v>231</v>
      </c>
      <c r="H40" s="214"/>
    </row>
    <row r="41" spans="1:8" ht="15.9">
      <c r="A41" s="210"/>
      <c r="B41" s="213"/>
      <c r="C41" s="213"/>
      <c r="D41" s="213"/>
      <c r="E41" s="233" t="s">
        <v>219</v>
      </c>
      <c r="F41" s="236">
        <f>+F33</f>
        <v>0.25</v>
      </c>
      <c r="G41" s="236">
        <f>+G33</f>
        <v>0</v>
      </c>
      <c r="H41" s="214"/>
    </row>
    <row r="42" spans="1:8" ht="15.9">
      <c r="A42" s="210"/>
      <c r="B42" s="213"/>
      <c r="C42" s="213"/>
      <c r="D42" s="213"/>
      <c r="E42" s="213"/>
      <c r="F42" s="213"/>
      <c r="G42" s="214"/>
      <c r="H42" s="214"/>
    </row>
    <row r="43" spans="1:8" ht="15.9">
      <c r="A43" s="210"/>
      <c r="B43" s="213"/>
      <c r="C43" s="213"/>
      <c r="D43" s="213"/>
      <c r="E43" s="213"/>
      <c r="F43" s="234" t="s">
        <v>232</v>
      </c>
      <c r="G43" s="234" t="s">
        <v>233</v>
      </c>
      <c r="H43" s="214"/>
    </row>
    <row r="44" spans="1:8" ht="15.9">
      <c r="A44" s="210"/>
      <c r="B44" s="213"/>
      <c r="C44" s="213"/>
      <c r="D44" s="213"/>
      <c r="E44" s="218" t="s">
        <v>55</v>
      </c>
      <c r="F44" s="216">
        <f>+F34</f>
        <v>0</v>
      </c>
      <c r="G44" s="216">
        <f>+G34</f>
        <v>0</v>
      </c>
      <c r="H44" s="214"/>
    </row>
    <row r="45" spans="1:8" ht="15.9">
      <c r="A45" s="210"/>
      <c r="B45" s="213"/>
      <c r="C45" s="213"/>
      <c r="D45" s="213"/>
      <c r="E45" s="213"/>
      <c r="F45" s="213"/>
      <c r="G45" s="213"/>
      <c r="H45" s="214"/>
    </row>
    <row r="46" spans="1:8" ht="15.9">
      <c r="A46" s="210"/>
      <c r="B46" s="213"/>
      <c r="C46" s="213"/>
      <c r="D46" s="213"/>
      <c r="E46" s="213"/>
      <c r="F46" s="234" t="s">
        <v>234</v>
      </c>
      <c r="G46" s="234" t="s">
        <v>229</v>
      </c>
      <c r="H46" s="214"/>
    </row>
    <row r="47" spans="1:8" ht="15.9">
      <c r="A47" s="210"/>
      <c r="B47" s="213"/>
      <c r="C47" s="213"/>
      <c r="D47" s="213"/>
      <c r="E47" s="218" t="s">
        <v>55</v>
      </c>
      <c r="F47" s="216">
        <f>+G34</f>
        <v>0</v>
      </c>
      <c r="G47" s="216">
        <f>+H34</f>
        <v>0</v>
      </c>
      <c r="H47" s="214"/>
    </row>
    <row r="48" spans="1:8" ht="15.9">
      <c r="A48" s="210"/>
      <c r="B48" s="213"/>
      <c r="C48" s="213"/>
      <c r="D48" s="213"/>
      <c r="E48" s="213"/>
      <c r="F48" s="213"/>
      <c r="G48" s="214"/>
      <c r="H48" s="214"/>
    </row>
    <row r="49" spans="1:11" ht="15.9">
      <c r="A49" s="210"/>
      <c r="B49" s="213"/>
      <c r="C49" s="213"/>
      <c r="D49" s="213"/>
      <c r="E49" s="213"/>
      <c r="F49" s="234" t="s">
        <v>234</v>
      </c>
      <c r="G49" s="234" t="s">
        <v>229</v>
      </c>
      <c r="H49" s="214"/>
    </row>
    <row r="50" spans="1:11" ht="15.9">
      <c r="A50" s="210"/>
      <c r="B50" s="213"/>
      <c r="C50" s="213"/>
      <c r="D50" s="213"/>
      <c r="E50" s="218" t="s">
        <v>235</v>
      </c>
      <c r="F50" s="238">
        <f>+G35</f>
        <v>0</v>
      </c>
      <c r="G50" s="238">
        <f>+H28</f>
        <v>0</v>
      </c>
      <c r="H50" s="214"/>
    </row>
    <row r="51" spans="1:11" ht="15.9">
      <c r="A51" s="210"/>
      <c r="B51" s="213"/>
      <c r="C51" s="213"/>
      <c r="D51" s="213"/>
      <c r="E51" s="213"/>
      <c r="F51" s="213"/>
      <c r="G51" s="214"/>
      <c r="H51" s="214"/>
      <c r="K51" s="239"/>
    </row>
    <row r="52" spans="1:11" ht="15.9">
      <c r="A52" s="210"/>
      <c r="B52" s="213"/>
      <c r="C52" s="213"/>
      <c r="D52" s="213"/>
      <c r="E52" s="213"/>
      <c r="F52" s="213" t="s">
        <v>230</v>
      </c>
      <c r="G52" s="234" t="s">
        <v>231</v>
      </c>
      <c r="H52" s="214"/>
      <c r="K52" s="240"/>
    </row>
    <row r="53" spans="1:11" ht="15.9">
      <c r="A53" s="210"/>
      <c r="B53" s="213"/>
      <c r="C53" s="213"/>
      <c r="D53" s="213"/>
      <c r="E53" s="218" t="s">
        <v>235</v>
      </c>
      <c r="F53" s="238">
        <f>+H28</f>
        <v>0</v>
      </c>
      <c r="G53" s="238">
        <f>+G35</f>
        <v>0</v>
      </c>
      <c r="H53" s="214"/>
    </row>
    <row r="54" spans="1:11" ht="15.9">
      <c r="A54" s="210"/>
      <c r="B54" s="213"/>
      <c r="C54" s="213"/>
      <c r="D54" s="213"/>
      <c r="E54" s="214"/>
      <c r="F54" s="214"/>
      <c r="G54" s="214"/>
      <c r="H54" s="214"/>
    </row>
    <row r="55" spans="1:11" ht="15.9">
      <c r="A55" s="210"/>
      <c r="B55" s="213"/>
      <c r="C55" s="213"/>
      <c r="D55" s="213"/>
      <c r="E55" s="213"/>
      <c r="F55" s="234" t="s">
        <v>229</v>
      </c>
      <c r="G55" s="234" t="s">
        <v>234</v>
      </c>
      <c r="H55" s="214"/>
    </row>
    <row r="56" spans="1:11" ht="15.9">
      <c r="A56" s="210"/>
      <c r="B56" s="213"/>
      <c r="C56" s="213"/>
      <c r="D56" s="213"/>
      <c r="E56" s="218" t="s">
        <v>236</v>
      </c>
      <c r="F56" s="237">
        <f>+H29</f>
        <v>0</v>
      </c>
      <c r="G56" s="237">
        <f>+G36</f>
        <v>0</v>
      </c>
      <c r="H56" s="214"/>
    </row>
    <row r="57" spans="1:11" ht="15.9">
      <c r="A57" s="210"/>
      <c r="B57" s="213"/>
      <c r="C57" s="213"/>
      <c r="D57" s="213"/>
      <c r="E57" s="218" t="s">
        <v>237</v>
      </c>
      <c r="F57" s="238">
        <f>+H28</f>
        <v>0</v>
      </c>
      <c r="G57" s="238">
        <f>+G35</f>
        <v>0</v>
      </c>
      <c r="H57" s="214"/>
    </row>
    <row r="58" spans="1:11" ht="15.9">
      <c r="B58" s="214"/>
      <c r="C58" s="214"/>
      <c r="D58" s="214"/>
      <c r="E58" s="213"/>
      <c r="F58" s="213"/>
      <c r="G58" s="214"/>
      <c r="H58" s="214"/>
    </row>
    <row r="59" spans="1:11" ht="15.9">
      <c r="B59" s="214"/>
      <c r="C59" s="214"/>
      <c r="D59" s="214"/>
      <c r="E59" s="213"/>
      <c r="F59" s="213" t="s">
        <v>230</v>
      </c>
      <c r="G59" s="234" t="s">
        <v>231</v>
      </c>
      <c r="H59" s="214"/>
    </row>
    <row r="60" spans="1:11" ht="15.9">
      <c r="B60" s="214"/>
      <c r="C60" s="214"/>
      <c r="D60" s="214"/>
      <c r="E60" s="218" t="s">
        <v>236</v>
      </c>
      <c r="F60" s="237">
        <f>+E28</f>
        <v>0</v>
      </c>
      <c r="G60" s="237">
        <f>+G36</f>
        <v>0</v>
      </c>
      <c r="H60" s="214"/>
    </row>
    <row r="61" spans="1:11" ht="15.9">
      <c r="B61" s="214"/>
      <c r="C61" s="214"/>
      <c r="D61" s="214"/>
      <c r="E61" s="218" t="s">
        <v>237</v>
      </c>
      <c r="F61" s="238">
        <f>+E27</f>
        <v>0</v>
      </c>
      <c r="G61" s="238">
        <f>+G53</f>
        <v>0</v>
      </c>
      <c r="H61" s="214"/>
    </row>
    <row r="62" spans="1:11">
      <c r="B62" s="214"/>
      <c r="C62" s="214"/>
      <c r="D62" s="214"/>
      <c r="E62" s="214"/>
      <c r="F62" s="214"/>
      <c r="G62" s="214"/>
      <c r="H62" s="214"/>
    </row>
  </sheetData>
  <sheetProtection algorithmName="SHA-512" hashValue="+9uwiQRIoyY0ocdFXraOMdpqrqxqahrbqw2t70nHVsYDajVk5EemevuO8ftaRLE7NY4PZEOf7NVcIONk3LDN6A==" saltValue="ahx609307INClkMFUFLWuw==" spinCount="100000" sheet="1" objects="1" scenarios="1" selectLockedCells="1" selectUnlockedCells="1"/>
  <mergeCells count="5">
    <mergeCell ref="B2:G2"/>
    <mergeCell ref="G9:I9"/>
    <mergeCell ref="B10:E10"/>
    <mergeCell ref="B23:H23"/>
    <mergeCell ref="F30:H3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CF59-A711-4E0A-8C0F-751C53C91CB9}">
  <sheetPr codeName="Sheet5">
    <tabColor rgb="FFFF0000"/>
  </sheetPr>
  <dimension ref="A1:AZ63"/>
  <sheetViews>
    <sheetView showGridLines="0" topLeftCell="A24" workbookViewId="0">
      <selection activeCell="E24" sqref="E24"/>
    </sheetView>
  </sheetViews>
  <sheetFormatPr defaultRowHeight="14.15"/>
  <cols>
    <col min="1" max="1" width="2.3203125" customWidth="1"/>
    <col min="2" max="2" width="4.53515625" customWidth="1"/>
    <col min="3" max="3" width="37.25" customWidth="1"/>
    <col min="4" max="4" width="9" customWidth="1"/>
    <col min="5" max="5" width="19.35546875" style="50" customWidth="1"/>
    <col min="6" max="6" width="8.85546875" style="50" customWidth="1"/>
    <col min="7" max="10" width="8.85546875" style="50"/>
    <col min="11" max="11" width="4.42578125" style="50" customWidth="1"/>
    <col min="12" max="12" width="8.85546875" style="50"/>
    <col min="13" max="13" width="2.2109375" style="50" customWidth="1"/>
    <col min="14" max="14" width="8.60546875" style="50" customWidth="1"/>
    <col min="15" max="15" width="1.0703125" style="50" customWidth="1"/>
    <col min="16" max="16" width="10.10546875" style="50" customWidth="1"/>
    <col min="17" max="17" width="2.5703125" style="50" customWidth="1"/>
    <col min="18" max="18" width="8.85546875" style="50" customWidth="1"/>
    <col min="19" max="19" width="1.0703125" style="50" customWidth="1"/>
    <col min="20" max="20" width="10.5" style="50" customWidth="1"/>
    <col min="21" max="21" width="2.3203125" style="50" customWidth="1"/>
    <col min="22" max="22" width="11.4609375" style="50" customWidth="1"/>
    <col min="23" max="23" width="6.17578125" style="50" customWidth="1"/>
    <col min="24" max="25" width="2.3203125" style="50" customWidth="1"/>
    <col min="26" max="26" width="8.85546875" style="50"/>
    <col min="27" max="27" width="4.42578125" style="50" customWidth="1"/>
    <col min="28" max="28" width="1.92578125" style="50" customWidth="1"/>
    <col min="29" max="32" width="9.25" style="50" customWidth="1"/>
    <col min="33" max="33" width="9.85546875" style="50" customWidth="1"/>
    <col min="34" max="34" width="9.25" style="50" customWidth="1"/>
    <col min="35" max="35" width="2.42578125" style="50" customWidth="1"/>
    <col min="36" max="37" width="2.3203125" style="50" customWidth="1"/>
    <col min="38" max="38" width="2.2109375" style="50" customWidth="1"/>
    <col min="39" max="39" width="10.10546875" style="50" customWidth="1"/>
    <col min="40" max="40" width="10.35546875" style="50" customWidth="1"/>
    <col min="41" max="41" width="10.10546875" style="50" customWidth="1"/>
    <col min="42" max="42" width="6.03515625" style="50" customWidth="1"/>
    <col min="43" max="43" width="10.10546875" style="50" customWidth="1"/>
    <col min="44" max="44" width="10.35546875" style="50" customWidth="1"/>
    <col min="45" max="45" width="10.10546875" style="50" customWidth="1"/>
    <col min="46" max="46" width="2.3203125" style="50" customWidth="1"/>
    <col min="47" max="53" width="8.85546875" style="50"/>
    <col min="54" max="256" width="9.42578125" style="50"/>
    <col min="257" max="257" width="2.5" style="50" customWidth="1"/>
    <col min="258" max="258" width="4.85546875" style="50" customWidth="1"/>
    <col min="259" max="259" width="29.7109375" style="50" customWidth="1"/>
    <col min="260" max="260" width="2.92578125" style="50" customWidth="1"/>
    <col min="261" max="261" width="19.35546875" style="50" customWidth="1"/>
    <col min="262" max="262" width="2.5" style="50" customWidth="1"/>
    <col min="263" max="266" width="9.42578125" style="50"/>
    <col min="267" max="267" width="4.78515625" style="50" customWidth="1"/>
    <col min="268" max="268" width="9.42578125" style="50"/>
    <col min="269" max="269" width="2.35546875" style="50" customWidth="1"/>
    <col min="270" max="270" width="9.28515625" style="50" customWidth="1"/>
    <col min="271" max="271" width="1.17578125" style="50" customWidth="1"/>
    <col min="272" max="272" width="10.85546875" style="50" customWidth="1"/>
    <col min="273" max="273" width="2.78515625" style="50" customWidth="1"/>
    <col min="274" max="274" width="9.42578125" style="50" customWidth="1"/>
    <col min="275" max="275" width="1.17578125" style="50" customWidth="1"/>
    <col min="276" max="276" width="11.28515625" style="50" customWidth="1"/>
    <col min="277" max="277" width="2.5" style="50" customWidth="1"/>
    <col min="278" max="278" width="12.3203125" style="50" customWidth="1"/>
    <col min="279" max="279" width="6.60546875" style="50" customWidth="1"/>
    <col min="280" max="281" width="2.5" style="50" customWidth="1"/>
    <col min="282" max="282" width="9.42578125" style="50"/>
    <col min="283" max="283" width="4.78515625" style="50" customWidth="1"/>
    <col min="284" max="284" width="2.10546875" style="50" customWidth="1"/>
    <col min="285" max="288" width="9.92578125" style="50" customWidth="1"/>
    <col min="289" max="289" width="10.60546875" style="50" customWidth="1"/>
    <col min="290" max="290" width="9.92578125" style="50" customWidth="1"/>
    <col min="291" max="291" width="2.60546875" style="50" customWidth="1"/>
    <col min="292" max="293" width="2.5" style="50" customWidth="1"/>
    <col min="294" max="294" width="2.35546875" style="50" customWidth="1"/>
    <col min="295" max="295" width="10.85546875" style="50" customWidth="1"/>
    <col min="296" max="296" width="11.10546875" style="50" customWidth="1"/>
    <col min="297" max="297" width="10.85546875" style="50" customWidth="1"/>
    <col min="298" max="298" width="6.5" style="50" customWidth="1"/>
    <col min="299" max="299" width="10.85546875" style="50" customWidth="1"/>
    <col min="300" max="300" width="11.10546875" style="50" customWidth="1"/>
    <col min="301" max="301" width="10.85546875" style="50" customWidth="1"/>
    <col min="302" max="302" width="2.5" style="50" customWidth="1"/>
    <col min="303" max="512" width="9.42578125" style="50"/>
    <col min="513" max="513" width="2.5" style="50" customWidth="1"/>
    <col min="514" max="514" width="4.85546875" style="50" customWidth="1"/>
    <col min="515" max="515" width="29.7109375" style="50" customWidth="1"/>
    <col min="516" max="516" width="2.92578125" style="50" customWidth="1"/>
    <col min="517" max="517" width="19.35546875" style="50" customWidth="1"/>
    <col min="518" max="518" width="2.5" style="50" customWidth="1"/>
    <col min="519" max="522" width="9.42578125" style="50"/>
    <col min="523" max="523" width="4.78515625" style="50" customWidth="1"/>
    <col min="524" max="524" width="9.42578125" style="50"/>
    <col min="525" max="525" width="2.35546875" style="50" customWidth="1"/>
    <col min="526" max="526" width="9.28515625" style="50" customWidth="1"/>
    <col min="527" max="527" width="1.17578125" style="50" customWidth="1"/>
    <col min="528" max="528" width="10.85546875" style="50" customWidth="1"/>
    <col min="529" max="529" width="2.78515625" style="50" customWidth="1"/>
    <col min="530" max="530" width="9.42578125" style="50" customWidth="1"/>
    <col min="531" max="531" width="1.17578125" style="50" customWidth="1"/>
    <col min="532" max="532" width="11.28515625" style="50" customWidth="1"/>
    <col min="533" max="533" width="2.5" style="50" customWidth="1"/>
    <col min="534" max="534" width="12.3203125" style="50" customWidth="1"/>
    <col min="535" max="535" width="6.60546875" style="50" customWidth="1"/>
    <col min="536" max="537" width="2.5" style="50" customWidth="1"/>
    <col min="538" max="538" width="9.42578125" style="50"/>
    <col min="539" max="539" width="4.78515625" style="50" customWidth="1"/>
    <col min="540" max="540" width="2.10546875" style="50" customWidth="1"/>
    <col min="541" max="544" width="9.92578125" style="50" customWidth="1"/>
    <col min="545" max="545" width="10.60546875" style="50" customWidth="1"/>
    <col min="546" max="546" width="9.92578125" style="50" customWidth="1"/>
    <col min="547" max="547" width="2.60546875" style="50" customWidth="1"/>
    <col min="548" max="549" width="2.5" style="50" customWidth="1"/>
    <col min="550" max="550" width="2.35546875" style="50" customWidth="1"/>
    <col min="551" max="551" width="10.85546875" style="50" customWidth="1"/>
    <col min="552" max="552" width="11.10546875" style="50" customWidth="1"/>
    <col min="553" max="553" width="10.85546875" style="50" customWidth="1"/>
    <col min="554" max="554" width="6.5" style="50" customWidth="1"/>
    <col min="555" max="555" width="10.85546875" style="50" customWidth="1"/>
    <col min="556" max="556" width="11.10546875" style="50" customWidth="1"/>
    <col min="557" max="557" width="10.85546875" style="50" customWidth="1"/>
    <col min="558" max="558" width="2.5" style="50" customWidth="1"/>
    <col min="559" max="768" width="9.42578125" style="50"/>
    <col min="769" max="769" width="2.5" style="50" customWidth="1"/>
    <col min="770" max="770" width="4.85546875" style="50" customWidth="1"/>
    <col min="771" max="771" width="29.7109375" style="50" customWidth="1"/>
    <col min="772" max="772" width="2.92578125" style="50" customWidth="1"/>
    <col min="773" max="773" width="19.35546875" style="50" customWidth="1"/>
    <col min="774" max="774" width="2.5" style="50" customWidth="1"/>
    <col min="775" max="778" width="9.42578125" style="50"/>
    <col min="779" max="779" width="4.78515625" style="50" customWidth="1"/>
    <col min="780" max="780" width="9.42578125" style="50"/>
    <col min="781" max="781" width="2.35546875" style="50" customWidth="1"/>
    <col min="782" max="782" width="9.28515625" style="50" customWidth="1"/>
    <col min="783" max="783" width="1.17578125" style="50" customWidth="1"/>
    <col min="784" max="784" width="10.85546875" style="50" customWidth="1"/>
    <col min="785" max="785" width="2.78515625" style="50" customWidth="1"/>
    <col min="786" max="786" width="9.42578125" style="50" customWidth="1"/>
    <col min="787" max="787" width="1.17578125" style="50" customWidth="1"/>
    <col min="788" max="788" width="11.28515625" style="50" customWidth="1"/>
    <col min="789" max="789" width="2.5" style="50" customWidth="1"/>
    <col min="790" max="790" width="12.3203125" style="50" customWidth="1"/>
    <col min="791" max="791" width="6.60546875" style="50" customWidth="1"/>
    <col min="792" max="793" width="2.5" style="50" customWidth="1"/>
    <col min="794" max="794" width="9.42578125" style="50"/>
    <col min="795" max="795" width="4.78515625" style="50" customWidth="1"/>
    <col min="796" max="796" width="2.10546875" style="50" customWidth="1"/>
    <col min="797" max="800" width="9.92578125" style="50" customWidth="1"/>
    <col min="801" max="801" width="10.60546875" style="50" customWidth="1"/>
    <col min="802" max="802" width="9.92578125" style="50" customWidth="1"/>
    <col min="803" max="803" width="2.60546875" style="50" customWidth="1"/>
    <col min="804" max="805" width="2.5" style="50" customWidth="1"/>
    <col min="806" max="806" width="2.35546875" style="50" customWidth="1"/>
    <col min="807" max="807" width="10.85546875" style="50" customWidth="1"/>
    <col min="808" max="808" width="11.10546875" style="50" customWidth="1"/>
    <col min="809" max="809" width="10.85546875" style="50" customWidth="1"/>
    <col min="810" max="810" width="6.5" style="50" customWidth="1"/>
    <col min="811" max="811" width="10.85546875" style="50" customWidth="1"/>
    <col min="812" max="812" width="11.10546875" style="50" customWidth="1"/>
    <col min="813" max="813" width="10.85546875" style="50" customWidth="1"/>
    <col min="814" max="814" width="2.5" style="50" customWidth="1"/>
    <col min="815" max="1024" width="8.85546875" style="50"/>
    <col min="1025" max="1025" width="2.5" style="50" customWidth="1"/>
    <col min="1026" max="1026" width="4.85546875" style="50" customWidth="1"/>
    <col min="1027" max="1027" width="29.7109375" style="50" customWidth="1"/>
    <col min="1028" max="1028" width="2.92578125" style="50" customWidth="1"/>
    <col min="1029" max="1029" width="19.35546875" style="50" customWidth="1"/>
    <col min="1030" max="1030" width="2.5" style="50" customWidth="1"/>
    <col min="1031" max="1034" width="9.42578125" style="50"/>
    <col min="1035" max="1035" width="4.78515625" style="50" customWidth="1"/>
    <col min="1036" max="1036" width="9.42578125" style="50"/>
    <col min="1037" max="1037" width="2.35546875" style="50" customWidth="1"/>
    <col min="1038" max="1038" width="9.28515625" style="50" customWidth="1"/>
    <col min="1039" max="1039" width="1.17578125" style="50" customWidth="1"/>
    <col min="1040" max="1040" width="10.85546875" style="50" customWidth="1"/>
    <col min="1041" max="1041" width="2.78515625" style="50" customWidth="1"/>
    <col min="1042" max="1042" width="9.42578125" style="50" customWidth="1"/>
    <col min="1043" max="1043" width="1.17578125" style="50" customWidth="1"/>
    <col min="1044" max="1044" width="11.28515625" style="50" customWidth="1"/>
    <col min="1045" max="1045" width="2.5" style="50" customWidth="1"/>
    <col min="1046" max="1046" width="12.3203125" style="50" customWidth="1"/>
    <col min="1047" max="1047" width="6.60546875" style="50" customWidth="1"/>
    <col min="1048" max="1049" width="2.5" style="50" customWidth="1"/>
    <col min="1050" max="1050" width="9.42578125" style="50"/>
    <col min="1051" max="1051" width="4.78515625" style="50" customWidth="1"/>
    <col min="1052" max="1052" width="2.10546875" style="50" customWidth="1"/>
    <col min="1053" max="1056" width="9.92578125" style="50" customWidth="1"/>
    <col min="1057" max="1057" width="10.60546875" style="50" customWidth="1"/>
    <col min="1058" max="1058" width="9.92578125" style="50" customWidth="1"/>
    <col min="1059" max="1059" width="2.60546875" style="50" customWidth="1"/>
    <col min="1060" max="1061" width="2.5" style="50" customWidth="1"/>
    <col min="1062" max="1062" width="2.35546875" style="50" customWidth="1"/>
    <col min="1063" max="1063" width="10.85546875" style="50" customWidth="1"/>
    <col min="1064" max="1064" width="11.10546875" style="50" customWidth="1"/>
    <col min="1065" max="1065" width="10.85546875" style="50" customWidth="1"/>
    <col min="1066" max="1066" width="6.5" style="50" customWidth="1"/>
    <col min="1067" max="1067" width="10.85546875" style="50" customWidth="1"/>
    <col min="1068" max="1068" width="11.10546875" style="50" customWidth="1"/>
    <col min="1069" max="1069" width="10.85546875" style="50" customWidth="1"/>
    <col min="1070" max="1070" width="2.5" style="50" customWidth="1"/>
    <col min="1071" max="1280" width="9.42578125" style="50"/>
    <col min="1281" max="1281" width="2.5" style="50" customWidth="1"/>
    <col min="1282" max="1282" width="4.85546875" style="50" customWidth="1"/>
    <col min="1283" max="1283" width="29.7109375" style="50" customWidth="1"/>
    <col min="1284" max="1284" width="2.92578125" style="50" customWidth="1"/>
    <col min="1285" max="1285" width="19.35546875" style="50" customWidth="1"/>
    <col min="1286" max="1286" width="2.5" style="50" customWidth="1"/>
    <col min="1287" max="1290" width="9.42578125" style="50"/>
    <col min="1291" max="1291" width="4.78515625" style="50" customWidth="1"/>
    <col min="1292" max="1292" width="9.42578125" style="50"/>
    <col min="1293" max="1293" width="2.35546875" style="50" customWidth="1"/>
    <col min="1294" max="1294" width="9.28515625" style="50" customWidth="1"/>
    <col min="1295" max="1295" width="1.17578125" style="50" customWidth="1"/>
    <col min="1296" max="1296" width="10.85546875" style="50" customWidth="1"/>
    <col min="1297" max="1297" width="2.78515625" style="50" customWidth="1"/>
    <col min="1298" max="1298" width="9.42578125" style="50" customWidth="1"/>
    <col min="1299" max="1299" width="1.17578125" style="50" customWidth="1"/>
    <col min="1300" max="1300" width="11.28515625" style="50" customWidth="1"/>
    <col min="1301" max="1301" width="2.5" style="50" customWidth="1"/>
    <col min="1302" max="1302" width="12.3203125" style="50" customWidth="1"/>
    <col min="1303" max="1303" width="6.60546875" style="50" customWidth="1"/>
    <col min="1304" max="1305" width="2.5" style="50" customWidth="1"/>
    <col min="1306" max="1306" width="9.42578125" style="50"/>
    <col min="1307" max="1307" width="4.78515625" style="50" customWidth="1"/>
    <col min="1308" max="1308" width="2.10546875" style="50" customWidth="1"/>
    <col min="1309" max="1312" width="9.92578125" style="50" customWidth="1"/>
    <col min="1313" max="1313" width="10.60546875" style="50" customWidth="1"/>
    <col min="1314" max="1314" width="9.92578125" style="50" customWidth="1"/>
    <col min="1315" max="1315" width="2.60546875" style="50" customWidth="1"/>
    <col min="1316" max="1317" width="2.5" style="50" customWidth="1"/>
    <col min="1318" max="1318" width="2.35546875" style="50" customWidth="1"/>
    <col min="1319" max="1319" width="10.85546875" style="50" customWidth="1"/>
    <col min="1320" max="1320" width="11.10546875" style="50" customWidth="1"/>
    <col min="1321" max="1321" width="10.85546875" style="50" customWidth="1"/>
    <col min="1322" max="1322" width="6.5" style="50" customWidth="1"/>
    <col min="1323" max="1323" width="10.85546875" style="50" customWidth="1"/>
    <col min="1324" max="1324" width="11.10546875" style="50" customWidth="1"/>
    <col min="1325" max="1325" width="10.85546875" style="50" customWidth="1"/>
    <col min="1326" max="1326" width="2.5" style="50" customWidth="1"/>
    <col min="1327" max="1536" width="9.42578125" style="50"/>
    <col min="1537" max="1537" width="2.5" style="50" customWidth="1"/>
    <col min="1538" max="1538" width="4.85546875" style="50" customWidth="1"/>
    <col min="1539" max="1539" width="29.7109375" style="50" customWidth="1"/>
    <col min="1540" max="1540" width="2.92578125" style="50" customWidth="1"/>
    <col min="1541" max="1541" width="19.35546875" style="50" customWidth="1"/>
    <col min="1542" max="1542" width="2.5" style="50" customWidth="1"/>
    <col min="1543" max="1546" width="9.42578125" style="50"/>
    <col min="1547" max="1547" width="4.78515625" style="50" customWidth="1"/>
    <col min="1548" max="1548" width="9.42578125" style="50"/>
    <col min="1549" max="1549" width="2.35546875" style="50" customWidth="1"/>
    <col min="1550" max="1550" width="9.28515625" style="50" customWidth="1"/>
    <col min="1551" max="1551" width="1.17578125" style="50" customWidth="1"/>
    <col min="1552" max="1552" width="10.85546875" style="50" customWidth="1"/>
    <col min="1553" max="1553" width="2.78515625" style="50" customWidth="1"/>
    <col min="1554" max="1554" width="9.42578125" style="50" customWidth="1"/>
    <col min="1555" max="1555" width="1.17578125" style="50" customWidth="1"/>
    <col min="1556" max="1556" width="11.28515625" style="50" customWidth="1"/>
    <col min="1557" max="1557" width="2.5" style="50" customWidth="1"/>
    <col min="1558" max="1558" width="12.3203125" style="50" customWidth="1"/>
    <col min="1559" max="1559" width="6.60546875" style="50" customWidth="1"/>
    <col min="1560" max="1561" width="2.5" style="50" customWidth="1"/>
    <col min="1562" max="1562" width="9.42578125" style="50"/>
    <col min="1563" max="1563" width="4.78515625" style="50" customWidth="1"/>
    <col min="1564" max="1564" width="2.10546875" style="50" customWidth="1"/>
    <col min="1565" max="1568" width="9.92578125" style="50" customWidth="1"/>
    <col min="1569" max="1569" width="10.60546875" style="50" customWidth="1"/>
    <col min="1570" max="1570" width="9.92578125" style="50" customWidth="1"/>
    <col min="1571" max="1571" width="2.60546875" style="50" customWidth="1"/>
    <col min="1572" max="1573" width="2.5" style="50" customWidth="1"/>
    <col min="1574" max="1574" width="2.35546875" style="50" customWidth="1"/>
    <col min="1575" max="1575" width="10.85546875" style="50" customWidth="1"/>
    <col min="1576" max="1576" width="11.10546875" style="50" customWidth="1"/>
    <col min="1577" max="1577" width="10.85546875" style="50" customWidth="1"/>
    <col min="1578" max="1578" width="6.5" style="50" customWidth="1"/>
    <col min="1579" max="1579" width="10.85546875" style="50" customWidth="1"/>
    <col min="1580" max="1580" width="11.10546875" style="50" customWidth="1"/>
    <col min="1581" max="1581" width="10.85546875" style="50" customWidth="1"/>
    <col min="1582" max="1582" width="2.5" style="50" customWidth="1"/>
    <col min="1583" max="1792" width="9.42578125" style="50"/>
    <col min="1793" max="1793" width="2.5" style="50" customWidth="1"/>
    <col min="1794" max="1794" width="4.85546875" style="50" customWidth="1"/>
    <col min="1795" max="1795" width="29.7109375" style="50" customWidth="1"/>
    <col min="1796" max="1796" width="2.92578125" style="50" customWidth="1"/>
    <col min="1797" max="1797" width="19.35546875" style="50" customWidth="1"/>
    <col min="1798" max="1798" width="2.5" style="50" customWidth="1"/>
    <col min="1799" max="1802" width="9.42578125" style="50"/>
    <col min="1803" max="1803" width="4.78515625" style="50" customWidth="1"/>
    <col min="1804" max="1804" width="9.42578125" style="50"/>
    <col min="1805" max="1805" width="2.35546875" style="50" customWidth="1"/>
    <col min="1806" max="1806" width="9.28515625" style="50" customWidth="1"/>
    <col min="1807" max="1807" width="1.17578125" style="50" customWidth="1"/>
    <col min="1808" max="1808" width="10.85546875" style="50" customWidth="1"/>
    <col min="1809" max="1809" width="2.78515625" style="50" customWidth="1"/>
    <col min="1810" max="1810" width="9.42578125" style="50" customWidth="1"/>
    <col min="1811" max="1811" width="1.17578125" style="50" customWidth="1"/>
    <col min="1812" max="1812" width="11.28515625" style="50" customWidth="1"/>
    <col min="1813" max="1813" width="2.5" style="50" customWidth="1"/>
    <col min="1814" max="1814" width="12.3203125" style="50" customWidth="1"/>
    <col min="1815" max="1815" width="6.60546875" style="50" customWidth="1"/>
    <col min="1816" max="1817" width="2.5" style="50" customWidth="1"/>
    <col min="1818" max="1818" width="9.42578125" style="50"/>
    <col min="1819" max="1819" width="4.78515625" style="50" customWidth="1"/>
    <col min="1820" max="1820" width="2.10546875" style="50" customWidth="1"/>
    <col min="1821" max="1824" width="9.92578125" style="50" customWidth="1"/>
    <col min="1825" max="1825" width="10.60546875" style="50" customWidth="1"/>
    <col min="1826" max="1826" width="9.92578125" style="50" customWidth="1"/>
    <col min="1827" max="1827" width="2.60546875" style="50" customWidth="1"/>
    <col min="1828" max="1829" width="2.5" style="50" customWidth="1"/>
    <col min="1830" max="1830" width="2.35546875" style="50" customWidth="1"/>
    <col min="1831" max="1831" width="10.85546875" style="50" customWidth="1"/>
    <col min="1832" max="1832" width="11.10546875" style="50" customWidth="1"/>
    <col min="1833" max="1833" width="10.85546875" style="50" customWidth="1"/>
    <col min="1834" max="1834" width="6.5" style="50" customWidth="1"/>
    <col min="1835" max="1835" width="10.85546875" style="50" customWidth="1"/>
    <col min="1836" max="1836" width="11.10546875" style="50" customWidth="1"/>
    <col min="1837" max="1837" width="10.85546875" style="50" customWidth="1"/>
    <col min="1838" max="1838" width="2.5" style="50" customWidth="1"/>
    <col min="1839" max="2048" width="8.85546875" style="50"/>
    <col min="2049" max="2049" width="2.5" style="50" customWidth="1"/>
    <col min="2050" max="2050" width="4.85546875" style="50" customWidth="1"/>
    <col min="2051" max="2051" width="29.7109375" style="50" customWidth="1"/>
    <col min="2052" max="2052" width="2.92578125" style="50" customWidth="1"/>
    <col min="2053" max="2053" width="19.35546875" style="50" customWidth="1"/>
    <col min="2054" max="2054" width="2.5" style="50" customWidth="1"/>
    <col min="2055" max="2058" width="9.42578125" style="50"/>
    <col min="2059" max="2059" width="4.78515625" style="50" customWidth="1"/>
    <col min="2060" max="2060" width="9.42578125" style="50"/>
    <col min="2061" max="2061" width="2.35546875" style="50" customWidth="1"/>
    <col min="2062" max="2062" width="9.28515625" style="50" customWidth="1"/>
    <col min="2063" max="2063" width="1.17578125" style="50" customWidth="1"/>
    <col min="2064" max="2064" width="10.85546875" style="50" customWidth="1"/>
    <col min="2065" max="2065" width="2.78515625" style="50" customWidth="1"/>
    <col min="2066" max="2066" width="9.42578125" style="50" customWidth="1"/>
    <col min="2067" max="2067" width="1.17578125" style="50" customWidth="1"/>
    <col min="2068" max="2068" width="11.28515625" style="50" customWidth="1"/>
    <col min="2069" max="2069" width="2.5" style="50" customWidth="1"/>
    <col min="2070" max="2070" width="12.3203125" style="50" customWidth="1"/>
    <col min="2071" max="2071" width="6.60546875" style="50" customWidth="1"/>
    <col min="2072" max="2073" width="2.5" style="50" customWidth="1"/>
    <col min="2074" max="2074" width="9.42578125" style="50"/>
    <col min="2075" max="2075" width="4.78515625" style="50" customWidth="1"/>
    <col min="2076" max="2076" width="2.10546875" style="50" customWidth="1"/>
    <col min="2077" max="2080" width="9.92578125" style="50" customWidth="1"/>
    <col min="2081" max="2081" width="10.60546875" style="50" customWidth="1"/>
    <col min="2082" max="2082" width="9.92578125" style="50" customWidth="1"/>
    <col min="2083" max="2083" width="2.60546875" style="50" customWidth="1"/>
    <col min="2084" max="2085" width="2.5" style="50" customWidth="1"/>
    <col min="2086" max="2086" width="2.35546875" style="50" customWidth="1"/>
    <col min="2087" max="2087" width="10.85546875" style="50" customWidth="1"/>
    <col min="2088" max="2088" width="11.10546875" style="50" customWidth="1"/>
    <col min="2089" max="2089" width="10.85546875" style="50" customWidth="1"/>
    <col min="2090" max="2090" width="6.5" style="50" customWidth="1"/>
    <col min="2091" max="2091" width="10.85546875" style="50" customWidth="1"/>
    <col min="2092" max="2092" width="11.10546875" style="50" customWidth="1"/>
    <col min="2093" max="2093" width="10.85546875" style="50" customWidth="1"/>
    <col min="2094" max="2094" width="2.5" style="50" customWidth="1"/>
    <col min="2095" max="2304" width="9.42578125" style="50"/>
    <col min="2305" max="2305" width="2.5" style="50" customWidth="1"/>
    <col min="2306" max="2306" width="4.85546875" style="50" customWidth="1"/>
    <col min="2307" max="2307" width="29.7109375" style="50" customWidth="1"/>
    <col min="2308" max="2308" width="2.92578125" style="50" customWidth="1"/>
    <col min="2309" max="2309" width="19.35546875" style="50" customWidth="1"/>
    <col min="2310" max="2310" width="2.5" style="50" customWidth="1"/>
    <col min="2311" max="2314" width="9.42578125" style="50"/>
    <col min="2315" max="2315" width="4.78515625" style="50" customWidth="1"/>
    <col min="2316" max="2316" width="9.42578125" style="50"/>
    <col min="2317" max="2317" width="2.35546875" style="50" customWidth="1"/>
    <col min="2318" max="2318" width="9.28515625" style="50" customWidth="1"/>
    <col min="2319" max="2319" width="1.17578125" style="50" customWidth="1"/>
    <col min="2320" max="2320" width="10.85546875" style="50" customWidth="1"/>
    <col min="2321" max="2321" width="2.78515625" style="50" customWidth="1"/>
    <col min="2322" max="2322" width="9.42578125" style="50" customWidth="1"/>
    <col min="2323" max="2323" width="1.17578125" style="50" customWidth="1"/>
    <col min="2324" max="2324" width="11.28515625" style="50" customWidth="1"/>
    <col min="2325" max="2325" width="2.5" style="50" customWidth="1"/>
    <col min="2326" max="2326" width="12.3203125" style="50" customWidth="1"/>
    <col min="2327" max="2327" width="6.60546875" style="50" customWidth="1"/>
    <col min="2328" max="2329" width="2.5" style="50" customWidth="1"/>
    <col min="2330" max="2330" width="9.42578125" style="50"/>
    <col min="2331" max="2331" width="4.78515625" style="50" customWidth="1"/>
    <col min="2332" max="2332" width="2.10546875" style="50" customWidth="1"/>
    <col min="2333" max="2336" width="9.92578125" style="50" customWidth="1"/>
    <col min="2337" max="2337" width="10.60546875" style="50" customWidth="1"/>
    <col min="2338" max="2338" width="9.92578125" style="50" customWidth="1"/>
    <col min="2339" max="2339" width="2.60546875" style="50" customWidth="1"/>
    <col min="2340" max="2341" width="2.5" style="50" customWidth="1"/>
    <col min="2342" max="2342" width="2.35546875" style="50" customWidth="1"/>
    <col min="2343" max="2343" width="10.85546875" style="50" customWidth="1"/>
    <col min="2344" max="2344" width="11.10546875" style="50" customWidth="1"/>
    <col min="2345" max="2345" width="10.85546875" style="50" customWidth="1"/>
    <col min="2346" max="2346" width="6.5" style="50" customWidth="1"/>
    <col min="2347" max="2347" width="10.85546875" style="50" customWidth="1"/>
    <col min="2348" max="2348" width="11.10546875" style="50" customWidth="1"/>
    <col min="2349" max="2349" width="10.85546875" style="50" customWidth="1"/>
    <col min="2350" max="2350" width="2.5" style="50" customWidth="1"/>
    <col min="2351" max="2560" width="9.42578125" style="50"/>
    <col min="2561" max="2561" width="2.5" style="50" customWidth="1"/>
    <col min="2562" max="2562" width="4.85546875" style="50" customWidth="1"/>
    <col min="2563" max="2563" width="29.7109375" style="50" customWidth="1"/>
    <col min="2564" max="2564" width="2.92578125" style="50" customWidth="1"/>
    <col min="2565" max="2565" width="19.35546875" style="50" customWidth="1"/>
    <col min="2566" max="2566" width="2.5" style="50" customWidth="1"/>
    <col min="2567" max="2570" width="9.42578125" style="50"/>
    <col min="2571" max="2571" width="4.78515625" style="50" customWidth="1"/>
    <col min="2572" max="2572" width="9.42578125" style="50"/>
    <col min="2573" max="2573" width="2.35546875" style="50" customWidth="1"/>
    <col min="2574" max="2574" width="9.28515625" style="50" customWidth="1"/>
    <col min="2575" max="2575" width="1.17578125" style="50" customWidth="1"/>
    <col min="2576" max="2576" width="10.85546875" style="50" customWidth="1"/>
    <col min="2577" max="2577" width="2.78515625" style="50" customWidth="1"/>
    <col min="2578" max="2578" width="9.42578125" style="50" customWidth="1"/>
    <col min="2579" max="2579" width="1.17578125" style="50" customWidth="1"/>
    <col min="2580" max="2580" width="11.28515625" style="50" customWidth="1"/>
    <col min="2581" max="2581" width="2.5" style="50" customWidth="1"/>
    <col min="2582" max="2582" width="12.3203125" style="50" customWidth="1"/>
    <col min="2583" max="2583" width="6.60546875" style="50" customWidth="1"/>
    <col min="2584" max="2585" width="2.5" style="50" customWidth="1"/>
    <col min="2586" max="2586" width="9.42578125" style="50"/>
    <col min="2587" max="2587" width="4.78515625" style="50" customWidth="1"/>
    <col min="2588" max="2588" width="2.10546875" style="50" customWidth="1"/>
    <col min="2589" max="2592" width="9.92578125" style="50" customWidth="1"/>
    <col min="2593" max="2593" width="10.60546875" style="50" customWidth="1"/>
    <col min="2594" max="2594" width="9.92578125" style="50" customWidth="1"/>
    <col min="2595" max="2595" width="2.60546875" style="50" customWidth="1"/>
    <col min="2596" max="2597" width="2.5" style="50" customWidth="1"/>
    <col min="2598" max="2598" width="2.35546875" style="50" customWidth="1"/>
    <col min="2599" max="2599" width="10.85546875" style="50" customWidth="1"/>
    <col min="2600" max="2600" width="11.10546875" style="50" customWidth="1"/>
    <col min="2601" max="2601" width="10.85546875" style="50" customWidth="1"/>
    <col min="2602" max="2602" width="6.5" style="50" customWidth="1"/>
    <col min="2603" max="2603" width="10.85546875" style="50" customWidth="1"/>
    <col min="2604" max="2604" width="11.10546875" style="50" customWidth="1"/>
    <col min="2605" max="2605" width="10.85546875" style="50" customWidth="1"/>
    <col min="2606" max="2606" width="2.5" style="50" customWidth="1"/>
    <col min="2607" max="2816" width="9.42578125" style="50"/>
    <col min="2817" max="2817" width="2.5" style="50" customWidth="1"/>
    <col min="2818" max="2818" width="4.85546875" style="50" customWidth="1"/>
    <col min="2819" max="2819" width="29.7109375" style="50" customWidth="1"/>
    <col min="2820" max="2820" width="2.92578125" style="50" customWidth="1"/>
    <col min="2821" max="2821" width="19.35546875" style="50" customWidth="1"/>
    <col min="2822" max="2822" width="2.5" style="50" customWidth="1"/>
    <col min="2823" max="2826" width="9.42578125" style="50"/>
    <col min="2827" max="2827" width="4.78515625" style="50" customWidth="1"/>
    <col min="2828" max="2828" width="9.42578125" style="50"/>
    <col min="2829" max="2829" width="2.35546875" style="50" customWidth="1"/>
    <col min="2830" max="2830" width="9.28515625" style="50" customWidth="1"/>
    <col min="2831" max="2831" width="1.17578125" style="50" customWidth="1"/>
    <col min="2832" max="2832" width="10.85546875" style="50" customWidth="1"/>
    <col min="2833" max="2833" width="2.78515625" style="50" customWidth="1"/>
    <col min="2834" max="2834" width="9.42578125" style="50" customWidth="1"/>
    <col min="2835" max="2835" width="1.17578125" style="50" customWidth="1"/>
    <col min="2836" max="2836" width="11.28515625" style="50" customWidth="1"/>
    <col min="2837" max="2837" width="2.5" style="50" customWidth="1"/>
    <col min="2838" max="2838" width="12.3203125" style="50" customWidth="1"/>
    <col min="2839" max="2839" width="6.60546875" style="50" customWidth="1"/>
    <col min="2840" max="2841" width="2.5" style="50" customWidth="1"/>
    <col min="2842" max="2842" width="9.42578125" style="50"/>
    <col min="2843" max="2843" width="4.78515625" style="50" customWidth="1"/>
    <col min="2844" max="2844" width="2.10546875" style="50" customWidth="1"/>
    <col min="2845" max="2848" width="9.92578125" style="50" customWidth="1"/>
    <col min="2849" max="2849" width="10.60546875" style="50" customWidth="1"/>
    <col min="2850" max="2850" width="9.92578125" style="50" customWidth="1"/>
    <col min="2851" max="2851" width="2.60546875" style="50" customWidth="1"/>
    <col min="2852" max="2853" width="2.5" style="50" customWidth="1"/>
    <col min="2854" max="2854" width="2.35546875" style="50" customWidth="1"/>
    <col min="2855" max="2855" width="10.85546875" style="50" customWidth="1"/>
    <col min="2856" max="2856" width="11.10546875" style="50" customWidth="1"/>
    <col min="2857" max="2857" width="10.85546875" style="50" customWidth="1"/>
    <col min="2858" max="2858" width="6.5" style="50" customWidth="1"/>
    <col min="2859" max="2859" width="10.85546875" style="50" customWidth="1"/>
    <col min="2860" max="2860" width="11.10546875" style="50" customWidth="1"/>
    <col min="2861" max="2861" width="10.85546875" style="50" customWidth="1"/>
    <col min="2862" max="2862" width="2.5" style="50" customWidth="1"/>
    <col min="2863" max="3072" width="8.85546875" style="50"/>
    <col min="3073" max="3073" width="2.5" style="50" customWidth="1"/>
    <col min="3074" max="3074" width="4.85546875" style="50" customWidth="1"/>
    <col min="3075" max="3075" width="29.7109375" style="50" customWidth="1"/>
    <col min="3076" max="3076" width="2.92578125" style="50" customWidth="1"/>
    <col min="3077" max="3077" width="19.35546875" style="50" customWidth="1"/>
    <col min="3078" max="3078" width="2.5" style="50" customWidth="1"/>
    <col min="3079" max="3082" width="9.42578125" style="50"/>
    <col min="3083" max="3083" width="4.78515625" style="50" customWidth="1"/>
    <col min="3084" max="3084" width="9.42578125" style="50"/>
    <col min="3085" max="3085" width="2.35546875" style="50" customWidth="1"/>
    <col min="3086" max="3086" width="9.28515625" style="50" customWidth="1"/>
    <col min="3087" max="3087" width="1.17578125" style="50" customWidth="1"/>
    <col min="3088" max="3088" width="10.85546875" style="50" customWidth="1"/>
    <col min="3089" max="3089" width="2.78515625" style="50" customWidth="1"/>
    <col min="3090" max="3090" width="9.42578125" style="50" customWidth="1"/>
    <col min="3091" max="3091" width="1.17578125" style="50" customWidth="1"/>
    <col min="3092" max="3092" width="11.28515625" style="50" customWidth="1"/>
    <col min="3093" max="3093" width="2.5" style="50" customWidth="1"/>
    <col min="3094" max="3094" width="12.3203125" style="50" customWidth="1"/>
    <col min="3095" max="3095" width="6.60546875" style="50" customWidth="1"/>
    <col min="3096" max="3097" width="2.5" style="50" customWidth="1"/>
    <col min="3098" max="3098" width="9.42578125" style="50"/>
    <col min="3099" max="3099" width="4.78515625" style="50" customWidth="1"/>
    <col min="3100" max="3100" width="2.10546875" style="50" customWidth="1"/>
    <col min="3101" max="3104" width="9.92578125" style="50" customWidth="1"/>
    <col min="3105" max="3105" width="10.60546875" style="50" customWidth="1"/>
    <col min="3106" max="3106" width="9.92578125" style="50" customWidth="1"/>
    <col min="3107" max="3107" width="2.60546875" style="50" customWidth="1"/>
    <col min="3108" max="3109" width="2.5" style="50" customWidth="1"/>
    <col min="3110" max="3110" width="2.35546875" style="50" customWidth="1"/>
    <col min="3111" max="3111" width="10.85546875" style="50" customWidth="1"/>
    <col min="3112" max="3112" width="11.10546875" style="50" customWidth="1"/>
    <col min="3113" max="3113" width="10.85546875" style="50" customWidth="1"/>
    <col min="3114" max="3114" width="6.5" style="50" customWidth="1"/>
    <col min="3115" max="3115" width="10.85546875" style="50" customWidth="1"/>
    <col min="3116" max="3116" width="11.10546875" style="50" customWidth="1"/>
    <col min="3117" max="3117" width="10.85546875" style="50" customWidth="1"/>
    <col min="3118" max="3118" width="2.5" style="50" customWidth="1"/>
    <col min="3119" max="3328" width="9.42578125" style="50"/>
    <col min="3329" max="3329" width="2.5" style="50" customWidth="1"/>
    <col min="3330" max="3330" width="4.85546875" style="50" customWidth="1"/>
    <col min="3331" max="3331" width="29.7109375" style="50" customWidth="1"/>
    <col min="3332" max="3332" width="2.92578125" style="50" customWidth="1"/>
    <col min="3333" max="3333" width="19.35546875" style="50" customWidth="1"/>
    <col min="3334" max="3334" width="2.5" style="50" customWidth="1"/>
    <col min="3335" max="3338" width="9.42578125" style="50"/>
    <col min="3339" max="3339" width="4.78515625" style="50" customWidth="1"/>
    <col min="3340" max="3340" width="9.42578125" style="50"/>
    <col min="3341" max="3341" width="2.35546875" style="50" customWidth="1"/>
    <col min="3342" max="3342" width="9.28515625" style="50" customWidth="1"/>
    <col min="3343" max="3343" width="1.17578125" style="50" customWidth="1"/>
    <col min="3344" max="3344" width="10.85546875" style="50" customWidth="1"/>
    <col min="3345" max="3345" width="2.78515625" style="50" customWidth="1"/>
    <col min="3346" max="3346" width="9.42578125" style="50" customWidth="1"/>
    <col min="3347" max="3347" width="1.17578125" style="50" customWidth="1"/>
    <col min="3348" max="3348" width="11.28515625" style="50" customWidth="1"/>
    <col min="3349" max="3349" width="2.5" style="50" customWidth="1"/>
    <col min="3350" max="3350" width="12.3203125" style="50" customWidth="1"/>
    <col min="3351" max="3351" width="6.60546875" style="50" customWidth="1"/>
    <col min="3352" max="3353" width="2.5" style="50" customWidth="1"/>
    <col min="3354" max="3354" width="9.42578125" style="50"/>
    <col min="3355" max="3355" width="4.78515625" style="50" customWidth="1"/>
    <col min="3356" max="3356" width="2.10546875" style="50" customWidth="1"/>
    <col min="3357" max="3360" width="9.92578125" style="50" customWidth="1"/>
    <col min="3361" max="3361" width="10.60546875" style="50" customWidth="1"/>
    <col min="3362" max="3362" width="9.92578125" style="50" customWidth="1"/>
    <col min="3363" max="3363" width="2.60546875" style="50" customWidth="1"/>
    <col min="3364" max="3365" width="2.5" style="50" customWidth="1"/>
    <col min="3366" max="3366" width="2.35546875" style="50" customWidth="1"/>
    <col min="3367" max="3367" width="10.85546875" style="50" customWidth="1"/>
    <col min="3368" max="3368" width="11.10546875" style="50" customWidth="1"/>
    <col min="3369" max="3369" width="10.85546875" style="50" customWidth="1"/>
    <col min="3370" max="3370" width="6.5" style="50" customWidth="1"/>
    <col min="3371" max="3371" width="10.85546875" style="50" customWidth="1"/>
    <col min="3372" max="3372" width="11.10546875" style="50" customWidth="1"/>
    <col min="3373" max="3373" width="10.85546875" style="50" customWidth="1"/>
    <col min="3374" max="3374" width="2.5" style="50" customWidth="1"/>
    <col min="3375" max="3584" width="9.42578125" style="50"/>
    <col min="3585" max="3585" width="2.5" style="50" customWidth="1"/>
    <col min="3586" max="3586" width="4.85546875" style="50" customWidth="1"/>
    <col min="3587" max="3587" width="29.7109375" style="50" customWidth="1"/>
    <col min="3588" max="3588" width="2.92578125" style="50" customWidth="1"/>
    <col min="3589" max="3589" width="19.35546875" style="50" customWidth="1"/>
    <col min="3590" max="3590" width="2.5" style="50" customWidth="1"/>
    <col min="3591" max="3594" width="9.42578125" style="50"/>
    <col min="3595" max="3595" width="4.78515625" style="50" customWidth="1"/>
    <col min="3596" max="3596" width="9.42578125" style="50"/>
    <col min="3597" max="3597" width="2.35546875" style="50" customWidth="1"/>
    <col min="3598" max="3598" width="9.28515625" style="50" customWidth="1"/>
    <col min="3599" max="3599" width="1.17578125" style="50" customWidth="1"/>
    <col min="3600" max="3600" width="10.85546875" style="50" customWidth="1"/>
    <col min="3601" max="3601" width="2.78515625" style="50" customWidth="1"/>
    <col min="3602" max="3602" width="9.42578125" style="50" customWidth="1"/>
    <col min="3603" max="3603" width="1.17578125" style="50" customWidth="1"/>
    <col min="3604" max="3604" width="11.28515625" style="50" customWidth="1"/>
    <col min="3605" max="3605" width="2.5" style="50" customWidth="1"/>
    <col min="3606" max="3606" width="12.3203125" style="50" customWidth="1"/>
    <col min="3607" max="3607" width="6.60546875" style="50" customWidth="1"/>
    <col min="3608" max="3609" width="2.5" style="50" customWidth="1"/>
    <col min="3610" max="3610" width="9.42578125" style="50"/>
    <col min="3611" max="3611" width="4.78515625" style="50" customWidth="1"/>
    <col min="3612" max="3612" width="2.10546875" style="50" customWidth="1"/>
    <col min="3613" max="3616" width="9.92578125" style="50" customWidth="1"/>
    <col min="3617" max="3617" width="10.60546875" style="50" customWidth="1"/>
    <col min="3618" max="3618" width="9.92578125" style="50" customWidth="1"/>
    <col min="3619" max="3619" width="2.60546875" style="50" customWidth="1"/>
    <col min="3620" max="3621" width="2.5" style="50" customWidth="1"/>
    <col min="3622" max="3622" width="2.35546875" style="50" customWidth="1"/>
    <col min="3623" max="3623" width="10.85546875" style="50" customWidth="1"/>
    <col min="3624" max="3624" width="11.10546875" style="50" customWidth="1"/>
    <col min="3625" max="3625" width="10.85546875" style="50" customWidth="1"/>
    <col min="3626" max="3626" width="6.5" style="50" customWidth="1"/>
    <col min="3627" max="3627" width="10.85546875" style="50" customWidth="1"/>
    <col min="3628" max="3628" width="11.10546875" style="50" customWidth="1"/>
    <col min="3629" max="3629" width="10.85546875" style="50" customWidth="1"/>
    <col min="3630" max="3630" width="2.5" style="50" customWidth="1"/>
    <col min="3631" max="3840" width="9.42578125" style="50"/>
    <col min="3841" max="3841" width="2.5" style="50" customWidth="1"/>
    <col min="3842" max="3842" width="4.85546875" style="50" customWidth="1"/>
    <col min="3843" max="3843" width="29.7109375" style="50" customWidth="1"/>
    <col min="3844" max="3844" width="2.92578125" style="50" customWidth="1"/>
    <col min="3845" max="3845" width="19.35546875" style="50" customWidth="1"/>
    <col min="3846" max="3846" width="2.5" style="50" customWidth="1"/>
    <col min="3847" max="3850" width="9.42578125" style="50"/>
    <col min="3851" max="3851" width="4.78515625" style="50" customWidth="1"/>
    <col min="3852" max="3852" width="9.42578125" style="50"/>
    <col min="3853" max="3853" width="2.35546875" style="50" customWidth="1"/>
    <col min="3854" max="3854" width="9.28515625" style="50" customWidth="1"/>
    <col min="3855" max="3855" width="1.17578125" style="50" customWidth="1"/>
    <col min="3856" max="3856" width="10.85546875" style="50" customWidth="1"/>
    <col min="3857" max="3857" width="2.78515625" style="50" customWidth="1"/>
    <col min="3858" max="3858" width="9.42578125" style="50" customWidth="1"/>
    <col min="3859" max="3859" width="1.17578125" style="50" customWidth="1"/>
    <col min="3860" max="3860" width="11.28515625" style="50" customWidth="1"/>
    <col min="3861" max="3861" width="2.5" style="50" customWidth="1"/>
    <col min="3862" max="3862" width="12.3203125" style="50" customWidth="1"/>
    <col min="3863" max="3863" width="6.60546875" style="50" customWidth="1"/>
    <col min="3864" max="3865" width="2.5" style="50" customWidth="1"/>
    <col min="3866" max="3866" width="9.42578125" style="50"/>
    <col min="3867" max="3867" width="4.78515625" style="50" customWidth="1"/>
    <col min="3868" max="3868" width="2.10546875" style="50" customWidth="1"/>
    <col min="3869" max="3872" width="9.92578125" style="50" customWidth="1"/>
    <col min="3873" max="3873" width="10.60546875" style="50" customWidth="1"/>
    <col min="3874" max="3874" width="9.92578125" style="50" customWidth="1"/>
    <col min="3875" max="3875" width="2.60546875" style="50" customWidth="1"/>
    <col min="3876" max="3877" width="2.5" style="50" customWidth="1"/>
    <col min="3878" max="3878" width="2.35546875" style="50" customWidth="1"/>
    <col min="3879" max="3879" width="10.85546875" style="50" customWidth="1"/>
    <col min="3880" max="3880" width="11.10546875" style="50" customWidth="1"/>
    <col min="3881" max="3881" width="10.85546875" style="50" customWidth="1"/>
    <col min="3882" max="3882" width="6.5" style="50" customWidth="1"/>
    <col min="3883" max="3883" width="10.85546875" style="50" customWidth="1"/>
    <col min="3884" max="3884" width="11.10546875" style="50" customWidth="1"/>
    <col min="3885" max="3885" width="10.85546875" style="50" customWidth="1"/>
    <col min="3886" max="3886" width="2.5" style="50" customWidth="1"/>
    <col min="3887" max="4096" width="8.85546875" style="50"/>
    <col min="4097" max="4097" width="2.5" style="50" customWidth="1"/>
    <col min="4098" max="4098" width="4.85546875" style="50" customWidth="1"/>
    <col min="4099" max="4099" width="29.7109375" style="50" customWidth="1"/>
    <col min="4100" max="4100" width="2.92578125" style="50" customWidth="1"/>
    <col min="4101" max="4101" width="19.35546875" style="50" customWidth="1"/>
    <col min="4102" max="4102" width="2.5" style="50" customWidth="1"/>
    <col min="4103" max="4106" width="9.42578125" style="50"/>
    <col min="4107" max="4107" width="4.78515625" style="50" customWidth="1"/>
    <col min="4108" max="4108" width="9.42578125" style="50"/>
    <col min="4109" max="4109" width="2.35546875" style="50" customWidth="1"/>
    <col min="4110" max="4110" width="9.28515625" style="50" customWidth="1"/>
    <col min="4111" max="4111" width="1.17578125" style="50" customWidth="1"/>
    <col min="4112" max="4112" width="10.85546875" style="50" customWidth="1"/>
    <col min="4113" max="4113" width="2.78515625" style="50" customWidth="1"/>
    <col min="4114" max="4114" width="9.42578125" style="50" customWidth="1"/>
    <col min="4115" max="4115" width="1.17578125" style="50" customWidth="1"/>
    <col min="4116" max="4116" width="11.28515625" style="50" customWidth="1"/>
    <col min="4117" max="4117" width="2.5" style="50" customWidth="1"/>
    <col min="4118" max="4118" width="12.3203125" style="50" customWidth="1"/>
    <col min="4119" max="4119" width="6.60546875" style="50" customWidth="1"/>
    <col min="4120" max="4121" width="2.5" style="50" customWidth="1"/>
    <col min="4122" max="4122" width="9.42578125" style="50"/>
    <col min="4123" max="4123" width="4.78515625" style="50" customWidth="1"/>
    <col min="4124" max="4124" width="2.10546875" style="50" customWidth="1"/>
    <col min="4125" max="4128" width="9.92578125" style="50" customWidth="1"/>
    <col min="4129" max="4129" width="10.60546875" style="50" customWidth="1"/>
    <col min="4130" max="4130" width="9.92578125" style="50" customWidth="1"/>
    <col min="4131" max="4131" width="2.60546875" style="50" customWidth="1"/>
    <col min="4132" max="4133" width="2.5" style="50" customWidth="1"/>
    <col min="4134" max="4134" width="2.35546875" style="50" customWidth="1"/>
    <col min="4135" max="4135" width="10.85546875" style="50" customWidth="1"/>
    <col min="4136" max="4136" width="11.10546875" style="50" customWidth="1"/>
    <col min="4137" max="4137" width="10.85546875" style="50" customWidth="1"/>
    <col min="4138" max="4138" width="6.5" style="50" customWidth="1"/>
    <col min="4139" max="4139" width="10.85546875" style="50" customWidth="1"/>
    <col min="4140" max="4140" width="11.10546875" style="50" customWidth="1"/>
    <col min="4141" max="4141" width="10.85546875" style="50" customWidth="1"/>
    <col min="4142" max="4142" width="2.5" style="50" customWidth="1"/>
    <col min="4143" max="4352" width="9.42578125" style="50"/>
    <col min="4353" max="4353" width="2.5" style="50" customWidth="1"/>
    <col min="4354" max="4354" width="4.85546875" style="50" customWidth="1"/>
    <col min="4355" max="4355" width="29.7109375" style="50" customWidth="1"/>
    <col min="4356" max="4356" width="2.92578125" style="50" customWidth="1"/>
    <col min="4357" max="4357" width="19.35546875" style="50" customWidth="1"/>
    <col min="4358" max="4358" width="2.5" style="50" customWidth="1"/>
    <col min="4359" max="4362" width="9.42578125" style="50"/>
    <col min="4363" max="4363" width="4.78515625" style="50" customWidth="1"/>
    <col min="4364" max="4364" width="9.42578125" style="50"/>
    <col min="4365" max="4365" width="2.35546875" style="50" customWidth="1"/>
    <col min="4366" max="4366" width="9.28515625" style="50" customWidth="1"/>
    <col min="4367" max="4367" width="1.17578125" style="50" customWidth="1"/>
    <col min="4368" max="4368" width="10.85546875" style="50" customWidth="1"/>
    <col min="4369" max="4369" width="2.78515625" style="50" customWidth="1"/>
    <col min="4370" max="4370" width="9.42578125" style="50" customWidth="1"/>
    <col min="4371" max="4371" width="1.17578125" style="50" customWidth="1"/>
    <col min="4372" max="4372" width="11.28515625" style="50" customWidth="1"/>
    <col min="4373" max="4373" width="2.5" style="50" customWidth="1"/>
    <col min="4374" max="4374" width="12.3203125" style="50" customWidth="1"/>
    <col min="4375" max="4375" width="6.60546875" style="50" customWidth="1"/>
    <col min="4376" max="4377" width="2.5" style="50" customWidth="1"/>
    <col min="4378" max="4378" width="9.42578125" style="50"/>
    <col min="4379" max="4379" width="4.78515625" style="50" customWidth="1"/>
    <col min="4380" max="4380" width="2.10546875" style="50" customWidth="1"/>
    <col min="4381" max="4384" width="9.92578125" style="50" customWidth="1"/>
    <col min="4385" max="4385" width="10.60546875" style="50" customWidth="1"/>
    <col min="4386" max="4386" width="9.92578125" style="50" customWidth="1"/>
    <col min="4387" max="4387" width="2.60546875" style="50" customWidth="1"/>
    <col min="4388" max="4389" width="2.5" style="50" customWidth="1"/>
    <col min="4390" max="4390" width="2.35546875" style="50" customWidth="1"/>
    <col min="4391" max="4391" width="10.85546875" style="50" customWidth="1"/>
    <col min="4392" max="4392" width="11.10546875" style="50" customWidth="1"/>
    <col min="4393" max="4393" width="10.85546875" style="50" customWidth="1"/>
    <col min="4394" max="4394" width="6.5" style="50" customWidth="1"/>
    <col min="4395" max="4395" width="10.85546875" style="50" customWidth="1"/>
    <col min="4396" max="4396" width="11.10546875" style="50" customWidth="1"/>
    <col min="4397" max="4397" width="10.85546875" style="50" customWidth="1"/>
    <col min="4398" max="4398" width="2.5" style="50" customWidth="1"/>
    <col min="4399" max="4608" width="9.42578125" style="50"/>
    <col min="4609" max="4609" width="2.5" style="50" customWidth="1"/>
    <col min="4610" max="4610" width="4.85546875" style="50" customWidth="1"/>
    <col min="4611" max="4611" width="29.7109375" style="50" customWidth="1"/>
    <col min="4612" max="4612" width="2.92578125" style="50" customWidth="1"/>
    <col min="4613" max="4613" width="19.35546875" style="50" customWidth="1"/>
    <col min="4614" max="4614" width="2.5" style="50" customWidth="1"/>
    <col min="4615" max="4618" width="9.42578125" style="50"/>
    <col min="4619" max="4619" width="4.78515625" style="50" customWidth="1"/>
    <col min="4620" max="4620" width="9.42578125" style="50"/>
    <col min="4621" max="4621" width="2.35546875" style="50" customWidth="1"/>
    <col min="4622" max="4622" width="9.28515625" style="50" customWidth="1"/>
    <col min="4623" max="4623" width="1.17578125" style="50" customWidth="1"/>
    <col min="4624" max="4624" width="10.85546875" style="50" customWidth="1"/>
    <col min="4625" max="4625" width="2.78515625" style="50" customWidth="1"/>
    <col min="4626" max="4626" width="9.42578125" style="50" customWidth="1"/>
    <col min="4627" max="4627" width="1.17578125" style="50" customWidth="1"/>
    <col min="4628" max="4628" width="11.28515625" style="50" customWidth="1"/>
    <col min="4629" max="4629" width="2.5" style="50" customWidth="1"/>
    <col min="4630" max="4630" width="12.3203125" style="50" customWidth="1"/>
    <col min="4631" max="4631" width="6.60546875" style="50" customWidth="1"/>
    <col min="4632" max="4633" width="2.5" style="50" customWidth="1"/>
    <col min="4634" max="4634" width="9.42578125" style="50"/>
    <col min="4635" max="4635" width="4.78515625" style="50" customWidth="1"/>
    <col min="4636" max="4636" width="2.10546875" style="50" customWidth="1"/>
    <col min="4637" max="4640" width="9.92578125" style="50" customWidth="1"/>
    <col min="4641" max="4641" width="10.60546875" style="50" customWidth="1"/>
    <col min="4642" max="4642" width="9.92578125" style="50" customWidth="1"/>
    <col min="4643" max="4643" width="2.60546875" style="50" customWidth="1"/>
    <col min="4644" max="4645" width="2.5" style="50" customWidth="1"/>
    <col min="4646" max="4646" width="2.35546875" style="50" customWidth="1"/>
    <col min="4647" max="4647" width="10.85546875" style="50" customWidth="1"/>
    <col min="4648" max="4648" width="11.10546875" style="50" customWidth="1"/>
    <col min="4649" max="4649" width="10.85546875" style="50" customWidth="1"/>
    <col min="4650" max="4650" width="6.5" style="50" customWidth="1"/>
    <col min="4651" max="4651" width="10.85546875" style="50" customWidth="1"/>
    <col min="4652" max="4652" width="11.10546875" style="50" customWidth="1"/>
    <col min="4653" max="4653" width="10.85546875" style="50" customWidth="1"/>
    <col min="4654" max="4654" width="2.5" style="50" customWidth="1"/>
    <col min="4655" max="4864" width="9.42578125" style="50"/>
    <col min="4865" max="4865" width="2.5" style="50" customWidth="1"/>
    <col min="4866" max="4866" width="4.85546875" style="50" customWidth="1"/>
    <col min="4867" max="4867" width="29.7109375" style="50" customWidth="1"/>
    <col min="4868" max="4868" width="2.92578125" style="50" customWidth="1"/>
    <col min="4869" max="4869" width="19.35546875" style="50" customWidth="1"/>
    <col min="4870" max="4870" width="2.5" style="50" customWidth="1"/>
    <col min="4871" max="4874" width="9.42578125" style="50"/>
    <col min="4875" max="4875" width="4.78515625" style="50" customWidth="1"/>
    <col min="4876" max="4876" width="9.42578125" style="50"/>
    <col min="4877" max="4877" width="2.35546875" style="50" customWidth="1"/>
    <col min="4878" max="4878" width="9.28515625" style="50" customWidth="1"/>
    <col min="4879" max="4879" width="1.17578125" style="50" customWidth="1"/>
    <col min="4880" max="4880" width="10.85546875" style="50" customWidth="1"/>
    <col min="4881" max="4881" width="2.78515625" style="50" customWidth="1"/>
    <col min="4882" max="4882" width="9.42578125" style="50" customWidth="1"/>
    <col min="4883" max="4883" width="1.17578125" style="50" customWidth="1"/>
    <col min="4884" max="4884" width="11.28515625" style="50" customWidth="1"/>
    <col min="4885" max="4885" width="2.5" style="50" customWidth="1"/>
    <col min="4886" max="4886" width="12.3203125" style="50" customWidth="1"/>
    <col min="4887" max="4887" width="6.60546875" style="50" customWidth="1"/>
    <col min="4888" max="4889" width="2.5" style="50" customWidth="1"/>
    <col min="4890" max="4890" width="9.42578125" style="50"/>
    <col min="4891" max="4891" width="4.78515625" style="50" customWidth="1"/>
    <col min="4892" max="4892" width="2.10546875" style="50" customWidth="1"/>
    <col min="4893" max="4896" width="9.92578125" style="50" customWidth="1"/>
    <col min="4897" max="4897" width="10.60546875" style="50" customWidth="1"/>
    <col min="4898" max="4898" width="9.92578125" style="50" customWidth="1"/>
    <col min="4899" max="4899" width="2.60546875" style="50" customWidth="1"/>
    <col min="4900" max="4901" width="2.5" style="50" customWidth="1"/>
    <col min="4902" max="4902" width="2.35546875" style="50" customWidth="1"/>
    <col min="4903" max="4903" width="10.85546875" style="50" customWidth="1"/>
    <col min="4904" max="4904" width="11.10546875" style="50" customWidth="1"/>
    <col min="4905" max="4905" width="10.85546875" style="50" customWidth="1"/>
    <col min="4906" max="4906" width="6.5" style="50" customWidth="1"/>
    <col min="4907" max="4907" width="10.85546875" style="50" customWidth="1"/>
    <col min="4908" max="4908" width="11.10546875" style="50" customWidth="1"/>
    <col min="4909" max="4909" width="10.85546875" style="50" customWidth="1"/>
    <col min="4910" max="4910" width="2.5" style="50" customWidth="1"/>
    <col min="4911" max="5120" width="8.85546875" style="50"/>
    <col min="5121" max="5121" width="2.5" style="50" customWidth="1"/>
    <col min="5122" max="5122" width="4.85546875" style="50" customWidth="1"/>
    <col min="5123" max="5123" width="29.7109375" style="50" customWidth="1"/>
    <col min="5124" max="5124" width="2.92578125" style="50" customWidth="1"/>
    <col min="5125" max="5125" width="19.35546875" style="50" customWidth="1"/>
    <col min="5126" max="5126" width="2.5" style="50" customWidth="1"/>
    <col min="5127" max="5130" width="9.42578125" style="50"/>
    <col min="5131" max="5131" width="4.78515625" style="50" customWidth="1"/>
    <col min="5132" max="5132" width="9.42578125" style="50"/>
    <col min="5133" max="5133" width="2.35546875" style="50" customWidth="1"/>
    <col min="5134" max="5134" width="9.28515625" style="50" customWidth="1"/>
    <col min="5135" max="5135" width="1.17578125" style="50" customWidth="1"/>
    <col min="5136" max="5136" width="10.85546875" style="50" customWidth="1"/>
    <col min="5137" max="5137" width="2.78515625" style="50" customWidth="1"/>
    <col min="5138" max="5138" width="9.42578125" style="50" customWidth="1"/>
    <col min="5139" max="5139" width="1.17578125" style="50" customWidth="1"/>
    <col min="5140" max="5140" width="11.28515625" style="50" customWidth="1"/>
    <col min="5141" max="5141" width="2.5" style="50" customWidth="1"/>
    <col min="5142" max="5142" width="12.3203125" style="50" customWidth="1"/>
    <col min="5143" max="5143" width="6.60546875" style="50" customWidth="1"/>
    <col min="5144" max="5145" width="2.5" style="50" customWidth="1"/>
    <col min="5146" max="5146" width="9.42578125" style="50"/>
    <col min="5147" max="5147" width="4.78515625" style="50" customWidth="1"/>
    <col min="5148" max="5148" width="2.10546875" style="50" customWidth="1"/>
    <col min="5149" max="5152" width="9.92578125" style="50" customWidth="1"/>
    <col min="5153" max="5153" width="10.60546875" style="50" customWidth="1"/>
    <col min="5154" max="5154" width="9.92578125" style="50" customWidth="1"/>
    <col min="5155" max="5155" width="2.60546875" style="50" customWidth="1"/>
    <col min="5156" max="5157" width="2.5" style="50" customWidth="1"/>
    <col min="5158" max="5158" width="2.35546875" style="50" customWidth="1"/>
    <col min="5159" max="5159" width="10.85546875" style="50" customWidth="1"/>
    <col min="5160" max="5160" width="11.10546875" style="50" customWidth="1"/>
    <col min="5161" max="5161" width="10.85546875" style="50" customWidth="1"/>
    <col min="5162" max="5162" width="6.5" style="50" customWidth="1"/>
    <col min="5163" max="5163" width="10.85546875" style="50" customWidth="1"/>
    <col min="5164" max="5164" width="11.10546875" style="50" customWidth="1"/>
    <col min="5165" max="5165" width="10.85546875" style="50" customWidth="1"/>
    <col min="5166" max="5166" width="2.5" style="50" customWidth="1"/>
    <col min="5167" max="5376" width="9.42578125" style="50"/>
    <col min="5377" max="5377" width="2.5" style="50" customWidth="1"/>
    <col min="5378" max="5378" width="4.85546875" style="50" customWidth="1"/>
    <col min="5379" max="5379" width="29.7109375" style="50" customWidth="1"/>
    <col min="5380" max="5380" width="2.92578125" style="50" customWidth="1"/>
    <col min="5381" max="5381" width="19.35546875" style="50" customWidth="1"/>
    <col min="5382" max="5382" width="2.5" style="50" customWidth="1"/>
    <col min="5383" max="5386" width="9.42578125" style="50"/>
    <col min="5387" max="5387" width="4.78515625" style="50" customWidth="1"/>
    <col min="5388" max="5388" width="9.42578125" style="50"/>
    <col min="5389" max="5389" width="2.35546875" style="50" customWidth="1"/>
    <col min="5390" max="5390" width="9.28515625" style="50" customWidth="1"/>
    <col min="5391" max="5391" width="1.17578125" style="50" customWidth="1"/>
    <col min="5392" max="5392" width="10.85546875" style="50" customWidth="1"/>
    <col min="5393" max="5393" width="2.78515625" style="50" customWidth="1"/>
    <col min="5394" max="5394" width="9.42578125" style="50" customWidth="1"/>
    <col min="5395" max="5395" width="1.17578125" style="50" customWidth="1"/>
    <col min="5396" max="5396" width="11.28515625" style="50" customWidth="1"/>
    <col min="5397" max="5397" width="2.5" style="50" customWidth="1"/>
    <col min="5398" max="5398" width="12.3203125" style="50" customWidth="1"/>
    <col min="5399" max="5399" width="6.60546875" style="50" customWidth="1"/>
    <col min="5400" max="5401" width="2.5" style="50" customWidth="1"/>
    <col min="5402" max="5402" width="9.42578125" style="50"/>
    <col min="5403" max="5403" width="4.78515625" style="50" customWidth="1"/>
    <col min="5404" max="5404" width="2.10546875" style="50" customWidth="1"/>
    <col min="5405" max="5408" width="9.92578125" style="50" customWidth="1"/>
    <col min="5409" max="5409" width="10.60546875" style="50" customWidth="1"/>
    <col min="5410" max="5410" width="9.92578125" style="50" customWidth="1"/>
    <col min="5411" max="5411" width="2.60546875" style="50" customWidth="1"/>
    <col min="5412" max="5413" width="2.5" style="50" customWidth="1"/>
    <col min="5414" max="5414" width="2.35546875" style="50" customWidth="1"/>
    <col min="5415" max="5415" width="10.85546875" style="50" customWidth="1"/>
    <col min="5416" max="5416" width="11.10546875" style="50" customWidth="1"/>
    <col min="5417" max="5417" width="10.85546875" style="50" customWidth="1"/>
    <col min="5418" max="5418" width="6.5" style="50" customWidth="1"/>
    <col min="5419" max="5419" width="10.85546875" style="50" customWidth="1"/>
    <col min="5420" max="5420" width="11.10546875" style="50" customWidth="1"/>
    <col min="5421" max="5421" width="10.85546875" style="50" customWidth="1"/>
    <col min="5422" max="5422" width="2.5" style="50" customWidth="1"/>
    <col min="5423" max="5632" width="9.42578125" style="50"/>
    <col min="5633" max="5633" width="2.5" style="50" customWidth="1"/>
    <col min="5634" max="5634" width="4.85546875" style="50" customWidth="1"/>
    <col min="5635" max="5635" width="29.7109375" style="50" customWidth="1"/>
    <col min="5636" max="5636" width="2.92578125" style="50" customWidth="1"/>
    <col min="5637" max="5637" width="19.35546875" style="50" customWidth="1"/>
    <col min="5638" max="5638" width="2.5" style="50" customWidth="1"/>
    <col min="5639" max="5642" width="9.42578125" style="50"/>
    <col min="5643" max="5643" width="4.78515625" style="50" customWidth="1"/>
    <col min="5644" max="5644" width="9.42578125" style="50"/>
    <col min="5645" max="5645" width="2.35546875" style="50" customWidth="1"/>
    <col min="5646" max="5646" width="9.28515625" style="50" customWidth="1"/>
    <col min="5647" max="5647" width="1.17578125" style="50" customWidth="1"/>
    <col min="5648" max="5648" width="10.85546875" style="50" customWidth="1"/>
    <col min="5649" max="5649" width="2.78515625" style="50" customWidth="1"/>
    <col min="5650" max="5650" width="9.42578125" style="50" customWidth="1"/>
    <col min="5651" max="5651" width="1.17578125" style="50" customWidth="1"/>
    <col min="5652" max="5652" width="11.28515625" style="50" customWidth="1"/>
    <col min="5653" max="5653" width="2.5" style="50" customWidth="1"/>
    <col min="5654" max="5654" width="12.3203125" style="50" customWidth="1"/>
    <col min="5655" max="5655" width="6.60546875" style="50" customWidth="1"/>
    <col min="5656" max="5657" width="2.5" style="50" customWidth="1"/>
    <col min="5658" max="5658" width="9.42578125" style="50"/>
    <col min="5659" max="5659" width="4.78515625" style="50" customWidth="1"/>
    <col min="5660" max="5660" width="2.10546875" style="50" customWidth="1"/>
    <col min="5661" max="5664" width="9.92578125" style="50" customWidth="1"/>
    <col min="5665" max="5665" width="10.60546875" style="50" customWidth="1"/>
    <col min="5666" max="5666" width="9.92578125" style="50" customWidth="1"/>
    <col min="5667" max="5667" width="2.60546875" style="50" customWidth="1"/>
    <col min="5668" max="5669" width="2.5" style="50" customWidth="1"/>
    <col min="5670" max="5670" width="2.35546875" style="50" customWidth="1"/>
    <col min="5671" max="5671" width="10.85546875" style="50" customWidth="1"/>
    <col min="5672" max="5672" width="11.10546875" style="50" customWidth="1"/>
    <col min="5673" max="5673" width="10.85546875" style="50" customWidth="1"/>
    <col min="5674" max="5674" width="6.5" style="50" customWidth="1"/>
    <col min="5675" max="5675" width="10.85546875" style="50" customWidth="1"/>
    <col min="5676" max="5676" width="11.10546875" style="50" customWidth="1"/>
    <col min="5677" max="5677" width="10.85546875" style="50" customWidth="1"/>
    <col min="5678" max="5678" width="2.5" style="50" customWidth="1"/>
    <col min="5679" max="5888" width="9.42578125" style="50"/>
    <col min="5889" max="5889" width="2.5" style="50" customWidth="1"/>
    <col min="5890" max="5890" width="4.85546875" style="50" customWidth="1"/>
    <col min="5891" max="5891" width="29.7109375" style="50" customWidth="1"/>
    <col min="5892" max="5892" width="2.92578125" style="50" customWidth="1"/>
    <col min="5893" max="5893" width="19.35546875" style="50" customWidth="1"/>
    <col min="5894" max="5894" width="2.5" style="50" customWidth="1"/>
    <col min="5895" max="5898" width="9.42578125" style="50"/>
    <col min="5899" max="5899" width="4.78515625" style="50" customWidth="1"/>
    <col min="5900" max="5900" width="9.42578125" style="50"/>
    <col min="5901" max="5901" width="2.35546875" style="50" customWidth="1"/>
    <col min="5902" max="5902" width="9.28515625" style="50" customWidth="1"/>
    <col min="5903" max="5903" width="1.17578125" style="50" customWidth="1"/>
    <col min="5904" max="5904" width="10.85546875" style="50" customWidth="1"/>
    <col min="5905" max="5905" width="2.78515625" style="50" customWidth="1"/>
    <col min="5906" max="5906" width="9.42578125" style="50" customWidth="1"/>
    <col min="5907" max="5907" width="1.17578125" style="50" customWidth="1"/>
    <col min="5908" max="5908" width="11.28515625" style="50" customWidth="1"/>
    <col min="5909" max="5909" width="2.5" style="50" customWidth="1"/>
    <col min="5910" max="5910" width="12.3203125" style="50" customWidth="1"/>
    <col min="5911" max="5911" width="6.60546875" style="50" customWidth="1"/>
    <col min="5912" max="5913" width="2.5" style="50" customWidth="1"/>
    <col min="5914" max="5914" width="9.42578125" style="50"/>
    <col min="5915" max="5915" width="4.78515625" style="50" customWidth="1"/>
    <col min="5916" max="5916" width="2.10546875" style="50" customWidth="1"/>
    <col min="5917" max="5920" width="9.92578125" style="50" customWidth="1"/>
    <col min="5921" max="5921" width="10.60546875" style="50" customWidth="1"/>
    <col min="5922" max="5922" width="9.92578125" style="50" customWidth="1"/>
    <col min="5923" max="5923" width="2.60546875" style="50" customWidth="1"/>
    <col min="5924" max="5925" width="2.5" style="50" customWidth="1"/>
    <col min="5926" max="5926" width="2.35546875" style="50" customWidth="1"/>
    <col min="5927" max="5927" width="10.85546875" style="50" customWidth="1"/>
    <col min="5928" max="5928" width="11.10546875" style="50" customWidth="1"/>
    <col min="5929" max="5929" width="10.85546875" style="50" customWidth="1"/>
    <col min="5930" max="5930" width="6.5" style="50" customWidth="1"/>
    <col min="5931" max="5931" width="10.85546875" style="50" customWidth="1"/>
    <col min="5932" max="5932" width="11.10546875" style="50" customWidth="1"/>
    <col min="5933" max="5933" width="10.85546875" style="50" customWidth="1"/>
    <col min="5934" max="5934" width="2.5" style="50" customWidth="1"/>
    <col min="5935" max="6144" width="8.85546875" style="50"/>
    <col min="6145" max="6145" width="2.5" style="50" customWidth="1"/>
    <col min="6146" max="6146" width="4.85546875" style="50" customWidth="1"/>
    <col min="6147" max="6147" width="29.7109375" style="50" customWidth="1"/>
    <col min="6148" max="6148" width="2.92578125" style="50" customWidth="1"/>
    <col min="6149" max="6149" width="19.35546875" style="50" customWidth="1"/>
    <col min="6150" max="6150" width="2.5" style="50" customWidth="1"/>
    <col min="6151" max="6154" width="9.42578125" style="50"/>
    <col min="6155" max="6155" width="4.78515625" style="50" customWidth="1"/>
    <col min="6156" max="6156" width="9.42578125" style="50"/>
    <col min="6157" max="6157" width="2.35546875" style="50" customWidth="1"/>
    <col min="6158" max="6158" width="9.28515625" style="50" customWidth="1"/>
    <col min="6159" max="6159" width="1.17578125" style="50" customWidth="1"/>
    <col min="6160" max="6160" width="10.85546875" style="50" customWidth="1"/>
    <col min="6161" max="6161" width="2.78515625" style="50" customWidth="1"/>
    <col min="6162" max="6162" width="9.42578125" style="50" customWidth="1"/>
    <col min="6163" max="6163" width="1.17578125" style="50" customWidth="1"/>
    <col min="6164" max="6164" width="11.28515625" style="50" customWidth="1"/>
    <col min="6165" max="6165" width="2.5" style="50" customWidth="1"/>
    <col min="6166" max="6166" width="12.3203125" style="50" customWidth="1"/>
    <col min="6167" max="6167" width="6.60546875" style="50" customWidth="1"/>
    <col min="6168" max="6169" width="2.5" style="50" customWidth="1"/>
    <col min="6170" max="6170" width="9.42578125" style="50"/>
    <col min="6171" max="6171" width="4.78515625" style="50" customWidth="1"/>
    <col min="6172" max="6172" width="2.10546875" style="50" customWidth="1"/>
    <col min="6173" max="6176" width="9.92578125" style="50" customWidth="1"/>
    <col min="6177" max="6177" width="10.60546875" style="50" customWidth="1"/>
    <col min="6178" max="6178" width="9.92578125" style="50" customWidth="1"/>
    <col min="6179" max="6179" width="2.60546875" style="50" customWidth="1"/>
    <col min="6180" max="6181" width="2.5" style="50" customWidth="1"/>
    <col min="6182" max="6182" width="2.35546875" style="50" customWidth="1"/>
    <col min="6183" max="6183" width="10.85546875" style="50" customWidth="1"/>
    <col min="6184" max="6184" width="11.10546875" style="50" customWidth="1"/>
    <col min="6185" max="6185" width="10.85546875" style="50" customWidth="1"/>
    <col min="6186" max="6186" width="6.5" style="50" customWidth="1"/>
    <col min="6187" max="6187" width="10.85546875" style="50" customWidth="1"/>
    <col min="6188" max="6188" width="11.10546875" style="50" customWidth="1"/>
    <col min="6189" max="6189" width="10.85546875" style="50" customWidth="1"/>
    <col min="6190" max="6190" width="2.5" style="50" customWidth="1"/>
    <col min="6191" max="6400" width="9.42578125" style="50"/>
    <col min="6401" max="6401" width="2.5" style="50" customWidth="1"/>
    <col min="6402" max="6402" width="4.85546875" style="50" customWidth="1"/>
    <col min="6403" max="6403" width="29.7109375" style="50" customWidth="1"/>
    <col min="6404" max="6404" width="2.92578125" style="50" customWidth="1"/>
    <col min="6405" max="6405" width="19.35546875" style="50" customWidth="1"/>
    <col min="6406" max="6406" width="2.5" style="50" customWidth="1"/>
    <col min="6407" max="6410" width="9.42578125" style="50"/>
    <col min="6411" max="6411" width="4.78515625" style="50" customWidth="1"/>
    <col min="6412" max="6412" width="9.42578125" style="50"/>
    <col min="6413" max="6413" width="2.35546875" style="50" customWidth="1"/>
    <col min="6414" max="6414" width="9.28515625" style="50" customWidth="1"/>
    <col min="6415" max="6415" width="1.17578125" style="50" customWidth="1"/>
    <col min="6416" max="6416" width="10.85546875" style="50" customWidth="1"/>
    <col min="6417" max="6417" width="2.78515625" style="50" customWidth="1"/>
    <col min="6418" max="6418" width="9.42578125" style="50" customWidth="1"/>
    <col min="6419" max="6419" width="1.17578125" style="50" customWidth="1"/>
    <col min="6420" max="6420" width="11.28515625" style="50" customWidth="1"/>
    <col min="6421" max="6421" width="2.5" style="50" customWidth="1"/>
    <col min="6422" max="6422" width="12.3203125" style="50" customWidth="1"/>
    <col min="6423" max="6423" width="6.60546875" style="50" customWidth="1"/>
    <col min="6424" max="6425" width="2.5" style="50" customWidth="1"/>
    <col min="6426" max="6426" width="9.42578125" style="50"/>
    <col min="6427" max="6427" width="4.78515625" style="50" customWidth="1"/>
    <col min="6428" max="6428" width="2.10546875" style="50" customWidth="1"/>
    <col min="6429" max="6432" width="9.92578125" style="50" customWidth="1"/>
    <col min="6433" max="6433" width="10.60546875" style="50" customWidth="1"/>
    <col min="6434" max="6434" width="9.92578125" style="50" customWidth="1"/>
    <col min="6435" max="6435" width="2.60546875" style="50" customWidth="1"/>
    <col min="6436" max="6437" width="2.5" style="50" customWidth="1"/>
    <col min="6438" max="6438" width="2.35546875" style="50" customWidth="1"/>
    <col min="6439" max="6439" width="10.85546875" style="50" customWidth="1"/>
    <col min="6440" max="6440" width="11.10546875" style="50" customWidth="1"/>
    <col min="6441" max="6441" width="10.85546875" style="50" customWidth="1"/>
    <col min="6442" max="6442" width="6.5" style="50" customWidth="1"/>
    <col min="6443" max="6443" width="10.85546875" style="50" customWidth="1"/>
    <col min="6444" max="6444" width="11.10546875" style="50" customWidth="1"/>
    <col min="6445" max="6445" width="10.85546875" style="50" customWidth="1"/>
    <col min="6446" max="6446" width="2.5" style="50" customWidth="1"/>
    <col min="6447" max="6656" width="9.42578125" style="50"/>
    <col min="6657" max="6657" width="2.5" style="50" customWidth="1"/>
    <col min="6658" max="6658" width="4.85546875" style="50" customWidth="1"/>
    <col min="6659" max="6659" width="29.7109375" style="50" customWidth="1"/>
    <col min="6660" max="6660" width="2.92578125" style="50" customWidth="1"/>
    <col min="6661" max="6661" width="19.35546875" style="50" customWidth="1"/>
    <col min="6662" max="6662" width="2.5" style="50" customWidth="1"/>
    <col min="6663" max="6666" width="9.42578125" style="50"/>
    <col min="6667" max="6667" width="4.78515625" style="50" customWidth="1"/>
    <col min="6668" max="6668" width="9.42578125" style="50"/>
    <col min="6669" max="6669" width="2.35546875" style="50" customWidth="1"/>
    <col min="6670" max="6670" width="9.28515625" style="50" customWidth="1"/>
    <col min="6671" max="6671" width="1.17578125" style="50" customWidth="1"/>
    <col min="6672" max="6672" width="10.85546875" style="50" customWidth="1"/>
    <col min="6673" max="6673" width="2.78515625" style="50" customWidth="1"/>
    <col min="6674" max="6674" width="9.42578125" style="50" customWidth="1"/>
    <col min="6675" max="6675" width="1.17578125" style="50" customWidth="1"/>
    <col min="6676" max="6676" width="11.28515625" style="50" customWidth="1"/>
    <col min="6677" max="6677" width="2.5" style="50" customWidth="1"/>
    <col min="6678" max="6678" width="12.3203125" style="50" customWidth="1"/>
    <col min="6679" max="6679" width="6.60546875" style="50" customWidth="1"/>
    <col min="6680" max="6681" width="2.5" style="50" customWidth="1"/>
    <col min="6682" max="6682" width="9.42578125" style="50"/>
    <col min="6683" max="6683" width="4.78515625" style="50" customWidth="1"/>
    <col min="6684" max="6684" width="2.10546875" style="50" customWidth="1"/>
    <col min="6685" max="6688" width="9.92578125" style="50" customWidth="1"/>
    <col min="6689" max="6689" width="10.60546875" style="50" customWidth="1"/>
    <col min="6690" max="6690" width="9.92578125" style="50" customWidth="1"/>
    <col min="6691" max="6691" width="2.60546875" style="50" customWidth="1"/>
    <col min="6692" max="6693" width="2.5" style="50" customWidth="1"/>
    <col min="6694" max="6694" width="2.35546875" style="50" customWidth="1"/>
    <col min="6695" max="6695" width="10.85546875" style="50" customWidth="1"/>
    <col min="6696" max="6696" width="11.10546875" style="50" customWidth="1"/>
    <col min="6697" max="6697" width="10.85546875" style="50" customWidth="1"/>
    <col min="6698" max="6698" width="6.5" style="50" customWidth="1"/>
    <col min="6699" max="6699" width="10.85546875" style="50" customWidth="1"/>
    <col min="6700" max="6700" width="11.10546875" style="50" customWidth="1"/>
    <col min="6701" max="6701" width="10.85546875" style="50" customWidth="1"/>
    <col min="6702" max="6702" width="2.5" style="50" customWidth="1"/>
    <col min="6703" max="6912" width="9.42578125" style="50"/>
    <col min="6913" max="6913" width="2.5" style="50" customWidth="1"/>
    <col min="6914" max="6914" width="4.85546875" style="50" customWidth="1"/>
    <col min="6915" max="6915" width="29.7109375" style="50" customWidth="1"/>
    <col min="6916" max="6916" width="2.92578125" style="50" customWidth="1"/>
    <col min="6917" max="6917" width="19.35546875" style="50" customWidth="1"/>
    <col min="6918" max="6918" width="2.5" style="50" customWidth="1"/>
    <col min="6919" max="6922" width="9.42578125" style="50"/>
    <col min="6923" max="6923" width="4.78515625" style="50" customWidth="1"/>
    <col min="6924" max="6924" width="9.42578125" style="50"/>
    <col min="6925" max="6925" width="2.35546875" style="50" customWidth="1"/>
    <col min="6926" max="6926" width="9.28515625" style="50" customWidth="1"/>
    <col min="6927" max="6927" width="1.17578125" style="50" customWidth="1"/>
    <col min="6928" max="6928" width="10.85546875" style="50" customWidth="1"/>
    <col min="6929" max="6929" width="2.78515625" style="50" customWidth="1"/>
    <col min="6930" max="6930" width="9.42578125" style="50" customWidth="1"/>
    <col min="6931" max="6931" width="1.17578125" style="50" customWidth="1"/>
    <col min="6932" max="6932" width="11.28515625" style="50" customWidth="1"/>
    <col min="6933" max="6933" width="2.5" style="50" customWidth="1"/>
    <col min="6934" max="6934" width="12.3203125" style="50" customWidth="1"/>
    <col min="6935" max="6935" width="6.60546875" style="50" customWidth="1"/>
    <col min="6936" max="6937" width="2.5" style="50" customWidth="1"/>
    <col min="6938" max="6938" width="9.42578125" style="50"/>
    <col min="6939" max="6939" width="4.78515625" style="50" customWidth="1"/>
    <col min="6940" max="6940" width="2.10546875" style="50" customWidth="1"/>
    <col min="6941" max="6944" width="9.92578125" style="50" customWidth="1"/>
    <col min="6945" max="6945" width="10.60546875" style="50" customWidth="1"/>
    <col min="6946" max="6946" width="9.92578125" style="50" customWidth="1"/>
    <col min="6947" max="6947" width="2.60546875" style="50" customWidth="1"/>
    <col min="6948" max="6949" width="2.5" style="50" customWidth="1"/>
    <col min="6950" max="6950" width="2.35546875" style="50" customWidth="1"/>
    <col min="6951" max="6951" width="10.85546875" style="50" customWidth="1"/>
    <col min="6952" max="6952" width="11.10546875" style="50" customWidth="1"/>
    <col min="6953" max="6953" width="10.85546875" style="50" customWidth="1"/>
    <col min="6954" max="6954" width="6.5" style="50" customWidth="1"/>
    <col min="6955" max="6955" width="10.85546875" style="50" customWidth="1"/>
    <col min="6956" max="6956" width="11.10546875" style="50" customWidth="1"/>
    <col min="6957" max="6957" width="10.85546875" style="50" customWidth="1"/>
    <col min="6958" max="6958" width="2.5" style="50" customWidth="1"/>
    <col min="6959" max="7168" width="8.85546875" style="50"/>
    <col min="7169" max="7169" width="2.5" style="50" customWidth="1"/>
    <col min="7170" max="7170" width="4.85546875" style="50" customWidth="1"/>
    <col min="7171" max="7171" width="29.7109375" style="50" customWidth="1"/>
    <col min="7172" max="7172" width="2.92578125" style="50" customWidth="1"/>
    <col min="7173" max="7173" width="19.35546875" style="50" customWidth="1"/>
    <col min="7174" max="7174" width="2.5" style="50" customWidth="1"/>
    <col min="7175" max="7178" width="9.42578125" style="50"/>
    <col min="7179" max="7179" width="4.78515625" style="50" customWidth="1"/>
    <col min="7180" max="7180" width="9.42578125" style="50"/>
    <col min="7181" max="7181" width="2.35546875" style="50" customWidth="1"/>
    <col min="7182" max="7182" width="9.28515625" style="50" customWidth="1"/>
    <col min="7183" max="7183" width="1.17578125" style="50" customWidth="1"/>
    <col min="7184" max="7184" width="10.85546875" style="50" customWidth="1"/>
    <col min="7185" max="7185" width="2.78515625" style="50" customWidth="1"/>
    <col min="7186" max="7186" width="9.42578125" style="50" customWidth="1"/>
    <col min="7187" max="7187" width="1.17578125" style="50" customWidth="1"/>
    <col min="7188" max="7188" width="11.28515625" style="50" customWidth="1"/>
    <col min="7189" max="7189" width="2.5" style="50" customWidth="1"/>
    <col min="7190" max="7190" width="12.3203125" style="50" customWidth="1"/>
    <col min="7191" max="7191" width="6.60546875" style="50" customWidth="1"/>
    <col min="7192" max="7193" width="2.5" style="50" customWidth="1"/>
    <col min="7194" max="7194" width="9.42578125" style="50"/>
    <col min="7195" max="7195" width="4.78515625" style="50" customWidth="1"/>
    <col min="7196" max="7196" width="2.10546875" style="50" customWidth="1"/>
    <col min="7197" max="7200" width="9.92578125" style="50" customWidth="1"/>
    <col min="7201" max="7201" width="10.60546875" style="50" customWidth="1"/>
    <col min="7202" max="7202" width="9.92578125" style="50" customWidth="1"/>
    <col min="7203" max="7203" width="2.60546875" style="50" customWidth="1"/>
    <col min="7204" max="7205" width="2.5" style="50" customWidth="1"/>
    <col min="7206" max="7206" width="2.35546875" style="50" customWidth="1"/>
    <col min="7207" max="7207" width="10.85546875" style="50" customWidth="1"/>
    <col min="7208" max="7208" width="11.10546875" style="50" customWidth="1"/>
    <col min="7209" max="7209" width="10.85546875" style="50" customWidth="1"/>
    <col min="7210" max="7210" width="6.5" style="50" customWidth="1"/>
    <col min="7211" max="7211" width="10.85546875" style="50" customWidth="1"/>
    <col min="7212" max="7212" width="11.10546875" style="50" customWidth="1"/>
    <col min="7213" max="7213" width="10.85546875" style="50" customWidth="1"/>
    <col min="7214" max="7214" width="2.5" style="50" customWidth="1"/>
    <col min="7215" max="7424" width="9.42578125" style="50"/>
    <col min="7425" max="7425" width="2.5" style="50" customWidth="1"/>
    <col min="7426" max="7426" width="4.85546875" style="50" customWidth="1"/>
    <col min="7427" max="7427" width="29.7109375" style="50" customWidth="1"/>
    <col min="7428" max="7428" width="2.92578125" style="50" customWidth="1"/>
    <col min="7429" max="7429" width="19.35546875" style="50" customWidth="1"/>
    <col min="7430" max="7430" width="2.5" style="50" customWidth="1"/>
    <col min="7431" max="7434" width="9.42578125" style="50"/>
    <col min="7435" max="7435" width="4.78515625" style="50" customWidth="1"/>
    <col min="7436" max="7436" width="9.42578125" style="50"/>
    <col min="7437" max="7437" width="2.35546875" style="50" customWidth="1"/>
    <col min="7438" max="7438" width="9.28515625" style="50" customWidth="1"/>
    <col min="7439" max="7439" width="1.17578125" style="50" customWidth="1"/>
    <col min="7440" max="7440" width="10.85546875" style="50" customWidth="1"/>
    <col min="7441" max="7441" width="2.78515625" style="50" customWidth="1"/>
    <col min="7442" max="7442" width="9.42578125" style="50" customWidth="1"/>
    <col min="7443" max="7443" width="1.17578125" style="50" customWidth="1"/>
    <col min="7444" max="7444" width="11.28515625" style="50" customWidth="1"/>
    <col min="7445" max="7445" width="2.5" style="50" customWidth="1"/>
    <col min="7446" max="7446" width="12.3203125" style="50" customWidth="1"/>
    <col min="7447" max="7447" width="6.60546875" style="50" customWidth="1"/>
    <col min="7448" max="7449" width="2.5" style="50" customWidth="1"/>
    <col min="7450" max="7450" width="9.42578125" style="50"/>
    <col min="7451" max="7451" width="4.78515625" style="50" customWidth="1"/>
    <col min="7452" max="7452" width="2.10546875" style="50" customWidth="1"/>
    <col min="7453" max="7456" width="9.92578125" style="50" customWidth="1"/>
    <col min="7457" max="7457" width="10.60546875" style="50" customWidth="1"/>
    <col min="7458" max="7458" width="9.92578125" style="50" customWidth="1"/>
    <col min="7459" max="7459" width="2.60546875" style="50" customWidth="1"/>
    <col min="7460" max="7461" width="2.5" style="50" customWidth="1"/>
    <col min="7462" max="7462" width="2.35546875" style="50" customWidth="1"/>
    <col min="7463" max="7463" width="10.85546875" style="50" customWidth="1"/>
    <col min="7464" max="7464" width="11.10546875" style="50" customWidth="1"/>
    <col min="7465" max="7465" width="10.85546875" style="50" customWidth="1"/>
    <col min="7466" max="7466" width="6.5" style="50" customWidth="1"/>
    <col min="7467" max="7467" width="10.85546875" style="50" customWidth="1"/>
    <col min="7468" max="7468" width="11.10546875" style="50" customWidth="1"/>
    <col min="7469" max="7469" width="10.85546875" style="50" customWidth="1"/>
    <col min="7470" max="7470" width="2.5" style="50" customWidth="1"/>
    <col min="7471" max="7680" width="9.42578125" style="50"/>
    <col min="7681" max="7681" width="2.5" style="50" customWidth="1"/>
    <col min="7682" max="7682" width="4.85546875" style="50" customWidth="1"/>
    <col min="7683" max="7683" width="29.7109375" style="50" customWidth="1"/>
    <col min="7684" max="7684" width="2.92578125" style="50" customWidth="1"/>
    <col min="7685" max="7685" width="19.35546875" style="50" customWidth="1"/>
    <col min="7686" max="7686" width="2.5" style="50" customWidth="1"/>
    <col min="7687" max="7690" width="9.42578125" style="50"/>
    <col min="7691" max="7691" width="4.78515625" style="50" customWidth="1"/>
    <col min="7692" max="7692" width="9.42578125" style="50"/>
    <col min="7693" max="7693" width="2.35546875" style="50" customWidth="1"/>
    <col min="7694" max="7694" width="9.28515625" style="50" customWidth="1"/>
    <col min="7695" max="7695" width="1.17578125" style="50" customWidth="1"/>
    <col min="7696" max="7696" width="10.85546875" style="50" customWidth="1"/>
    <col min="7697" max="7697" width="2.78515625" style="50" customWidth="1"/>
    <col min="7698" max="7698" width="9.42578125" style="50" customWidth="1"/>
    <col min="7699" max="7699" width="1.17578125" style="50" customWidth="1"/>
    <col min="7700" max="7700" width="11.28515625" style="50" customWidth="1"/>
    <col min="7701" max="7701" width="2.5" style="50" customWidth="1"/>
    <col min="7702" max="7702" width="12.3203125" style="50" customWidth="1"/>
    <col min="7703" max="7703" width="6.60546875" style="50" customWidth="1"/>
    <col min="7704" max="7705" width="2.5" style="50" customWidth="1"/>
    <col min="7706" max="7706" width="9.42578125" style="50"/>
    <col min="7707" max="7707" width="4.78515625" style="50" customWidth="1"/>
    <col min="7708" max="7708" width="2.10546875" style="50" customWidth="1"/>
    <col min="7709" max="7712" width="9.92578125" style="50" customWidth="1"/>
    <col min="7713" max="7713" width="10.60546875" style="50" customWidth="1"/>
    <col min="7714" max="7714" width="9.92578125" style="50" customWidth="1"/>
    <col min="7715" max="7715" width="2.60546875" style="50" customWidth="1"/>
    <col min="7716" max="7717" width="2.5" style="50" customWidth="1"/>
    <col min="7718" max="7718" width="2.35546875" style="50" customWidth="1"/>
    <col min="7719" max="7719" width="10.85546875" style="50" customWidth="1"/>
    <col min="7720" max="7720" width="11.10546875" style="50" customWidth="1"/>
    <col min="7721" max="7721" width="10.85546875" style="50" customWidth="1"/>
    <col min="7722" max="7722" width="6.5" style="50" customWidth="1"/>
    <col min="7723" max="7723" width="10.85546875" style="50" customWidth="1"/>
    <col min="7724" max="7724" width="11.10546875" style="50" customWidth="1"/>
    <col min="7725" max="7725" width="10.85546875" style="50" customWidth="1"/>
    <col min="7726" max="7726" width="2.5" style="50" customWidth="1"/>
    <col min="7727" max="7936" width="9.42578125" style="50"/>
    <col min="7937" max="7937" width="2.5" style="50" customWidth="1"/>
    <col min="7938" max="7938" width="4.85546875" style="50" customWidth="1"/>
    <col min="7939" max="7939" width="29.7109375" style="50" customWidth="1"/>
    <col min="7940" max="7940" width="2.92578125" style="50" customWidth="1"/>
    <col min="7941" max="7941" width="19.35546875" style="50" customWidth="1"/>
    <col min="7942" max="7942" width="2.5" style="50" customWidth="1"/>
    <col min="7943" max="7946" width="9.42578125" style="50"/>
    <col min="7947" max="7947" width="4.78515625" style="50" customWidth="1"/>
    <col min="7948" max="7948" width="9.42578125" style="50"/>
    <col min="7949" max="7949" width="2.35546875" style="50" customWidth="1"/>
    <col min="7950" max="7950" width="9.28515625" style="50" customWidth="1"/>
    <col min="7951" max="7951" width="1.17578125" style="50" customWidth="1"/>
    <col min="7952" max="7952" width="10.85546875" style="50" customWidth="1"/>
    <col min="7953" max="7953" width="2.78515625" style="50" customWidth="1"/>
    <col min="7954" max="7954" width="9.42578125" style="50" customWidth="1"/>
    <col min="7955" max="7955" width="1.17578125" style="50" customWidth="1"/>
    <col min="7956" max="7956" width="11.28515625" style="50" customWidth="1"/>
    <col min="7957" max="7957" width="2.5" style="50" customWidth="1"/>
    <col min="7958" max="7958" width="12.3203125" style="50" customWidth="1"/>
    <col min="7959" max="7959" width="6.60546875" style="50" customWidth="1"/>
    <col min="7960" max="7961" width="2.5" style="50" customWidth="1"/>
    <col min="7962" max="7962" width="9.42578125" style="50"/>
    <col min="7963" max="7963" width="4.78515625" style="50" customWidth="1"/>
    <col min="7964" max="7964" width="2.10546875" style="50" customWidth="1"/>
    <col min="7965" max="7968" width="9.92578125" style="50" customWidth="1"/>
    <col min="7969" max="7969" width="10.60546875" style="50" customWidth="1"/>
    <col min="7970" max="7970" width="9.92578125" style="50" customWidth="1"/>
    <col min="7971" max="7971" width="2.60546875" style="50" customWidth="1"/>
    <col min="7972" max="7973" width="2.5" style="50" customWidth="1"/>
    <col min="7974" max="7974" width="2.35546875" style="50" customWidth="1"/>
    <col min="7975" max="7975" width="10.85546875" style="50" customWidth="1"/>
    <col min="7976" max="7976" width="11.10546875" style="50" customWidth="1"/>
    <col min="7977" max="7977" width="10.85546875" style="50" customWidth="1"/>
    <col min="7978" max="7978" width="6.5" style="50" customWidth="1"/>
    <col min="7979" max="7979" width="10.85546875" style="50" customWidth="1"/>
    <col min="7980" max="7980" width="11.10546875" style="50" customWidth="1"/>
    <col min="7981" max="7981" width="10.85546875" style="50" customWidth="1"/>
    <col min="7982" max="7982" width="2.5" style="50" customWidth="1"/>
    <col min="7983" max="8192" width="8.85546875" style="50"/>
    <col min="8193" max="8193" width="2.5" style="50" customWidth="1"/>
    <col min="8194" max="8194" width="4.85546875" style="50" customWidth="1"/>
    <col min="8195" max="8195" width="29.7109375" style="50" customWidth="1"/>
    <col min="8196" max="8196" width="2.92578125" style="50" customWidth="1"/>
    <col min="8197" max="8197" width="19.35546875" style="50" customWidth="1"/>
    <col min="8198" max="8198" width="2.5" style="50" customWidth="1"/>
    <col min="8199" max="8202" width="9.42578125" style="50"/>
    <col min="8203" max="8203" width="4.78515625" style="50" customWidth="1"/>
    <col min="8204" max="8204" width="9.42578125" style="50"/>
    <col min="8205" max="8205" width="2.35546875" style="50" customWidth="1"/>
    <col min="8206" max="8206" width="9.28515625" style="50" customWidth="1"/>
    <col min="8207" max="8207" width="1.17578125" style="50" customWidth="1"/>
    <col min="8208" max="8208" width="10.85546875" style="50" customWidth="1"/>
    <col min="8209" max="8209" width="2.78515625" style="50" customWidth="1"/>
    <col min="8210" max="8210" width="9.42578125" style="50" customWidth="1"/>
    <col min="8211" max="8211" width="1.17578125" style="50" customWidth="1"/>
    <col min="8212" max="8212" width="11.28515625" style="50" customWidth="1"/>
    <col min="8213" max="8213" width="2.5" style="50" customWidth="1"/>
    <col min="8214" max="8214" width="12.3203125" style="50" customWidth="1"/>
    <col min="8215" max="8215" width="6.60546875" style="50" customWidth="1"/>
    <col min="8216" max="8217" width="2.5" style="50" customWidth="1"/>
    <col min="8218" max="8218" width="9.42578125" style="50"/>
    <col min="8219" max="8219" width="4.78515625" style="50" customWidth="1"/>
    <col min="8220" max="8220" width="2.10546875" style="50" customWidth="1"/>
    <col min="8221" max="8224" width="9.92578125" style="50" customWidth="1"/>
    <col min="8225" max="8225" width="10.60546875" style="50" customWidth="1"/>
    <col min="8226" max="8226" width="9.92578125" style="50" customWidth="1"/>
    <col min="8227" max="8227" width="2.60546875" style="50" customWidth="1"/>
    <col min="8228" max="8229" width="2.5" style="50" customWidth="1"/>
    <col min="8230" max="8230" width="2.35546875" style="50" customWidth="1"/>
    <col min="8231" max="8231" width="10.85546875" style="50" customWidth="1"/>
    <col min="8232" max="8232" width="11.10546875" style="50" customWidth="1"/>
    <col min="8233" max="8233" width="10.85546875" style="50" customWidth="1"/>
    <col min="8234" max="8234" width="6.5" style="50" customWidth="1"/>
    <col min="8235" max="8235" width="10.85546875" style="50" customWidth="1"/>
    <col min="8236" max="8236" width="11.10546875" style="50" customWidth="1"/>
    <col min="8237" max="8237" width="10.85546875" style="50" customWidth="1"/>
    <col min="8238" max="8238" width="2.5" style="50" customWidth="1"/>
    <col min="8239" max="8448" width="9.42578125" style="50"/>
    <col min="8449" max="8449" width="2.5" style="50" customWidth="1"/>
    <col min="8450" max="8450" width="4.85546875" style="50" customWidth="1"/>
    <col min="8451" max="8451" width="29.7109375" style="50" customWidth="1"/>
    <col min="8452" max="8452" width="2.92578125" style="50" customWidth="1"/>
    <col min="8453" max="8453" width="19.35546875" style="50" customWidth="1"/>
    <col min="8454" max="8454" width="2.5" style="50" customWidth="1"/>
    <col min="8455" max="8458" width="9.42578125" style="50"/>
    <col min="8459" max="8459" width="4.78515625" style="50" customWidth="1"/>
    <col min="8460" max="8460" width="9.42578125" style="50"/>
    <col min="8461" max="8461" width="2.35546875" style="50" customWidth="1"/>
    <col min="8462" max="8462" width="9.28515625" style="50" customWidth="1"/>
    <col min="8463" max="8463" width="1.17578125" style="50" customWidth="1"/>
    <col min="8464" max="8464" width="10.85546875" style="50" customWidth="1"/>
    <col min="8465" max="8465" width="2.78515625" style="50" customWidth="1"/>
    <col min="8466" max="8466" width="9.42578125" style="50" customWidth="1"/>
    <col min="8467" max="8467" width="1.17578125" style="50" customWidth="1"/>
    <col min="8468" max="8468" width="11.28515625" style="50" customWidth="1"/>
    <col min="8469" max="8469" width="2.5" style="50" customWidth="1"/>
    <col min="8470" max="8470" width="12.3203125" style="50" customWidth="1"/>
    <col min="8471" max="8471" width="6.60546875" style="50" customWidth="1"/>
    <col min="8472" max="8473" width="2.5" style="50" customWidth="1"/>
    <col min="8474" max="8474" width="9.42578125" style="50"/>
    <col min="8475" max="8475" width="4.78515625" style="50" customWidth="1"/>
    <col min="8476" max="8476" width="2.10546875" style="50" customWidth="1"/>
    <col min="8477" max="8480" width="9.92578125" style="50" customWidth="1"/>
    <col min="8481" max="8481" width="10.60546875" style="50" customWidth="1"/>
    <col min="8482" max="8482" width="9.92578125" style="50" customWidth="1"/>
    <col min="8483" max="8483" width="2.60546875" style="50" customWidth="1"/>
    <col min="8484" max="8485" width="2.5" style="50" customWidth="1"/>
    <col min="8486" max="8486" width="2.35546875" style="50" customWidth="1"/>
    <col min="8487" max="8487" width="10.85546875" style="50" customWidth="1"/>
    <col min="8488" max="8488" width="11.10546875" style="50" customWidth="1"/>
    <col min="8489" max="8489" width="10.85546875" style="50" customWidth="1"/>
    <col min="8490" max="8490" width="6.5" style="50" customWidth="1"/>
    <col min="8491" max="8491" width="10.85546875" style="50" customWidth="1"/>
    <col min="8492" max="8492" width="11.10546875" style="50" customWidth="1"/>
    <col min="8493" max="8493" width="10.85546875" style="50" customWidth="1"/>
    <col min="8494" max="8494" width="2.5" style="50" customWidth="1"/>
    <col min="8495" max="8704" width="9.42578125" style="50"/>
    <col min="8705" max="8705" width="2.5" style="50" customWidth="1"/>
    <col min="8706" max="8706" width="4.85546875" style="50" customWidth="1"/>
    <col min="8707" max="8707" width="29.7109375" style="50" customWidth="1"/>
    <col min="8708" max="8708" width="2.92578125" style="50" customWidth="1"/>
    <col min="8709" max="8709" width="19.35546875" style="50" customWidth="1"/>
    <col min="8710" max="8710" width="2.5" style="50" customWidth="1"/>
    <col min="8711" max="8714" width="9.42578125" style="50"/>
    <col min="8715" max="8715" width="4.78515625" style="50" customWidth="1"/>
    <col min="8716" max="8716" width="9.42578125" style="50"/>
    <col min="8717" max="8717" width="2.35546875" style="50" customWidth="1"/>
    <col min="8718" max="8718" width="9.28515625" style="50" customWidth="1"/>
    <col min="8719" max="8719" width="1.17578125" style="50" customWidth="1"/>
    <col min="8720" max="8720" width="10.85546875" style="50" customWidth="1"/>
    <col min="8721" max="8721" width="2.78515625" style="50" customWidth="1"/>
    <col min="8722" max="8722" width="9.42578125" style="50" customWidth="1"/>
    <col min="8723" max="8723" width="1.17578125" style="50" customWidth="1"/>
    <col min="8724" max="8724" width="11.28515625" style="50" customWidth="1"/>
    <col min="8725" max="8725" width="2.5" style="50" customWidth="1"/>
    <col min="8726" max="8726" width="12.3203125" style="50" customWidth="1"/>
    <col min="8727" max="8727" width="6.60546875" style="50" customWidth="1"/>
    <col min="8728" max="8729" width="2.5" style="50" customWidth="1"/>
    <col min="8730" max="8730" width="9.42578125" style="50"/>
    <col min="8731" max="8731" width="4.78515625" style="50" customWidth="1"/>
    <col min="8732" max="8732" width="2.10546875" style="50" customWidth="1"/>
    <col min="8733" max="8736" width="9.92578125" style="50" customWidth="1"/>
    <col min="8737" max="8737" width="10.60546875" style="50" customWidth="1"/>
    <col min="8738" max="8738" width="9.92578125" style="50" customWidth="1"/>
    <col min="8739" max="8739" width="2.60546875" style="50" customWidth="1"/>
    <col min="8740" max="8741" width="2.5" style="50" customWidth="1"/>
    <col min="8742" max="8742" width="2.35546875" style="50" customWidth="1"/>
    <col min="8743" max="8743" width="10.85546875" style="50" customWidth="1"/>
    <col min="8744" max="8744" width="11.10546875" style="50" customWidth="1"/>
    <col min="8745" max="8745" width="10.85546875" style="50" customWidth="1"/>
    <col min="8746" max="8746" width="6.5" style="50" customWidth="1"/>
    <col min="8747" max="8747" width="10.85546875" style="50" customWidth="1"/>
    <col min="8748" max="8748" width="11.10546875" style="50" customWidth="1"/>
    <col min="8749" max="8749" width="10.85546875" style="50" customWidth="1"/>
    <col min="8750" max="8750" width="2.5" style="50" customWidth="1"/>
    <col min="8751" max="8960" width="9.42578125" style="50"/>
    <col min="8961" max="8961" width="2.5" style="50" customWidth="1"/>
    <col min="8962" max="8962" width="4.85546875" style="50" customWidth="1"/>
    <col min="8963" max="8963" width="29.7109375" style="50" customWidth="1"/>
    <col min="8964" max="8964" width="2.92578125" style="50" customWidth="1"/>
    <col min="8965" max="8965" width="19.35546875" style="50" customWidth="1"/>
    <col min="8966" max="8966" width="2.5" style="50" customWidth="1"/>
    <col min="8967" max="8970" width="9.42578125" style="50"/>
    <col min="8971" max="8971" width="4.78515625" style="50" customWidth="1"/>
    <col min="8972" max="8972" width="9.42578125" style="50"/>
    <col min="8973" max="8973" width="2.35546875" style="50" customWidth="1"/>
    <col min="8974" max="8974" width="9.28515625" style="50" customWidth="1"/>
    <col min="8975" max="8975" width="1.17578125" style="50" customWidth="1"/>
    <col min="8976" max="8976" width="10.85546875" style="50" customWidth="1"/>
    <col min="8977" max="8977" width="2.78515625" style="50" customWidth="1"/>
    <col min="8978" max="8978" width="9.42578125" style="50" customWidth="1"/>
    <col min="8979" max="8979" width="1.17578125" style="50" customWidth="1"/>
    <col min="8980" max="8980" width="11.28515625" style="50" customWidth="1"/>
    <col min="8981" max="8981" width="2.5" style="50" customWidth="1"/>
    <col min="8982" max="8982" width="12.3203125" style="50" customWidth="1"/>
    <col min="8983" max="8983" width="6.60546875" style="50" customWidth="1"/>
    <col min="8984" max="8985" width="2.5" style="50" customWidth="1"/>
    <col min="8986" max="8986" width="9.42578125" style="50"/>
    <col min="8987" max="8987" width="4.78515625" style="50" customWidth="1"/>
    <col min="8988" max="8988" width="2.10546875" style="50" customWidth="1"/>
    <col min="8989" max="8992" width="9.92578125" style="50" customWidth="1"/>
    <col min="8993" max="8993" width="10.60546875" style="50" customWidth="1"/>
    <col min="8994" max="8994" width="9.92578125" style="50" customWidth="1"/>
    <col min="8995" max="8995" width="2.60546875" style="50" customWidth="1"/>
    <col min="8996" max="8997" width="2.5" style="50" customWidth="1"/>
    <col min="8998" max="8998" width="2.35546875" style="50" customWidth="1"/>
    <col min="8999" max="8999" width="10.85546875" style="50" customWidth="1"/>
    <col min="9000" max="9000" width="11.10546875" style="50" customWidth="1"/>
    <col min="9001" max="9001" width="10.85546875" style="50" customWidth="1"/>
    <col min="9002" max="9002" width="6.5" style="50" customWidth="1"/>
    <col min="9003" max="9003" width="10.85546875" style="50" customWidth="1"/>
    <col min="9004" max="9004" width="11.10546875" style="50" customWidth="1"/>
    <col min="9005" max="9005" width="10.85546875" style="50" customWidth="1"/>
    <col min="9006" max="9006" width="2.5" style="50" customWidth="1"/>
    <col min="9007" max="9216" width="8.85546875" style="50"/>
    <col min="9217" max="9217" width="2.5" style="50" customWidth="1"/>
    <col min="9218" max="9218" width="4.85546875" style="50" customWidth="1"/>
    <col min="9219" max="9219" width="29.7109375" style="50" customWidth="1"/>
    <col min="9220" max="9220" width="2.92578125" style="50" customWidth="1"/>
    <col min="9221" max="9221" width="19.35546875" style="50" customWidth="1"/>
    <col min="9222" max="9222" width="2.5" style="50" customWidth="1"/>
    <col min="9223" max="9226" width="9.42578125" style="50"/>
    <col min="9227" max="9227" width="4.78515625" style="50" customWidth="1"/>
    <col min="9228" max="9228" width="9.42578125" style="50"/>
    <col min="9229" max="9229" width="2.35546875" style="50" customWidth="1"/>
    <col min="9230" max="9230" width="9.28515625" style="50" customWidth="1"/>
    <col min="9231" max="9231" width="1.17578125" style="50" customWidth="1"/>
    <col min="9232" max="9232" width="10.85546875" style="50" customWidth="1"/>
    <col min="9233" max="9233" width="2.78515625" style="50" customWidth="1"/>
    <col min="9234" max="9234" width="9.42578125" style="50" customWidth="1"/>
    <col min="9235" max="9235" width="1.17578125" style="50" customWidth="1"/>
    <col min="9236" max="9236" width="11.28515625" style="50" customWidth="1"/>
    <col min="9237" max="9237" width="2.5" style="50" customWidth="1"/>
    <col min="9238" max="9238" width="12.3203125" style="50" customWidth="1"/>
    <col min="9239" max="9239" width="6.60546875" style="50" customWidth="1"/>
    <col min="9240" max="9241" width="2.5" style="50" customWidth="1"/>
    <col min="9242" max="9242" width="9.42578125" style="50"/>
    <col min="9243" max="9243" width="4.78515625" style="50" customWidth="1"/>
    <col min="9244" max="9244" width="2.10546875" style="50" customWidth="1"/>
    <col min="9245" max="9248" width="9.92578125" style="50" customWidth="1"/>
    <col min="9249" max="9249" width="10.60546875" style="50" customWidth="1"/>
    <col min="9250" max="9250" width="9.92578125" style="50" customWidth="1"/>
    <col min="9251" max="9251" width="2.60546875" style="50" customWidth="1"/>
    <col min="9252" max="9253" width="2.5" style="50" customWidth="1"/>
    <col min="9254" max="9254" width="2.35546875" style="50" customWidth="1"/>
    <col min="9255" max="9255" width="10.85546875" style="50" customWidth="1"/>
    <col min="9256" max="9256" width="11.10546875" style="50" customWidth="1"/>
    <col min="9257" max="9257" width="10.85546875" style="50" customWidth="1"/>
    <col min="9258" max="9258" width="6.5" style="50" customWidth="1"/>
    <col min="9259" max="9259" width="10.85546875" style="50" customWidth="1"/>
    <col min="9260" max="9260" width="11.10546875" style="50" customWidth="1"/>
    <col min="9261" max="9261" width="10.85546875" style="50" customWidth="1"/>
    <col min="9262" max="9262" width="2.5" style="50" customWidth="1"/>
    <col min="9263" max="9472" width="9.42578125" style="50"/>
    <col min="9473" max="9473" width="2.5" style="50" customWidth="1"/>
    <col min="9474" max="9474" width="4.85546875" style="50" customWidth="1"/>
    <col min="9475" max="9475" width="29.7109375" style="50" customWidth="1"/>
    <col min="9476" max="9476" width="2.92578125" style="50" customWidth="1"/>
    <col min="9477" max="9477" width="19.35546875" style="50" customWidth="1"/>
    <col min="9478" max="9478" width="2.5" style="50" customWidth="1"/>
    <col min="9479" max="9482" width="9.42578125" style="50"/>
    <col min="9483" max="9483" width="4.78515625" style="50" customWidth="1"/>
    <col min="9484" max="9484" width="9.42578125" style="50"/>
    <col min="9485" max="9485" width="2.35546875" style="50" customWidth="1"/>
    <col min="9486" max="9486" width="9.28515625" style="50" customWidth="1"/>
    <col min="9487" max="9487" width="1.17578125" style="50" customWidth="1"/>
    <col min="9488" max="9488" width="10.85546875" style="50" customWidth="1"/>
    <col min="9489" max="9489" width="2.78515625" style="50" customWidth="1"/>
    <col min="9490" max="9490" width="9.42578125" style="50" customWidth="1"/>
    <col min="9491" max="9491" width="1.17578125" style="50" customWidth="1"/>
    <col min="9492" max="9492" width="11.28515625" style="50" customWidth="1"/>
    <col min="9493" max="9493" width="2.5" style="50" customWidth="1"/>
    <col min="9494" max="9494" width="12.3203125" style="50" customWidth="1"/>
    <col min="9495" max="9495" width="6.60546875" style="50" customWidth="1"/>
    <col min="9496" max="9497" width="2.5" style="50" customWidth="1"/>
    <col min="9498" max="9498" width="9.42578125" style="50"/>
    <col min="9499" max="9499" width="4.78515625" style="50" customWidth="1"/>
    <col min="9500" max="9500" width="2.10546875" style="50" customWidth="1"/>
    <col min="9501" max="9504" width="9.92578125" style="50" customWidth="1"/>
    <col min="9505" max="9505" width="10.60546875" style="50" customWidth="1"/>
    <col min="9506" max="9506" width="9.92578125" style="50" customWidth="1"/>
    <col min="9507" max="9507" width="2.60546875" style="50" customWidth="1"/>
    <col min="9508" max="9509" width="2.5" style="50" customWidth="1"/>
    <col min="9510" max="9510" width="2.35546875" style="50" customWidth="1"/>
    <col min="9511" max="9511" width="10.85546875" style="50" customWidth="1"/>
    <col min="9512" max="9512" width="11.10546875" style="50" customWidth="1"/>
    <col min="9513" max="9513" width="10.85546875" style="50" customWidth="1"/>
    <col min="9514" max="9514" width="6.5" style="50" customWidth="1"/>
    <col min="9515" max="9515" width="10.85546875" style="50" customWidth="1"/>
    <col min="9516" max="9516" width="11.10546875" style="50" customWidth="1"/>
    <col min="9517" max="9517" width="10.85546875" style="50" customWidth="1"/>
    <col min="9518" max="9518" width="2.5" style="50" customWidth="1"/>
    <col min="9519" max="9728" width="9.42578125" style="50"/>
    <col min="9729" max="9729" width="2.5" style="50" customWidth="1"/>
    <col min="9730" max="9730" width="4.85546875" style="50" customWidth="1"/>
    <col min="9731" max="9731" width="29.7109375" style="50" customWidth="1"/>
    <col min="9732" max="9732" width="2.92578125" style="50" customWidth="1"/>
    <col min="9733" max="9733" width="19.35546875" style="50" customWidth="1"/>
    <col min="9734" max="9734" width="2.5" style="50" customWidth="1"/>
    <col min="9735" max="9738" width="9.42578125" style="50"/>
    <col min="9739" max="9739" width="4.78515625" style="50" customWidth="1"/>
    <col min="9740" max="9740" width="9.42578125" style="50"/>
    <col min="9741" max="9741" width="2.35546875" style="50" customWidth="1"/>
    <col min="9742" max="9742" width="9.28515625" style="50" customWidth="1"/>
    <col min="9743" max="9743" width="1.17578125" style="50" customWidth="1"/>
    <col min="9744" max="9744" width="10.85546875" style="50" customWidth="1"/>
    <col min="9745" max="9745" width="2.78515625" style="50" customWidth="1"/>
    <col min="9746" max="9746" width="9.42578125" style="50" customWidth="1"/>
    <col min="9747" max="9747" width="1.17578125" style="50" customWidth="1"/>
    <col min="9748" max="9748" width="11.28515625" style="50" customWidth="1"/>
    <col min="9749" max="9749" width="2.5" style="50" customWidth="1"/>
    <col min="9750" max="9750" width="12.3203125" style="50" customWidth="1"/>
    <col min="9751" max="9751" width="6.60546875" style="50" customWidth="1"/>
    <col min="9752" max="9753" width="2.5" style="50" customWidth="1"/>
    <col min="9754" max="9754" width="9.42578125" style="50"/>
    <col min="9755" max="9755" width="4.78515625" style="50" customWidth="1"/>
    <col min="9756" max="9756" width="2.10546875" style="50" customWidth="1"/>
    <col min="9757" max="9760" width="9.92578125" style="50" customWidth="1"/>
    <col min="9761" max="9761" width="10.60546875" style="50" customWidth="1"/>
    <col min="9762" max="9762" width="9.92578125" style="50" customWidth="1"/>
    <col min="9763" max="9763" width="2.60546875" style="50" customWidth="1"/>
    <col min="9764" max="9765" width="2.5" style="50" customWidth="1"/>
    <col min="9766" max="9766" width="2.35546875" style="50" customWidth="1"/>
    <col min="9767" max="9767" width="10.85546875" style="50" customWidth="1"/>
    <col min="9768" max="9768" width="11.10546875" style="50" customWidth="1"/>
    <col min="9769" max="9769" width="10.85546875" style="50" customWidth="1"/>
    <col min="9770" max="9770" width="6.5" style="50" customWidth="1"/>
    <col min="9771" max="9771" width="10.85546875" style="50" customWidth="1"/>
    <col min="9772" max="9772" width="11.10546875" style="50" customWidth="1"/>
    <col min="9773" max="9773" width="10.85546875" style="50" customWidth="1"/>
    <col min="9774" max="9774" width="2.5" style="50" customWidth="1"/>
    <col min="9775" max="9984" width="9.42578125" style="50"/>
    <col min="9985" max="9985" width="2.5" style="50" customWidth="1"/>
    <col min="9986" max="9986" width="4.85546875" style="50" customWidth="1"/>
    <col min="9987" max="9987" width="29.7109375" style="50" customWidth="1"/>
    <col min="9988" max="9988" width="2.92578125" style="50" customWidth="1"/>
    <col min="9989" max="9989" width="19.35546875" style="50" customWidth="1"/>
    <col min="9990" max="9990" width="2.5" style="50" customWidth="1"/>
    <col min="9991" max="9994" width="9.42578125" style="50"/>
    <col min="9995" max="9995" width="4.78515625" style="50" customWidth="1"/>
    <col min="9996" max="9996" width="9.42578125" style="50"/>
    <col min="9997" max="9997" width="2.35546875" style="50" customWidth="1"/>
    <col min="9998" max="9998" width="9.28515625" style="50" customWidth="1"/>
    <col min="9999" max="9999" width="1.17578125" style="50" customWidth="1"/>
    <col min="10000" max="10000" width="10.85546875" style="50" customWidth="1"/>
    <col min="10001" max="10001" width="2.78515625" style="50" customWidth="1"/>
    <col min="10002" max="10002" width="9.42578125" style="50" customWidth="1"/>
    <col min="10003" max="10003" width="1.17578125" style="50" customWidth="1"/>
    <col min="10004" max="10004" width="11.28515625" style="50" customWidth="1"/>
    <col min="10005" max="10005" width="2.5" style="50" customWidth="1"/>
    <col min="10006" max="10006" width="12.3203125" style="50" customWidth="1"/>
    <col min="10007" max="10007" width="6.60546875" style="50" customWidth="1"/>
    <col min="10008" max="10009" width="2.5" style="50" customWidth="1"/>
    <col min="10010" max="10010" width="9.42578125" style="50"/>
    <col min="10011" max="10011" width="4.78515625" style="50" customWidth="1"/>
    <col min="10012" max="10012" width="2.10546875" style="50" customWidth="1"/>
    <col min="10013" max="10016" width="9.92578125" style="50" customWidth="1"/>
    <col min="10017" max="10017" width="10.60546875" style="50" customWidth="1"/>
    <col min="10018" max="10018" width="9.92578125" style="50" customWidth="1"/>
    <col min="10019" max="10019" width="2.60546875" style="50" customWidth="1"/>
    <col min="10020" max="10021" width="2.5" style="50" customWidth="1"/>
    <col min="10022" max="10022" width="2.35546875" style="50" customWidth="1"/>
    <col min="10023" max="10023" width="10.85546875" style="50" customWidth="1"/>
    <col min="10024" max="10024" width="11.10546875" style="50" customWidth="1"/>
    <col min="10025" max="10025" width="10.85546875" style="50" customWidth="1"/>
    <col min="10026" max="10026" width="6.5" style="50" customWidth="1"/>
    <col min="10027" max="10027" width="10.85546875" style="50" customWidth="1"/>
    <col min="10028" max="10028" width="11.10546875" style="50" customWidth="1"/>
    <col min="10029" max="10029" width="10.85546875" style="50" customWidth="1"/>
    <col min="10030" max="10030" width="2.5" style="50" customWidth="1"/>
    <col min="10031" max="10240" width="8.85546875" style="50"/>
    <col min="10241" max="10241" width="2.5" style="50" customWidth="1"/>
    <col min="10242" max="10242" width="4.85546875" style="50" customWidth="1"/>
    <col min="10243" max="10243" width="29.7109375" style="50" customWidth="1"/>
    <col min="10244" max="10244" width="2.92578125" style="50" customWidth="1"/>
    <col min="10245" max="10245" width="19.35546875" style="50" customWidth="1"/>
    <col min="10246" max="10246" width="2.5" style="50" customWidth="1"/>
    <col min="10247" max="10250" width="9.42578125" style="50"/>
    <col min="10251" max="10251" width="4.78515625" style="50" customWidth="1"/>
    <col min="10252" max="10252" width="9.42578125" style="50"/>
    <col min="10253" max="10253" width="2.35546875" style="50" customWidth="1"/>
    <col min="10254" max="10254" width="9.28515625" style="50" customWidth="1"/>
    <col min="10255" max="10255" width="1.17578125" style="50" customWidth="1"/>
    <col min="10256" max="10256" width="10.85546875" style="50" customWidth="1"/>
    <col min="10257" max="10257" width="2.78515625" style="50" customWidth="1"/>
    <col min="10258" max="10258" width="9.42578125" style="50" customWidth="1"/>
    <col min="10259" max="10259" width="1.17578125" style="50" customWidth="1"/>
    <col min="10260" max="10260" width="11.28515625" style="50" customWidth="1"/>
    <col min="10261" max="10261" width="2.5" style="50" customWidth="1"/>
    <col min="10262" max="10262" width="12.3203125" style="50" customWidth="1"/>
    <col min="10263" max="10263" width="6.60546875" style="50" customWidth="1"/>
    <col min="10264" max="10265" width="2.5" style="50" customWidth="1"/>
    <col min="10266" max="10266" width="9.42578125" style="50"/>
    <col min="10267" max="10267" width="4.78515625" style="50" customWidth="1"/>
    <col min="10268" max="10268" width="2.10546875" style="50" customWidth="1"/>
    <col min="10269" max="10272" width="9.92578125" style="50" customWidth="1"/>
    <col min="10273" max="10273" width="10.60546875" style="50" customWidth="1"/>
    <col min="10274" max="10274" width="9.92578125" style="50" customWidth="1"/>
    <col min="10275" max="10275" width="2.60546875" style="50" customWidth="1"/>
    <col min="10276" max="10277" width="2.5" style="50" customWidth="1"/>
    <col min="10278" max="10278" width="2.35546875" style="50" customWidth="1"/>
    <col min="10279" max="10279" width="10.85546875" style="50" customWidth="1"/>
    <col min="10280" max="10280" width="11.10546875" style="50" customWidth="1"/>
    <col min="10281" max="10281" width="10.85546875" style="50" customWidth="1"/>
    <col min="10282" max="10282" width="6.5" style="50" customWidth="1"/>
    <col min="10283" max="10283" width="10.85546875" style="50" customWidth="1"/>
    <col min="10284" max="10284" width="11.10546875" style="50" customWidth="1"/>
    <col min="10285" max="10285" width="10.85546875" style="50" customWidth="1"/>
    <col min="10286" max="10286" width="2.5" style="50" customWidth="1"/>
    <col min="10287" max="10496" width="9.42578125" style="50"/>
    <col min="10497" max="10497" width="2.5" style="50" customWidth="1"/>
    <col min="10498" max="10498" width="4.85546875" style="50" customWidth="1"/>
    <col min="10499" max="10499" width="29.7109375" style="50" customWidth="1"/>
    <col min="10500" max="10500" width="2.92578125" style="50" customWidth="1"/>
    <col min="10501" max="10501" width="19.35546875" style="50" customWidth="1"/>
    <col min="10502" max="10502" width="2.5" style="50" customWidth="1"/>
    <col min="10503" max="10506" width="9.42578125" style="50"/>
    <col min="10507" max="10507" width="4.78515625" style="50" customWidth="1"/>
    <col min="10508" max="10508" width="9.42578125" style="50"/>
    <col min="10509" max="10509" width="2.35546875" style="50" customWidth="1"/>
    <col min="10510" max="10510" width="9.28515625" style="50" customWidth="1"/>
    <col min="10511" max="10511" width="1.17578125" style="50" customWidth="1"/>
    <col min="10512" max="10512" width="10.85546875" style="50" customWidth="1"/>
    <col min="10513" max="10513" width="2.78515625" style="50" customWidth="1"/>
    <col min="10514" max="10514" width="9.42578125" style="50" customWidth="1"/>
    <col min="10515" max="10515" width="1.17578125" style="50" customWidth="1"/>
    <col min="10516" max="10516" width="11.28515625" style="50" customWidth="1"/>
    <col min="10517" max="10517" width="2.5" style="50" customWidth="1"/>
    <col min="10518" max="10518" width="12.3203125" style="50" customWidth="1"/>
    <col min="10519" max="10519" width="6.60546875" style="50" customWidth="1"/>
    <col min="10520" max="10521" width="2.5" style="50" customWidth="1"/>
    <col min="10522" max="10522" width="9.42578125" style="50"/>
    <col min="10523" max="10523" width="4.78515625" style="50" customWidth="1"/>
    <col min="10524" max="10524" width="2.10546875" style="50" customWidth="1"/>
    <col min="10525" max="10528" width="9.92578125" style="50" customWidth="1"/>
    <col min="10529" max="10529" width="10.60546875" style="50" customWidth="1"/>
    <col min="10530" max="10530" width="9.92578125" style="50" customWidth="1"/>
    <col min="10531" max="10531" width="2.60546875" style="50" customWidth="1"/>
    <col min="10532" max="10533" width="2.5" style="50" customWidth="1"/>
    <col min="10534" max="10534" width="2.35546875" style="50" customWidth="1"/>
    <col min="10535" max="10535" width="10.85546875" style="50" customWidth="1"/>
    <col min="10536" max="10536" width="11.10546875" style="50" customWidth="1"/>
    <col min="10537" max="10537" width="10.85546875" style="50" customWidth="1"/>
    <col min="10538" max="10538" width="6.5" style="50" customWidth="1"/>
    <col min="10539" max="10539" width="10.85546875" style="50" customWidth="1"/>
    <col min="10540" max="10540" width="11.10546875" style="50" customWidth="1"/>
    <col min="10541" max="10541" width="10.85546875" style="50" customWidth="1"/>
    <col min="10542" max="10542" width="2.5" style="50" customWidth="1"/>
    <col min="10543" max="10752" width="9.42578125" style="50"/>
    <col min="10753" max="10753" width="2.5" style="50" customWidth="1"/>
    <col min="10754" max="10754" width="4.85546875" style="50" customWidth="1"/>
    <col min="10755" max="10755" width="29.7109375" style="50" customWidth="1"/>
    <col min="10756" max="10756" width="2.92578125" style="50" customWidth="1"/>
    <col min="10757" max="10757" width="19.35546875" style="50" customWidth="1"/>
    <col min="10758" max="10758" width="2.5" style="50" customWidth="1"/>
    <col min="10759" max="10762" width="9.42578125" style="50"/>
    <col min="10763" max="10763" width="4.78515625" style="50" customWidth="1"/>
    <col min="10764" max="10764" width="9.42578125" style="50"/>
    <col min="10765" max="10765" width="2.35546875" style="50" customWidth="1"/>
    <col min="10766" max="10766" width="9.28515625" style="50" customWidth="1"/>
    <col min="10767" max="10767" width="1.17578125" style="50" customWidth="1"/>
    <col min="10768" max="10768" width="10.85546875" style="50" customWidth="1"/>
    <col min="10769" max="10769" width="2.78515625" style="50" customWidth="1"/>
    <col min="10770" max="10770" width="9.42578125" style="50" customWidth="1"/>
    <col min="10771" max="10771" width="1.17578125" style="50" customWidth="1"/>
    <col min="10772" max="10772" width="11.28515625" style="50" customWidth="1"/>
    <col min="10773" max="10773" width="2.5" style="50" customWidth="1"/>
    <col min="10774" max="10774" width="12.3203125" style="50" customWidth="1"/>
    <col min="10775" max="10775" width="6.60546875" style="50" customWidth="1"/>
    <col min="10776" max="10777" width="2.5" style="50" customWidth="1"/>
    <col min="10778" max="10778" width="9.42578125" style="50"/>
    <col min="10779" max="10779" width="4.78515625" style="50" customWidth="1"/>
    <col min="10780" max="10780" width="2.10546875" style="50" customWidth="1"/>
    <col min="10781" max="10784" width="9.92578125" style="50" customWidth="1"/>
    <col min="10785" max="10785" width="10.60546875" style="50" customWidth="1"/>
    <col min="10786" max="10786" width="9.92578125" style="50" customWidth="1"/>
    <col min="10787" max="10787" width="2.60546875" style="50" customWidth="1"/>
    <col min="10788" max="10789" width="2.5" style="50" customWidth="1"/>
    <col min="10790" max="10790" width="2.35546875" style="50" customWidth="1"/>
    <col min="10791" max="10791" width="10.85546875" style="50" customWidth="1"/>
    <col min="10792" max="10792" width="11.10546875" style="50" customWidth="1"/>
    <col min="10793" max="10793" width="10.85546875" style="50" customWidth="1"/>
    <col min="10794" max="10794" width="6.5" style="50" customWidth="1"/>
    <col min="10795" max="10795" width="10.85546875" style="50" customWidth="1"/>
    <col min="10796" max="10796" width="11.10546875" style="50" customWidth="1"/>
    <col min="10797" max="10797" width="10.85546875" style="50" customWidth="1"/>
    <col min="10798" max="10798" width="2.5" style="50" customWidth="1"/>
    <col min="10799" max="11008" width="9.42578125" style="50"/>
    <col min="11009" max="11009" width="2.5" style="50" customWidth="1"/>
    <col min="11010" max="11010" width="4.85546875" style="50" customWidth="1"/>
    <col min="11011" max="11011" width="29.7109375" style="50" customWidth="1"/>
    <col min="11012" max="11012" width="2.92578125" style="50" customWidth="1"/>
    <col min="11013" max="11013" width="19.35546875" style="50" customWidth="1"/>
    <col min="11014" max="11014" width="2.5" style="50" customWidth="1"/>
    <col min="11015" max="11018" width="9.42578125" style="50"/>
    <col min="11019" max="11019" width="4.78515625" style="50" customWidth="1"/>
    <col min="11020" max="11020" width="9.42578125" style="50"/>
    <col min="11021" max="11021" width="2.35546875" style="50" customWidth="1"/>
    <col min="11022" max="11022" width="9.28515625" style="50" customWidth="1"/>
    <col min="11023" max="11023" width="1.17578125" style="50" customWidth="1"/>
    <col min="11024" max="11024" width="10.85546875" style="50" customWidth="1"/>
    <col min="11025" max="11025" width="2.78515625" style="50" customWidth="1"/>
    <col min="11026" max="11026" width="9.42578125" style="50" customWidth="1"/>
    <col min="11027" max="11027" width="1.17578125" style="50" customWidth="1"/>
    <col min="11028" max="11028" width="11.28515625" style="50" customWidth="1"/>
    <col min="11029" max="11029" width="2.5" style="50" customWidth="1"/>
    <col min="11030" max="11030" width="12.3203125" style="50" customWidth="1"/>
    <col min="11031" max="11031" width="6.60546875" style="50" customWidth="1"/>
    <col min="11032" max="11033" width="2.5" style="50" customWidth="1"/>
    <col min="11034" max="11034" width="9.42578125" style="50"/>
    <col min="11035" max="11035" width="4.78515625" style="50" customWidth="1"/>
    <col min="11036" max="11036" width="2.10546875" style="50" customWidth="1"/>
    <col min="11037" max="11040" width="9.92578125" style="50" customWidth="1"/>
    <col min="11041" max="11041" width="10.60546875" style="50" customWidth="1"/>
    <col min="11042" max="11042" width="9.92578125" style="50" customWidth="1"/>
    <col min="11043" max="11043" width="2.60546875" style="50" customWidth="1"/>
    <col min="11044" max="11045" width="2.5" style="50" customWidth="1"/>
    <col min="11046" max="11046" width="2.35546875" style="50" customWidth="1"/>
    <col min="11047" max="11047" width="10.85546875" style="50" customWidth="1"/>
    <col min="11048" max="11048" width="11.10546875" style="50" customWidth="1"/>
    <col min="11049" max="11049" width="10.85546875" style="50" customWidth="1"/>
    <col min="11050" max="11050" width="6.5" style="50" customWidth="1"/>
    <col min="11051" max="11051" width="10.85546875" style="50" customWidth="1"/>
    <col min="11052" max="11052" width="11.10546875" style="50" customWidth="1"/>
    <col min="11053" max="11053" width="10.85546875" style="50" customWidth="1"/>
    <col min="11054" max="11054" width="2.5" style="50" customWidth="1"/>
    <col min="11055" max="11264" width="8.85546875" style="50"/>
    <col min="11265" max="11265" width="2.5" style="50" customWidth="1"/>
    <col min="11266" max="11266" width="4.85546875" style="50" customWidth="1"/>
    <col min="11267" max="11267" width="29.7109375" style="50" customWidth="1"/>
    <col min="11268" max="11268" width="2.92578125" style="50" customWidth="1"/>
    <col min="11269" max="11269" width="19.35546875" style="50" customWidth="1"/>
    <col min="11270" max="11270" width="2.5" style="50" customWidth="1"/>
    <col min="11271" max="11274" width="9.42578125" style="50"/>
    <col min="11275" max="11275" width="4.78515625" style="50" customWidth="1"/>
    <col min="11276" max="11276" width="9.42578125" style="50"/>
    <col min="11277" max="11277" width="2.35546875" style="50" customWidth="1"/>
    <col min="11278" max="11278" width="9.28515625" style="50" customWidth="1"/>
    <col min="11279" max="11279" width="1.17578125" style="50" customWidth="1"/>
    <col min="11280" max="11280" width="10.85546875" style="50" customWidth="1"/>
    <col min="11281" max="11281" width="2.78515625" style="50" customWidth="1"/>
    <col min="11282" max="11282" width="9.42578125" style="50" customWidth="1"/>
    <col min="11283" max="11283" width="1.17578125" style="50" customWidth="1"/>
    <col min="11284" max="11284" width="11.28515625" style="50" customWidth="1"/>
    <col min="11285" max="11285" width="2.5" style="50" customWidth="1"/>
    <col min="11286" max="11286" width="12.3203125" style="50" customWidth="1"/>
    <col min="11287" max="11287" width="6.60546875" style="50" customWidth="1"/>
    <col min="11288" max="11289" width="2.5" style="50" customWidth="1"/>
    <col min="11290" max="11290" width="9.42578125" style="50"/>
    <col min="11291" max="11291" width="4.78515625" style="50" customWidth="1"/>
    <col min="11292" max="11292" width="2.10546875" style="50" customWidth="1"/>
    <col min="11293" max="11296" width="9.92578125" style="50" customWidth="1"/>
    <col min="11297" max="11297" width="10.60546875" style="50" customWidth="1"/>
    <col min="11298" max="11298" width="9.92578125" style="50" customWidth="1"/>
    <col min="11299" max="11299" width="2.60546875" style="50" customWidth="1"/>
    <col min="11300" max="11301" width="2.5" style="50" customWidth="1"/>
    <col min="11302" max="11302" width="2.35546875" style="50" customWidth="1"/>
    <col min="11303" max="11303" width="10.85546875" style="50" customWidth="1"/>
    <col min="11304" max="11304" width="11.10546875" style="50" customWidth="1"/>
    <col min="11305" max="11305" width="10.85546875" style="50" customWidth="1"/>
    <col min="11306" max="11306" width="6.5" style="50" customWidth="1"/>
    <col min="11307" max="11307" width="10.85546875" style="50" customWidth="1"/>
    <col min="11308" max="11308" width="11.10546875" style="50" customWidth="1"/>
    <col min="11309" max="11309" width="10.85546875" style="50" customWidth="1"/>
    <col min="11310" max="11310" width="2.5" style="50" customWidth="1"/>
    <col min="11311" max="11520" width="9.42578125" style="50"/>
    <col min="11521" max="11521" width="2.5" style="50" customWidth="1"/>
    <col min="11522" max="11522" width="4.85546875" style="50" customWidth="1"/>
    <col min="11523" max="11523" width="29.7109375" style="50" customWidth="1"/>
    <col min="11524" max="11524" width="2.92578125" style="50" customWidth="1"/>
    <col min="11525" max="11525" width="19.35546875" style="50" customWidth="1"/>
    <col min="11526" max="11526" width="2.5" style="50" customWidth="1"/>
    <col min="11527" max="11530" width="9.42578125" style="50"/>
    <col min="11531" max="11531" width="4.78515625" style="50" customWidth="1"/>
    <col min="11532" max="11532" width="9.42578125" style="50"/>
    <col min="11533" max="11533" width="2.35546875" style="50" customWidth="1"/>
    <col min="11534" max="11534" width="9.28515625" style="50" customWidth="1"/>
    <col min="11535" max="11535" width="1.17578125" style="50" customWidth="1"/>
    <col min="11536" max="11536" width="10.85546875" style="50" customWidth="1"/>
    <col min="11537" max="11537" width="2.78515625" style="50" customWidth="1"/>
    <col min="11538" max="11538" width="9.42578125" style="50" customWidth="1"/>
    <col min="11539" max="11539" width="1.17578125" style="50" customWidth="1"/>
    <col min="11540" max="11540" width="11.28515625" style="50" customWidth="1"/>
    <col min="11541" max="11541" width="2.5" style="50" customWidth="1"/>
    <col min="11542" max="11542" width="12.3203125" style="50" customWidth="1"/>
    <col min="11543" max="11543" width="6.60546875" style="50" customWidth="1"/>
    <col min="11544" max="11545" width="2.5" style="50" customWidth="1"/>
    <col min="11546" max="11546" width="9.42578125" style="50"/>
    <col min="11547" max="11547" width="4.78515625" style="50" customWidth="1"/>
    <col min="11548" max="11548" width="2.10546875" style="50" customWidth="1"/>
    <col min="11549" max="11552" width="9.92578125" style="50" customWidth="1"/>
    <col min="11553" max="11553" width="10.60546875" style="50" customWidth="1"/>
    <col min="11554" max="11554" width="9.92578125" style="50" customWidth="1"/>
    <col min="11555" max="11555" width="2.60546875" style="50" customWidth="1"/>
    <col min="11556" max="11557" width="2.5" style="50" customWidth="1"/>
    <col min="11558" max="11558" width="2.35546875" style="50" customWidth="1"/>
    <col min="11559" max="11559" width="10.85546875" style="50" customWidth="1"/>
    <col min="11560" max="11560" width="11.10546875" style="50" customWidth="1"/>
    <col min="11561" max="11561" width="10.85546875" style="50" customWidth="1"/>
    <col min="11562" max="11562" width="6.5" style="50" customWidth="1"/>
    <col min="11563" max="11563" width="10.85546875" style="50" customWidth="1"/>
    <col min="11564" max="11564" width="11.10546875" style="50" customWidth="1"/>
    <col min="11565" max="11565" width="10.85546875" style="50" customWidth="1"/>
    <col min="11566" max="11566" width="2.5" style="50" customWidth="1"/>
    <col min="11567" max="11776" width="9.42578125" style="50"/>
    <col min="11777" max="11777" width="2.5" style="50" customWidth="1"/>
    <col min="11778" max="11778" width="4.85546875" style="50" customWidth="1"/>
    <col min="11779" max="11779" width="29.7109375" style="50" customWidth="1"/>
    <col min="11780" max="11780" width="2.92578125" style="50" customWidth="1"/>
    <col min="11781" max="11781" width="19.35546875" style="50" customWidth="1"/>
    <col min="11782" max="11782" width="2.5" style="50" customWidth="1"/>
    <col min="11783" max="11786" width="9.42578125" style="50"/>
    <col min="11787" max="11787" width="4.78515625" style="50" customWidth="1"/>
    <col min="11788" max="11788" width="9.42578125" style="50"/>
    <col min="11789" max="11789" width="2.35546875" style="50" customWidth="1"/>
    <col min="11790" max="11790" width="9.28515625" style="50" customWidth="1"/>
    <col min="11791" max="11791" width="1.17578125" style="50" customWidth="1"/>
    <col min="11792" max="11792" width="10.85546875" style="50" customWidth="1"/>
    <col min="11793" max="11793" width="2.78515625" style="50" customWidth="1"/>
    <col min="11794" max="11794" width="9.42578125" style="50" customWidth="1"/>
    <col min="11795" max="11795" width="1.17578125" style="50" customWidth="1"/>
    <col min="11796" max="11796" width="11.28515625" style="50" customWidth="1"/>
    <col min="11797" max="11797" width="2.5" style="50" customWidth="1"/>
    <col min="11798" max="11798" width="12.3203125" style="50" customWidth="1"/>
    <col min="11799" max="11799" width="6.60546875" style="50" customWidth="1"/>
    <col min="11800" max="11801" width="2.5" style="50" customWidth="1"/>
    <col min="11802" max="11802" width="9.42578125" style="50"/>
    <col min="11803" max="11803" width="4.78515625" style="50" customWidth="1"/>
    <col min="11804" max="11804" width="2.10546875" style="50" customWidth="1"/>
    <col min="11805" max="11808" width="9.92578125" style="50" customWidth="1"/>
    <col min="11809" max="11809" width="10.60546875" style="50" customWidth="1"/>
    <col min="11810" max="11810" width="9.92578125" style="50" customWidth="1"/>
    <col min="11811" max="11811" width="2.60546875" style="50" customWidth="1"/>
    <col min="11812" max="11813" width="2.5" style="50" customWidth="1"/>
    <col min="11814" max="11814" width="2.35546875" style="50" customWidth="1"/>
    <col min="11815" max="11815" width="10.85546875" style="50" customWidth="1"/>
    <col min="11816" max="11816" width="11.10546875" style="50" customWidth="1"/>
    <col min="11817" max="11817" width="10.85546875" style="50" customWidth="1"/>
    <col min="11818" max="11818" width="6.5" style="50" customWidth="1"/>
    <col min="11819" max="11819" width="10.85546875" style="50" customWidth="1"/>
    <col min="11820" max="11820" width="11.10546875" style="50" customWidth="1"/>
    <col min="11821" max="11821" width="10.85546875" style="50" customWidth="1"/>
    <col min="11822" max="11822" width="2.5" style="50" customWidth="1"/>
    <col min="11823" max="12032" width="9.42578125" style="50"/>
    <col min="12033" max="12033" width="2.5" style="50" customWidth="1"/>
    <col min="12034" max="12034" width="4.85546875" style="50" customWidth="1"/>
    <col min="12035" max="12035" width="29.7109375" style="50" customWidth="1"/>
    <col min="12036" max="12036" width="2.92578125" style="50" customWidth="1"/>
    <col min="12037" max="12037" width="19.35546875" style="50" customWidth="1"/>
    <col min="12038" max="12038" width="2.5" style="50" customWidth="1"/>
    <col min="12039" max="12042" width="9.42578125" style="50"/>
    <col min="12043" max="12043" width="4.78515625" style="50" customWidth="1"/>
    <col min="12044" max="12044" width="9.42578125" style="50"/>
    <col min="12045" max="12045" width="2.35546875" style="50" customWidth="1"/>
    <col min="12046" max="12046" width="9.28515625" style="50" customWidth="1"/>
    <col min="12047" max="12047" width="1.17578125" style="50" customWidth="1"/>
    <col min="12048" max="12048" width="10.85546875" style="50" customWidth="1"/>
    <col min="12049" max="12049" width="2.78515625" style="50" customWidth="1"/>
    <col min="12050" max="12050" width="9.42578125" style="50" customWidth="1"/>
    <col min="12051" max="12051" width="1.17578125" style="50" customWidth="1"/>
    <col min="12052" max="12052" width="11.28515625" style="50" customWidth="1"/>
    <col min="12053" max="12053" width="2.5" style="50" customWidth="1"/>
    <col min="12054" max="12054" width="12.3203125" style="50" customWidth="1"/>
    <col min="12055" max="12055" width="6.60546875" style="50" customWidth="1"/>
    <col min="12056" max="12057" width="2.5" style="50" customWidth="1"/>
    <col min="12058" max="12058" width="9.42578125" style="50"/>
    <col min="12059" max="12059" width="4.78515625" style="50" customWidth="1"/>
    <col min="12060" max="12060" width="2.10546875" style="50" customWidth="1"/>
    <col min="12061" max="12064" width="9.92578125" style="50" customWidth="1"/>
    <col min="12065" max="12065" width="10.60546875" style="50" customWidth="1"/>
    <col min="12066" max="12066" width="9.92578125" style="50" customWidth="1"/>
    <col min="12067" max="12067" width="2.60546875" style="50" customWidth="1"/>
    <col min="12068" max="12069" width="2.5" style="50" customWidth="1"/>
    <col min="12070" max="12070" width="2.35546875" style="50" customWidth="1"/>
    <col min="12071" max="12071" width="10.85546875" style="50" customWidth="1"/>
    <col min="12072" max="12072" width="11.10546875" style="50" customWidth="1"/>
    <col min="12073" max="12073" width="10.85546875" style="50" customWidth="1"/>
    <col min="12074" max="12074" width="6.5" style="50" customWidth="1"/>
    <col min="12075" max="12075" width="10.85546875" style="50" customWidth="1"/>
    <col min="12076" max="12076" width="11.10546875" style="50" customWidth="1"/>
    <col min="12077" max="12077" width="10.85546875" style="50" customWidth="1"/>
    <col min="12078" max="12078" width="2.5" style="50" customWidth="1"/>
    <col min="12079" max="12288" width="8.85546875" style="50"/>
    <col min="12289" max="12289" width="2.5" style="50" customWidth="1"/>
    <col min="12290" max="12290" width="4.85546875" style="50" customWidth="1"/>
    <col min="12291" max="12291" width="29.7109375" style="50" customWidth="1"/>
    <col min="12292" max="12292" width="2.92578125" style="50" customWidth="1"/>
    <col min="12293" max="12293" width="19.35546875" style="50" customWidth="1"/>
    <col min="12294" max="12294" width="2.5" style="50" customWidth="1"/>
    <col min="12295" max="12298" width="9.42578125" style="50"/>
    <col min="12299" max="12299" width="4.78515625" style="50" customWidth="1"/>
    <col min="12300" max="12300" width="9.42578125" style="50"/>
    <col min="12301" max="12301" width="2.35546875" style="50" customWidth="1"/>
    <col min="12302" max="12302" width="9.28515625" style="50" customWidth="1"/>
    <col min="12303" max="12303" width="1.17578125" style="50" customWidth="1"/>
    <col min="12304" max="12304" width="10.85546875" style="50" customWidth="1"/>
    <col min="12305" max="12305" width="2.78515625" style="50" customWidth="1"/>
    <col min="12306" max="12306" width="9.42578125" style="50" customWidth="1"/>
    <col min="12307" max="12307" width="1.17578125" style="50" customWidth="1"/>
    <col min="12308" max="12308" width="11.28515625" style="50" customWidth="1"/>
    <col min="12309" max="12309" width="2.5" style="50" customWidth="1"/>
    <col min="12310" max="12310" width="12.3203125" style="50" customWidth="1"/>
    <col min="12311" max="12311" width="6.60546875" style="50" customWidth="1"/>
    <col min="12312" max="12313" width="2.5" style="50" customWidth="1"/>
    <col min="12314" max="12314" width="9.42578125" style="50"/>
    <col min="12315" max="12315" width="4.78515625" style="50" customWidth="1"/>
    <col min="12316" max="12316" width="2.10546875" style="50" customWidth="1"/>
    <col min="12317" max="12320" width="9.92578125" style="50" customWidth="1"/>
    <col min="12321" max="12321" width="10.60546875" style="50" customWidth="1"/>
    <col min="12322" max="12322" width="9.92578125" style="50" customWidth="1"/>
    <col min="12323" max="12323" width="2.60546875" style="50" customWidth="1"/>
    <col min="12324" max="12325" width="2.5" style="50" customWidth="1"/>
    <col min="12326" max="12326" width="2.35546875" style="50" customWidth="1"/>
    <col min="12327" max="12327" width="10.85546875" style="50" customWidth="1"/>
    <col min="12328" max="12328" width="11.10546875" style="50" customWidth="1"/>
    <col min="12329" max="12329" width="10.85546875" style="50" customWidth="1"/>
    <col min="12330" max="12330" width="6.5" style="50" customWidth="1"/>
    <col min="12331" max="12331" width="10.85546875" style="50" customWidth="1"/>
    <col min="12332" max="12332" width="11.10546875" style="50" customWidth="1"/>
    <col min="12333" max="12333" width="10.85546875" style="50" customWidth="1"/>
    <col min="12334" max="12334" width="2.5" style="50" customWidth="1"/>
    <col min="12335" max="12544" width="9.42578125" style="50"/>
    <col min="12545" max="12545" width="2.5" style="50" customWidth="1"/>
    <col min="12546" max="12546" width="4.85546875" style="50" customWidth="1"/>
    <col min="12547" max="12547" width="29.7109375" style="50" customWidth="1"/>
    <col min="12548" max="12548" width="2.92578125" style="50" customWidth="1"/>
    <col min="12549" max="12549" width="19.35546875" style="50" customWidth="1"/>
    <col min="12550" max="12550" width="2.5" style="50" customWidth="1"/>
    <col min="12551" max="12554" width="9.42578125" style="50"/>
    <col min="12555" max="12555" width="4.78515625" style="50" customWidth="1"/>
    <col min="12556" max="12556" width="9.42578125" style="50"/>
    <col min="12557" max="12557" width="2.35546875" style="50" customWidth="1"/>
    <col min="12558" max="12558" width="9.28515625" style="50" customWidth="1"/>
    <col min="12559" max="12559" width="1.17578125" style="50" customWidth="1"/>
    <col min="12560" max="12560" width="10.85546875" style="50" customWidth="1"/>
    <col min="12561" max="12561" width="2.78515625" style="50" customWidth="1"/>
    <col min="12562" max="12562" width="9.42578125" style="50" customWidth="1"/>
    <col min="12563" max="12563" width="1.17578125" style="50" customWidth="1"/>
    <col min="12564" max="12564" width="11.28515625" style="50" customWidth="1"/>
    <col min="12565" max="12565" width="2.5" style="50" customWidth="1"/>
    <col min="12566" max="12566" width="12.3203125" style="50" customWidth="1"/>
    <col min="12567" max="12567" width="6.60546875" style="50" customWidth="1"/>
    <col min="12568" max="12569" width="2.5" style="50" customWidth="1"/>
    <col min="12570" max="12570" width="9.42578125" style="50"/>
    <col min="12571" max="12571" width="4.78515625" style="50" customWidth="1"/>
    <col min="12572" max="12572" width="2.10546875" style="50" customWidth="1"/>
    <col min="12573" max="12576" width="9.92578125" style="50" customWidth="1"/>
    <col min="12577" max="12577" width="10.60546875" style="50" customWidth="1"/>
    <col min="12578" max="12578" width="9.92578125" style="50" customWidth="1"/>
    <col min="12579" max="12579" width="2.60546875" style="50" customWidth="1"/>
    <col min="12580" max="12581" width="2.5" style="50" customWidth="1"/>
    <col min="12582" max="12582" width="2.35546875" style="50" customWidth="1"/>
    <col min="12583" max="12583" width="10.85546875" style="50" customWidth="1"/>
    <col min="12584" max="12584" width="11.10546875" style="50" customWidth="1"/>
    <col min="12585" max="12585" width="10.85546875" style="50" customWidth="1"/>
    <col min="12586" max="12586" width="6.5" style="50" customWidth="1"/>
    <col min="12587" max="12587" width="10.85546875" style="50" customWidth="1"/>
    <col min="12588" max="12588" width="11.10546875" style="50" customWidth="1"/>
    <col min="12589" max="12589" width="10.85546875" style="50" customWidth="1"/>
    <col min="12590" max="12590" width="2.5" style="50" customWidth="1"/>
    <col min="12591" max="12800" width="9.42578125" style="50"/>
    <col min="12801" max="12801" width="2.5" style="50" customWidth="1"/>
    <col min="12802" max="12802" width="4.85546875" style="50" customWidth="1"/>
    <col min="12803" max="12803" width="29.7109375" style="50" customWidth="1"/>
    <col min="12804" max="12804" width="2.92578125" style="50" customWidth="1"/>
    <col min="12805" max="12805" width="19.35546875" style="50" customWidth="1"/>
    <col min="12806" max="12806" width="2.5" style="50" customWidth="1"/>
    <col min="12807" max="12810" width="9.42578125" style="50"/>
    <col min="12811" max="12811" width="4.78515625" style="50" customWidth="1"/>
    <col min="12812" max="12812" width="9.42578125" style="50"/>
    <col min="12813" max="12813" width="2.35546875" style="50" customWidth="1"/>
    <col min="12814" max="12814" width="9.28515625" style="50" customWidth="1"/>
    <col min="12815" max="12815" width="1.17578125" style="50" customWidth="1"/>
    <col min="12816" max="12816" width="10.85546875" style="50" customWidth="1"/>
    <col min="12817" max="12817" width="2.78515625" style="50" customWidth="1"/>
    <col min="12818" max="12818" width="9.42578125" style="50" customWidth="1"/>
    <col min="12819" max="12819" width="1.17578125" style="50" customWidth="1"/>
    <col min="12820" max="12820" width="11.28515625" style="50" customWidth="1"/>
    <col min="12821" max="12821" width="2.5" style="50" customWidth="1"/>
    <col min="12822" max="12822" width="12.3203125" style="50" customWidth="1"/>
    <col min="12823" max="12823" width="6.60546875" style="50" customWidth="1"/>
    <col min="12824" max="12825" width="2.5" style="50" customWidth="1"/>
    <col min="12826" max="12826" width="9.42578125" style="50"/>
    <col min="12827" max="12827" width="4.78515625" style="50" customWidth="1"/>
    <col min="12828" max="12828" width="2.10546875" style="50" customWidth="1"/>
    <col min="12829" max="12832" width="9.92578125" style="50" customWidth="1"/>
    <col min="12833" max="12833" width="10.60546875" style="50" customWidth="1"/>
    <col min="12834" max="12834" width="9.92578125" style="50" customWidth="1"/>
    <col min="12835" max="12835" width="2.60546875" style="50" customWidth="1"/>
    <col min="12836" max="12837" width="2.5" style="50" customWidth="1"/>
    <col min="12838" max="12838" width="2.35546875" style="50" customWidth="1"/>
    <col min="12839" max="12839" width="10.85546875" style="50" customWidth="1"/>
    <col min="12840" max="12840" width="11.10546875" style="50" customWidth="1"/>
    <col min="12841" max="12841" width="10.85546875" style="50" customWidth="1"/>
    <col min="12842" max="12842" width="6.5" style="50" customWidth="1"/>
    <col min="12843" max="12843" width="10.85546875" style="50" customWidth="1"/>
    <col min="12844" max="12844" width="11.10546875" style="50" customWidth="1"/>
    <col min="12845" max="12845" width="10.85546875" style="50" customWidth="1"/>
    <col min="12846" max="12846" width="2.5" style="50" customWidth="1"/>
    <col min="12847" max="13056" width="9.42578125" style="50"/>
    <col min="13057" max="13057" width="2.5" style="50" customWidth="1"/>
    <col min="13058" max="13058" width="4.85546875" style="50" customWidth="1"/>
    <col min="13059" max="13059" width="29.7109375" style="50" customWidth="1"/>
    <col min="13060" max="13060" width="2.92578125" style="50" customWidth="1"/>
    <col min="13061" max="13061" width="19.35546875" style="50" customWidth="1"/>
    <col min="13062" max="13062" width="2.5" style="50" customWidth="1"/>
    <col min="13063" max="13066" width="9.42578125" style="50"/>
    <col min="13067" max="13067" width="4.78515625" style="50" customWidth="1"/>
    <col min="13068" max="13068" width="9.42578125" style="50"/>
    <col min="13069" max="13069" width="2.35546875" style="50" customWidth="1"/>
    <col min="13070" max="13070" width="9.28515625" style="50" customWidth="1"/>
    <col min="13071" max="13071" width="1.17578125" style="50" customWidth="1"/>
    <col min="13072" max="13072" width="10.85546875" style="50" customWidth="1"/>
    <col min="13073" max="13073" width="2.78515625" style="50" customWidth="1"/>
    <col min="13074" max="13074" width="9.42578125" style="50" customWidth="1"/>
    <col min="13075" max="13075" width="1.17578125" style="50" customWidth="1"/>
    <col min="13076" max="13076" width="11.28515625" style="50" customWidth="1"/>
    <col min="13077" max="13077" width="2.5" style="50" customWidth="1"/>
    <col min="13078" max="13078" width="12.3203125" style="50" customWidth="1"/>
    <col min="13079" max="13079" width="6.60546875" style="50" customWidth="1"/>
    <col min="13080" max="13081" width="2.5" style="50" customWidth="1"/>
    <col min="13082" max="13082" width="9.42578125" style="50"/>
    <col min="13083" max="13083" width="4.78515625" style="50" customWidth="1"/>
    <col min="13084" max="13084" width="2.10546875" style="50" customWidth="1"/>
    <col min="13085" max="13088" width="9.92578125" style="50" customWidth="1"/>
    <col min="13089" max="13089" width="10.60546875" style="50" customWidth="1"/>
    <col min="13090" max="13090" width="9.92578125" style="50" customWidth="1"/>
    <col min="13091" max="13091" width="2.60546875" style="50" customWidth="1"/>
    <col min="13092" max="13093" width="2.5" style="50" customWidth="1"/>
    <col min="13094" max="13094" width="2.35546875" style="50" customWidth="1"/>
    <col min="13095" max="13095" width="10.85546875" style="50" customWidth="1"/>
    <col min="13096" max="13096" width="11.10546875" style="50" customWidth="1"/>
    <col min="13097" max="13097" width="10.85546875" style="50" customWidth="1"/>
    <col min="13098" max="13098" width="6.5" style="50" customWidth="1"/>
    <col min="13099" max="13099" width="10.85546875" style="50" customWidth="1"/>
    <col min="13100" max="13100" width="11.10546875" style="50" customWidth="1"/>
    <col min="13101" max="13101" width="10.85546875" style="50" customWidth="1"/>
    <col min="13102" max="13102" width="2.5" style="50" customWidth="1"/>
    <col min="13103" max="13312" width="8.85546875" style="50"/>
    <col min="13313" max="13313" width="2.5" style="50" customWidth="1"/>
    <col min="13314" max="13314" width="4.85546875" style="50" customWidth="1"/>
    <col min="13315" max="13315" width="29.7109375" style="50" customWidth="1"/>
    <col min="13316" max="13316" width="2.92578125" style="50" customWidth="1"/>
    <col min="13317" max="13317" width="19.35546875" style="50" customWidth="1"/>
    <col min="13318" max="13318" width="2.5" style="50" customWidth="1"/>
    <col min="13319" max="13322" width="9.42578125" style="50"/>
    <col min="13323" max="13323" width="4.78515625" style="50" customWidth="1"/>
    <col min="13324" max="13324" width="9.42578125" style="50"/>
    <col min="13325" max="13325" width="2.35546875" style="50" customWidth="1"/>
    <col min="13326" max="13326" width="9.28515625" style="50" customWidth="1"/>
    <col min="13327" max="13327" width="1.17578125" style="50" customWidth="1"/>
    <col min="13328" max="13328" width="10.85546875" style="50" customWidth="1"/>
    <col min="13329" max="13329" width="2.78515625" style="50" customWidth="1"/>
    <col min="13330" max="13330" width="9.42578125" style="50" customWidth="1"/>
    <col min="13331" max="13331" width="1.17578125" style="50" customWidth="1"/>
    <col min="13332" max="13332" width="11.28515625" style="50" customWidth="1"/>
    <col min="13333" max="13333" width="2.5" style="50" customWidth="1"/>
    <col min="13334" max="13334" width="12.3203125" style="50" customWidth="1"/>
    <col min="13335" max="13335" width="6.60546875" style="50" customWidth="1"/>
    <col min="13336" max="13337" width="2.5" style="50" customWidth="1"/>
    <col min="13338" max="13338" width="9.42578125" style="50"/>
    <col min="13339" max="13339" width="4.78515625" style="50" customWidth="1"/>
    <col min="13340" max="13340" width="2.10546875" style="50" customWidth="1"/>
    <col min="13341" max="13344" width="9.92578125" style="50" customWidth="1"/>
    <col min="13345" max="13345" width="10.60546875" style="50" customWidth="1"/>
    <col min="13346" max="13346" width="9.92578125" style="50" customWidth="1"/>
    <col min="13347" max="13347" width="2.60546875" style="50" customWidth="1"/>
    <col min="13348" max="13349" width="2.5" style="50" customWidth="1"/>
    <col min="13350" max="13350" width="2.35546875" style="50" customWidth="1"/>
    <col min="13351" max="13351" width="10.85546875" style="50" customWidth="1"/>
    <col min="13352" max="13352" width="11.10546875" style="50" customWidth="1"/>
    <col min="13353" max="13353" width="10.85546875" style="50" customWidth="1"/>
    <col min="13354" max="13354" width="6.5" style="50" customWidth="1"/>
    <col min="13355" max="13355" width="10.85546875" style="50" customWidth="1"/>
    <col min="13356" max="13356" width="11.10546875" style="50" customWidth="1"/>
    <col min="13357" max="13357" width="10.85546875" style="50" customWidth="1"/>
    <col min="13358" max="13358" width="2.5" style="50" customWidth="1"/>
    <col min="13359" max="13568" width="9.42578125" style="50"/>
    <col min="13569" max="13569" width="2.5" style="50" customWidth="1"/>
    <col min="13570" max="13570" width="4.85546875" style="50" customWidth="1"/>
    <col min="13571" max="13571" width="29.7109375" style="50" customWidth="1"/>
    <col min="13572" max="13572" width="2.92578125" style="50" customWidth="1"/>
    <col min="13573" max="13573" width="19.35546875" style="50" customWidth="1"/>
    <col min="13574" max="13574" width="2.5" style="50" customWidth="1"/>
    <col min="13575" max="13578" width="9.42578125" style="50"/>
    <col min="13579" max="13579" width="4.78515625" style="50" customWidth="1"/>
    <col min="13580" max="13580" width="9.42578125" style="50"/>
    <col min="13581" max="13581" width="2.35546875" style="50" customWidth="1"/>
    <col min="13582" max="13582" width="9.28515625" style="50" customWidth="1"/>
    <col min="13583" max="13583" width="1.17578125" style="50" customWidth="1"/>
    <col min="13584" max="13584" width="10.85546875" style="50" customWidth="1"/>
    <col min="13585" max="13585" width="2.78515625" style="50" customWidth="1"/>
    <col min="13586" max="13586" width="9.42578125" style="50" customWidth="1"/>
    <col min="13587" max="13587" width="1.17578125" style="50" customWidth="1"/>
    <col min="13588" max="13588" width="11.28515625" style="50" customWidth="1"/>
    <col min="13589" max="13589" width="2.5" style="50" customWidth="1"/>
    <col min="13590" max="13590" width="12.3203125" style="50" customWidth="1"/>
    <col min="13591" max="13591" width="6.60546875" style="50" customWidth="1"/>
    <col min="13592" max="13593" width="2.5" style="50" customWidth="1"/>
    <col min="13594" max="13594" width="9.42578125" style="50"/>
    <col min="13595" max="13595" width="4.78515625" style="50" customWidth="1"/>
    <col min="13596" max="13596" width="2.10546875" style="50" customWidth="1"/>
    <col min="13597" max="13600" width="9.92578125" style="50" customWidth="1"/>
    <col min="13601" max="13601" width="10.60546875" style="50" customWidth="1"/>
    <col min="13602" max="13602" width="9.92578125" style="50" customWidth="1"/>
    <col min="13603" max="13603" width="2.60546875" style="50" customWidth="1"/>
    <col min="13604" max="13605" width="2.5" style="50" customWidth="1"/>
    <col min="13606" max="13606" width="2.35546875" style="50" customWidth="1"/>
    <col min="13607" max="13607" width="10.85546875" style="50" customWidth="1"/>
    <col min="13608" max="13608" width="11.10546875" style="50" customWidth="1"/>
    <col min="13609" max="13609" width="10.85546875" style="50" customWidth="1"/>
    <col min="13610" max="13610" width="6.5" style="50" customWidth="1"/>
    <col min="13611" max="13611" width="10.85546875" style="50" customWidth="1"/>
    <col min="13612" max="13612" width="11.10546875" style="50" customWidth="1"/>
    <col min="13613" max="13613" width="10.85546875" style="50" customWidth="1"/>
    <col min="13614" max="13614" width="2.5" style="50" customWidth="1"/>
    <col min="13615" max="13824" width="9.42578125" style="50"/>
    <col min="13825" max="13825" width="2.5" style="50" customWidth="1"/>
    <col min="13826" max="13826" width="4.85546875" style="50" customWidth="1"/>
    <col min="13827" max="13827" width="29.7109375" style="50" customWidth="1"/>
    <col min="13828" max="13828" width="2.92578125" style="50" customWidth="1"/>
    <col min="13829" max="13829" width="19.35546875" style="50" customWidth="1"/>
    <col min="13830" max="13830" width="2.5" style="50" customWidth="1"/>
    <col min="13831" max="13834" width="9.42578125" style="50"/>
    <col min="13835" max="13835" width="4.78515625" style="50" customWidth="1"/>
    <col min="13836" max="13836" width="9.42578125" style="50"/>
    <col min="13837" max="13837" width="2.35546875" style="50" customWidth="1"/>
    <col min="13838" max="13838" width="9.28515625" style="50" customWidth="1"/>
    <col min="13839" max="13839" width="1.17578125" style="50" customWidth="1"/>
    <col min="13840" max="13840" width="10.85546875" style="50" customWidth="1"/>
    <col min="13841" max="13841" width="2.78515625" style="50" customWidth="1"/>
    <col min="13842" max="13842" width="9.42578125" style="50" customWidth="1"/>
    <col min="13843" max="13843" width="1.17578125" style="50" customWidth="1"/>
    <col min="13844" max="13844" width="11.28515625" style="50" customWidth="1"/>
    <col min="13845" max="13845" width="2.5" style="50" customWidth="1"/>
    <col min="13846" max="13846" width="12.3203125" style="50" customWidth="1"/>
    <col min="13847" max="13847" width="6.60546875" style="50" customWidth="1"/>
    <col min="13848" max="13849" width="2.5" style="50" customWidth="1"/>
    <col min="13850" max="13850" width="9.42578125" style="50"/>
    <col min="13851" max="13851" width="4.78515625" style="50" customWidth="1"/>
    <col min="13852" max="13852" width="2.10546875" style="50" customWidth="1"/>
    <col min="13853" max="13856" width="9.92578125" style="50" customWidth="1"/>
    <col min="13857" max="13857" width="10.60546875" style="50" customWidth="1"/>
    <col min="13858" max="13858" width="9.92578125" style="50" customWidth="1"/>
    <col min="13859" max="13859" width="2.60546875" style="50" customWidth="1"/>
    <col min="13860" max="13861" width="2.5" style="50" customWidth="1"/>
    <col min="13862" max="13862" width="2.35546875" style="50" customWidth="1"/>
    <col min="13863" max="13863" width="10.85546875" style="50" customWidth="1"/>
    <col min="13864" max="13864" width="11.10546875" style="50" customWidth="1"/>
    <col min="13865" max="13865" width="10.85546875" style="50" customWidth="1"/>
    <col min="13866" max="13866" width="6.5" style="50" customWidth="1"/>
    <col min="13867" max="13867" width="10.85546875" style="50" customWidth="1"/>
    <col min="13868" max="13868" width="11.10546875" style="50" customWidth="1"/>
    <col min="13869" max="13869" width="10.85546875" style="50" customWidth="1"/>
    <col min="13870" max="13870" width="2.5" style="50" customWidth="1"/>
    <col min="13871" max="14080" width="9.42578125" style="50"/>
    <col min="14081" max="14081" width="2.5" style="50" customWidth="1"/>
    <col min="14082" max="14082" width="4.85546875" style="50" customWidth="1"/>
    <col min="14083" max="14083" width="29.7109375" style="50" customWidth="1"/>
    <col min="14084" max="14084" width="2.92578125" style="50" customWidth="1"/>
    <col min="14085" max="14085" width="19.35546875" style="50" customWidth="1"/>
    <col min="14086" max="14086" width="2.5" style="50" customWidth="1"/>
    <col min="14087" max="14090" width="9.42578125" style="50"/>
    <col min="14091" max="14091" width="4.78515625" style="50" customWidth="1"/>
    <col min="14092" max="14092" width="9.42578125" style="50"/>
    <col min="14093" max="14093" width="2.35546875" style="50" customWidth="1"/>
    <col min="14094" max="14094" width="9.28515625" style="50" customWidth="1"/>
    <col min="14095" max="14095" width="1.17578125" style="50" customWidth="1"/>
    <col min="14096" max="14096" width="10.85546875" style="50" customWidth="1"/>
    <col min="14097" max="14097" width="2.78515625" style="50" customWidth="1"/>
    <col min="14098" max="14098" width="9.42578125" style="50" customWidth="1"/>
    <col min="14099" max="14099" width="1.17578125" style="50" customWidth="1"/>
    <col min="14100" max="14100" width="11.28515625" style="50" customWidth="1"/>
    <col min="14101" max="14101" width="2.5" style="50" customWidth="1"/>
    <col min="14102" max="14102" width="12.3203125" style="50" customWidth="1"/>
    <col min="14103" max="14103" width="6.60546875" style="50" customWidth="1"/>
    <col min="14104" max="14105" width="2.5" style="50" customWidth="1"/>
    <col min="14106" max="14106" width="9.42578125" style="50"/>
    <col min="14107" max="14107" width="4.78515625" style="50" customWidth="1"/>
    <col min="14108" max="14108" width="2.10546875" style="50" customWidth="1"/>
    <col min="14109" max="14112" width="9.92578125" style="50" customWidth="1"/>
    <col min="14113" max="14113" width="10.60546875" style="50" customWidth="1"/>
    <col min="14114" max="14114" width="9.92578125" style="50" customWidth="1"/>
    <col min="14115" max="14115" width="2.60546875" style="50" customWidth="1"/>
    <col min="14116" max="14117" width="2.5" style="50" customWidth="1"/>
    <col min="14118" max="14118" width="2.35546875" style="50" customWidth="1"/>
    <col min="14119" max="14119" width="10.85546875" style="50" customWidth="1"/>
    <col min="14120" max="14120" width="11.10546875" style="50" customWidth="1"/>
    <col min="14121" max="14121" width="10.85546875" style="50" customWidth="1"/>
    <col min="14122" max="14122" width="6.5" style="50" customWidth="1"/>
    <col min="14123" max="14123" width="10.85546875" style="50" customWidth="1"/>
    <col min="14124" max="14124" width="11.10546875" style="50" customWidth="1"/>
    <col min="14125" max="14125" width="10.85546875" style="50" customWidth="1"/>
    <col min="14126" max="14126" width="2.5" style="50" customWidth="1"/>
    <col min="14127" max="14336" width="8.85546875" style="50"/>
    <col min="14337" max="14337" width="2.5" style="50" customWidth="1"/>
    <col min="14338" max="14338" width="4.85546875" style="50" customWidth="1"/>
    <col min="14339" max="14339" width="29.7109375" style="50" customWidth="1"/>
    <col min="14340" max="14340" width="2.92578125" style="50" customWidth="1"/>
    <col min="14341" max="14341" width="19.35546875" style="50" customWidth="1"/>
    <col min="14342" max="14342" width="2.5" style="50" customWidth="1"/>
    <col min="14343" max="14346" width="9.42578125" style="50"/>
    <col min="14347" max="14347" width="4.78515625" style="50" customWidth="1"/>
    <col min="14348" max="14348" width="9.42578125" style="50"/>
    <col min="14349" max="14349" width="2.35546875" style="50" customWidth="1"/>
    <col min="14350" max="14350" width="9.28515625" style="50" customWidth="1"/>
    <col min="14351" max="14351" width="1.17578125" style="50" customWidth="1"/>
    <col min="14352" max="14352" width="10.85546875" style="50" customWidth="1"/>
    <col min="14353" max="14353" width="2.78515625" style="50" customWidth="1"/>
    <col min="14354" max="14354" width="9.42578125" style="50" customWidth="1"/>
    <col min="14355" max="14355" width="1.17578125" style="50" customWidth="1"/>
    <col min="14356" max="14356" width="11.28515625" style="50" customWidth="1"/>
    <col min="14357" max="14357" width="2.5" style="50" customWidth="1"/>
    <col min="14358" max="14358" width="12.3203125" style="50" customWidth="1"/>
    <col min="14359" max="14359" width="6.60546875" style="50" customWidth="1"/>
    <col min="14360" max="14361" width="2.5" style="50" customWidth="1"/>
    <col min="14362" max="14362" width="9.42578125" style="50"/>
    <col min="14363" max="14363" width="4.78515625" style="50" customWidth="1"/>
    <col min="14364" max="14364" width="2.10546875" style="50" customWidth="1"/>
    <col min="14365" max="14368" width="9.92578125" style="50" customWidth="1"/>
    <col min="14369" max="14369" width="10.60546875" style="50" customWidth="1"/>
    <col min="14370" max="14370" width="9.92578125" style="50" customWidth="1"/>
    <col min="14371" max="14371" width="2.60546875" style="50" customWidth="1"/>
    <col min="14372" max="14373" width="2.5" style="50" customWidth="1"/>
    <col min="14374" max="14374" width="2.35546875" style="50" customWidth="1"/>
    <col min="14375" max="14375" width="10.85546875" style="50" customWidth="1"/>
    <col min="14376" max="14376" width="11.10546875" style="50" customWidth="1"/>
    <col min="14377" max="14377" width="10.85546875" style="50" customWidth="1"/>
    <col min="14378" max="14378" width="6.5" style="50" customWidth="1"/>
    <col min="14379" max="14379" width="10.85546875" style="50" customWidth="1"/>
    <col min="14380" max="14380" width="11.10546875" style="50" customWidth="1"/>
    <col min="14381" max="14381" width="10.85546875" style="50" customWidth="1"/>
    <col min="14382" max="14382" width="2.5" style="50" customWidth="1"/>
    <col min="14383" max="14592" width="9.42578125" style="50"/>
    <col min="14593" max="14593" width="2.5" style="50" customWidth="1"/>
    <col min="14594" max="14594" width="4.85546875" style="50" customWidth="1"/>
    <col min="14595" max="14595" width="29.7109375" style="50" customWidth="1"/>
    <col min="14596" max="14596" width="2.92578125" style="50" customWidth="1"/>
    <col min="14597" max="14597" width="19.35546875" style="50" customWidth="1"/>
    <col min="14598" max="14598" width="2.5" style="50" customWidth="1"/>
    <col min="14599" max="14602" width="9.42578125" style="50"/>
    <col min="14603" max="14603" width="4.78515625" style="50" customWidth="1"/>
    <col min="14604" max="14604" width="9.42578125" style="50"/>
    <col min="14605" max="14605" width="2.35546875" style="50" customWidth="1"/>
    <col min="14606" max="14606" width="9.28515625" style="50" customWidth="1"/>
    <col min="14607" max="14607" width="1.17578125" style="50" customWidth="1"/>
    <col min="14608" max="14608" width="10.85546875" style="50" customWidth="1"/>
    <col min="14609" max="14609" width="2.78515625" style="50" customWidth="1"/>
    <col min="14610" max="14610" width="9.42578125" style="50" customWidth="1"/>
    <col min="14611" max="14611" width="1.17578125" style="50" customWidth="1"/>
    <col min="14612" max="14612" width="11.28515625" style="50" customWidth="1"/>
    <col min="14613" max="14613" width="2.5" style="50" customWidth="1"/>
    <col min="14614" max="14614" width="12.3203125" style="50" customWidth="1"/>
    <col min="14615" max="14615" width="6.60546875" style="50" customWidth="1"/>
    <col min="14616" max="14617" width="2.5" style="50" customWidth="1"/>
    <col min="14618" max="14618" width="9.42578125" style="50"/>
    <col min="14619" max="14619" width="4.78515625" style="50" customWidth="1"/>
    <col min="14620" max="14620" width="2.10546875" style="50" customWidth="1"/>
    <col min="14621" max="14624" width="9.92578125" style="50" customWidth="1"/>
    <col min="14625" max="14625" width="10.60546875" style="50" customWidth="1"/>
    <col min="14626" max="14626" width="9.92578125" style="50" customWidth="1"/>
    <col min="14627" max="14627" width="2.60546875" style="50" customWidth="1"/>
    <col min="14628" max="14629" width="2.5" style="50" customWidth="1"/>
    <col min="14630" max="14630" width="2.35546875" style="50" customWidth="1"/>
    <col min="14631" max="14631" width="10.85546875" style="50" customWidth="1"/>
    <col min="14632" max="14632" width="11.10546875" style="50" customWidth="1"/>
    <col min="14633" max="14633" width="10.85546875" style="50" customWidth="1"/>
    <col min="14634" max="14634" width="6.5" style="50" customWidth="1"/>
    <col min="14635" max="14635" width="10.85546875" style="50" customWidth="1"/>
    <col min="14636" max="14636" width="11.10546875" style="50" customWidth="1"/>
    <col min="14637" max="14637" width="10.85546875" style="50" customWidth="1"/>
    <col min="14638" max="14638" width="2.5" style="50" customWidth="1"/>
    <col min="14639" max="14848" width="9.42578125" style="50"/>
    <col min="14849" max="14849" width="2.5" style="50" customWidth="1"/>
    <col min="14850" max="14850" width="4.85546875" style="50" customWidth="1"/>
    <col min="14851" max="14851" width="29.7109375" style="50" customWidth="1"/>
    <col min="14852" max="14852" width="2.92578125" style="50" customWidth="1"/>
    <col min="14853" max="14853" width="19.35546875" style="50" customWidth="1"/>
    <col min="14854" max="14854" width="2.5" style="50" customWidth="1"/>
    <col min="14855" max="14858" width="9.42578125" style="50"/>
    <col min="14859" max="14859" width="4.78515625" style="50" customWidth="1"/>
    <col min="14860" max="14860" width="9.42578125" style="50"/>
    <col min="14861" max="14861" width="2.35546875" style="50" customWidth="1"/>
    <col min="14862" max="14862" width="9.28515625" style="50" customWidth="1"/>
    <col min="14863" max="14863" width="1.17578125" style="50" customWidth="1"/>
    <col min="14864" max="14864" width="10.85546875" style="50" customWidth="1"/>
    <col min="14865" max="14865" width="2.78515625" style="50" customWidth="1"/>
    <col min="14866" max="14866" width="9.42578125" style="50" customWidth="1"/>
    <col min="14867" max="14867" width="1.17578125" style="50" customWidth="1"/>
    <col min="14868" max="14868" width="11.28515625" style="50" customWidth="1"/>
    <col min="14869" max="14869" width="2.5" style="50" customWidth="1"/>
    <col min="14870" max="14870" width="12.3203125" style="50" customWidth="1"/>
    <col min="14871" max="14871" width="6.60546875" style="50" customWidth="1"/>
    <col min="14872" max="14873" width="2.5" style="50" customWidth="1"/>
    <col min="14874" max="14874" width="9.42578125" style="50"/>
    <col min="14875" max="14875" width="4.78515625" style="50" customWidth="1"/>
    <col min="14876" max="14876" width="2.10546875" style="50" customWidth="1"/>
    <col min="14877" max="14880" width="9.92578125" style="50" customWidth="1"/>
    <col min="14881" max="14881" width="10.60546875" style="50" customWidth="1"/>
    <col min="14882" max="14882" width="9.92578125" style="50" customWidth="1"/>
    <col min="14883" max="14883" width="2.60546875" style="50" customWidth="1"/>
    <col min="14884" max="14885" width="2.5" style="50" customWidth="1"/>
    <col min="14886" max="14886" width="2.35546875" style="50" customWidth="1"/>
    <col min="14887" max="14887" width="10.85546875" style="50" customWidth="1"/>
    <col min="14888" max="14888" width="11.10546875" style="50" customWidth="1"/>
    <col min="14889" max="14889" width="10.85546875" style="50" customWidth="1"/>
    <col min="14890" max="14890" width="6.5" style="50" customWidth="1"/>
    <col min="14891" max="14891" width="10.85546875" style="50" customWidth="1"/>
    <col min="14892" max="14892" width="11.10546875" style="50" customWidth="1"/>
    <col min="14893" max="14893" width="10.85546875" style="50" customWidth="1"/>
    <col min="14894" max="14894" width="2.5" style="50" customWidth="1"/>
    <col min="14895" max="15104" width="9.42578125" style="50"/>
    <col min="15105" max="15105" width="2.5" style="50" customWidth="1"/>
    <col min="15106" max="15106" width="4.85546875" style="50" customWidth="1"/>
    <col min="15107" max="15107" width="29.7109375" style="50" customWidth="1"/>
    <col min="15108" max="15108" width="2.92578125" style="50" customWidth="1"/>
    <col min="15109" max="15109" width="19.35546875" style="50" customWidth="1"/>
    <col min="15110" max="15110" width="2.5" style="50" customWidth="1"/>
    <col min="15111" max="15114" width="9.42578125" style="50"/>
    <col min="15115" max="15115" width="4.78515625" style="50" customWidth="1"/>
    <col min="15116" max="15116" width="9.42578125" style="50"/>
    <col min="15117" max="15117" width="2.35546875" style="50" customWidth="1"/>
    <col min="15118" max="15118" width="9.28515625" style="50" customWidth="1"/>
    <col min="15119" max="15119" width="1.17578125" style="50" customWidth="1"/>
    <col min="15120" max="15120" width="10.85546875" style="50" customWidth="1"/>
    <col min="15121" max="15121" width="2.78515625" style="50" customWidth="1"/>
    <col min="15122" max="15122" width="9.42578125" style="50" customWidth="1"/>
    <col min="15123" max="15123" width="1.17578125" style="50" customWidth="1"/>
    <col min="15124" max="15124" width="11.28515625" style="50" customWidth="1"/>
    <col min="15125" max="15125" width="2.5" style="50" customWidth="1"/>
    <col min="15126" max="15126" width="12.3203125" style="50" customWidth="1"/>
    <col min="15127" max="15127" width="6.60546875" style="50" customWidth="1"/>
    <col min="15128" max="15129" width="2.5" style="50" customWidth="1"/>
    <col min="15130" max="15130" width="9.42578125" style="50"/>
    <col min="15131" max="15131" width="4.78515625" style="50" customWidth="1"/>
    <col min="15132" max="15132" width="2.10546875" style="50" customWidth="1"/>
    <col min="15133" max="15136" width="9.92578125" style="50" customWidth="1"/>
    <col min="15137" max="15137" width="10.60546875" style="50" customWidth="1"/>
    <col min="15138" max="15138" width="9.92578125" style="50" customWidth="1"/>
    <col min="15139" max="15139" width="2.60546875" style="50" customWidth="1"/>
    <col min="15140" max="15141" width="2.5" style="50" customWidth="1"/>
    <col min="15142" max="15142" width="2.35546875" style="50" customWidth="1"/>
    <col min="15143" max="15143" width="10.85546875" style="50" customWidth="1"/>
    <col min="15144" max="15144" width="11.10546875" style="50" customWidth="1"/>
    <col min="15145" max="15145" width="10.85546875" style="50" customWidth="1"/>
    <col min="15146" max="15146" width="6.5" style="50" customWidth="1"/>
    <col min="15147" max="15147" width="10.85546875" style="50" customWidth="1"/>
    <col min="15148" max="15148" width="11.10546875" style="50" customWidth="1"/>
    <col min="15149" max="15149" width="10.85546875" style="50" customWidth="1"/>
    <col min="15150" max="15150" width="2.5" style="50" customWidth="1"/>
    <col min="15151" max="15360" width="8.85546875" style="50"/>
    <col min="15361" max="15361" width="2.5" style="50" customWidth="1"/>
    <col min="15362" max="15362" width="4.85546875" style="50" customWidth="1"/>
    <col min="15363" max="15363" width="29.7109375" style="50" customWidth="1"/>
    <col min="15364" max="15364" width="2.92578125" style="50" customWidth="1"/>
    <col min="15365" max="15365" width="19.35546875" style="50" customWidth="1"/>
    <col min="15366" max="15366" width="2.5" style="50" customWidth="1"/>
    <col min="15367" max="15370" width="9.42578125" style="50"/>
    <col min="15371" max="15371" width="4.78515625" style="50" customWidth="1"/>
    <col min="15372" max="15372" width="9.42578125" style="50"/>
    <col min="15373" max="15373" width="2.35546875" style="50" customWidth="1"/>
    <col min="15374" max="15374" width="9.28515625" style="50" customWidth="1"/>
    <col min="15375" max="15375" width="1.17578125" style="50" customWidth="1"/>
    <col min="15376" max="15376" width="10.85546875" style="50" customWidth="1"/>
    <col min="15377" max="15377" width="2.78515625" style="50" customWidth="1"/>
    <col min="15378" max="15378" width="9.42578125" style="50" customWidth="1"/>
    <col min="15379" max="15379" width="1.17578125" style="50" customWidth="1"/>
    <col min="15380" max="15380" width="11.28515625" style="50" customWidth="1"/>
    <col min="15381" max="15381" width="2.5" style="50" customWidth="1"/>
    <col min="15382" max="15382" width="12.3203125" style="50" customWidth="1"/>
    <col min="15383" max="15383" width="6.60546875" style="50" customWidth="1"/>
    <col min="15384" max="15385" width="2.5" style="50" customWidth="1"/>
    <col min="15386" max="15386" width="9.42578125" style="50"/>
    <col min="15387" max="15387" width="4.78515625" style="50" customWidth="1"/>
    <col min="15388" max="15388" width="2.10546875" style="50" customWidth="1"/>
    <col min="15389" max="15392" width="9.92578125" style="50" customWidth="1"/>
    <col min="15393" max="15393" width="10.60546875" style="50" customWidth="1"/>
    <col min="15394" max="15394" width="9.92578125" style="50" customWidth="1"/>
    <col min="15395" max="15395" width="2.60546875" style="50" customWidth="1"/>
    <col min="15396" max="15397" width="2.5" style="50" customWidth="1"/>
    <col min="15398" max="15398" width="2.35546875" style="50" customWidth="1"/>
    <col min="15399" max="15399" width="10.85546875" style="50" customWidth="1"/>
    <col min="15400" max="15400" width="11.10546875" style="50" customWidth="1"/>
    <col min="15401" max="15401" width="10.85546875" style="50" customWidth="1"/>
    <col min="15402" max="15402" width="6.5" style="50" customWidth="1"/>
    <col min="15403" max="15403" width="10.85546875" style="50" customWidth="1"/>
    <col min="15404" max="15404" width="11.10546875" style="50" customWidth="1"/>
    <col min="15405" max="15405" width="10.85546875" style="50" customWidth="1"/>
    <col min="15406" max="15406" width="2.5" style="50" customWidth="1"/>
    <col min="15407" max="15616" width="9.42578125" style="50"/>
    <col min="15617" max="15617" width="2.5" style="50" customWidth="1"/>
    <col min="15618" max="15618" width="4.85546875" style="50" customWidth="1"/>
    <col min="15619" max="15619" width="29.7109375" style="50" customWidth="1"/>
    <col min="15620" max="15620" width="2.92578125" style="50" customWidth="1"/>
    <col min="15621" max="15621" width="19.35546875" style="50" customWidth="1"/>
    <col min="15622" max="15622" width="2.5" style="50" customWidth="1"/>
    <col min="15623" max="15626" width="9.42578125" style="50"/>
    <col min="15627" max="15627" width="4.78515625" style="50" customWidth="1"/>
    <col min="15628" max="15628" width="9.42578125" style="50"/>
    <col min="15629" max="15629" width="2.35546875" style="50" customWidth="1"/>
    <col min="15630" max="15630" width="9.28515625" style="50" customWidth="1"/>
    <col min="15631" max="15631" width="1.17578125" style="50" customWidth="1"/>
    <col min="15632" max="15632" width="10.85546875" style="50" customWidth="1"/>
    <col min="15633" max="15633" width="2.78515625" style="50" customWidth="1"/>
    <col min="15634" max="15634" width="9.42578125" style="50" customWidth="1"/>
    <col min="15635" max="15635" width="1.17578125" style="50" customWidth="1"/>
    <col min="15636" max="15636" width="11.28515625" style="50" customWidth="1"/>
    <col min="15637" max="15637" width="2.5" style="50" customWidth="1"/>
    <col min="15638" max="15638" width="12.3203125" style="50" customWidth="1"/>
    <col min="15639" max="15639" width="6.60546875" style="50" customWidth="1"/>
    <col min="15640" max="15641" width="2.5" style="50" customWidth="1"/>
    <col min="15642" max="15642" width="9.42578125" style="50"/>
    <col min="15643" max="15643" width="4.78515625" style="50" customWidth="1"/>
    <col min="15644" max="15644" width="2.10546875" style="50" customWidth="1"/>
    <col min="15645" max="15648" width="9.92578125" style="50" customWidth="1"/>
    <col min="15649" max="15649" width="10.60546875" style="50" customWidth="1"/>
    <col min="15650" max="15650" width="9.92578125" style="50" customWidth="1"/>
    <col min="15651" max="15651" width="2.60546875" style="50" customWidth="1"/>
    <col min="15652" max="15653" width="2.5" style="50" customWidth="1"/>
    <col min="15654" max="15654" width="2.35546875" style="50" customWidth="1"/>
    <col min="15655" max="15655" width="10.85546875" style="50" customWidth="1"/>
    <col min="15656" max="15656" width="11.10546875" style="50" customWidth="1"/>
    <col min="15657" max="15657" width="10.85546875" style="50" customWidth="1"/>
    <col min="15658" max="15658" width="6.5" style="50" customWidth="1"/>
    <col min="15659" max="15659" width="10.85546875" style="50" customWidth="1"/>
    <col min="15660" max="15660" width="11.10546875" style="50" customWidth="1"/>
    <col min="15661" max="15661" width="10.85546875" style="50" customWidth="1"/>
    <col min="15662" max="15662" width="2.5" style="50" customWidth="1"/>
    <col min="15663" max="15872" width="9.42578125" style="50"/>
    <col min="15873" max="15873" width="2.5" style="50" customWidth="1"/>
    <col min="15874" max="15874" width="4.85546875" style="50" customWidth="1"/>
    <col min="15875" max="15875" width="29.7109375" style="50" customWidth="1"/>
    <col min="15876" max="15876" width="2.92578125" style="50" customWidth="1"/>
    <col min="15877" max="15877" width="19.35546875" style="50" customWidth="1"/>
    <col min="15878" max="15878" width="2.5" style="50" customWidth="1"/>
    <col min="15879" max="15882" width="9.42578125" style="50"/>
    <col min="15883" max="15883" width="4.78515625" style="50" customWidth="1"/>
    <col min="15884" max="15884" width="9.42578125" style="50"/>
    <col min="15885" max="15885" width="2.35546875" style="50" customWidth="1"/>
    <col min="15886" max="15886" width="9.28515625" style="50" customWidth="1"/>
    <col min="15887" max="15887" width="1.17578125" style="50" customWidth="1"/>
    <col min="15888" max="15888" width="10.85546875" style="50" customWidth="1"/>
    <col min="15889" max="15889" width="2.78515625" style="50" customWidth="1"/>
    <col min="15890" max="15890" width="9.42578125" style="50" customWidth="1"/>
    <col min="15891" max="15891" width="1.17578125" style="50" customWidth="1"/>
    <col min="15892" max="15892" width="11.28515625" style="50" customWidth="1"/>
    <col min="15893" max="15893" width="2.5" style="50" customWidth="1"/>
    <col min="15894" max="15894" width="12.3203125" style="50" customWidth="1"/>
    <col min="15895" max="15895" width="6.60546875" style="50" customWidth="1"/>
    <col min="15896" max="15897" width="2.5" style="50" customWidth="1"/>
    <col min="15898" max="15898" width="9.42578125" style="50"/>
    <col min="15899" max="15899" width="4.78515625" style="50" customWidth="1"/>
    <col min="15900" max="15900" width="2.10546875" style="50" customWidth="1"/>
    <col min="15901" max="15904" width="9.92578125" style="50" customWidth="1"/>
    <col min="15905" max="15905" width="10.60546875" style="50" customWidth="1"/>
    <col min="15906" max="15906" width="9.92578125" style="50" customWidth="1"/>
    <col min="15907" max="15907" width="2.60546875" style="50" customWidth="1"/>
    <col min="15908" max="15909" width="2.5" style="50" customWidth="1"/>
    <col min="15910" max="15910" width="2.35546875" style="50" customWidth="1"/>
    <col min="15911" max="15911" width="10.85546875" style="50" customWidth="1"/>
    <col min="15912" max="15912" width="11.10546875" style="50" customWidth="1"/>
    <col min="15913" max="15913" width="10.85546875" style="50" customWidth="1"/>
    <col min="15914" max="15914" width="6.5" style="50" customWidth="1"/>
    <col min="15915" max="15915" width="10.85546875" style="50" customWidth="1"/>
    <col min="15916" max="15916" width="11.10546875" style="50" customWidth="1"/>
    <col min="15917" max="15917" width="10.85546875" style="50" customWidth="1"/>
    <col min="15918" max="15918" width="2.5" style="50" customWidth="1"/>
    <col min="15919" max="16128" width="9.42578125" style="50"/>
    <col min="16129" max="16129" width="2.5" style="50" customWidth="1"/>
    <col min="16130" max="16130" width="4.85546875" style="50" customWidth="1"/>
    <col min="16131" max="16131" width="29.7109375" style="50" customWidth="1"/>
    <col min="16132" max="16132" width="2.92578125" style="50" customWidth="1"/>
    <col min="16133" max="16133" width="19.35546875" style="50" customWidth="1"/>
    <col min="16134" max="16134" width="2.5" style="50" customWidth="1"/>
    <col min="16135" max="16138" width="9.42578125" style="50"/>
    <col min="16139" max="16139" width="4.78515625" style="50" customWidth="1"/>
    <col min="16140" max="16140" width="9.42578125" style="50"/>
    <col min="16141" max="16141" width="2.35546875" style="50" customWidth="1"/>
    <col min="16142" max="16142" width="9.28515625" style="50" customWidth="1"/>
    <col min="16143" max="16143" width="1.17578125" style="50" customWidth="1"/>
    <col min="16144" max="16144" width="10.85546875" style="50" customWidth="1"/>
    <col min="16145" max="16145" width="2.78515625" style="50" customWidth="1"/>
    <col min="16146" max="16146" width="9.42578125" style="50" customWidth="1"/>
    <col min="16147" max="16147" width="1.17578125" style="50" customWidth="1"/>
    <col min="16148" max="16148" width="11.28515625" style="50" customWidth="1"/>
    <col min="16149" max="16149" width="2.5" style="50" customWidth="1"/>
    <col min="16150" max="16150" width="12.3203125" style="50" customWidth="1"/>
    <col min="16151" max="16151" width="6.60546875" style="50" customWidth="1"/>
    <col min="16152" max="16153" width="2.5" style="50" customWidth="1"/>
    <col min="16154" max="16154" width="9.42578125" style="50"/>
    <col min="16155" max="16155" width="4.78515625" style="50" customWidth="1"/>
    <col min="16156" max="16156" width="2.10546875" style="50" customWidth="1"/>
    <col min="16157" max="16160" width="9.92578125" style="50" customWidth="1"/>
    <col min="16161" max="16161" width="10.60546875" style="50" customWidth="1"/>
    <col min="16162" max="16162" width="9.92578125" style="50" customWidth="1"/>
    <col min="16163" max="16163" width="2.60546875" style="50" customWidth="1"/>
    <col min="16164" max="16165" width="2.5" style="50" customWidth="1"/>
    <col min="16166" max="16166" width="2.35546875" style="50" customWidth="1"/>
    <col min="16167" max="16167" width="10.85546875" style="50" customWidth="1"/>
    <col min="16168" max="16168" width="11.10546875" style="50" customWidth="1"/>
    <col min="16169" max="16169" width="10.85546875" style="50" customWidth="1"/>
    <col min="16170" max="16170" width="6.5" style="50" customWidth="1"/>
    <col min="16171" max="16171" width="10.85546875" style="50" customWidth="1"/>
    <col min="16172" max="16172" width="11.10546875" style="50" customWidth="1"/>
    <col min="16173" max="16173" width="10.85546875" style="50" customWidth="1"/>
    <col min="16174" max="16174" width="2.5" style="50" customWidth="1"/>
    <col min="16175" max="16384" width="8.85546875" style="50"/>
  </cols>
  <sheetData>
    <row r="1" spans="1:37" ht="15.25">
      <c r="A1" s="51"/>
      <c r="B1" s="58"/>
      <c r="C1" s="58"/>
      <c r="D1" s="58"/>
      <c r="E1" s="65"/>
      <c r="F1" s="66"/>
      <c r="G1" s="46"/>
      <c r="H1" s="1"/>
      <c r="I1" s="1"/>
      <c r="J1"/>
      <c r="X1"/>
      <c r="AJ1"/>
      <c r="AK1"/>
    </row>
    <row r="2" spans="1:37" ht="15.5">
      <c r="A2" s="51"/>
      <c r="B2" s="64"/>
      <c r="C2" s="52"/>
      <c r="D2" s="48"/>
      <c r="E2" s="48"/>
      <c r="F2" s="66"/>
      <c r="G2" s="67"/>
      <c r="H2" s="68"/>
      <c r="I2" s="68"/>
      <c r="J2"/>
      <c r="X2"/>
      <c r="AJ2"/>
      <c r="AK2"/>
    </row>
    <row r="3" spans="1:37" ht="15.5">
      <c r="A3" s="51"/>
      <c r="B3" s="58"/>
      <c r="C3" s="63" t="s">
        <v>68</v>
      </c>
      <c r="D3" s="58"/>
      <c r="E3" s="69" t="str">
        <f>+Analysis!E8</f>
        <v>RETAIL PROJECT</v>
      </c>
      <c r="F3" s="70"/>
      <c r="G3" s="71"/>
      <c r="H3" s="72"/>
      <c r="I3" s="72"/>
      <c r="J3"/>
      <c r="X3"/>
      <c r="AJ3"/>
      <c r="AK3"/>
    </row>
    <row r="4" spans="1:37" ht="15.25">
      <c r="A4" s="51"/>
      <c r="B4" s="58"/>
      <c r="C4" s="63"/>
      <c r="D4" s="58"/>
      <c r="E4" s="73"/>
      <c r="F4" s="74"/>
      <c r="G4" s="71"/>
      <c r="H4" s="72"/>
      <c r="I4" s="72"/>
      <c r="J4"/>
      <c r="X4"/>
      <c r="AJ4"/>
      <c r="AK4"/>
    </row>
    <row r="5" spans="1:37" ht="15.25">
      <c r="A5" s="51"/>
      <c r="B5" s="58"/>
      <c r="C5" s="63" t="s">
        <v>69</v>
      </c>
      <c r="D5" s="58"/>
      <c r="E5" s="75">
        <f>+Analysis!E10</f>
        <v>0</v>
      </c>
      <c r="F5" s="76"/>
      <c r="G5" s="71"/>
      <c r="H5" s="72"/>
      <c r="I5" s="72"/>
      <c r="J5"/>
      <c r="X5"/>
      <c r="AJ5"/>
      <c r="AK5"/>
    </row>
    <row r="6" spans="1:37" ht="15.25">
      <c r="A6" s="51"/>
      <c r="B6" s="58"/>
      <c r="C6" s="58" t="s">
        <v>70</v>
      </c>
      <c r="D6" s="58"/>
      <c r="E6" s="77">
        <f>+Analysis!E27</f>
        <v>0</v>
      </c>
      <c r="F6" s="70"/>
      <c r="G6" s="61"/>
      <c r="H6" s="62"/>
      <c r="I6" s="62"/>
      <c r="J6"/>
      <c r="X6"/>
      <c r="AJ6"/>
      <c r="AK6"/>
    </row>
    <row r="7" spans="1:37" ht="15.25">
      <c r="A7" s="51"/>
      <c r="B7" s="58"/>
      <c r="C7" s="58" t="s">
        <v>71</v>
      </c>
      <c r="D7" s="58"/>
      <c r="E7" s="83">
        <f>+Analysis!G27</f>
        <v>0</v>
      </c>
      <c r="F7" s="76"/>
      <c r="G7" s="79"/>
      <c r="H7" s="80"/>
      <c r="I7" s="80"/>
      <c r="J7"/>
      <c r="X7"/>
      <c r="AJ7"/>
      <c r="AK7"/>
    </row>
    <row r="8" spans="1:37" ht="15.25">
      <c r="A8" s="51"/>
      <c r="B8" s="58"/>
      <c r="C8" s="55" t="s">
        <v>72</v>
      </c>
      <c r="D8" s="58"/>
      <c r="E8" s="75">
        <f>+Analysis!K31</f>
        <v>0</v>
      </c>
      <c r="F8" s="59"/>
      <c r="G8" s="71"/>
      <c r="H8" s="72"/>
      <c r="I8" s="72"/>
      <c r="J8"/>
      <c r="X8"/>
      <c r="AJ8"/>
      <c r="AK8"/>
    </row>
    <row r="9" spans="1:37" ht="15.25">
      <c r="A9" s="51"/>
      <c r="B9" s="58"/>
      <c r="C9" s="58" t="s">
        <v>73</v>
      </c>
      <c r="D9" s="58"/>
      <c r="E9" s="78">
        <f>IFERROR(+('Rent Roll'!O36+'Rent Roll'!O47)/Analysis!E27,0)</f>
        <v>0</v>
      </c>
      <c r="F9" s="76"/>
      <c r="G9" s="48"/>
      <c r="H9" s="49"/>
      <c r="I9" s="49"/>
      <c r="J9"/>
      <c r="X9"/>
      <c r="AJ9"/>
      <c r="AK9"/>
    </row>
    <row r="10" spans="1:37" ht="15.5">
      <c r="A10" s="51"/>
      <c r="B10" s="58"/>
      <c r="C10" s="81" t="s">
        <v>74</v>
      </c>
      <c r="D10" s="58"/>
      <c r="E10" s="82"/>
      <c r="F10" s="66"/>
      <c r="G10" s="48"/>
      <c r="H10" s="49"/>
      <c r="I10" s="49"/>
      <c r="J10"/>
      <c r="X10"/>
      <c r="AJ10"/>
      <c r="AK10"/>
    </row>
    <row r="11" spans="1:37" ht="15.25">
      <c r="A11" s="51"/>
      <c r="B11" s="58"/>
      <c r="C11" s="58" t="s">
        <v>75</v>
      </c>
      <c r="D11" s="58"/>
      <c r="E11" s="83">
        <f>+Analysis!I49</f>
        <v>0</v>
      </c>
      <c r="F11" s="84"/>
      <c r="G11" s="79"/>
      <c r="H11" s="80"/>
      <c r="I11" s="80"/>
      <c r="J11"/>
      <c r="X11"/>
      <c r="AJ11"/>
      <c r="AK11"/>
    </row>
    <row r="12" spans="1:37" ht="15.25">
      <c r="A12" s="51"/>
      <c r="B12" s="58"/>
      <c r="C12" s="58" t="s">
        <v>76</v>
      </c>
      <c r="D12" s="58"/>
      <c r="E12" s="85">
        <f>+Analysis!I9</f>
        <v>0</v>
      </c>
      <c r="F12" s="86"/>
      <c r="G12" s="46"/>
      <c r="H12" s="1"/>
      <c r="I12" s="1"/>
      <c r="J12"/>
      <c r="X12"/>
      <c r="AJ12"/>
      <c r="AK12"/>
    </row>
    <row r="13" spans="1:37" ht="12.75" customHeight="1">
      <c r="A13" s="51"/>
      <c r="B13" s="58"/>
      <c r="C13" s="123" t="s">
        <v>77</v>
      </c>
      <c r="D13" s="124"/>
      <c r="E13" s="125"/>
      <c r="F13" s="86"/>
      <c r="G13" s="61"/>
      <c r="H13" s="62"/>
      <c r="I13" s="62"/>
      <c r="J13"/>
      <c r="X13"/>
      <c r="AJ13"/>
      <c r="AK13"/>
    </row>
    <row r="14" spans="1:37" ht="15.5">
      <c r="A14" s="51"/>
      <c r="B14" s="58"/>
      <c r="C14" s="126" t="s">
        <v>78</v>
      </c>
      <c r="D14" s="127"/>
      <c r="E14" s="128"/>
      <c r="F14" s="86"/>
      <c r="G14" s="87"/>
      <c r="H14" s="88"/>
      <c r="I14" s="88"/>
      <c r="J14"/>
      <c r="X14"/>
      <c r="AJ14"/>
      <c r="AK14"/>
    </row>
    <row r="15" spans="1:37" ht="15.25">
      <c r="A15" s="51"/>
      <c r="B15" s="58"/>
      <c r="C15" s="63" t="s">
        <v>79</v>
      </c>
      <c r="D15" s="58"/>
      <c r="E15" s="89"/>
      <c r="F15" s="70"/>
      <c r="G15" s="87"/>
      <c r="H15" s="88"/>
      <c r="I15" s="88"/>
      <c r="J15"/>
      <c r="X15"/>
      <c r="AJ15"/>
      <c r="AK15"/>
    </row>
    <row r="16" spans="1:37" ht="15.25">
      <c r="A16" s="51"/>
      <c r="B16" s="58"/>
      <c r="C16" s="63" t="s">
        <v>80</v>
      </c>
      <c r="D16" s="58"/>
      <c r="E16" s="90">
        <f>+Analysis!I8</f>
        <v>0</v>
      </c>
      <c r="F16" s="91"/>
      <c r="G16" s="48"/>
      <c r="H16" s="49"/>
      <c r="I16" s="49"/>
      <c r="J16"/>
      <c r="X16"/>
      <c r="AJ16"/>
      <c r="AK16"/>
    </row>
    <row r="17" spans="1:52" ht="15.25">
      <c r="A17" s="51"/>
      <c r="B17" s="58"/>
      <c r="C17" s="63" t="s">
        <v>81</v>
      </c>
      <c r="D17" s="58"/>
      <c r="E17" s="92" t="str">
        <f>+Analysis!E55</f>
        <v>Prime</v>
      </c>
      <c r="F17" s="91"/>
      <c r="G17" s="48"/>
      <c r="H17" s="49"/>
      <c r="I17" s="49"/>
      <c r="J17"/>
      <c r="X17"/>
      <c r="AJ17"/>
      <c r="AK17"/>
    </row>
    <row r="18" spans="1:52" ht="15.25">
      <c r="A18" s="51"/>
      <c r="B18" s="58"/>
      <c r="C18" s="58" t="s">
        <v>83</v>
      </c>
      <c r="D18" s="58"/>
      <c r="E18" s="90">
        <f>+Analysis!E53</f>
        <v>7.7499999999999999E-2</v>
      </c>
      <c r="F18" s="86"/>
      <c r="G18" s="48"/>
      <c r="H18" s="49"/>
      <c r="I18" s="49"/>
      <c r="J18"/>
      <c r="X18"/>
      <c r="AJ18"/>
      <c r="AK18"/>
    </row>
    <row r="19" spans="1:52" s="96" customFormat="1" ht="15.25">
      <c r="A19" s="51"/>
      <c r="B19" s="58"/>
      <c r="C19" s="63" t="s">
        <v>84</v>
      </c>
      <c r="D19" s="58"/>
      <c r="E19" s="93">
        <f>+E16-E18</f>
        <v>-7.7499999999999999E-2</v>
      </c>
      <c r="F19" s="53"/>
      <c r="G19" s="94"/>
      <c r="H19" s="95"/>
      <c r="I19" s="95"/>
      <c r="J19" s="56"/>
      <c r="X19"/>
      <c r="AJ19"/>
      <c r="AK19"/>
    </row>
    <row r="20" spans="1:52" ht="15.25">
      <c r="A20" s="51"/>
      <c r="B20" s="58"/>
      <c r="C20" s="58" t="s">
        <v>85</v>
      </c>
      <c r="D20" s="58"/>
      <c r="E20" s="97">
        <f>+Analysis!J35</f>
        <v>0</v>
      </c>
      <c r="F20" s="53"/>
      <c r="G20" s="46"/>
      <c r="H20" s="1"/>
      <c r="I20" s="1"/>
      <c r="J20"/>
      <c r="X20" s="56"/>
      <c r="AJ20" s="56"/>
      <c r="AK20" s="56"/>
      <c r="AU20"/>
      <c r="AV20"/>
      <c r="AW20"/>
      <c r="AX20"/>
      <c r="AY20"/>
      <c r="AZ20"/>
    </row>
    <row r="21" spans="1:52" ht="15.25">
      <c r="A21" s="51"/>
      <c r="B21" s="58"/>
      <c r="C21" s="63"/>
      <c r="D21" s="58"/>
      <c r="E21" s="98"/>
      <c r="F21" s="91"/>
      <c r="G21" s="71"/>
      <c r="H21" s="72"/>
      <c r="I21" s="72"/>
      <c r="J21"/>
      <c r="X21"/>
      <c r="AJ21"/>
      <c r="AK21"/>
      <c r="AU21"/>
      <c r="AV21"/>
      <c r="AW21"/>
      <c r="AX21"/>
      <c r="AY21"/>
      <c r="AZ21"/>
    </row>
    <row r="22" spans="1:52" ht="15.5">
      <c r="A22" s="51"/>
      <c r="B22" s="64" t="s">
        <v>86</v>
      </c>
      <c r="C22" s="52" t="s">
        <v>87</v>
      </c>
      <c r="D22" s="48"/>
      <c r="E22" s="58"/>
      <c r="F22" s="66"/>
      <c r="G22" s="71"/>
      <c r="H22" s="72"/>
      <c r="I22" s="72"/>
      <c r="J22"/>
      <c r="X22"/>
      <c r="AJ22"/>
      <c r="AK22"/>
      <c r="AU22"/>
      <c r="AV22"/>
      <c r="AW22"/>
      <c r="AX22"/>
      <c r="AY22"/>
      <c r="AZ22"/>
    </row>
    <row r="23" spans="1:52" ht="15.5">
      <c r="A23" s="51"/>
      <c r="B23" s="58"/>
      <c r="C23" s="52"/>
      <c r="D23" s="48"/>
      <c r="E23" s="58"/>
      <c r="F23" s="70"/>
      <c r="G23" s="99"/>
      <c r="H23" s="100"/>
      <c r="I23" s="100"/>
      <c r="J23"/>
      <c r="X23"/>
      <c r="AJ23"/>
      <c r="AK23"/>
      <c r="AU23"/>
      <c r="AV23"/>
      <c r="AW23"/>
      <c r="AX23"/>
      <c r="AY23"/>
      <c r="AZ23"/>
    </row>
    <row r="24" spans="1:52" ht="15.25">
      <c r="A24" s="51"/>
      <c r="B24" s="58"/>
      <c r="C24" s="63" t="s">
        <v>88</v>
      </c>
      <c r="D24" s="58"/>
      <c r="E24" s="97">
        <v>0</v>
      </c>
      <c r="F24" s="101"/>
      <c r="G24" s="99"/>
      <c r="H24" s="100"/>
      <c r="I24" s="100"/>
      <c r="J24"/>
      <c r="X24"/>
      <c r="AJ24"/>
      <c r="AK24"/>
    </row>
    <row r="25" spans="1:52" ht="15.25">
      <c r="A25" s="51"/>
      <c r="B25" s="58"/>
      <c r="C25" s="58" t="s">
        <v>89</v>
      </c>
      <c r="D25" s="58"/>
      <c r="E25" s="102"/>
      <c r="F25" s="101"/>
      <c r="G25" s="99"/>
      <c r="H25" s="100"/>
      <c r="I25" s="100"/>
      <c r="J25"/>
      <c r="X25"/>
      <c r="AJ25"/>
      <c r="AK25"/>
    </row>
    <row r="26" spans="1:52" ht="15.25">
      <c r="A26" s="51"/>
      <c r="B26" s="58"/>
      <c r="C26" s="103" t="s">
        <v>90</v>
      </c>
      <c r="D26" s="58"/>
      <c r="E26" s="75">
        <v>0</v>
      </c>
      <c r="F26" s="53"/>
      <c r="G26" s="99"/>
      <c r="H26" s="100"/>
      <c r="I26" s="100"/>
      <c r="J26"/>
      <c r="X26"/>
      <c r="AJ26"/>
      <c r="AK26"/>
      <c r="AL26"/>
      <c r="AM26"/>
      <c r="AN26"/>
      <c r="AO26"/>
      <c r="AP26"/>
      <c r="AQ26"/>
      <c r="AR26"/>
      <c r="AS26"/>
      <c r="AT26"/>
    </row>
    <row r="27" spans="1:52" ht="15.25">
      <c r="A27" s="57"/>
      <c r="B27" s="58"/>
      <c r="C27" s="58"/>
      <c r="D27" s="58"/>
      <c r="E27" s="104"/>
      <c r="F27" s="53"/>
      <c r="G27" s="71"/>
      <c r="H27" s="72"/>
      <c r="I27" s="72"/>
      <c r="J27"/>
      <c r="X27"/>
      <c r="AJ27"/>
      <c r="AK27"/>
      <c r="AL27"/>
      <c r="AM27"/>
      <c r="AN27"/>
      <c r="AO27"/>
      <c r="AP27"/>
      <c r="AQ27"/>
      <c r="AR27"/>
      <c r="AS27"/>
      <c r="AT27"/>
    </row>
    <row r="28" spans="1:52" ht="15.25">
      <c r="A28" s="51"/>
      <c r="B28" s="58"/>
      <c r="C28" s="58"/>
      <c r="D28" s="58"/>
      <c r="E28" s="104" t="s">
        <v>17</v>
      </c>
      <c r="F28" s="53" t="s">
        <v>17</v>
      </c>
      <c r="G28" s="105"/>
      <c r="H28" s="106"/>
      <c r="I28" s="106"/>
      <c r="J28"/>
      <c r="X28"/>
      <c r="AJ28"/>
      <c r="AK28"/>
      <c r="AL28"/>
      <c r="AM28"/>
      <c r="AN28"/>
      <c r="AO28"/>
      <c r="AP28"/>
      <c r="AQ28"/>
      <c r="AR28"/>
      <c r="AS28"/>
      <c r="AT28"/>
    </row>
    <row r="29" spans="1:52" ht="15.5">
      <c r="A29" s="51"/>
      <c r="B29" s="64" t="s">
        <v>91</v>
      </c>
      <c r="C29" s="52" t="s">
        <v>92</v>
      </c>
      <c r="D29" s="54"/>
      <c r="E29" s="55"/>
      <c r="F29" s="107"/>
      <c r="G29" s="105"/>
      <c r="H29" s="106"/>
      <c r="I29" s="106"/>
      <c r="J29"/>
      <c r="X29"/>
      <c r="AJ29"/>
      <c r="AK29"/>
      <c r="AL29"/>
      <c r="AM29"/>
      <c r="AN29"/>
      <c r="AO29"/>
      <c r="AP29"/>
      <c r="AQ29"/>
      <c r="AR29" s="49"/>
      <c r="AS29"/>
      <c r="AT29"/>
    </row>
    <row r="30" spans="1:52" ht="15.25">
      <c r="A30" s="51"/>
      <c r="B30" s="58"/>
      <c r="C30" s="48" t="s">
        <v>93</v>
      </c>
      <c r="D30" s="48"/>
      <c r="E30" s="58"/>
      <c r="F30" s="66"/>
      <c r="G30" s="105"/>
      <c r="H30" s="106"/>
      <c r="I30" s="106"/>
      <c r="J30"/>
      <c r="X30"/>
      <c r="AJ30"/>
      <c r="AK30"/>
      <c r="AL30"/>
      <c r="AM30"/>
      <c r="AN30"/>
      <c r="AO30"/>
      <c r="AP30"/>
      <c r="AQ30"/>
      <c r="AR30"/>
      <c r="AS30"/>
      <c r="AT30"/>
    </row>
    <row r="31" spans="1:52" ht="15.25">
      <c r="A31" s="51"/>
      <c r="B31" s="58"/>
      <c r="C31" s="48"/>
      <c r="D31" s="48"/>
      <c r="E31" s="58"/>
      <c r="F31" s="86"/>
      <c r="G31" s="105"/>
      <c r="H31" s="106"/>
      <c r="I31" s="106"/>
      <c r="J31"/>
      <c r="X31"/>
      <c r="AJ31"/>
      <c r="AK31"/>
      <c r="AL31"/>
      <c r="AM31"/>
      <c r="AN31"/>
      <c r="AO31"/>
      <c r="AP31"/>
      <c r="AQ31"/>
      <c r="AR31"/>
      <c r="AS31"/>
      <c r="AT31"/>
    </row>
    <row r="32" spans="1:52" ht="15.25">
      <c r="A32" s="51"/>
      <c r="B32" s="58"/>
      <c r="C32" s="58" t="s">
        <v>94</v>
      </c>
      <c r="D32" s="58"/>
      <c r="E32" s="108">
        <f>+Analysis!I12</f>
        <v>0</v>
      </c>
      <c r="F32" s="86"/>
      <c r="G32" s="105"/>
      <c r="H32" s="106"/>
      <c r="I32" s="106"/>
      <c r="J32"/>
      <c r="X32"/>
      <c r="AJ32"/>
      <c r="AK32"/>
      <c r="AL32"/>
      <c r="AM32"/>
      <c r="AN32"/>
      <c r="AO32"/>
      <c r="AP32"/>
      <c r="AQ32"/>
      <c r="AR32"/>
      <c r="AS32"/>
      <c r="AT32"/>
    </row>
    <row r="33" spans="1:46" ht="15.25">
      <c r="A33" s="51"/>
      <c r="B33" s="58"/>
      <c r="C33" s="58" t="s">
        <v>95</v>
      </c>
      <c r="D33" s="58"/>
      <c r="E33" s="85">
        <f>+Analysis!I9</f>
        <v>0</v>
      </c>
      <c r="F33" s="109"/>
      <c r="G33" s="105"/>
      <c r="H33" s="106"/>
      <c r="I33" s="106"/>
      <c r="J33"/>
      <c r="X33"/>
      <c r="AJ33"/>
      <c r="AK33"/>
      <c r="AL33"/>
      <c r="AM33"/>
      <c r="AN33"/>
      <c r="AO33"/>
      <c r="AP33"/>
      <c r="AQ33"/>
      <c r="AR33"/>
      <c r="AS33"/>
      <c r="AT33"/>
    </row>
    <row r="34" spans="1:46" ht="15.25">
      <c r="A34" s="51"/>
      <c r="B34" s="58"/>
      <c r="C34" s="58" t="s">
        <v>96</v>
      </c>
      <c r="D34" s="58"/>
      <c r="E34" s="90">
        <f>+Analysis!I8</f>
        <v>0</v>
      </c>
      <c r="F34" s="109"/>
      <c r="G34" s="105"/>
      <c r="H34" s="106"/>
      <c r="I34" s="106"/>
      <c r="J34"/>
      <c r="X34"/>
      <c r="AJ34"/>
      <c r="AK34"/>
      <c r="AL34"/>
      <c r="AM34"/>
      <c r="AN34"/>
      <c r="AO34"/>
      <c r="AP34"/>
      <c r="AQ34"/>
      <c r="AR34"/>
      <c r="AS34"/>
      <c r="AT34"/>
    </row>
    <row r="35" spans="1:46" ht="15.25">
      <c r="A35" s="51"/>
      <c r="B35" s="58"/>
      <c r="C35" s="58"/>
      <c r="D35" s="58"/>
      <c r="E35" s="98"/>
      <c r="F35" s="109" t="s">
        <v>17</v>
      </c>
      <c r="G35" s="105"/>
      <c r="H35" s="106"/>
      <c r="I35" s="106"/>
      <c r="J35"/>
      <c r="X35"/>
      <c r="AJ35"/>
      <c r="AK35"/>
      <c r="AL35"/>
      <c r="AM35"/>
      <c r="AN35"/>
      <c r="AO35"/>
      <c r="AP35"/>
      <c r="AQ35"/>
      <c r="AR35"/>
      <c r="AS35"/>
      <c r="AT35"/>
    </row>
    <row r="36" spans="1:46" ht="15.5">
      <c r="A36" s="51"/>
      <c r="B36" s="64" t="s">
        <v>97</v>
      </c>
      <c r="C36" s="52" t="s">
        <v>98</v>
      </c>
      <c r="D36" s="48"/>
      <c r="E36" s="98"/>
      <c r="F36" s="109" t="s">
        <v>17</v>
      </c>
      <c r="G36" s="58"/>
      <c r="H36"/>
      <c r="I36"/>
      <c r="J36"/>
      <c r="X36"/>
      <c r="AJ36"/>
      <c r="AK36"/>
      <c r="AL36"/>
      <c r="AM36"/>
      <c r="AN36"/>
      <c r="AO36"/>
      <c r="AP36"/>
      <c r="AQ36"/>
      <c r="AR36"/>
      <c r="AS36"/>
      <c r="AT36"/>
    </row>
    <row r="37" spans="1:46" ht="15.5">
      <c r="A37" s="51"/>
      <c r="B37" s="58"/>
      <c r="C37" s="60" t="s">
        <v>99</v>
      </c>
      <c r="D37" s="60"/>
      <c r="E37" s="110"/>
      <c r="F37" s="86"/>
      <c r="G37" s="58"/>
      <c r="H37"/>
      <c r="I37"/>
      <c r="J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5.5">
      <c r="A38" s="51"/>
      <c r="B38" s="58"/>
      <c r="C38" s="52" t="s">
        <v>100</v>
      </c>
      <c r="D38" s="48"/>
      <c r="E38" s="111"/>
      <c r="F38" s="86"/>
      <c r="G38" s="58"/>
      <c r="H38"/>
      <c r="I38"/>
      <c r="J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5.25">
      <c r="A39" s="51"/>
      <c r="B39" s="58"/>
      <c r="C39" s="58"/>
      <c r="D39" s="58"/>
      <c r="E39" s="105"/>
      <c r="F39" s="86"/>
      <c r="G39" s="58"/>
      <c r="H39"/>
      <c r="I39"/>
      <c r="J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5.5">
      <c r="A40" s="51"/>
      <c r="B40" s="58"/>
      <c r="C40" s="112"/>
      <c r="D40" s="113"/>
      <c r="E40" s="114"/>
      <c r="F40" s="86"/>
      <c r="G40" s="58"/>
      <c r="H40"/>
      <c r="I40"/>
      <c r="J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5.5">
      <c r="A41" s="51"/>
      <c r="B41" s="58"/>
      <c r="C41" s="112"/>
      <c r="D41" s="113"/>
      <c r="E41" s="114"/>
      <c r="F41" s="86"/>
      <c r="G41" s="58"/>
      <c r="H41"/>
      <c r="I41"/>
      <c r="J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5.25">
      <c r="A42" s="51"/>
      <c r="B42" s="58"/>
      <c r="C42" s="58"/>
      <c r="D42" s="58"/>
      <c r="E42" s="105"/>
      <c r="F42" s="86"/>
      <c r="G42" s="58"/>
      <c r="H42"/>
      <c r="I42"/>
      <c r="J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5.25">
      <c r="A43" s="51"/>
      <c r="B43" s="58"/>
      <c r="C43" s="58"/>
      <c r="D43" s="58"/>
      <c r="E43" s="105"/>
      <c r="F43" s="86"/>
      <c r="G43" s="58"/>
      <c r="H43"/>
      <c r="I43"/>
      <c r="J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5.5">
      <c r="A44" s="51"/>
      <c r="B44" s="58"/>
      <c r="C44" s="52" t="s">
        <v>101</v>
      </c>
      <c r="D44" s="48"/>
      <c r="E44" s="111"/>
      <c r="F44" s="86"/>
      <c r="G44" s="5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5.25">
      <c r="A45" s="51"/>
      <c r="B45" s="58"/>
      <c r="C45" s="58"/>
      <c r="D45" s="58"/>
      <c r="E45" s="105"/>
      <c r="F45" s="86"/>
      <c r="G45" s="58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5.25">
      <c r="A46" s="51"/>
      <c r="B46" s="58"/>
      <c r="C46" s="115" t="s">
        <v>17</v>
      </c>
      <c r="D46" s="113"/>
      <c r="E46" s="114"/>
      <c r="F46" s="59"/>
      <c r="G46" s="5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5.25">
      <c r="A47" s="51"/>
      <c r="B47" s="58"/>
      <c r="C47" s="115" t="s">
        <v>17</v>
      </c>
      <c r="D47" s="113"/>
      <c r="E47" s="114"/>
      <c r="F47" s="59"/>
      <c r="G47" s="58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5.25">
      <c r="A48" s="51"/>
      <c r="B48" s="58"/>
      <c r="C48" s="55"/>
      <c r="D48" s="58"/>
      <c r="E48" s="105"/>
      <c r="F48" s="59"/>
      <c r="G48" s="5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5.25">
      <c r="A49" s="51"/>
      <c r="B49" s="58"/>
      <c r="C49" s="58"/>
      <c r="D49" s="58"/>
      <c r="E49" s="105"/>
      <c r="F49" s="59"/>
      <c r="G49" s="58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5.5">
      <c r="A50" s="51"/>
      <c r="B50" s="58"/>
      <c r="C50" s="52" t="s">
        <v>102</v>
      </c>
      <c r="D50" s="48"/>
      <c r="E50" s="111"/>
      <c r="F50" s="59"/>
      <c r="G50" s="58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5.25">
      <c r="A51" s="51"/>
      <c r="B51" s="58"/>
      <c r="C51" s="58"/>
      <c r="D51" s="58"/>
      <c r="E51" s="105"/>
      <c r="F51" s="59"/>
      <c r="G51" s="58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5.25">
      <c r="A52" s="51"/>
      <c r="B52" s="58"/>
      <c r="C52" s="115" t="s">
        <v>17</v>
      </c>
      <c r="D52" s="113"/>
      <c r="E52" s="114"/>
      <c r="F52" s="59"/>
      <c r="G52" s="58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5.25">
      <c r="A53" s="51"/>
      <c r="B53" s="58"/>
      <c r="C53" s="115" t="s">
        <v>17</v>
      </c>
      <c r="D53" s="113"/>
      <c r="E53" s="113"/>
      <c r="F53" s="59"/>
      <c r="G53" s="5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5.25">
      <c r="A54" s="51"/>
      <c r="B54" s="58"/>
      <c r="C54" s="58"/>
      <c r="D54" s="58"/>
      <c r="E54" s="58"/>
      <c r="F54" s="59"/>
      <c r="G54" s="5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5.5">
      <c r="A55" s="116"/>
      <c r="B55" s="64" t="s">
        <v>103</v>
      </c>
      <c r="C55" s="58"/>
      <c r="D55" s="58"/>
      <c r="E55" s="58"/>
      <c r="F55" s="59"/>
      <c r="G55" s="5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5.5">
      <c r="B56" s="58"/>
      <c r="C56" s="771"/>
      <c r="D56" s="771"/>
      <c r="E56" s="771"/>
      <c r="F56" s="59"/>
      <c r="G56" s="5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5.25">
      <c r="B57" s="117"/>
      <c r="C57" s="117"/>
      <c r="D57" s="117"/>
      <c r="E57" s="117"/>
      <c r="F57" s="118"/>
      <c r="G57" s="11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5.25">
      <c r="B58" s="58"/>
      <c r="C58" s="58"/>
      <c r="D58" s="58"/>
      <c r="E58" s="58"/>
      <c r="F58" s="58"/>
      <c r="G58" s="119"/>
    </row>
    <row r="59" spans="1:46">
      <c r="E59"/>
      <c r="F59"/>
    </row>
    <row r="60" spans="1:46">
      <c r="C60" s="47"/>
      <c r="D60" s="47"/>
      <c r="E60" s="120" t="s">
        <v>104</v>
      </c>
      <c r="F60" s="47"/>
      <c r="G60" s="121" t="e">
        <f>PMT(('do not touch'!$E$16/12),('do not touch'!$E$12*12),'do not touch'!$E$5,0)</f>
        <v>#NUM!</v>
      </c>
    </row>
    <row r="61" spans="1:46">
      <c r="C61" s="47"/>
      <c r="D61" s="47"/>
      <c r="E61" s="120" t="s">
        <v>105</v>
      </c>
      <c r="F61" s="47"/>
      <c r="G61" s="121">
        <f>'do not touch'!E5</f>
        <v>0</v>
      </c>
    </row>
    <row r="62" spans="1:46">
      <c r="C62" s="47"/>
      <c r="D62" s="47"/>
      <c r="E62" s="120" t="s">
        <v>106</v>
      </c>
      <c r="F62" s="47"/>
      <c r="G62" s="121" t="e">
        <f>PV(('do not touch'!$E$16/12),('do not touch'!E12*12-12),G60,0)</f>
        <v>#NUM!</v>
      </c>
    </row>
    <row r="63" spans="1:46">
      <c r="C63" s="47"/>
      <c r="D63" s="47"/>
      <c r="E63" s="120" t="s">
        <v>107</v>
      </c>
      <c r="F63" s="47"/>
      <c r="G63" s="122" t="e">
        <f>G61-G62</f>
        <v>#NUM!</v>
      </c>
    </row>
  </sheetData>
  <sheetProtection algorithmName="SHA-512" hashValue="LkGLjsim0vT+F7rAZHqV8n07gcLYFfAmA0vcSoAZSM2qveR5xCGKg3sQgGWwlF/TCH/LFI6h8fm9AzVyEoTZDg==" saltValue="fsYfzR6OEbwIGPqI5BJQrg==" spinCount="100000" sheet="1" selectLockedCells="1" selectUnlockedCells="1"/>
  <mergeCells count="1">
    <mergeCell ref="C56:E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DashBoard</vt:lpstr>
      <vt:lpstr>Rent Roll</vt:lpstr>
      <vt:lpstr>Analysis</vt:lpstr>
      <vt:lpstr>Inc Vacancy</vt:lpstr>
      <vt:lpstr>Int Rate</vt:lpstr>
      <vt:lpstr>Instructions</vt:lpstr>
      <vt:lpstr>Dash Data</vt:lpstr>
      <vt:lpstr>do not touch</vt:lpstr>
      <vt:lpstr>Analysis!Print_Area</vt:lpstr>
      <vt:lpstr>DashBoard!Print_Area</vt:lpstr>
      <vt:lpstr>'Inc Vacancy'!Print_Area</vt:lpstr>
      <vt:lpstr>'Int Rate'!Print_Area</vt:lpstr>
      <vt:lpstr>'Rent Roll'!Print_Area</vt:lpstr>
      <vt:lpstr>'Rent 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</cp:lastModifiedBy>
  <cp:lastPrinted>2023-02-26T17:00:25Z</cp:lastPrinted>
  <dcterms:created xsi:type="dcterms:W3CDTF">2023-02-07T00:00:47Z</dcterms:created>
  <dcterms:modified xsi:type="dcterms:W3CDTF">2023-02-26T19:12:24Z</dcterms:modified>
</cp:coreProperties>
</file>