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21600" windowHeight="15300"/>
  </bookViews>
  <sheets>
    <sheet name="Sheet1" sheetId="1" r:id="rId1"/>
    <sheet name="Sheet2" sheetId="2" r:id="rId2"/>
  </sheets>
  <definedNames>
    <definedName name="_xlnm.Print_Area" localSheetId="0">Sheet1!$A$1:$N$67</definedName>
  </definedNames>
  <calcPr calcId="130407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2" i="1"/>
  <c r="I61"/>
  <c r="I59"/>
  <c r="I57"/>
  <c r="I47"/>
  <c r="I45"/>
  <c r="I39"/>
  <c r="I7"/>
  <c r="I34"/>
  <c r="I32"/>
  <c r="I30"/>
  <c r="I26"/>
  <c r="I24"/>
  <c r="I41"/>
  <c r="I40"/>
  <c r="I38"/>
  <c r="I9"/>
  <c r="I55"/>
  <c r="I43"/>
  <c r="I10"/>
  <c r="I28"/>
  <c r="I63"/>
  <c r="D8"/>
  <c r="D22"/>
  <c r="D26"/>
  <c r="D41"/>
  <c r="D51"/>
  <c r="D59"/>
  <c r="D60"/>
  <c r="I13"/>
  <c r="I15"/>
  <c r="I64"/>
  <c r="D13"/>
</calcChain>
</file>

<file path=xl/comments1.xml><?xml version="1.0" encoding="utf-8"?>
<comments xmlns="http://schemas.openxmlformats.org/spreadsheetml/2006/main">
  <authors>
    <author>Steve</author>
  </authors>
  <commentList>
    <comment ref="I7" authorId="0">
      <text>
        <r>
          <rPr>
            <b/>
            <sz val="9"/>
            <color indexed="81"/>
            <rFont val="Tahoma"/>
            <charset val="1"/>
          </rPr>
          <t>Steve:</t>
        </r>
        <r>
          <rPr>
            <sz val="9"/>
            <color indexed="81"/>
            <rFont val="Tahoma"/>
            <charset val="1"/>
          </rPr>
          <t xml:space="preserve">
Assumed 75 owners paid $600 annual dues &amp; 8 owners paid $400 ea for short-term rentals</t>
        </r>
      </text>
    </comment>
    <comment ref="I9" authorId="0">
      <text>
        <r>
          <rPr>
            <b/>
            <sz val="9"/>
            <color indexed="81"/>
            <rFont val="Tahoma"/>
            <charset val="1"/>
          </rPr>
          <t>Steve:</t>
        </r>
        <r>
          <rPr>
            <sz val="9"/>
            <color indexed="81"/>
            <rFont val="Tahoma"/>
            <charset val="1"/>
          </rPr>
          <t xml:space="preserve">
Assumed 75 owners paid $400 special asssessment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Steve:</t>
        </r>
        <r>
          <rPr>
            <sz val="9"/>
            <color indexed="81"/>
            <rFont val="Tahoma"/>
            <charset val="1"/>
          </rPr>
          <t xml:space="preserve">
Increase from previous years for legal help reviewing/fiiling revised governing documents and pursuing liens on properties in arrears on dues.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Steve:</t>
        </r>
        <r>
          <rPr>
            <sz val="9"/>
            <color indexed="81"/>
            <rFont val="Tahoma"/>
            <charset val="1"/>
          </rPr>
          <t xml:space="preserve">
Highlighted budget entries are same as FY24 adjusted for 3% inflation.  Insurance adjusted for 7% due to recently approved statewide increase</t>
        </r>
      </text>
    </comment>
  </commentList>
</comments>
</file>

<file path=xl/sharedStrings.xml><?xml version="1.0" encoding="utf-8"?>
<sst xmlns="http://schemas.openxmlformats.org/spreadsheetml/2006/main" count="101" uniqueCount="58">
  <si>
    <t>Business Expenses</t>
  </si>
  <si>
    <t>Insurance</t>
  </si>
  <si>
    <t>Gate</t>
  </si>
  <si>
    <t>Road</t>
  </si>
  <si>
    <t>DATE</t>
  </si>
  <si>
    <t>INCOME</t>
  </si>
  <si>
    <t>PAYEE</t>
  </si>
  <si>
    <t>AMOUNT</t>
  </si>
  <si>
    <t>TOTAL FUNDS AVAILABLE FOR FY2024</t>
  </si>
  <si>
    <t>Reserve Funds</t>
  </si>
  <si>
    <t>State Farm</t>
  </si>
  <si>
    <t>Total Insurance</t>
  </si>
  <si>
    <t>Misc. Expense</t>
  </si>
  <si>
    <t>Fees &amp; Charges</t>
  </si>
  <si>
    <t>Food &amp; Dining</t>
  </si>
  <si>
    <t>Gate (Other)</t>
  </si>
  <si>
    <t>Gate Electric</t>
  </si>
  <si>
    <t>Gate Phone</t>
  </si>
  <si>
    <t>Maint/Repair</t>
  </si>
  <si>
    <t>Total Gate</t>
  </si>
  <si>
    <t xml:space="preserve">Misc. Expense </t>
  </si>
  <si>
    <t xml:space="preserve">Total Business Expenses </t>
  </si>
  <si>
    <t xml:space="preserve">Business Services </t>
  </si>
  <si>
    <t xml:space="preserve">Gate Internet </t>
  </si>
  <si>
    <t>Snow Removal</t>
  </si>
  <si>
    <t>Storm Repairs</t>
  </si>
  <si>
    <t xml:space="preserve">Total Road </t>
  </si>
  <si>
    <t xml:space="preserve">Shopping </t>
  </si>
  <si>
    <t>Transaction Fees</t>
  </si>
  <si>
    <t>Website</t>
  </si>
  <si>
    <t>Total Expenses</t>
  </si>
  <si>
    <t xml:space="preserve">POA Dues </t>
  </si>
  <si>
    <t>Total Income</t>
  </si>
  <si>
    <t>Attorney Fees</t>
  </si>
  <si>
    <t>Postage</t>
  </si>
  <si>
    <t>Total Reserve</t>
  </si>
  <si>
    <t>EXPENSES</t>
  </si>
  <si>
    <t>POA Dues (includes $100 annual increase)</t>
  </si>
  <si>
    <t>Brush Removal</t>
  </si>
  <si>
    <t>Gravel Replacement (TS Helene Impact)</t>
  </si>
  <si>
    <t>AVR Culvert Replacement</t>
  </si>
  <si>
    <t>Gate Repair Reimbursement</t>
  </si>
  <si>
    <t>Special Assessment (includes $400 per Property Owner)</t>
  </si>
  <si>
    <t>Gate (Other) (Replace Post From Accident Damage)</t>
  </si>
  <si>
    <t>POA Proposed Budget for FY25 : 1/1/2025 - 12/31/2025</t>
  </si>
  <si>
    <t>RESERVE /CARRYOVER FROM FY23</t>
  </si>
  <si>
    <t>RESERVE /CARRYOVER FROM FY24</t>
  </si>
  <si>
    <t>Gate Remote Fob Sales</t>
  </si>
  <si>
    <t>POA Year End FY24 : 1/1/2024 - 12/31/2024</t>
  </si>
  <si>
    <t>Purchase Remotes</t>
  </si>
  <si>
    <t>2020 - $4,942</t>
  </si>
  <si>
    <t>2021 - $12,012</t>
  </si>
  <si>
    <t>2022 - $18,386</t>
  </si>
  <si>
    <t>2023 - $30,205</t>
  </si>
  <si>
    <t>2024 - $33,931</t>
  </si>
  <si>
    <t>END OF FY BUDGET RESERVES FOR PREVIOUS 5 YEARS</t>
  </si>
  <si>
    <t>PREVIOUS 5 YEARS</t>
  </si>
  <si>
    <t>TOTAL FUNDS AVAILABLE FOR FY2025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</si>
</sst>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sz val="14"/>
      <color theme="4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222222"/>
      <name val="Aptos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7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5" xfId="0" applyFont="1" applyBorder="1"/>
    <xf numFmtId="165" fontId="7" fillId="0" borderId="0" xfId="0" applyNumberFormat="1" applyFont="1"/>
    <xf numFmtId="0" fontId="7" fillId="2" borderId="5" xfId="0" applyFont="1" applyFill="1" applyBorder="1"/>
    <xf numFmtId="0" fontId="8" fillId="0" borderId="0" xfId="0" applyFont="1"/>
    <xf numFmtId="164" fontId="7" fillId="0" borderId="5" xfId="1" applyFont="1" applyBorder="1"/>
    <xf numFmtId="0" fontId="7" fillId="0" borderId="8" xfId="0" applyFont="1" applyBorder="1"/>
    <xf numFmtId="0" fontId="2" fillId="0" borderId="8" xfId="0" applyFont="1" applyBorder="1" applyAlignment="1">
      <alignment horizontal="left"/>
    </xf>
    <xf numFmtId="0" fontId="9" fillId="0" borderId="8" xfId="0" applyFont="1" applyBorder="1"/>
    <xf numFmtId="0" fontId="2" fillId="0" borderId="0" xfId="0" applyFont="1" applyAlignment="1">
      <alignment horizontal="left"/>
    </xf>
    <xf numFmtId="14" fontId="7" fillId="0" borderId="5" xfId="0" applyNumberFormat="1" applyFont="1" applyBorder="1"/>
    <xf numFmtId="0" fontId="9" fillId="0" borderId="0" xfId="0" applyFont="1"/>
    <xf numFmtId="0" fontId="2" fillId="0" borderId="8" xfId="0" applyFont="1" applyBorder="1"/>
    <xf numFmtId="164" fontId="7" fillId="3" borderId="5" xfId="1" applyFont="1" applyFill="1" applyBorder="1"/>
    <xf numFmtId="165" fontId="7" fillId="2" borderId="5" xfId="0" applyNumberFormat="1" applyFont="1" applyFill="1" applyBorder="1"/>
    <xf numFmtId="0" fontId="2" fillId="0" borderId="0" xfId="0" applyFont="1"/>
    <xf numFmtId="0" fontId="7" fillId="0" borderId="5" xfId="1" applyNumberFormat="1" applyFont="1" applyBorder="1"/>
    <xf numFmtId="164" fontId="7" fillId="0" borderId="5" xfId="0" applyNumberFormat="1" applyFont="1" applyBorder="1"/>
    <xf numFmtId="164" fontId="7" fillId="3" borderId="5" xfId="0" applyNumberFormat="1" applyFont="1" applyFill="1" applyBorder="1"/>
    <xf numFmtId="0" fontId="7" fillId="0" borderId="9" xfId="0" applyFont="1" applyBorder="1"/>
    <xf numFmtId="0" fontId="7" fillId="0" borderId="6" xfId="0" applyFont="1" applyBorder="1"/>
    <xf numFmtId="0" fontId="7" fillId="0" borderId="10" xfId="0" applyFont="1" applyBorder="1"/>
    <xf numFmtId="0" fontId="7" fillId="2" borderId="6" xfId="0" applyFont="1" applyFill="1" applyBorder="1"/>
    <xf numFmtId="165" fontId="2" fillId="0" borderId="0" xfId="0" applyNumberFormat="1" applyFont="1"/>
    <xf numFmtId="164" fontId="2" fillId="0" borderId="5" xfId="1" applyFont="1" applyBorder="1"/>
    <xf numFmtId="0" fontId="4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/>
    <xf numFmtId="2" fontId="7" fillId="0" borderId="0" xfId="0" applyNumberFormat="1" applyFont="1"/>
    <xf numFmtId="0" fontId="7" fillId="0" borderId="12" xfId="0" applyFont="1" applyBorder="1"/>
    <xf numFmtId="0" fontId="10" fillId="0" borderId="7" xfId="0" applyFont="1" applyBorder="1"/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4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</cellXfs>
  <cellStyles count="5">
    <cellStyle name="Currency" xfId="1" builtinId="4"/>
    <cellStyle name="Currency 2" xfId="3"/>
    <cellStyle name="Normal" xfId="0" builtinId="0"/>
    <cellStyle name="Normal 2" xfId="2"/>
    <cellStyle name="Percent 2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N66"/>
  <sheetViews>
    <sheetView tabSelected="1" topLeftCell="D2" workbookViewId="0">
      <selection activeCell="N33" sqref="N33"/>
    </sheetView>
  </sheetViews>
  <sheetFormatPr baseColWidth="10" defaultColWidth="8.625" defaultRowHeight="18"/>
  <cols>
    <col min="1" max="1" width="51.125" style="9" customWidth="1"/>
    <col min="2" max="2" width="9.625" style="9" hidden="1" customWidth="1"/>
    <col min="3" max="3" width="11.5" style="9" hidden="1" customWidth="1"/>
    <col min="4" max="4" width="15" style="9" customWidth="1"/>
    <col min="5" max="5" width="2.875" style="9" customWidth="1"/>
    <col min="6" max="6" width="60.5" style="9" customWidth="1"/>
    <col min="7" max="7" width="11" style="9" hidden="1" customWidth="1"/>
    <col min="8" max="8" width="9" style="9" hidden="1" customWidth="1"/>
    <col min="9" max="9" width="14.875" style="9" customWidth="1"/>
    <col min="10" max="13" width="8.625" style="9"/>
    <col min="14" max="14" width="11.75" style="9" customWidth="1"/>
    <col min="15" max="16384" width="8.625" style="9"/>
  </cols>
  <sheetData>
    <row r="1" spans="1:14" ht="19" thickBot="1">
      <c r="A1" s="8" t="s">
        <v>48</v>
      </c>
      <c r="F1" s="8" t="s">
        <v>44</v>
      </c>
    </row>
    <row r="3" spans="1:14" ht="19" thickBot="1"/>
    <row r="4" spans="1:14" s="42" customFormat="1" ht="19" thickBot="1">
      <c r="A4" s="6" t="s">
        <v>5</v>
      </c>
      <c r="B4" s="10" t="s">
        <v>4</v>
      </c>
      <c r="C4" s="10" t="s">
        <v>6</v>
      </c>
      <c r="D4" s="7" t="s">
        <v>7</v>
      </c>
      <c r="E4" s="10"/>
      <c r="F4" s="7" t="s">
        <v>5</v>
      </c>
      <c r="G4" s="10" t="s">
        <v>4</v>
      </c>
      <c r="H4" s="11" t="s">
        <v>6</v>
      </c>
      <c r="I4" s="10" t="s">
        <v>7</v>
      </c>
      <c r="J4" s="54"/>
      <c r="K4" s="55"/>
      <c r="L4" s="55"/>
      <c r="M4" s="55"/>
      <c r="N4" s="56"/>
    </row>
    <row r="5" spans="1:14" s="15" customFormat="1">
      <c r="A5" s="1"/>
      <c r="B5" s="12"/>
      <c r="C5" s="12"/>
      <c r="D5" s="13"/>
      <c r="E5" s="14"/>
      <c r="G5" s="12"/>
      <c r="H5" s="16"/>
      <c r="I5" s="16"/>
      <c r="J5" s="1"/>
      <c r="N5" s="43"/>
    </row>
    <row r="6" spans="1:14">
      <c r="A6" s="17" t="s">
        <v>47</v>
      </c>
      <c r="B6" s="18"/>
      <c r="C6" s="18"/>
      <c r="D6" s="19">
        <v>200</v>
      </c>
      <c r="E6" s="20"/>
      <c r="F6" s="21" t="s">
        <v>47</v>
      </c>
      <c r="G6" s="18"/>
      <c r="H6" s="18"/>
      <c r="I6" s="22">
        <v>100</v>
      </c>
      <c r="J6" s="23"/>
      <c r="N6" s="44"/>
    </row>
    <row r="7" spans="1:14">
      <c r="A7" s="17" t="s">
        <v>31</v>
      </c>
      <c r="B7" s="18"/>
      <c r="C7" s="18"/>
      <c r="D7" s="19">
        <v>42353.81</v>
      </c>
      <c r="E7" s="20"/>
      <c r="F7" s="21" t="s">
        <v>37</v>
      </c>
      <c r="G7" s="18"/>
      <c r="H7" s="18"/>
      <c r="I7" s="22">
        <f>(75*600)+(8*400)</f>
        <v>48200</v>
      </c>
      <c r="J7" s="23"/>
      <c r="N7" s="44"/>
    </row>
    <row r="8" spans="1:14">
      <c r="A8" s="17" t="s">
        <v>32</v>
      </c>
      <c r="B8" s="18"/>
      <c r="C8" s="18"/>
      <c r="D8" s="19">
        <f>SUM(D6:D7)</f>
        <v>42553.81</v>
      </c>
      <c r="E8" s="20"/>
      <c r="F8" s="21" t="s">
        <v>41</v>
      </c>
      <c r="G8" s="18"/>
      <c r="H8" s="18"/>
      <c r="I8" s="22">
        <v>650</v>
      </c>
      <c r="J8" s="23"/>
      <c r="N8" s="44"/>
    </row>
    <row r="9" spans="1:14">
      <c r="A9" s="23"/>
      <c r="B9" s="18"/>
      <c r="C9" s="18"/>
      <c r="D9" s="19"/>
      <c r="E9" s="20"/>
      <c r="F9" s="21" t="s">
        <v>42</v>
      </c>
      <c r="G9" s="18"/>
      <c r="H9" s="18"/>
      <c r="I9" s="22">
        <f>75*400</f>
        <v>30000</v>
      </c>
      <c r="J9" s="23"/>
      <c r="N9" s="44"/>
    </row>
    <row r="10" spans="1:14">
      <c r="A10" s="2" t="s">
        <v>45</v>
      </c>
      <c r="B10" s="18"/>
      <c r="C10" s="18"/>
      <c r="D10" s="19"/>
      <c r="E10" s="20"/>
      <c r="F10" s="21" t="s">
        <v>32</v>
      </c>
      <c r="G10" s="18"/>
      <c r="H10" s="18"/>
      <c r="I10" s="22">
        <f>SUM(I6:I9)</f>
        <v>78950</v>
      </c>
      <c r="J10" s="23"/>
      <c r="N10" s="44"/>
    </row>
    <row r="11" spans="1:14">
      <c r="A11" s="17" t="s">
        <v>9</v>
      </c>
      <c r="B11" s="18"/>
      <c r="C11" s="18"/>
      <c r="D11" s="19">
        <v>33931</v>
      </c>
      <c r="E11" s="20"/>
      <c r="G11" s="18"/>
      <c r="H11" s="18"/>
      <c r="I11" s="22"/>
      <c r="J11" s="23"/>
      <c r="N11" s="44"/>
    </row>
    <row r="12" spans="1:14">
      <c r="A12" s="23"/>
      <c r="B12" s="18"/>
      <c r="C12" s="18"/>
      <c r="D12" s="19"/>
      <c r="E12" s="20"/>
      <c r="F12" s="3" t="s">
        <v>46</v>
      </c>
      <c r="G12" s="18"/>
      <c r="H12" s="18"/>
      <c r="I12" s="22"/>
      <c r="J12" s="23"/>
      <c r="L12" s="45"/>
      <c r="N12" s="44"/>
    </row>
    <row r="13" spans="1:14">
      <c r="A13" s="2" t="s">
        <v>8</v>
      </c>
      <c r="B13" s="18"/>
      <c r="C13" s="18"/>
      <c r="D13" s="19">
        <f>SUM(D8:D12)</f>
        <v>76484.81</v>
      </c>
      <c r="E13" s="20"/>
      <c r="F13" s="21" t="s">
        <v>9</v>
      </c>
      <c r="G13" s="18"/>
      <c r="H13" s="18"/>
      <c r="I13" s="22">
        <f>D60</f>
        <v>14761.199999999997</v>
      </c>
      <c r="J13" s="23"/>
      <c r="N13" s="44"/>
    </row>
    <row r="14" spans="1:14" ht="19" thickBot="1">
      <c r="A14" s="23"/>
      <c r="B14" s="18"/>
      <c r="C14" s="18"/>
      <c r="D14" s="19"/>
      <c r="E14" s="20"/>
      <c r="G14" s="18"/>
      <c r="H14" s="18"/>
      <c r="I14" s="22"/>
      <c r="J14" s="23"/>
      <c r="N14" s="44"/>
    </row>
    <row r="15" spans="1:14" ht="19" thickBot="1">
      <c r="A15" s="4" t="s">
        <v>36</v>
      </c>
      <c r="B15" s="18"/>
      <c r="C15" s="18"/>
      <c r="D15" s="19"/>
      <c r="E15" s="20"/>
      <c r="F15" s="3" t="s">
        <v>57</v>
      </c>
      <c r="G15" s="18"/>
      <c r="H15" s="18"/>
      <c r="I15" s="22">
        <f>I10+I13</f>
        <v>93711.2</v>
      </c>
      <c r="J15" s="23"/>
      <c r="N15" s="44"/>
    </row>
    <row r="16" spans="1:14" ht="19" thickBot="1">
      <c r="A16" s="24" t="s">
        <v>0</v>
      </c>
      <c r="B16" s="18"/>
      <c r="C16" s="18"/>
      <c r="D16" s="19"/>
      <c r="E16" s="20"/>
      <c r="G16" s="18"/>
      <c r="H16" s="18"/>
      <c r="I16" s="22"/>
      <c r="J16" s="23"/>
      <c r="N16" s="44"/>
    </row>
    <row r="17" spans="1:14" ht="19" thickBot="1">
      <c r="A17" s="23"/>
      <c r="B17" s="18"/>
      <c r="C17" s="18"/>
      <c r="E17" s="20"/>
      <c r="F17" s="4" t="s">
        <v>36</v>
      </c>
      <c r="G17" s="18"/>
      <c r="H17" s="18"/>
      <c r="I17" s="22"/>
      <c r="J17" s="23"/>
      <c r="N17" s="44"/>
    </row>
    <row r="18" spans="1:14">
      <c r="A18" s="25" t="s">
        <v>33</v>
      </c>
      <c r="B18" s="18"/>
      <c r="C18" s="18"/>
      <c r="D18" s="19">
        <v>3550</v>
      </c>
      <c r="E18" s="20"/>
      <c r="F18" s="26" t="s">
        <v>0</v>
      </c>
      <c r="G18" s="18"/>
      <c r="H18" s="18"/>
      <c r="I18" s="22"/>
      <c r="J18" s="23"/>
      <c r="N18" s="44"/>
    </row>
    <row r="19" spans="1:14">
      <c r="A19" s="25"/>
      <c r="B19" s="18"/>
      <c r="C19" s="18"/>
      <c r="D19" s="19"/>
      <c r="E19" s="20"/>
      <c r="G19" s="18"/>
      <c r="H19" s="18"/>
      <c r="I19" s="22"/>
      <c r="J19" s="23"/>
      <c r="N19" s="44"/>
    </row>
    <row r="20" spans="1:14">
      <c r="A20" s="25" t="s">
        <v>1</v>
      </c>
      <c r="B20" s="27">
        <v>45397</v>
      </c>
      <c r="C20" s="18" t="s">
        <v>10</v>
      </c>
      <c r="D20" s="19">
        <v>559</v>
      </c>
      <c r="E20" s="20"/>
      <c r="F20" s="28" t="s">
        <v>33</v>
      </c>
      <c r="G20" s="18"/>
      <c r="H20" s="18"/>
      <c r="I20" s="22">
        <v>10000</v>
      </c>
      <c r="J20" s="23"/>
      <c r="N20" s="44"/>
    </row>
    <row r="21" spans="1:14">
      <c r="A21" s="23"/>
      <c r="B21" s="27">
        <v>45518</v>
      </c>
      <c r="C21" s="18" t="s">
        <v>10</v>
      </c>
      <c r="D21" s="19">
        <v>63</v>
      </c>
      <c r="E21" s="20"/>
      <c r="F21" s="28"/>
      <c r="G21" s="18"/>
      <c r="H21" s="18"/>
      <c r="I21" s="22"/>
      <c r="J21" s="23"/>
      <c r="N21" s="44"/>
    </row>
    <row r="22" spans="1:14">
      <c r="A22" s="29" t="s">
        <v>11</v>
      </c>
      <c r="B22" s="18"/>
      <c r="C22" s="18"/>
      <c r="D22" s="19">
        <f>SUM(D20:D21)</f>
        <v>622</v>
      </c>
      <c r="E22" s="20"/>
      <c r="F22" s="28" t="s">
        <v>1</v>
      </c>
      <c r="G22" s="18"/>
      <c r="H22" s="18"/>
      <c r="I22" s="30">
        <f>622*1.07</f>
        <v>665.54000000000008</v>
      </c>
      <c r="J22" s="23"/>
      <c r="N22" s="44"/>
    </row>
    <row r="23" spans="1:14">
      <c r="A23" s="23"/>
      <c r="B23" s="18"/>
      <c r="C23" s="18"/>
      <c r="D23" s="19"/>
      <c r="E23" s="20"/>
      <c r="G23" s="18"/>
      <c r="H23" s="18"/>
      <c r="I23" s="22"/>
      <c r="J23" s="23"/>
      <c r="N23" s="44"/>
    </row>
    <row r="24" spans="1:14">
      <c r="A24" s="25" t="s">
        <v>20</v>
      </c>
      <c r="B24" s="18"/>
      <c r="C24" s="18"/>
      <c r="D24" s="19">
        <v>136.66</v>
      </c>
      <c r="E24" s="31"/>
      <c r="F24" s="32" t="s">
        <v>11</v>
      </c>
      <c r="G24" s="18"/>
      <c r="H24" s="18"/>
      <c r="I24" s="22">
        <f>SUM(I22:I23)</f>
        <v>665.54000000000008</v>
      </c>
      <c r="J24" s="23"/>
      <c r="N24" s="44"/>
    </row>
    <row r="25" spans="1:14">
      <c r="A25" s="23"/>
      <c r="B25" s="18"/>
      <c r="C25" s="18"/>
      <c r="D25" s="19"/>
      <c r="E25" s="31"/>
      <c r="G25" s="18"/>
      <c r="H25" s="18"/>
      <c r="I25" s="33"/>
      <c r="J25" s="23"/>
      <c r="N25" s="44"/>
    </row>
    <row r="26" spans="1:14">
      <c r="A26" s="29" t="s">
        <v>21</v>
      </c>
      <c r="B26" s="18"/>
      <c r="C26" s="18"/>
      <c r="D26" s="19">
        <f>SUM(D22:D24)</f>
        <v>758.66</v>
      </c>
      <c r="E26" s="20"/>
      <c r="F26" s="28" t="s">
        <v>20</v>
      </c>
      <c r="G26" s="18"/>
      <c r="H26" s="18"/>
      <c r="I26" s="30">
        <f>D24*1.03</f>
        <v>140.75980000000001</v>
      </c>
      <c r="J26" s="23"/>
      <c r="N26" s="44"/>
    </row>
    <row r="27" spans="1:14">
      <c r="A27" s="23"/>
      <c r="B27" s="18"/>
      <c r="C27" s="18"/>
      <c r="D27" s="19"/>
      <c r="E27" s="20"/>
      <c r="G27" s="18"/>
      <c r="H27" s="18"/>
      <c r="I27" s="22"/>
      <c r="J27" s="23"/>
      <c r="N27" s="44"/>
    </row>
    <row r="28" spans="1:14">
      <c r="A28" s="29" t="s">
        <v>22</v>
      </c>
      <c r="B28" s="18"/>
      <c r="C28" s="18"/>
      <c r="D28" s="19">
        <v>215.06</v>
      </c>
      <c r="E28" s="20"/>
      <c r="F28" s="32" t="s">
        <v>21</v>
      </c>
      <c r="G28" s="18"/>
      <c r="H28" s="18"/>
      <c r="I28" s="34">
        <f>SUM(I24:I27,I20)</f>
        <v>10806.299800000001</v>
      </c>
      <c r="J28" s="23"/>
      <c r="N28" s="44"/>
    </row>
    <row r="29" spans="1:14">
      <c r="A29" s="23"/>
      <c r="B29" s="18"/>
      <c r="C29" s="18"/>
      <c r="D29" s="19"/>
      <c r="E29" s="20"/>
      <c r="G29" s="18"/>
      <c r="H29" s="18"/>
      <c r="I29" s="22"/>
      <c r="J29" s="23"/>
      <c r="N29" s="44"/>
    </row>
    <row r="30" spans="1:14">
      <c r="A30" s="29" t="s">
        <v>13</v>
      </c>
      <c r="B30" s="18"/>
      <c r="C30" s="18"/>
      <c r="D30" s="19">
        <v>26.2</v>
      </c>
      <c r="E30" s="20"/>
      <c r="F30" s="32" t="s">
        <v>22</v>
      </c>
      <c r="G30" s="18"/>
      <c r="H30" s="18"/>
      <c r="I30" s="30">
        <f>D28*1.03</f>
        <v>221.51180000000002</v>
      </c>
      <c r="J30" s="23"/>
      <c r="N30" s="44"/>
    </row>
    <row r="31" spans="1:14">
      <c r="A31" s="23"/>
      <c r="B31" s="18"/>
      <c r="C31" s="18"/>
      <c r="D31" s="19"/>
      <c r="E31" s="20"/>
      <c r="G31" s="18"/>
      <c r="H31" s="18"/>
      <c r="I31" s="22"/>
      <c r="J31" s="23"/>
      <c r="N31" s="44"/>
    </row>
    <row r="32" spans="1:14">
      <c r="A32" s="29" t="s">
        <v>14</v>
      </c>
      <c r="B32" s="18"/>
      <c r="C32" s="18"/>
      <c r="D32" s="19">
        <v>441.79</v>
      </c>
      <c r="E32" s="20"/>
      <c r="F32" s="32" t="s">
        <v>13</v>
      </c>
      <c r="G32" s="18"/>
      <c r="H32" s="18"/>
      <c r="I32" s="30">
        <f>D30*1.03</f>
        <v>26.986000000000001</v>
      </c>
      <c r="J32" s="23"/>
      <c r="N32" s="44"/>
    </row>
    <row r="33" spans="1:14">
      <c r="A33" s="23"/>
      <c r="B33" s="18"/>
      <c r="C33" s="18"/>
      <c r="D33" s="19"/>
      <c r="E33" s="20"/>
      <c r="G33" s="18"/>
      <c r="H33" s="18"/>
      <c r="I33" s="22"/>
      <c r="J33" s="23"/>
      <c r="N33" s="44"/>
    </row>
    <row r="34" spans="1:14">
      <c r="A34" s="24" t="s">
        <v>2</v>
      </c>
      <c r="B34" s="18"/>
      <c r="C34" s="18"/>
      <c r="D34" s="19"/>
      <c r="E34" s="20"/>
      <c r="F34" s="32" t="s">
        <v>14</v>
      </c>
      <c r="G34" s="18"/>
      <c r="H34" s="18"/>
      <c r="I34" s="30">
        <f>D32*1.03</f>
        <v>455.04370000000006</v>
      </c>
      <c r="J34" s="23"/>
      <c r="N34" s="44"/>
    </row>
    <row r="35" spans="1:14">
      <c r="A35" s="25" t="s">
        <v>15</v>
      </c>
      <c r="B35" s="18"/>
      <c r="C35" s="18"/>
      <c r="D35" s="19">
        <v>856.81</v>
      </c>
      <c r="E35" s="20"/>
      <c r="G35" s="18"/>
      <c r="H35" s="18"/>
      <c r="I35" s="22"/>
      <c r="J35" s="23"/>
      <c r="N35" s="44"/>
    </row>
    <row r="36" spans="1:14" ht="19" thickBot="1">
      <c r="A36" s="25" t="s">
        <v>16</v>
      </c>
      <c r="B36" s="18"/>
      <c r="C36" s="18"/>
      <c r="D36" s="19">
        <v>899.4</v>
      </c>
      <c r="E36" s="20"/>
      <c r="F36" s="26" t="s">
        <v>2</v>
      </c>
      <c r="G36" s="18"/>
      <c r="H36" s="18"/>
      <c r="I36" s="22"/>
      <c r="J36" s="23"/>
      <c r="N36" s="44"/>
    </row>
    <row r="37" spans="1:14">
      <c r="A37" s="25" t="s">
        <v>23</v>
      </c>
      <c r="B37" s="18"/>
      <c r="C37" s="18"/>
      <c r="D37" s="19">
        <v>480</v>
      </c>
      <c r="E37" s="20"/>
      <c r="F37" s="28" t="s">
        <v>43</v>
      </c>
      <c r="G37" s="18"/>
      <c r="H37" s="18"/>
      <c r="I37" s="22">
        <v>650</v>
      </c>
      <c r="J37" s="23"/>
      <c r="K37" s="57" t="s">
        <v>55</v>
      </c>
      <c r="L37" s="58"/>
      <c r="M37" s="58"/>
      <c r="N37" s="59"/>
    </row>
    <row r="38" spans="1:14" ht="18.5" customHeight="1" thickBot="1">
      <c r="A38" s="25" t="s">
        <v>17</v>
      </c>
      <c r="B38" s="18"/>
      <c r="C38" s="18"/>
      <c r="D38" s="19">
        <v>552.29</v>
      </c>
      <c r="E38" s="20"/>
      <c r="F38" s="28" t="s">
        <v>16</v>
      </c>
      <c r="G38" s="18"/>
      <c r="H38" s="18"/>
      <c r="I38" s="30">
        <f>D36*1.03</f>
        <v>926.38199999999995</v>
      </c>
      <c r="J38" s="23"/>
      <c r="K38" s="60" t="s">
        <v>56</v>
      </c>
      <c r="L38" s="61"/>
      <c r="M38" s="61"/>
      <c r="N38" s="62"/>
    </row>
    <row r="39" spans="1:14">
      <c r="A39" s="25" t="s">
        <v>18</v>
      </c>
      <c r="B39" s="18"/>
      <c r="C39" s="18"/>
      <c r="D39" s="19">
        <v>265.48</v>
      </c>
      <c r="E39" s="20"/>
      <c r="F39" s="28" t="s">
        <v>23</v>
      </c>
      <c r="G39" s="18"/>
      <c r="H39" s="18"/>
      <c r="I39" s="30">
        <f>D37*1.03</f>
        <v>494.40000000000003</v>
      </c>
      <c r="J39" s="23"/>
      <c r="K39" s="51" t="s">
        <v>50</v>
      </c>
      <c r="L39" s="52"/>
      <c r="M39" s="52"/>
      <c r="N39" s="53"/>
    </row>
    <row r="40" spans="1:14">
      <c r="A40" s="25" t="s">
        <v>49</v>
      </c>
      <c r="B40" s="18"/>
      <c r="C40" s="18"/>
      <c r="D40" s="19">
        <v>376.42</v>
      </c>
      <c r="E40" s="20"/>
      <c r="F40" s="28" t="s">
        <v>17</v>
      </c>
      <c r="G40" s="18"/>
      <c r="H40" s="18"/>
      <c r="I40" s="30">
        <f>D38*1.03</f>
        <v>568.8587</v>
      </c>
      <c r="J40" s="23"/>
      <c r="K40" s="23" t="s">
        <v>51</v>
      </c>
      <c r="N40" s="44"/>
    </row>
    <row r="41" spans="1:14">
      <c r="A41" s="29" t="s">
        <v>19</v>
      </c>
      <c r="B41" s="18"/>
      <c r="C41" s="18"/>
      <c r="D41" s="19">
        <f>SUM(D35:D40)</f>
        <v>3430.4</v>
      </c>
      <c r="E41" s="20"/>
      <c r="F41" s="28" t="s">
        <v>18</v>
      </c>
      <c r="G41" s="18"/>
      <c r="H41" s="18"/>
      <c r="I41" s="35">
        <f>D39*1.03</f>
        <v>273.44440000000003</v>
      </c>
      <c r="J41" s="23"/>
      <c r="K41" s="23" t="s">
        <v>52</v>
      </c>
      <c r="N41" s="44"/>
    </row>
    <row r="42" spans="1:14">
      <c r="A42" s="23"/>
      <c r="B42" s="18"/>
      <c r="C42" s="18"/>
      <c r="D42" s="19"/>
      <c r="E42" s="20"/>
      <c r="F42" s="28" t="s">
        <v>49</v>
      </c>
      <c r="G42" s="18"/>
      <c r="H42" s="18"/>
      <c r="I42" s="22">
        <v>0</v>
      </c>
      <c r="J42" s="23"/>
      <c r="K42" s="23" t="s">
        <v>53</v>
      </c>
      <c r="N42" s="44"/>
    </row>
    <row r="43" spans="1:14" ht="19" thickBot="1">
      <c r="A43" s="29" t="s">
        <v>12</v>
      </c>
      <c r="B43" s="18"/>
      <c r="C43" s="18"/>
      <c r="D43" s="19">
        <v>235.93</v>
      </c>
      <c r="E43" s="20"/>
      <c r="F43" s="32" t="s">
        <v>19</v>
      </c>
      <c r="G43" s="18"/>
      <c r="H43" s="18"/>
      <c r="I43" s="22">
        <f>SUM(I37:I42)</f>
        <v>2913.0850999999998</v>
      </c>
      <c r="J43" s="23"/>
      <c r="K43" s="36" t="s">
        <v>54</v>
      </c>
      <c r="L43" s="38"/>
      <c r="M43" s="38"/>
      <c r="N43" s="46"/>
    </row>
    <row r="44" spans="1:14">
      <c r="A44" s="29"/>
      <c r="B44" s="18"/>
      <c r="C44" s="18"/>
      <c r="D44" s="19"/>
      <c r="E44" s="20"/>
      <c r="G44" s="18"/>
      <c r="H44" s="18"/>
      <c r="I44" s="22"/>
      <c r="J44" s="23"/>
      <c r="N44" s="44"/>
    </row>
    <row r="45" spans="1:14">
      <c r="A45" s="29" t="s">
        <v>34</v>
      </c>
      <c r="B45" s="18"/>
      <c r="C45" s="18"/>
      <c r="D45" s="19">
        <v>84</v>
      </c>
      <c r="E45" s="20"/>
      <c r="F45" s="32" t="s">
        <v>12</v>
      </c>
      <c r="G45" s="18"/>
      <c r="H45" s="18"/>
      <c r="I45" s="30">
        <f>D43*1.03</f>
        <v>243.00790000000001</v>
      </c>
      <c r="J45" s="23"/>
      <c r="N45" s="44"/>
    </row>
    <row r="46" spans="1:14">
      <c r="A46" s="23"/>
      <c r="B46" s="18"/>
      <c r="C46" s="18"/>
      <c r="D46" s="19"/>
      <c r="E46" s="20"/>
      <c r="F46" s="32"/>
      <c r="G46" s="18"/>
      <c r="H46" s="18"/>
      <c r="I46" s="22"/>
      <c r="J46" s="23"/>
      <c r="N46" s="44"/>
    </row>
    <row r="47" spans="1:14">
      <c r="A47" s="24" t="s">
        <v>3</v>
      </c>
      <c r="B47" s="18"/>
      <c r="C47" s="18"/>
      <c r="D47" s="19"/>
      <c r="E47" s="20"/>
      <c r="F47" s="32" t="s">
        <v>34</v>
      </c>
      <c r="G47" s="18"/>
      <c r="H47" s="18"/>
      <c r="I47" s="30">
        <f>D45*1.03</f>
        <v>86.52</v>
      </c>
      <c r="J47" s="23"/>
      <c r="N47" s="44"/>
    </row>
    <row r="48" spans="1:14">
      <c r="A48" s="17" t="s">
        <v>18</v>
      </c>
      <c r="B48" s="18"/>
      <c r="C48" s="18"/>
      <c r="D48" s="19">
        <v>19880.59</v>
      </c>
      <c r="E48" s="20"/>
      <c r="G48" s="18"/>
      <c r="H48" s="18"/>
      <c r="I48" s="22"/>
      <c r="J48" s="23"/>
      <c r="N48" s="44"/>
    </row>
    <row r="49" spans="1:14">
      <c r="A49" s="17" t="s">
        <v>24</v>
      </c>
      <c r="B49" s="18"/>
      <c r="C49" s="18"/>
      <c r="D49" s="19">
        <v>4700</v>
      </c>
      <c r="E49" s="20"/>
      <c r="F49" s="26" t="s">
        <v>3</v>
      </c>
      <c r="G49" s="18"/>
      <c r="H49" s="18"/>
      <c r="I49" s="22"/>
      <c r="J49" s="23"/>
      <c r="N49" s="44"/>
    </row>
    <row r="50" spans="1:14">
      <c r="A50" s="17" t="s">
        <v>25</v>
      </c>
      <c r="B50" s="18"/>
      <c r="C50" s="18"/>
      <c r="D50" s="19">
        <v>28187.5</v>
      </c>
      <c r="E50" s="20"/>
      <c r="F50" s="21" t="s">
        <v>18</v>
      </c>
      <c r="G50" s="18"/>
      <c r="H50" s="18"/>
      <c r="I50" s="22">
        <v>19750</v>
      </c>
      <c r="J50" s="23"/>
      <c r="N50" s="44"/>
    </row>
    <row r="51" spans="1:14">
      <c r="A51" s="29" t="s">
        <v>26</v>
      </c>
      <c r="B51" s="18"/>
      <c r="C51" s="18"/>
      <c r="D51" s="19">
        <f>SUM(D48:D50)</f>
        <v>52768.09</v>
      </c>
      <c r="E51" s="20"/>
      <c r="F51" s="21" t="s">
        <v>24</v>
      </c>
      <c r="G51" s="18"/>
      <c r="H51" s="18"/>
      <c r="I51" s="22">
        <v>5500</v>
      </c>
      <c r="J51" s="23"/>
      <c r="N51" s="44"/>
    </row>
    <row r="52" spans="1:14">
      <c r="A52" s="23"/>
      <c r="B52" s="18"/>
      <c r="C52" s="18"/>
      <c r="D52" s="19"/>
      <c r="E52" s="20"/>
      <c r="F52" s="21" t="s">
        <v>39</v>
      </c>
      <c r="G52" s="18"/>
      <c r="H52" s="18"/>
      <c r="I52" s="22">
        <v>30000</v>
      </c>
      <c r="J52" s="23"/>
      <c r="N52" s="44"/>
    </row>
    <row r="53" spans="1:14">
      <c r="A53" s="29" t="s">
        <v>27</v>
      </c>
      <c r="B53" s="18"/>
      <c r="C53" s="18"/>
      <c r="D53" s="19">
        <v>159.9</v>
      </c>
      <c r="E53" s="20"/>
      <c r="F53" s="21" t="s">
        <v>38</v>
      </c>
      <c r="G53" s="18"/>
      <c r="H53" s="18"/>
      <c r="I53" s="22">
        <v>3000</v>
      </c>
      <c r="J53" s="23"/>
      <c r="N53" s="44"/>
    </row>
    <row r="54" spans="1:14">
      <c r="A54" s="29"/>
      <c r="B54" s="18"/>
      <c r="C54" s="18"/>
      <c r="D54" s="19"/>
      <c r="E54" s="20"/>
      <c r="F54" s="21" t="s">
        <v>40</v>
      </c>
      <c r="G54" s="18"/>
      <c r="H54" s="18"/>
      <c r="I54" s="22">
        <v>4500</v>
      </c>
      <c r="J54" s="23"/>
      <c r="N54" s="44"/>
    </row>
    <row r="55" spans="1:14">
      <c r="A55" s="29" t="s">
        <v>28</v>
      </c>
      <c r="B55" s="18"/>
      <c r="C55" s="18"/>
      <c r="D55" s="19">
        <v>8</v>
      </c>
      <c r="E55" s="20"/>
      <c r="F55" s="32" t="s">
        <v>26</v>
      </c>
      <c r="G55" s="18"/>
      <c r="H55" s="18"/>
      <c r="I55" s="22">
        <f>SUM(I50:I54)</f>
        <v>62750</v>
      </c>
      <c r="J55" s="23"/>
      <c r="N55" s="44"/>
    </row>
    <row r="56" spans="1:14">
      <c r="A56" s="29"/>
      <c r="B56" s="18"/>
      <c r="C56" s="18"/>
      <c r="D56" s="19"/>
      <c r="E56" s="20"/>
      <c r="G56" s="18"/>
      <c r="H56" s="18"/>
      <c r="I56" s="22"/>
      <c r="J56" s="23"/>
      <c r="N56" s="44"/>
    </row>
    <row r="57" spans="1:14">
      <c r="A57" s="29" t="s">
        <v>29</v>
      </c>
      <c r="B57" s="18"/>
      <c r="C57" s="18"/>
      <c r="D57" s="19">
        <v>45.58</v>
      </c>
      <c r="E57" s="20"/>
      <c r="F57" s="32" t="s">
        <v>27</v>
      </c>
      <c r="G57" s="18"/>
      <c r="H57" s="18"/>
      <c r="I57" s="30">
        <f>D53*1.03</f>
        <v>164.697</v>
      </c>
      <c r="J57" s="23"/>
      <c r="N57" s="44"/>
    </row>
    <row r="58" spans="1:14" ht="19" thickBot="1">
      <c r="A58" s="29"/>
      <c r="B58" s="18"/>
      <c r="C58" s="18"/>
      <c r="D58" s="19"/>
      <c r="E58" s="20"/>
      <c r="F58" s="32"/>
      <c r="G58" s="18"/>
      <c r="H58" s="18"/>
      <c r="I58" s="22"/>
      <c r="J58" s="23"/>
      <c r="N58" s="44"/>
    </row>
    <row r="59" spans="1:14" ht="19" thickBot="1">
      <c r="A59" s="5" t="s">
        <v>30</v>
      </c>
      <c r="B59" s="18"/>
      <c r="C59" s="18"/>
      <c r="D59" s="40">
        <f>SUM(D18,D26,D28,D30,D32,D41,D43,D45,D51,D53,D55,D57)</f>
        <v>61723.61</v>
      </c>
      <c r="E59" s="20"/>
      <c r="F59" s="32" t="s">
        <v>28</v>
      </c>
      <c r="G59" s="18"/>
      <c r="H59" s="18"/>
      <c r="I59" s="30">
        <f>D55*1.03</f>
        <v>8.24</v>
      </c>
      <c r="J59" s="23"/>
      <c r="N59" s="44"/>
    </row>
    <row r="60" spans="1:14" ht="19" thickBot="1">
      <c r="A60" s="5" t="s">
        <v>35</v>
      </c>
      <c r="B60" s="18"/>
      <c r="C60" s="18"/>
      <c r="D60" s="40">
        <f>(D8+D11)-D59</f>
        <v>14761.199999999997</v>
      </c>
      <c r="E60" s="20"/>
      <c r="F60" s="32"/>
      <c r="G60" s="18"/>
      <c r="H60" s="18"/>
      <c r="I60" s="22"/>
      <c r="J60" s="23"/>
      <c r="N60" s="44"/>
    </row>
    <row r="61" spans="1:14">
      <c r="A61" s="23"/>
      <c r="B61" s="18"/>
      <c r="C61" s="18"/>
      <c r="E61" s="20"/>
      <c r="F61" s="32" t="s">
        <v>29</v>
      </c>
      <c r="G61" s="18"/>
      <c r="H61" s="18"/>
      <c r="I61" s="30">
        <f>D57*1.03</f>
        <v>46.947400000000002</v>
      </c>
      <c r="J61" s="23"/>
      <c r="N61" s="44"/>
    </row>
    <row r="62" spans="1:14" ht="19" thickBot="1">
      <c r="A62" s="23"/>
      <c r="B62" s="18"/>
      <c r="C62" s="18"/>
      <c r="E62" s="20"/>
      <c r="F62" s="32"/>
      <c r="G62" s="18"/>
      <c r="H62" s="18"/>
      <c r="I62" s="22"/>
      <c r="J62" s="23"/>
      <c r="N62" s="44"/>
    </row>
    <row r="63" spans="1:14" ht="19" thickBot="1">
      <c r="A63" s="23"/>
      <c r="B63" s="18"/>
      <c r="C63" s="18"/>
      <c r="E63" s="20"/>
      <c r="F63" s="5" t="s">
        <v>30</v>
      </c>
      <c r="G63" s="18"/>
      <c r="H63" s="18"/>
      <c r="I63" s="41">
        <f>SUM(I28,I30,I32,I34,I43,I45,I47,I55,I57,I59,I61)</f>
        <v>77722.338700000008</v>
      </c>
      <c r="J63" s="23"/>
      <c r="N63" s="44"/>
    </row>
    <row r="64" spans="1:14" ht="19" thickBot="1">
      <c r="A64" s="23"/>
      <c r="B64" s="18"/>
      <c r="C64" s="18"/>
      <c r="E64" s="20"/>
      <c r="F64" s="5" t="s">
        <v>35</v>
      </c>
      <c r="G64" s="18"/>
      <c r="H64" s="18"/>
      <c r="I64" s="41">
        <f>I15-I63</f>
        <v>15988.86129999999</v>
      </c>
      <c r="J64" s="23"/>
      <c r="N64" s="44"/>
    </row>
    <row r="65" spans="1:14">
      <c r="A65" s="23"/>
      <c r="B65" s="18"/>
      <c r="C65" s="18"/>
      <c r="E65" s="20"/>
      <c r="G65" s="18"/>
      <c r="H65" s="18"/>
      <c r="I65" s="18"/>
      <c r="J65" s="23"/>
      <c r="N65" s="44"/>
    </row>
    <row r="66" spans="1:14" ht="19" thickBot="1">
      <c r="A66" s="36"/>
      <c r="B66" s="37"/>
      <c r="C66" s="37"/>
      <c r="D66" s="38"/>
      <c r="E66" s="39"/>
      <c r="F66" s="38"/>
      <c r="G66" s="37"/>
      <c r="H66" s="37"/>
      <c r="I66" s="37"/>
      <c r="J66" s="36"/>
      <c r="K66" s="38"/>
      <c r="L66" s="38"/>
      <c r="M66" s="38"/>
      <c r="N66" s="46"/>
    </row>
  </sheetData>
  <mergeCells count="3">
    <mergeCell ref="J4:N4"/>
    <mergeCell ref="K37:N37"/>
    <mergeCell ref="K38:N38"/>
  </mergeCells>
  <phoneticPr fontId="12" type="noConversion"/>
  <printOptions headings="1"/>
  <pageMargins left="0.25" right="0.25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:B8"/>
  <sheetViews>
    <sheetView workbookViewId="0">
      <selection activeCell="B2" sqref="B2:B8"/>
    </sheetView>
  </sheetViews>
  <sheetFormatPr baseColWidth="10" defaultColWidth="8.625" defaultRowHeight="15"/>
  <cols>
    <col min="2" max="2" width="36.125" customWidth="1"/>
  </cols>
  <sheetData>
    <row r="1" spans="2:2" ht="16" thickBot="1"/>
    <row r="2" spans="2:2" ht="37" thickBot="1">
      <c r="B2" s="50" t="s">
        <v>55</v>
      </c>
    </row>
    <row r="3" spans="2:2">
      <c r="B3" s="47"/>
    </row>
    <row r="4" spans="2:2" ht="18">
      <c r="B4" s="48" t="s">
        <v>50</v>
      </c>
    </row>
    <row r="5" spans="2:2" ht="18">
      <c r="B5" s="48" t="s">
        <v>51</v>
      </c>
    </row>
    <row r="6" spans="2:2" ht="18">
      <c r="B6" s="48" t="s">
        <v>52</v>
      </c>
    </row>
    <row r="7" spans="2:2" ht="18">
      <c r="B7" s="48" t="s">
        <v>53</v>
      </c>
    </row>
    <row r="8" spans="2:2" ht="19" thickBot="1">
      <c r="B8" s="49" t="s">
        <v>54</v>
      </c>
    </row>
  </sheetData>
  <sheetCalcPr fullCalcOnLoad="1"/>
  <phoneticPr fontId="1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Taylor</dc:creator>
  <cp:lastModifiedBy>Kevin Tiereny</cp:lastModifiedBy>
  <cp:lastPrinted>2025-02-08T20:08:00Z</cp:lastPrinted>
  <dcterms:created xsi:type="dcterms:W3CDTF">2025-01-29T16:50:47Z</dcterms:created>
  <dcterms:modified xsi:type="dcterms:W3CDTF">2025-02-10T21:16:49Z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