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k\Desktop\New Ford Stability Control\"/>
    </mc:Choice>
  </mc:AlternateContent>
  <xr:revisionPtr revIDLastSave="0" documentId="13_ncr:1_{CA0DDBED-8E8A-4672-A706-C9E0F6D9402F}" xr6:coauthVersionLast="47" xr6:coauthVersionMax="47" xr10:uidLastSave="{00000000-0000-0000-0000-000000000000}"/>
  <bookViews>
    <workbookView xWindow="-120" yWindow="-120" windowWidth="29040" windowHeight="15840" xr2:uid="{E0E72D99-A57D-442F-BFB4-0DA210824B5A}"/>
  </bookViews>
  <sheets>
    <sheet name="FORD - Start Here - Data Table" sheetId="1" r:id="rId1"/>
    <sheet name="Lateral Distance Moved" sheetId="2" r:id="rId2"/>
    <sheet name="RC8, AB12" sheetId="3" r:id="rId3"/>
    <sheet name="RC6, RC7, RC7P, AB10, AB10P" sheetId="4" r:id="rId4"/>
  </sheets>
  <externalReferences>
    <externalReference r:id="rId5"/>
    <externalReference r:id="rId6"/>
    <externalReference r:id="rId7"/>
  </externalReferences>
  <definedNames>
    <definedName name="and">#REF!</definedName>
    <definedName name="dv.x">'[1]PDOF Analysis'!$C$8</definedName>
    <definedName name="g">32.2</definedName>
    <definedName name="if">#REF!</definedName>
    <definedName name="Rename">#REF!</definedName>
    <definedName name="Rename1">#REF!</definedName>
    <definedName name="rounddown">[2]Intro!$F$18,[2]Intro!$I$18,[2]Intro!$F$21,[2]Intro!$I$21,[2]Intro!$F$24,[2]Intro!$I$24</definedName>
    <definedName name="rounddown1">[3]Intro!$F$18,[3]Intro!$I$18,[3]Intro!$F$21,[3]Intro!$I$21,[3]Intro!$F$24,[3]Intro!$I$24</definedName>
    <definedName name="theta.r">'[1]PDOF Analysis'!$H$8</definedName>
    <definedName name="trk24ls">#REF!</definedName>
    <definedName name="V1.a">#REF!</definedName>
    <definedName name="V1.ap">#REF!</definedName>
    <definedName name="V1.app">#REF!</definedName>
    <definedName name="V1.appro">#REF!</definedName>
    <definedName name="V1.close">#REF!</definedName>
    <definedName name="V1.d">#REF!</definedName>
    <definedName name="V1.d.angle">#REF!</definedName>
    <definedName name="V1.depart">#REF!</definedName>
    <definedName name="V1.dV">#REF!</definedName>
    <definedName name="V1.im">#REF!</definedName>
    <definedName name="V1.sep">#REF!</definedName>
    <definedName name="V2.appro">#REF!</definedName>
    <definedName name="V2.close">#REF!</definedName>
    <definedName name="V2.d">#REF!</definedName>
    <definedName name="V2.d.angle">#REF!</definedName>
    <definedName name="V2.dep">#REF!</definedName>
    <definedName name="V2.depart">#REF!</definedName>
    <definedName name="V2.imp">#REF!</definedName>
    <definedName name="V2.sep">#REF!</definedName>
    <definedName name="W.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7" i="1" l="1" a="1"/>
  <c r="W17" i="1"/>
  <c r="W18" i="1" a="1"/>
  <c r="W18" i="1"/>
  <c r="W19" i="1" a="1"/>
  <c r="W19" i="1" s="1"/>
  <c r="W20" i="1" a="1"/>
  <c r="W20" i="1"/>
  <c r="W21" i="1" a="1"/>
  <c r="W21" i="1" s="1"/>
  <c r="W22" i="1" a="1"/>
  <c r="W22" i="1" s="1"/>
  <c r="W23" i="1" a="1"/>
  <c r="W23" i="1" s="1"/>
  <c r="W24" i="1" a="1"/>
  <c r="W24" i="1"/>
  <c r="W25" i="1" a="1"/>
  <c r="W25" i="1" s="1"/>
  <c r="W26" i="1" a="1"/>
  <c r="W26" i="1" s="1"/>
  <c r="W16" i="1" a="1"/>
  <c r="W16" i="1" s="1"/>
  <c r="AG47" i="1" a="1"/>
  <c r="AG47" i="1" s="1"/>
  <c r="AD48" i="1" s="1"/>
  <c r="AG48" i="1" a="1"/>
  <c r="AG48" i="1"/>
  <c r="AG49" i="1" a="1"/>
  <c r="AG49" i="1" s="1"/>
  <c r="AD52" i="1" s="1"/>
  <c r="AG50" i="1" a="1"/>
  <c r="AG50" i="1" s="1"/>
  <c r="AD54" i="1" s="1"/>
  <c r="AG51" i="1" a="1"/>
  <c r="AG51" i="1" s="1"/>
  <c r="AD56" i="1" s="1"/>
  <c r="AG52" i="1" a="1"/>
  <c r="AG52" i="1" s="1"/>
  <c r="AD58" i="1" s="1"/>
  <c r="AG53" i="1" a="1"/>
  <c r="AG53" i="1" s="1"/>
  <c r="AD60" i="1" s="1"/>
  <c r="AD61" i="1" s="1"/>
  <c r="AG54" i="1" a="1"/>
  <c r="AG54" i="1" s="1"/>
  <c r="AD62" i="1" s="1"/>
  <c r="AG55" i="1" a="1"/>
  <c r="AG55" i="1"/>
  <c r="AG56" i="1" a="1"/>
  <c r="AG56" i="1"/>
  <c r="AG57" i="1" a="1"/>
  <c r="AG57" i="1" s="1"/>
  <c r="AD68" i="1" s="1"/>
  <c r="AD69" i="1" s="1"/>
  <c r="AG58" i="1" a="1"/>
  <c r="AG58" i="1" s="1"/>
  <c r="AD70" i="1" s="1"/>
  <c r="AG59" i="1" a="1"/>
  <c r="AG59" i="1" s="1"/>
  <c r="AD72" i="1" s="1"/>
  <c r="AG60" i="1" a="1"/>
  <c r="AG60" i="1"/>
  <c r="AG61" i="1" a="1"/>
  <c r="AG61" i="1" s="1"/>
  <c r="AD76" i="1" s="1"/>
  <c r="AG62" i="1" a="1"/>
  <c r="AG62" i="1" s="1"/>
  <c r="AD78" i="1" s="1"/>
  <c r="AG63" i="1" a="1"/>
  <c r="AG63" i="1" s="1"/>
  <c r="AD80" i="1" s="1"/>
  <c r="AG64" i="1" a="1"/>
  <c r="AG64" i="1" s="1"/>
  <c r="AD82" i="1" s="1"/>
  <c r="AG65" i="1" a="1"/>
  <c r="AG65" i="1" s="1"/>
  <c r="AD84" i="1" s="1"/>
  <c r="AG66" i="1" a="1"/>
  <c r="AG66" i="1"/>
  <c r="AG67" i="1" a="1"/>
  <c r="AG67" i="1" s="1"/>
  <c r="AD88" i="1" s="1"/>
  <c r="AG68" i="1" a="1"/>
  <c r="AG68" i="1" s="1"/>
  <c r="AD90" i="1" s="1"/>
  <c r="AG69" i="1" a="1"/>
  <c r="AG69" i="1" s="1"/>
  <c r="AD92" i="1" s="1"/>
  <c r="AG70" i="1" a="1"/>
  <c r="AG70" i="1"/>
  <c r="AG71" i="1" a="1"/>
  <c r="AG71" i="1" s="1"/>
  <c r="AD96" i="1" s="1"/>
  <c r="AG46" i="1" a="1"/>
  <c r="AG46" i="1" s="1"/>
  <c r="AD46" i="1" s="1"/>
  <c r="AA47" i="1" a="1"/>
  <c r="AA47" i="1" s="1"/>
  <c r="AB100" i="1" s="1" a="1"/>
  <c r="AB100" i="1" s="1"/>
  <c r="AA48" i="1" a="1"/>
  <c r="AA48" i="1" s="1"/>
  <c r="AB101" i="1" s="1" a="1"/>
  <c r="AB101" i="1" s="1"/>
  <c r="AA49" i="1" a="1"/>
  <c r="AA49" i="1" s="1"/>
  <c r="AB102" i="1" s="1" a="1"/>
  <c r="AB102" i="1" s="1"/>
  <c r="AA50" i="1" a="1"/>
  <c r="AA50" i="1" s="1"/>
  <c r="AB103" i="1" s="1" a="1"/>
  <c r="AB103" i="1" s="1"/>
  <c r="AA51" i="1" a="1"/>
  <c r="AA51" i="1" s="1"/>
  <c r="AA52" i="1" a="1"/>
  <c r="AA52" i="1" s="1"/>
  <c r="AB105" i="1" s="1" a="1"/>
  <c r="AB105" i="1" s="1"/>
  <c r="AA53" i="1" a="1"/>
  <c r="AA53" i="1" s="1"/>
  <c r="AB106" i="1" s="1" a="1"/>
  <c r="AB106" i="1" s="1"/>
  <c r="AA54" i="1" a="1"/>
  <c r="AA54" i="1" s="1"/>
  <c r="AB107" i="1" s="1" a="1"/>
  <c r="AB107" i="1" s="1"/>
  <c r="AA55" i="1" a="1"/>
  <c r="AA55" i="1" s="1"/>
  <c r="AB108" i="1" s="1" a="1"/>
  <c r="AB108" i="1" s="1"/>
  <c r="AA56" i="1" a="1"/>
  <c r="AA56" i="1" s="1"/>
  <c r="AA57" i="1" a="1"/>
  <c r="AA57" i="1" s="1"/>
  <c r="AB110" i="1" s="1" a="1"/>
  <c r="AB110" i="1" s="1"/>
  <c r="AA58" i="1" a="1"/>
  <c r="AA58" i="1"/>
  <c r="AB111" i="1" s="1" a="1"/>
  <c r="AB111" i="1" s="1"/>
  <c r="AA59" i="1" a="1"/>
  <c r="AA59" i="1" s="1"/>
  <c r="AB112" i="1" s="1" a="1"/>
  <c r="AB112" i="1" s="1"/>
  <c r="AA60" i="1" a="1"/>
  <c r="AA60" i="1" s="1"/>
  <c r="AB113" i="1" s="1" a="1"/>
  <c r="AB113" i="1" s="1"/>
  <c r="AA61" i="1" a="1"/>
  <c r="AA61" i="1" s="1"/>
  <c r="AA62" i="1" a="1"/>
  <c r="AA62" i="1" s="1"/>
  <c r="AB115" i="1" s="1" a="1"/>
  <c r="AB115" i="1" s="1"/>
  <c r="AA63" i="1" a="1"/>
  <c r="AA63" i="1" s="1"/>
  <c r="AB116" i="1" s="1" a="1"/>
  <c r="AB116" i="1" s="1"/>
  <c r="AA64" i="1" a="1"/>
  <c r="AA64" i="1" s="1"/>
  <c r="AB117" i="1" s="1" a="1"/>
  <c r="AB117" i="1" s="1"/>
  <c r="AA65" i="1" a="1"/>
  <c r="AA65" i="1" s="1"/>
  <c r="AB118" i="1" s="1" a="1"/>
  <c r="AB118" i="1" s="1"/>
  <c r="AA66" i="1" a="1"/>
  <c r="AA66" i="1" s="1"/>
  <c r="AA67" i="1" a="1"/>
  <c r="AA67" i="1" s="1"/>
  <c r="AB120" i="1" s="1" a="1"/>
  <c r="AB120" i="1" s="1"/>
  <c r="AA68" i="1" a="1"/>
  <c r="AA68" i="1" s="1"/>
  <c r="AB121" i="1" s="1" a="1"/>
  <c r="AB121" i="1" s="1"/>
  <c r="AA69" i="1" a="1"/>
  <c r="AA69" i="1" s="1"/>
  <c r="AB122" i="1" s="1" a="1"/>
  <c r="AB122" i="1" s="1"/>
  <c r="AA70" i="1" a="1"/>
  <c r="AA70" i="1" s="1"/>
  <c r="AB123" i="1" s="1" a="1"/>
  <c r="AB123" i="1" s="1"/>
  <c r="AA71" i="1" a="1"/>
  <c r="AA71" i="1" s="1"/>
  <c r="AA72" i="1" a="1"/>
  <c r="AA72" i="1" s="1"/>
  <c r="AB125" i="1" s="1" a="1"/>
  <c r="AB125" i="1" s="1"/>
  <c r="AA73" i="1" a="1"/>
  <c r="AA73" i="1" s="1"/>
  <c r="AB126" i="1" s="1" a="1"/>
  <c r="AB126" i="1" s="1"/>
  <c r="AA74" i="1" a="1"/>
  <c r="AA74" i="1"/>
  <c r="AB127" i="1" s="1" a="1"/>
  <c r="AB127" i="1" s="1"/>
  <c r="AA75" i="1" a="1"/>
  <c r="AA75" i="1" s="1"/>
  <c r="AB128" i="1" s="1" a="1"/>
  <c r="AB128" i="1" s="1"/>
  <c r="AA76" i="1" a="1"/>
  <c r="AA76" i="1" s="1"/>
  <c r="AA77" i="1" a="1"/>
  <c r="AA77" i="1" s="1"/>
  <c r="AB130" i="1" s="1" a="1"/>
  <c r="AB130" i="1" s="1"/>
  <c r="AA78" i="1" a="1"/>
  <c r="AA78" i="1"/>
  <c r="AB131" i="1" s="1" a="1"/>
  <c r="AB131" i="1" s="1"/>
  <c r="AA79" i="1" a="1"/>
  <c r="AA79" i="1" s="1"/>
  <c r="AB132" i="1" s="1" a="1"/>
  <c r="AB132" i="1" s="1"/>
  <c r="AA80" i="1" a="1"/>
  <c r="AA80" i="1" s="1"/>
  <c r="AB133" i="1" s="1" a="1"/>
  <c r="AB133" i="1" s="1"/>
  <c r="AA81" i="1" a="1"/>
  <c r="AA81" i="1" s="1"/>
  <c r="AA82" i="1" a="1"/>
  <c r="AA82" i="1"/>
  <c r="AB135" i="1" s="1" a="1"/>
  <c r="AB135" i="1" s="1"/>
  <c r="AA83" i="1" a="1"/>
  <c r="AA83" i="1" s="1"/>
  <c r="AB136" i="1" s="1" a="1"/>
  <c r="AB136" i="1" s="1"/>
  <c r="AA84" i="1" a="1"/>
  <c r="AA84" i="1" s="1"/>
  <c r="AB137" i="1" s="1" a="1"/>
  <c r="AB137" i="1" s="1"/>
  <c r="AA85" i="1" a="1"/>
  <c r="AA85" i="1" s="1"/>
  <c r="AB138" i="1" s="1" a="1"/>
  <c r="AB138" i="1" s="1"/>
  <c r="AA86" i="1" a="1"/>
  <c r="AA86" i="1" s="1"/>
  <c r="AA87" i="1" a="1"/>
  <c r="AA87" i="1" s="1"/>
  <c r="AB140" i="1" s="1" a="1"/>
  <c r="AB140" i="1" s="1"/>
  <c r="AA88" i="1" a="1"/>
  <c r="AA88" i="1" s="1"/>
  <c r="AB141" i="1" s="1" a="1"/>
  <c r="AB141" i="1" s="1"/>
  <c r="AA89" i="1" a="1"/>
  <c r="AA89" i="1" s="1"/>
  <c r="AB142" i="1" s="1" a="1"/>
  <c r="AB142" i="1" s="1"/>
  <c r="AA90" i="1" a="1"/>
  <c r="AA90" i="1"/>
  <c r="AB143" i="1" s="1" a="1"/>
  <c r="AB143" i="1" s="1"/>
  <c r="AA91" i="1" a="1"/>
  <c r="AA91" i="1" s="1"/>
  <c r="AA92" i="1" a="1"/>
  <c r="AA92" i="1" s="1"/>
  <c r="AB145" i="1" s="1" a="1"/>
  <c r="AB145" i="1" s="1"/>
  <c r="AA93" i="1" a="1"/>
  <c r="AA93" i="1" s="1"/>
  <c r="AB146" i="1" s="1" a="1"/>
  <c r="AB146" i="1" s="1"/>
  <c r="AA94" i="1" a="1"/>
  <c r="AA94" i="1" s="1"/>
  <c r="AB147" i="1" s="1" a="1"/>
  <c r="AB147" i="1" s="1"/>
  <c r="AA95" i="1" a="1"/>
  <c r="AA95" i="1" s="1"/>
  <c r="AB148" i="1" s="1" a="1"/>
  <c r="AB148" i="1" s="1"/>
  <c r="AA96" i="1" a="1"/>
  <c r="AA96" i="1" s="1"/>
  <c r="AA46" i="1" a="1"/>
  <c r="AA46" i="1" s="1"/>
  <c r="R168" i="1"/>
  <c r="Y17" i="1"/>
  <c r="Y18" i="1"/>
  <c r="Y19" i="1"/>
  <c r="Y20" i="1"/>
  <c r="Y21" i="1"/>
  <c r="Y22" i="1"/>
  <c r="Y23" i="1"/>
  <c r="Y24" i="1"/>
  <c r="Y25" i="1"/>
  <c r="Y26" i="1"/>
  <c r="Y16" i="1"/>
  <c r="X17" i="1" a="1"/>
  <c r="X17" i="1" s="1"/>
  <c r="X18" i="1" a="1"/>
  <c r="X18" i="1" s="1"/>
  <c r="X19" i="1" a="1"/>
  <c r="X19" i="1" s="1"/>
  <c r="X20" i="1" a="1"/>
  <c r="X20" i="1" s="1"/>
  <c r="X21" i="1" a="1"/>
  <c r="X21" i="1" s="1"/>
  <c r="X22" i="1" a="1"/>
  <c r="X22" i="1" s="1"/>
  <c r="X23" i="1" a="1"/>
  <c r="X23" i="1" s="1"/>
  <c r="X24" i="1" a="1"/>
  <c r="X24" i="1" s="1"/>
  <c r="X25" i="1" a="1"/>
  <c r="X25" i="1" s="1"/>
  <c r="X26" i="1" a="1"/>
  <c r="X26" i="1" s="1"/>
  <c r="X16" i="1" a="1"/>
  <c r="X16" i="1" s="1"/>
  <c r="AD50" i="1"/>
  <c r="AD64" i="1"/>
  <c r="AD66" i="1"/>
  <c r="AD74" i="1"/>
  <c r="AD86" i="1"/>
  <c r="AD94" i="1"/>
  <c r="AE96" i="1"/>
  <c r="AE94" i="1"/>
  <c r="AE92" i="1"/>
  <c r="AE93" i="1" s="1"/>
  <c r="AE90" i="1"/>
  <c r="AE91" i="1" s="1"/>
  <c r="AE88" i="1"/>
  <c r="AE86" i="1"/>
  <c r="AE87" i="1" s="1"/>
  <c r="AE84" i="1"/>
  <c r="AE85" i="1" s="1"/>
  <c r="AE82" i="1"/>
  <c r="AE80" i="1"/>
  <c r="AE81" i="1" s="1"/>
  <c r="AE78" i="1"/>
  <c r="AE79" i="1" s="1"/>
  <c r="AE76" i="1"/>
  <c r="AE74" i="1"/>
  <c r="AE72" i="1"/>
  <c r="AE73" i="1" s="1"/>
  <c r="AE70" i="1"/>
  <c r="AE68" i="1"/>
  <c r="AE69" i="1" s="1"/>
  <c r="AE66" i="1"/>
  <c r="AE64" i="1"/>
  <c r="AE62" i="1"/>
  <c r="AE63" i="1" s="1"/>
  <c r="AE60" i="1"/>
  <c r="AE58" i="1"/>
  <c r="AE56" i="1"/>
  <c r="AE54" i="1"/>
  <c r="AE55" i="1" s="1"/>
  <c r="AE52" i="1"/>
  <c r="AE51" i="1" s="1"/>
  <c r="AE50" i="1"/>
  <c r="AE48" i="1"/>
  <c r="AE46" i="1"/>
  <c r="AC48" i="1"/>
  <c r="AC46" i="1"/>
  <c r="AC50" i="1"/>
  <c r="AC52" i="1"/>
  <c r="AC54" i="1"/>
  <c r="AC56" i="1"/>
  <c r="AC58" i="1"/>
  <c r="AC60" i="1"/>
  <c r="AC62" i="1"/>
  <c r="AC64" i="1"/>
  <c r="AC66" i="1"/>
  <c r="AC68" i="1"/>
  <c r="AC70" i="1"/>
  <c r="AC71" i="1" s="1"/>
  <c r="AC72" i="1"/>
  <c r="AC74" i="1"/>
  <c r="AC76" i="1"/>
  <c r="AC78" i="1"/>
  <c r="AC79" i="1" s="1"/>
  <c r="AC80" i="1"/>
  <c r="AC82" i="1"/>
  <c r="AC84" i="1"/>
  <c r="AC86" i="1"/>
  <c r="AC87" i="1" s="1"/>
  <c r="AC88" i="1"/>
  <c r="AC90" i="1"/>
  <c r="AC92" i="1"/>
  <c r="AC94" i="1"/>
  <c r="AC95" i="1" s="1"/>
  <c r="AC9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46" i="1"/>
  <c r="U27" i="1" a="1"/>
  <c r="U27" i="1" s="1"/>
  <c r="U28" i="1" a="1"/>
  <c r="U28" i="1"/>
  <c r="U29" i="1" a="1"/>
  <c r="U29" i="1"/>
  <c r="U30" i="1" a="1"/>
  <c r="U30" i="1"/>
  <c r="U31" i="1" a="1"/>
  <c r="U31" i="1" s="1"/>
  <c r="U32" i="1" a="1"/>
  <c r="U32" i="1"/>
  <c r="U33" i="1" a="1"/>
  <c r="U33" i="1"/>
  <c r="U34" i="1" a="1"/>
  <c r="U34" i="1"/>
  <c r="U35" i="1" a="1"/>
  <c r="U35" i="1" s="1"/>
  <c r="U36" i="1" a="1"/>
  <c r="U36" i="1" s="1"/>
  <c r="U37" i="1" a="1"/>
  <c r="U37" i="1"/>
  <c r="U38" i="1" a="1"/>
  <c r="U38" i="1"/>
  <c r="U39" i="1" a="1"/>
  <c r="U39" i="1" s="1"/>
  <c r="U40" i="1" a="1"/>
  <c r="U40" i="1"/>
  <c r="U41" i="1" a="1"/>
  <c r="U41" i="1"/>
  <c r="AE49" i="1" l="1"/>
  <c r="AE95" i="1"/>
  <c r="AE67" i="1"/>
  <c r="AE83" i="1"/>
  <c r="AC85" i="1"/>
  <c r="AC69" i="1"/>
  <c r="AC83" i="1"/>
  <c r="AC67" i="1"/>
  <c r="AC81" i="1"/>
  <c r="AE75" i="1"/>
  <c r="AE89" i="1"/>
  <c r="AD81" i="1"/>
  <c r="AE65" i="1"/>
  <c r="AE77" i="1"/>
  <c r="AE57" i="1"/>
  <c r="AE71" i="1"/>
  <c r="AD95" i="1"/>
  <c r="AC93" i="1"/>
  <c r="AC91" i="1"/>
  <c r="AC75" i="1"/>
  <c r="AC59" i="1"/>
  <c r="AC61" i="1"/>
  <c r="AC89" i="1"/>
  <c r="AC73" i="1"/>
  <c r="AC77" i="1"/>
  <c r="AB139" i="1" a="1"/>
  <c r="AB139" i="1" s="1"/>
  <c r="AC63" i="1"/>
  <c r="AE47" i="1"/>
  <c r="AE59" i="1"/>
  <c r="AC55" i="1"/>
  <c r="AC49" i="1"/>
  <c r="AD75" i="1"/>
  <c r="AD89" i="1"/>
  <c r="AD47" i="1"/>
  <c r="AD63" i="1"/>
  <c r="AD65" i="1"/>
  <c r="AD57" i="1"/>
  <c r="AD53" i="1"/>
  <c r="AC51" i="1"/>
  <c r="AC65" i="1"/>
  <c r="AC47" i="1"/>
  <c r="AC53" i="1"/>
  <c r="AC57" i="1"/>
  <c r="AD55" i="1"/>
  <c r="AD59" i="1"/>
  <c r="AE53" i="1"/>
  <c r="AE61" i="1"/>
  <c r="AD91" i="1"/>
  <c r="AD73" i="1"/>
  <c r="AD49" i="1"/>
  <c r="AD79" i="1"/>
  <c r="AD77" i="1"/>
  <c r="AD93" i="1"/>
  <c r="AD87" i="1"/>
  <c r="AD85" i="1"/>
  <c r="AD71" i="1"/>
  <c r="AD51" i="1"/>
  <c r="AD67" i="1"/>
  <c r="AD83" i="1"/>
  <c r="AB149" i="1" a="1"/>
  <c r="AB149" i="1" s="1"/>
  <c r="AB109" i="1" a="1"/>
  <c r="AB109" i="1" s="1"/>
  <c r="AB144" i="1" a="1"/>
  <c r="AB144" i="1" s="1"/>
  <c r="AB104" i="1" a="1"/>
  <c r="AB104" i="1" s="1"/>
  <c r="AB134" i="1" a="1"/>
  <c r="AB134" i="1" s="1"/>
  <c r="AB129" i="1" a="1"/>
  <c r="AB129" i="1" s="1"/>
  <c r="AB124" i="1" a="1"/>
  <c r="AB124" i="1" s="1"/>
  <c r="AB99" i="1" a="1"/>
  <c r="AB99" i="1" s="1"/>
  <c r="AB119" i="1" a="1"/>
  <c r="AB119" i="1" s="1"/>
  <c r="AB114" i="1" a="1"/>
  <c r="AB114" i="1" s="1"/>
  <c r="G228" i="1" l="1" a="1"/>
  <c r="G228" i="1" s="1"/>
  <c r="G229" i="1" a="1"/>
  <c r="G229" i="1" s="1"/>
  <c r="G230" i="1" a="1"/>
  <c r="G230" i="1" s="1"/>
  <c r="G231" i="1" a="1"/>
  <c r="G231" i="1" s="1"/>
  <c r="G232" i="1" a="1"/>
  <c r="G232" i="1" s="1"/>
  <c r="G233" i="1" a="1"/>
  <c r="G233" i="1" s="1"/>
  <c r="G234" i="1" a="1"/>
  <c r="G234" i="1" s="1"/>
  <c r="G235" i="1" a="1"/>
  <c r="G235" i="1" s="1"/>
  <c r="G236" i="1" a="1"/>
  <c r="G236" i="1" s="1"/>
  <c r="G237" i="1" a="1"/>
  <c r="G237" i="1" s="1"/>
  <c r="G238" i="1" a="1"/>
  <c r="G238" i="1" s="1"/>
  <c r="G239" i="1" a="1"/>
  <c r="G239" i="1" s="1"/>
  <c r="G240" i="1" a="1"/>
  <c r="G240" i="1" s="1"/>
  <c r="G241" i="1" a="1"/>
  <c r="G241" i="1" s="1"/>
  <c r="G242" i="1" a="1"/>
  <c r="G242" i="1" s="1"/>
  <c r="G243" i="1" a="1"/>
  <c r="G243" i="1" s="1"/>
  <c r="G244" i="1" a="1"/>
  <c r="G244" i="1" s="1"/>
  <c r="G245" i="1" a="1"/>
  <c r="G245" i="1" s="1"/>
  <c r="G246" i="1" a="1"/>
  <c r="G246" i="1" s="1"/>
  <c r="G247" i="1" a="1"/>
  <c r="G247" i="1" s="1"/>
  <c r="G248" i="1" a="1"/>
  <c r="G248" i="1" s="1"/>
  <c r="G249" i="1" a="1"/>
  <c r="G249" i="1" s="1"/>
  <c r="G250" i="1" a="1"/>
  <c r="G250" i="1" s="1"/>
  <c r="G251" i="1" a="1"/>
  <c r="G251" i="1" s="1"/>
  <c r="G252" i="1" a="1"/>
  <c r="G252" i="1" s="1"/>
  <c r="G253" i="1" a="1"/>
  <c r="G253" i="1" s="1"/>
  <c r="G254" i="1" a="1"/>
  <c r="G254" i="1" s="1"/>
  <c r="G255" i="1" a="1"/>
  <c r="G255" i="1" s="1"/>
  <c r="G256" i="1" a="1"/>
  <c r="G256" i="1" s="1"/>
  <c r="G257" i="1" a="1"/>
  <c r="G257" i="1" s="1"/>
  <c r="G258" i="1" a="1"/>
  <c r="G258" i="1" s="1"/>
  <c r="G259" i="1" a="1"/>
  <c r="G259" i="1" s="1"/>
  <c r="G260" i="1" a="1"/>
  <c r="G260" i="1" s="1"/>
  <c r="G261" i="1" a="1"/>
  <c r="G261" i="1" s="1"/>
  <c r="G262" i="1" a="1"/>
  <c r="G262" i="1" s="1"/>
  <c r="G263" i="1" a="1"/>
  <c r="G263" i="1" s="1"/>
  <c r="G264" i="1" a="1"/>
  <c r="G264" i="1" s="1"/>
  <c r="G265" i="1" a="1"/>
  <c r="G265" i="1" s="1"/>
  <c r="G266" i="1" a="1"/>
  <c r="G266" i="1" s="1"/>
  <c r="G267" i="1" a="1"/>
  <c r="G267" i="1" s="1"/>
  <c r="G268" i="1" a="1"/>
  <c r="G268" i="1" s="1"/>
  <c r="G269" i="1" a="1"/>
  <c r="G269" i="1" s="1"/>
  <c r="G270" i="1" a="1"/>
  <c r="G270" i="1" s="1"/>
  <c r="G271" i="1" a="1"/>
  <c r="G271" i="1" s="1"/>
  <c r="G272" i="1" a="1"/>
  <c r="G272" i="1" s="1"/>
  <c r="G273" i="1" a="1"/>
  <c r="G273" i="1" s="1"/>
  <c r="G274" i="1" a="1"/>
  <c r="G274" i="1" s="1"/>
  <c r="G275" i="1" a="1"/>
  <c r="G275" i="1" s="1"/>
  <c r="G276" i="1" a="1"/>
  <c r="G276" i="1" s="1"/>
  <c r="G277" i="1" a="1"/>
  <c r="G277" i="1" s="1"/>
  <c r="G227" i="1" a="1"/>
  <c r="G227" i="1" s="1"/>
  <c r="D169" i="1" a="1"/>
  <c r="D169" i="1" s="1"/>
  <c r="D170" i="1" a="1"/>
  <c r="D170" i="1" s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 s="1"/>
  <c r="D178" i="1" a="1"/>
  <c r="D178" i="1" s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 s="1"/>
  <c r="D189" i="1" a="1"/>
  <c r="D189" i="1" s="1"/>
  <c r="D190" i="1" a="1"/>
  <c r="D190" i="1" s="1"/>
  <c r="D191" i="1" a="1"/>
  <c r="D191" i="1" s="1"/>
  <c r="D192" i="1" a="1"/>
  <c r="D192" i="1" s="1"/>
  <c r="D193" i="1" a="1"/>
  <c r="D193" i="1" s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 s="1"/>
  <c r="D202" i="1" a="1"/>
  <c r="D202" i="1" s="1"/>
  <c r="D203" i="1" a="1"/>
  <c r="D203" i="1" s="1"/>
  <c r="D204" i="1" a="1"/>
  <c r="D204" i="1" s="1"/>
  <c r="D205" i="1" a="1"/>
  <c r="D205" i="1" s="1"/>
  <c r="D206" i="1" a="1"/>
  <c r="D206" i="1" s="1"/>
  <c r="D207" i="1" a="1"/>
  <c r="D207" i="1" s="1"/>
  <c r="D208" i="1" a="1"/>
  <c r="D208" i="1" s="1"/>
  <c r="D209" i="1" a="1"/>
  <c r="D209" i="1" s="1"/>
  <c r="D210" i="1" a="1"/>
  <c r="D210" i="1" s="1"/>
  <c r="D211" i="1" a="1"/>
  <c r="D211" i="1" s="1"/>
  <c r="D212" i="1" a="1"/>
  <c r="D212" i="1" s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168" i="1" a="1"/>
  <c r="D168" i="1" s="1"/>
  <c r="D105" i="1" a="1"/>
  <c r="D105" i="1" s="1"/>
  <c r="D106" i="1" a="1"/>
  <c r="D106" i="1" s="1"/>
  <c r="D107" i="1" a="1"/>
  <c r="D107" i="1" s="1"/>
  <c r="D108" i="1" a="1"/>
  <c r="D108" i="1" s="1"/>
  <c r="D109" i="1" a="1"/>
  <c r="D109" i="1" s="1"/>
  <c r="D110" i="1" a="1"/>
  <c r="D110" i="1" s="1"/>
  <c r="D111" i="1" a="1"/>
  <c r="D111" i="1" s="1"/>
  <c r="D112" i="1" a="1"/>
  <c r="D112" i="1" s="1"/>
  <c r="D113" i="1" a="1"/>
  <c r="D113" i="1" s="1"/>
  <c r="D114" i="1" a="1"/>
  <c r="D114" i="1" s="1"/>
  <c r="D115" i="1" a="1"/>
  <c r="D115" i="1" s="1"/>
  <c r="D116" i="1" a="1"/>
  <c r="D116" i="1" s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 s="1"/>
  <c r="D125" i="1" a="1"/>
  <c r="D125" i="1" s="1"/>
  <c r="D126" i="1" a="1"/>
  <c r="D126" i="1" s="1"/>
  <c r="D127" i="1" a="1"/>
  <c r="D127" i="1" s="1"/>
  <c r="D128" i="1" a="1"/>
  <c r="D128" i="1" s="1"/>
  <c r="D129" i="1" a="1"/>
  <c r="D129" i="1" s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 s="1"/>
  <c r="D137" i="1" a="1"/>
  <c r="D137" i="1" s="1"/>
  <c r="D138" i="1" a="1"/>
  <c r="D138" i="1" s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 s="1"/>
  <c r="D146" i="1" a="1"/>
  <c r="D146" i="1" s="1"/>
  <c r="D147" i="1" a="1"/>
  <c r="D147" i="1" s="1"/>
  <c r="D148" i="1" a="1"/>
  <c r="D148" i="1" s="1"/>
  <c r="D149" i="1" a="1"/>
  <c r="D149" i="1" s="1"/>
  <c r="D150" i="1" a="1"/>
  <c r="D150" i="1" s="1"/>
  <c r="D151" i="1" a="1"/>
  <c r="D151" i="1" s="1"/>
  <c r="D152" i="1" a="1"/>
  <c r="D152" i="1" s="1"/>
  <c r="D153" i="1" a="1"/>
  <c r="D153" i="1" s="1"/>
  <c r="D154" i="1" a="1"/>
  <c r="D154" i="1" s="1"/>
  <c r="D104" i="1" a="1"/>
  <c r="D104" i="1" s="1"/>
  <c r="F45" i="1" a="1"/>
  <c r="F45" i="1" s="1"/>
  <c r="H15" i="1"/>
  <c r="H45" i="1" a="1"/>
  <c r="H45" i="1" s="1"/>
  <c r="G45" i="1" a="1"/>
  <c r="G45" i="1" s="1"/>
  <c r="E45" i="1" a="1"/>
  <c r="E45" i="1" s="1"/>
  <c r="D45" i="1" a="1"/>
  <c r="D45" i="1" s="1"/>
  <c r="C45" i="1" a="1"/>
  <c r="C45" i="1" s="1"/>
  <c r="C17" i="1"/>
  <c r="AB48" i="1" s="1"/>
  <c r="C18" i="1"/>
  <c r="AB50" i="1" s="1"/>
  <c r="C19" i="1"/>
  <c r="AB52" i="1" s="1"/>
  <c r="C20" i="1"/>
  <c r="AB54" i="1" s="1"/>
  <c r="C21" i="1"/>
  <c r="AB56" i="1" s="1"/>
  <c r="C22" i="1"/>
  <c r="AB58" i="1" s="1"/>
  <c r="C23" i="1"/>
  <c r="AB60" i="1" s="1"/>
  <c r="C24" i="1"/>
  <c r="AB62" i="1" s="1"/>
  <c r="C25" i="1"/>
  <c r="AB64" i="1" s="1"/>
  <c r="C26" i="1"/>
  <c r="AB66" i="1" s="1"/>
  <c r="C16" i="1"/>
  <c r="AB46" i="1" s="1"/>
  <c r="D15" i="1"/>
  <c r="AB47" i="1" l="1"/>
  <c r="AB59" i="1"/>
  <c r="AB51" i="1"/>
  <c r="AB55" i="1"/>
  <c r="AB57" i="1"/>
  <c r="AB49" i="1"/>
  <c r="AB65" i="1"/>
  <c r="AB53" i="1"/>
  <c r="AB63" i="1"/>
  <c r="AB61" i="1"/>
  <c r="B28" i="1"/>
  <c r="C28" i="1" s="1"/>
  <c r="AB70" i="1" s="1"/>
  <c r="B29" i="1"/>
  <c r="C29" i="1" s="1"/>
  <c r="AB72" i="1" s="1"/>
  <c r="B30" i="1"/>
  <c r="C30" i="1" s="1"/>
  <c r="AB74" i="1" s="1"/>
  <c r="B31" i="1"/>
  <c r="C31" i="1" s="1"/>
  <c r="AB76" i="1" s="1"/>
  <c r="B32" i="1"/>
  <c r="C32" i="1" s="1"/>
  <c r="AB78" i="1" s="1"/>
  <c r="B33" i="1"/>
  <c r="C33" i="1" s="1"/>
  <c r="AB80" i="1" s="1"/>
  <c r="B34" i="1"/>
  <c r="C34" i="1" s="1"/>
  <c r="AB82" i="1" s="1"/>
  <c r="B35" i="1"/>
  <c r="C35" i="1" s="1"/>
  <c r="AB84" i="1" s="1"/>
  <c r="B36" i="1"/>
  <c r="C36" i="1" s="1"/>
  <c r="AB86" i="1" s="1"/>
  <c r="B37" i="1"/>
  <c r="C37" i="1" s="1"/>
  <c r="AB88" i="1" s="1"/>
  <c r="B38" i="1"/>
  <c r="C38" i="1" s="1"/>
  <c r="AB90" i="1" s="1"/>
  <c r="B39" i="1"/>
  <c r="C39" i="1" s="1"/>
  <c r="AB92" i="1" s="1"/>
  <c r="B40" i="1"/>
  <c r="C40" i="1" s="1"/>
  <c r="AB94" i="1" s="1"/>
  <c r="B41" i="1"/>
  <c r="C41" i="1" s="1"/>
  <c r="AB96" i="1" s="1"/>
  <c r="B27" i="1"/>
  <c r="C27" i="1" s="1"/>
  <c r="AB68" i="1" s="1"/>
  <c r="B17" i="1"/>
  <c r="B18" i="1"/>
  <c r="B19" i="1"/>
  <c r="B20" i="1"/>
  <c r="B21" i="1"/>
  <c r="B22" i="1"/>
  <c r="B23" i="1"/>
  <c r="B24" i="1"/>
  <c r="B25" i="1"/>
  <c r="B26" i="1"/>
  <c r="B16" i="1"/>
  <c r="AB69" i="1" l="1"/>
  <c r="AB81" i="1"/>
  <c r="AB89" i="1"/>
  <c r="AB95" i="1"/>
  <c r="AB73" i="1"/>
  <c r="AB79" i="1"/>
  <c r="AB87" i="1"/>
  <c r="AB71" i="1"/>
  <c r="AB85" i="1"/>
  <c r="AB83" i="1"/>
  <c r="AB67" i="1"/>
  <c r="AB93" i="1"/>
  <c r="AB77" i="1"/>
  <c r="AB91" i="1"/>
  <c r="AB75" i="1"/>
  <c r="R278" i="1"/>
  <c r="B277" i="1"/>
  <c r="R277" i="1" s="1"/>
  <c r="B276" i="1"/>
  <c r="R276" i="1" s="1"/>
  <c r="B275" i="1"/>
  <c r="B274" i="1"/>
  <c r="R274" i="1" s="1"/>
  <c r="B273" i="1"/>
  <c r="R273" i="1" s="1"/>
  <c r="B272" i="1"/>
  <c r="R272" i="1" s="1"/>
  <c r="B271" i="1"/>
  <c r="R271" i="1" s="1"/>
  <c r="B270" i="1"/>
  <c r="R270" i="1" s="1"/>
  <c r="B269" i="1"/>
  <c r="R269" i="1" s="1"/>
  <c r="B268" i="1"/>
  <c r="R268" i="1" s="1"/>
  <c r="B267" i="1"/>
  <c r="B266" i="1"/>
  <c r="R266" i="1" s="1"/>
  <c r="B265" i="1"/>
  <c r="R265" i="1" s="1"/>
  <c r="B264" i="1"/>
  <c r="R264" i="1" s="1"/>
  <c r="B263" i="1"/>
  <c r="R263" i="1" s="1"/>
  <c r="B262" i="1"/>
  <c r="R262" i="1" s="1"/>
  <c r="B261" i="1"/>
  <c r="B260" i="1"/>
  <c r="R260" i="1" s="1"/>
  <c r="B259" i="1"/>
  <c r="B258" i="1"/>
  <c r="R258" i="1" s="1"/>
  <c r="B257" i="1"/>
  <c r="R257" i="1" s="1"/>
  <c r="R256" i="1"/>
  <c r="B256" i="1"/>
  <c r="B255" i="1"/>
  <c r="R255" i="1" s="1"/>
  <c r="B254" i="1"/>
  <c r="R254" i="1" s="1"/>
  <c r="B253" i="1"/>
  <c r="B252" i="1"/>
  <c r="B251" i="1"/>
  <c r="B250" i="1"/>
  <c r="B249" i="1"/>
  <c r="R249" i="1" s="1"/>
  <c r="B248" i="1"/>
  <c r="R248" i="1" s="1"/>
  <c r="B247" i="1"/>
  <c r="R247" i="1" s="1"/>
  <c r="B246" i="1"/>
  <c r="R246" i="1" s="1"/>
  <c r="B245" i="1"/>
  <c r="B244" i="1"/>
  <c r="B243" i="1"/>
  <c r="B242" i="1"/>
  <c r="B241" i="1"/>
  <c r="R241" i="1" s="1"/>
  <c r="B240" i="1"/>
  <c r="B239" i="1"/>
  <c r="R238" i="1"/>
  <c r="B238" i="1"/>
  <c r="B237" i="1"/>
  <c r="B236" i="1"/>
  <c r="B235" i="1"/>
  <c r="B234" i="1"/>
  <c r="R234" i="1" s="1"/>
  <c r="B233" i="1"/>
  <c r="B232" i="1"/>
  <c r="R232" i="1" s="1"/>
  <c r="B231" i="1"/>
  <c r="B230" i="1"/>
  <c r="B229" i="1"/>
  <c r="B228" i="1"/>
  <c r="R228" i="1" s="1"/>
  <c r="B227" i="1"/>
  <c r="R219" i="1"/>
  <c r="J219" i="1"/>
  <c r="R218" i="1"/>
  <c r="J218" i="1"/>
  <c r="R217" i="1"/>
  <c r="J217" i="1"/>
  <c r="R216" i="1"/>
  <c r="J216" i="1"/>
  <c r="R215" i="1"/>
  <c r="J215" i="1"/>
  <c r="R214" i="1"/>
  <c r="J214" i="1"/>
  <c r="R213" i="1"/>
  <c r="J213" i="1"/>
  <c r="R212" i="1"/>
  <c r="J212" i="1"/>
  <c r="R211" i="1"/>
  <c r="J211" i="1"/>
  <c r="R210" i="1"/>
  <c r="J210" i="1"/>
  <c r="R209" i="1"/>
  <c r="J209" i="1"/>
  <c r="R208" i="1"/>
  <c r="J208" i="1"/>
  <c r="R207" i="1"/>
  <c r="J207" i="1"/>
  <c r="R206" i="1"/>
  <c r="J206" i="1"/>
  <c r="R205" i="1"/>
  <c r="J205" i="1"/>
  <c r="R204" i="1"/>
  <c r="J204" i="1"/>
  <c r="R203" i="1"/>
  <c r="J203" i="1"/>
  <c r="R202" i="1"/>
  <c r="J202" i="1"/>
  <c r="R201" i="1"/>
  <c r="J201" i="1"/>
  <c r="R200" i="1"/>
  <c r="J200" i="1"/>
  <c r="R199" i="1"/>
  <c r="J199" i="1"/>
  <c r="R198" i="1"/>
  <c r="J198" i="1"/>
  <c r="R197" i="1"/>
  <c r="J197" i="1"/>
  <c r="R196" i="1"/>
  <c r="J196" i="1"/>
  <c r="R195" i="1"/>
  <c r="J195" i="1"/>
  <c r="R194" i="1"/>
  <c r="J194" i="1"/>
  <c r="R193" i="1"/>
  <c r="J193" i="1"/>
  <c r="R192" i="1"/>
  <c r="J192" i="1"/>
  <c r="R191" i="1"/>
  <c r="J191" i="1"/>
  <c r="R190" i="1"/>
  <c r="J190" i="1"/>
  <c r="R189" i="1"/>
  <c r="J189" i="1"/>
  <c r="R188" i="1"/>
  <c r="J188" i="1"/>
  <c r="R187" i="1"/>
  <c r="J187" i="1"/>
  <c r="R186" i="1"/>
  <c r="J186" i="1"/>
  <c r="R185" i="1"/>
  <c r="J185" i="1"/>
  <c r="R184" i="1"/>
  <c r="J184" i="1"/>
  <c r="R183" i="1"/>
  <c r="J183" i="1"/>
  <c r="R182" i="1"/>
  <c r="J182" i="1"/>
  <c r="R181" i="1"/>
  <c r="J181" i="1"/>
  <c r="R180" i="1"/>
  <c r="J180" i="1"/>
  <c r="R179" i="1"/>
  <c r="J179" i="1"/>
  <c r="R178" i="1"/>
  <c r="J178" i="1"/>
  <c r="R177" i="1"/>
  <c r="J177" i="1"/>
  <c r="R176" i="1"/>
  <c r="J176" i="1"/>
  <c r="R175" i="1"/>
  <c r="J175" i="1"/>
  <c r="R174" i="1"/>
  <c r="J174" i="1"/>
  <c r="R173" i="1"/>
  <c r="J173" i="1"/>
  <c r="R172" i="1"/>
  <c r="J172" i="1"/>
  <c r="R171" i="1"/>
  <c r="J171" i="1"/>
  <c r="R170" i="1"/>
  <c r="J170" i="1"/>
  <c r="R169" i="1"/>
  <c r="J169" i="1"/>
  <c r="G168" i="1"/>
  <c r="I168" i="1" s="1"/>
  <c r="J168" i="1"/>
  <c r="E160" i="1"/>
  <c r="R155" i="1"/>
  <c r="B154" i="1"/>
  <c r="R154" i="1" s="1"/>
  <c r="R153" i="1"/>
  <c r="B153" i="1"/>
  <c r="B152" i="1"/>
  <c r="R152" i="1" s="1"/>
  <c r="B151" i="1"/>
  <c r="R151" i="1" s="1"/>
  <c r="B150" i="1"/>
  <c r="R150" i="1" s="1"/>
  <c r="B149" i="1"/>
  <c r="R149" i="1" s="1"/>
  <c r="B148" i="1"/>
  <c r="R148" i="1" s="1"/>
  <c r="B147" i="1"/>
  <c r="R147" i="1" s="1"/>
  <c r="B146" i="1"/>
  <c r="R146" i="1" s="1"/>
  <c r="B145" i="1"/>
  <c r="R145" i="1" s="1"/>
  <c r="B144" i="1"/>
  <c r="R144" i="1" s="1"/>
  <c r="B143" i="1"/>
  <c r="R143" i="1" s="1"/>
  <c r="B142" i="1"/>
  <c r="R142" i="1" s="1"/>
  <c r="B141" i="1"/>
  <c r="R141" i="1" s="1"/>
  <c r="B140" i="1"/>
  <c r="R140" i="1" s="1"/>
  <c r="B139" i="1"/>
  <c r="R139" i="1" s="1"/>
  <c r="B138" i="1"/>
  <c r="R138" i="1" s="1"/>
  <c r="B137" i="1"/>
  <c r="R137" i="1" s="1"/>
  <c r="B136" i="1"/>
  <c r="R136" i="1" s="1"/>
  <c r="B135" i="1"/>
  <c r="R135" i="1" s="1"/>
  <c r="B134" i="1"/>
  <c r="R134" i="1" s="1"/>
  <c r="B133" i="1"/>
  <c r="R133" i="1" s="1"/>
  <c r="B132" i="1"/>
  <c r="R132" i="1" s="1"/>
  <c r="B131" i="1"/>
  <c r="R131" i="1" s="1"/>
  <c r="B130" i="1"/>
  <c r="R130" i="1" s="1"/>
  <c r="B129" i="1"/>
  <c r="R129" i="1" s="1"/>
  <c r="B128" i="1"/>
  <c r="R128" i="1" s="1"/>
  <c r="R127" i="1"/>
  <c r="B127" i="1"/>
  <c r="B126" i="1"/>
  <c r="R126" i="1" s="1"/>
  <c r="R125" i="1"/>
  <c r="B125" i="1"/>
  <c r="B124" i="1"/>
  <c r="R124" i="1" s="1"/>
  <c r="B123" i="1"/>
  <c r="R123" i="1" s="1"/>
  <c r="B122" i="1"/>
  <c r="R122" i="1" s="1"/>
  <c r="B121" i="1"/>
  <c r="R121" i="1" s="1"/>
  <c r="B120" i="1"/>
  <c r="R120" i="1" s="1"/>
  <c r="B119" i="1"/>
  <c r="R119" i="1" s="1"/>
  <c r="B118" i="1"/>
  <c r="R118" i="1" s="1"/>
  <c r="B117" i="1"/>
  <c r="R117" i="1" s="1"/>
  <c r="B116" i="1"/>
  <c r="R116" i="1" s="1"/>
  <c r="B115" i="1"/>
  <c r="R115" i="1" s="1"/>
  <c r="B114" i="1"/>
  <c r="R114" i="1" s="1"/>
  <c r="B113" i="1"/>
  <c r="R113" i="1" s="1"/>
  <c r="B112" i="1"/>
  <c r="R112" i="1" s="1"/>
  <c r="B111" i="1"/>
  <c r="R111" i="1" s="1"/>
  <c r="B110" i="1"/>
  <c r="R110" i="1" s="1"/>
  <c r="R109" i="1"/>
  <c r="B109" i="1"/>
  <c r="B108" i="1"/>
  <c r="R108" i="1" s="1"/>
  <c r="B107" i="1"/>
  <c r="R107" i="1" s="1"/>
  <c r="B106" i="1"/>
  <c r="R106" i="1" s="1"/>
  <c r="B105" i="1"/>
  <c r="R105" i="1" s="1"/>
  <c r="B104" i="1"/>
  <c r="R104" i="1" s="1"/>
  <c r="C169" i="1" l="1"/>
  <c r="G169" i="1" s="1"/>
  <c r="G278" i="1"/>
  <c r="R230" i="1"/>
  <c r="R240" i="1"/>
  <c r="D219" i="1"/>
  <c r="D155" i="1"/>
  <c r="S278" i="1" s="1"/>
  <c r="T277" i="1" s="1"/>
  <c r="R229" i="1"/>
  <c r="R250" i="1"/>
  <c r="R245" i="1"/>
  <c r="R252" i="1"/>
  <c r="H168" i="1"/>
  <c r="K168" i="1" s="1"/>
  <c r="H169" i="1" s="1"/>
  <c r="C104" i="1"/>
  <c r="G104" i="1" s="1"/>
  <c r="H104" i="1" s="1"/>
  <c r="R237" i="1"/>
  <c r="R239" i="1"/>
  <c r="R227" i="1"/>
  <c r="I227" i="1"/>
  <c r="R231" i="1"/>
  <c r="R244" i="1"/>
  <c r="R242" i="1"/>
  <c r="R233" i="1"/>
  <c r="R236" i="1"/>
  <c r="R267" i="1"/>
  <c r="R243" i="1"/>
  <c r="R235" i="1"/>
  <c r="R259" i="1"/>
  <c r="R261" i="1"/>
  <c r="R275" i="1"/>
  <c r="R251" i="1"/>
  <c r="R253" i="1"/>
  <c r="I169" i="1" l="1"/>
  <c r="K169" i="1" s="1"/>
  <c r="H170" i="1" s="1"/>
  <c r="C170" i="1"/>
  <c r="G170" i="1" s="1"/>
  <c r="J104" i="1"/>
  <c r="C105" i="1"/>
  <c r="F228" i="1"/>
  <c r="I228" i="1" s="1"/>
  <c r="F229" i="1" s="1"/>
  <c r="I229" i="1" s="1"/>
  <c r="K227" i="1"/>
  <c r="L227" i="1" s="1"/>
  <c r="S277" i="1"/>
  <c r="T276" i="1" s="1"/>
  <c r="U277" i="1"/>
  <c r="C227" i="1"/>
  <c r="E227" i="1" s="1"/>
  <c r="I104" i="1"/>
  <c r="L104" i="1" s="1"/>
  <c r="F230" i="1" l="1"/>
  <c r="I230" i="1" s="1"/>
  <c r="K229" i="1"/>
  <c r="L229" i="1" s="1"/>
  <c r="K228" i="1"/>
  <c r="L228" i="1" s="1"/>
  <c r="I170" i="1"/>
  <c r="K170" i="1" s="1"/>
  <c r="H171" i="1" s="1"/>
  <c r="C171" i="1"/>
  <c r="G171" i="1" s="1"/>
  <c r="G105" i="1"/>
  <c r="H105" i="1"/>
  <c r="U276" i="1"/>
  <c r="S276" i="1"/>
  <c r="T275" i="1" s="1"/>
  <c r="K230" i="1" l="1"/>
  <c r="L230" i="1" s="1"/>
  <c r="F231" i="1"/>
  <c r="I231" i="1" s="1"/>
  <c r="I171" i="1"/>
  <c r="K171" i="1" s="1"/>
  <c r="H172" i="1" s="1"/>
  <c r="C172" i="1"/>
  <c r="G172" i="1" s="1"/>
  <c r="J105" i="1"/>
  <c r="C106" i="1"/>
  <c r="I105" i="1"/>
  <c r="L105" i="1" s="1"/>
  <c r="C228" i="1"/>
  <c r="E228" i="1" s="1"/>
  <c r="U275" i="1"/>
  <c r="S275" i="1"/>
  <c r="T274" i="1" s="1"/>
  <c r="K231" i="1" l="1"/>
  <c r="L231" i="1" s="1"/>
  <c r="F232" i="1"/>
  <c r="I232" i="1" s="1"/>
  <c r="C173" i="1"/>
  <c r="G173" i="1" s="1"/>
  <c r="I172" i="1"/>
  <c r="K172" i="1" s="1"/>
  <c r="H173" i="1" s="1"/>
  <c r="G106" i="1"/>
  <c r="H106" i="1"/>
  <c r="C107" i="1" s="1"/>
  <c r="S274" i="1"/>
  <c r="T273" i="1" s="1"/>
  <c r="U274" i="1"/>
  <c r="F233" i="1" l="1"/>
  <c r="I233" i="1" s="1"/>
  <c r="K232" i="1"/>
  <c r="L232" i="1" s="1"/>
  <c r="C174" i="1"/>
  <c r="G174" i="1" s="1"/>
  <c r="I173" i="1"/>
  <c r="K173" i="1" s="1"/>
  <c r="H174" i="1" s="1"/>
  <c r="G107" i="1"/>
  <c r="H107" i="1"/>
  <c r="C108" i="1" s="1"/>
  <c r="I106" i="1"/>
  <c r="L106" i="1" s="1"/>
  <c r="C229" i="1"/>
  <c r="E229" i="1" s="1"/>
  <c r="S273" i="1"/>
  <c r="T272" i="1" s="1"/>
  <c r="U273" i="1"/>
  <c r="F234" i="1" l="1"/>
  <c r="I234" i="1" s="1"/>
  <c r="K233" i="1"/>
  <c r="L233" i="1" s="1"/>
  <c r="I174" i="1"/>
  <c r="K174" i="1" s="1"/>
  <c r="H175" i="1" s="1"/>
  <c r="C175" i="1"/>
  <c r="G175" i="1" s="1"/>
  <c r="G108" i="1"/>
  <c r="H108" i="1"/>
  <c r="C109" i="1" s="1"/>
  <c r="C230" i="1"/>
  <c r="E230" i="1" s="1"/>
  <c r="I107" i="1"/>
  <c r="L107" i="1" s="1"/>
  <c r="U272" i="1"/>
  <c r="S272" i="1"/>
  <c r="T271" i="1" s="1"/>
  <c r="F235" i="1" l="1"/>
  <c r="I235" i="1" s="1"/>
  <c r="K234" i="1"/>
  <c r="L234" i="1" s="1"/>
  <c r="C176" i="1"/>
  <c r="G176" i="1" s="1"/>
  <c r="I175" i="1"/>
  <c r="K175" i="1" s="1"/>
  <c r="H176" i="1" s="1"/>
  <c r="C231" i="1"/>
  <c r="E231" i="1" s="1"/>
  <c r="I108" i="1"/>
  <c r="L108" i="1" s="1"/>
  <c r="G109" i="1"/>
  <c r="H109" i="1"/>
  <c r="C110" i="1" s="1"/>
  <c r="U271" i="1"/>
  <c r="S271" i="1"/>
  <c r="T270" i="1" s="1"/>
  <c r="F236" i="1" l="1"/>
  <c r="I236" i="1" s="1"/>
  <c r="K235" i="1"/>
  <c r="L235" i="1" s="1"/>
  <c r="I176" i="1"/>
  <c r="K176" i="1" s="1"/>
  <c r="H177" i="1" s="1"/>
  <c r="C177" i="1"/>
  <c r="G177" i="1" s="1"/>
  <c r="I109" i="1"/>
  <c r="L109" i="1" s="1"/>
  <c r="C232" i="1"/>
  <c r="E232" i="1" s="1"/>
  <c r="H110" i="1"/>
  <c r="C111" i="1" s="1"/>
  <c r="G110" i="1"/>
  <c r="U270" i="1"/>
  <c r="S270" i="1"/>
  <c r="T269" i="1" s="1"/>
  <c r="F237" i="1" l="1"/>
  <c r="I237" i="1" s="1"/>
  <c r="K236" i="1"/>
  <c r="L236" i="1" s="1"/>
  <c r="I177" i="1"/>
  <c r="K177" i="1" s="1"/>
  <c r="H178" i="1" s="1"/>
  <c r="C178" i="1"/>
  <c r="G178" i="1" s="1"/>
  <c r="C233" i="1"/>
  <c r="E233" i="1" s="1"/>
  <c r="I110" i="1"/>
  <c r="L110" i="1" s="1"/>
  <c r="G111" i="1"/>
  <c r="H111" i="1"/>
  <c r="C112" i="1" s="1"/>
  <c r="S269" i="1"/>
  <c r="T268" i="1" s="1"/>
  <c r="U269" i="1"/>
  <c r="K237" i="1" l="1"/>
  <c r="L237" i="1" s="1"/>
  <c r="F238" i="1"/>
  <c r="I238" i="1" s="1"/>
  <c r="C179" i="1"/>
  <c r="G179" i="1" s="1"/>
  <c r="I178" i="1"/>
  <c r="K178" i="1" s="1"/>
  <c r="H179" i="1" s="1"/>
  <c r="G112" i="1"/>
  <c r="H112" i="1"/>
  <c r="C113" i="1" s="1"/>
  <c r="C234" i="1"/>
  <c r="E234" i="1" s="1"/>
  <c r="I111" i="1"/>
  <c r="L111" i="1" s="1"/>
  <c r="U268" i="1"/>
  <c r="S268" i="1"/>
  <c r="T267" i="1" s="1"/>
  <c r="K238" i="1" l="1"/>
  <c r="L238" i="1" s="1"/>
  <c r="F239" i="1"/>
  <c r="I239" i="1" s="1"/>
  <c r="I179" i="1"/>
  <c r="K179" i="1" s="1"/>
  <c r="H180" i="1" s="1"/>
  <c r="C180" i="1"/>
  <c r="G180" i="1" s="1"/>
  <c r="G113" i="1"/>
  <c r="H113" i="1"/>
  <c r="C114" i="1" s="1"/>
  <c r="I112" i="1"/>
  <c r="L112" i="1" s="1"/>
  <c r="C235" i="1"/>
  <c r="E235" i="1" s="1"/>
  <c r="S267" i="1"/>
  <c r="T266" i="1" s="1"/>
  <c r="U267" i="1"/>
  <c r="F240" i="1" l="1"/>
  <c r="I240" i="1" s="1"/>
  <c r="K239" i="1"/>
  <c r="L239" i="1" s="1"/>
  <c r="C181" i="1"/>
  <c r="G181" i="1" s="1"/>
  <c r="I180" i="1"/>
  <c r="K180" i="1" s="1"/>
  <c r="H181" i="1" s="1"/>
  <c r="G114" i="1"/>
  <c r="H114" i="1"/>
  <c r="C115" i="1" s="1"/>
  <c r="C236" i="1"/>
  <c r="E236" i="1" s="1"/>
  <c r="I113" i="1"/>
  <c r="L113" i="1" s="1"/>
  <c r="S266" i="1"/>
  <c r="T265" i="1" s="1"/>
  <c r="U266" i="1"/>
  <c r="F241" i="1" l="1"/>
  <c r="I241" i="1" s="1"/>
  <c r="K240" i="1"/>
  <c r="L240" i="1" s="1"/>
  <c r="I181" i="1"/>
  <c r="K181" i="1" s="1"/>
  <c r="H182" i="1" s="1"/>
  <c r="C182" i="1"/>
  <c r="G182" i="1" s="1"/>
  <c r="G115" i="1"/>
  <c r="H115" i="1"/>
  <c r="C116" i="1" s="1"/>
  <c r="I114" i="1"/>
  <c r="L114" i="1" s="1"/>
  <c r="C237" i="1"/>
  <c r="E237" i="1" s="1"/>
  <c r="U265" i="1"/>
  <c r="S265" i="1"/>
  <c r="T264" i="1" s="1"/>
  <c r="F242" i="1" l="1"/>
  <c r="I242" i="1" s="1"/>
  <c r="K241" i="1"/>
  <c r="L241" i="1" s="1"/>
  <c r="C183" i="1"/>
  <c r="G183" i="1" s="1"/>
  <c r="I182" i="1"/>
  <c r="K182" i="1" s="1"/>
  <c r="H183" i="1" s="1"/>
  <c r="C238" i="1"/>
  <c r="E238" i="1" s="1"/>
  <c r="I115" i="1"/>
  <c r="L115" i="1" s="1"/>
  <c r="G116" i="1"/>
  <c r="H116" i="1"/>
  <c r="C117" i="1" s="1"/>
  <c r="U264" i="1"/>
  <c r="S264" i="1"/>
  <c r="T263" i="1" s="1"/>
  <c r="F243" i="1" l="1"/>
  <c r="I243" i="1" s="1"/>
  <c r="K242" i="1"/>
  <c r="L242" i="1" s="1"/>
  <c r="C184" i="1"/>
  <c r="G184" i="1" s="1"/>
  <c r="I183" i="1"/>
  <c r="K183" i="1" s="1"/>
  <c r="H184" i="1" s="1"/>
  <c r="C239" i="1"/>
  <c r="E239" i="1" s="1"/>
  <c r="I116" i="1"/>
  <c r="L116" i="1" s="1"/>
  <c r="G117" i="1"/>
  <c r="H117" i="1"/>
  <c r="C118" i="1" s="1"/>
  <c r="U263" i="1"/>
  <c r="S263" i="1"/>
  <c r="T262" i="1" s="1"/>
  <c r="F244" i="1" l="1"/>
  <c r="I244" i="1" s="1"/>
  <c r="K243" i="1"/>
  <c r="L243" i="1" s="1"/>
  <c r="I184" i="1"/>
  <c r="K184" i="1" s="1"/>
  <c r="H185" i="1" s="1"/>
  <c r="C185" i="1"/>
  <c r="G185" i="1" s="1"/>
  <c r="G118" i="1"/>
  <c r="H118" i="1"/>
  <c r="C119" i="1" s="1"/>
  <c r="I117" i="1"/>
  <c r="L117" i="1" s="1"/>
  <c r="C240" i="1"/>
  <c r="E240" i="1" s="1"/>
  <c r="U262" i="1"/>
  <c r="S262" i="1"/>
  <c r="T261" i="1" s="1"/>
  <c r="F245" i="1" l="1"/>
  <c r="I245" i="1" s="1"/>
  <c r="K244" i="1"/>
  <c r="L244" i="1" s="1"/>
  <c r="I185" i="1"/>
  <c r="K185" i="1" s="1"/>
  <c r="H186" i="1" s="1"/>
  <c r="C186" i="1"/>
  <c r="G186" i="1" s="1"/>
  <c r="G119" i="1"/>
  <c r="H119" i="1"/>
  <c r="C120" i="1" s="1"/>
  <c r="C241" i="1"/>
  <c r="E241" i="1" s="1"/>
  <c r="I118" i="1"/>
  <c r="L118" i="1" s="1"/>
  <c r="U261" i="1"/>
  <c r="S261" i="1"/>
  <c r="T260" i="1" s="1"/>
  <c r="K245" i="1" l="1"/>
  <c r="L245" i="1" s="1"/>
  <c r="F246" i="1"/>
  <c r="I246" i="1" s="1"/>
  <c r="C187" i="1"/>
  <c r="G187" i="1" s="1"/>
  <c r="I186" i="1"/>
  <c r="K186" i="1" s="1"/>
  <c r="H187" i="1" s="1"/>
  <c r="G120" i="1"/>
  <c r="H120" i="1"/>
  <c r="C121" i="1" s="1"/>
  <c r="I119" i="1"/>
  <c r="L119" i="1" s="1"/>
  <c r="C242" i="1"/>
  <c r="E242" i="1" s="1"/>
  <c r="U260" i="1"/>
  <c r="S260" i="1"/>
  <c r="T259" i="1" s="1"/>
  <c r="F247" i="1" l="1"/>
  <c r="I247" i="1" s="1"/>
  <c r="K246" i="1"/>
  <c r="L246" i="1" s="1"/>
  <c r="I187" i="1"/>
  <c r="K187" i="1" s="1"/>
  <c r="H188" i="1" s="1"/>
  <c r="C188" i="1"/>
  <c r="G188" i="1" s="1"/>
  <c r="G121" i="1"/>
  <c r="H121" i="1"/>
  <c r="C122" i="1" s="1"/>
  <c r="I120" i="1"/>
  <c r="L120" i="1" s="1"/>
  <c r="C243" i="1"/>
  <c r="E243" i="1" s="1"/>
  <c r="U259" i="1"/>
  <c r="S259" i="1"/>
  <c r="T258" i="1" s="1"/>
  <c r="K247" i="1" l="1"/>
  <c r="L247" i="1" s="1"/>
  <c r="F248" i="1"/>
  <c r="I248" i="1" s="1"/>
  <c r="I188" i="1"/>
  <c r="K188" i="1" s="1"/>
  <c r="H189" i="1" s="1"/>
  <c r="C189" i="1"/>
  <c r="G189" i="1" s="1"/>
  <c r="G122" i="1"/>
  <c r="H122" i="1"/>
  <c r="C123" i="1" s="1"/>
  <c r="C244" i="1"/>
  <c r="E244" i="1" s="1"/>
  <c r="I121" i="1"/>
  <c r="L121" i="1" s="1"/>
  <c r="S258" i="1"/>
  <c r="T257" i="1" s="1"/>
  <c r="U258" i="1"/>
  <c r="F249" i="1" l="1"/>
  <c r="I249" i="1" s="1"/>
  <c r="K248" i="1"/>
  <c r="L248" i="1" s="1"/>
  <c r="C190" i="1"/>
  <c r="G190" i="1" s="1"/>
  <c r="I189" i="1"/>
  <c r="K189" i="1" s="1"/>
  <c r="H190" i="1" s="1"/>
  <c r="G123" i="1"/>
  <c r="H123" i="1"/>
  <c r="C124" i="1" s="1"/>
  <c r="C245" i="1"/>
  <c r="E245" i="1" s="1"/>
  <c r="I122" i="1"/>
  <c r="L122" i="1" s="1"/>
  <c r="S257" i="1"/>
  <c r="T256" i="1" s="1"/>
  <c r="U257" i="1"/>
  <c r="F250" i="1" l="1"/>
  <c r="I250" i="1" s="1"/>
  <c r="K249" i="1"/>
  <c r="L249" i="1" s="1"/>
  <c r="C191" i="1"/>
  <c r="G191" i="1" s="1"/>
  <c r="I190" i="1"/>
  <c r="K190" i="1" s="1"/>
  <c r="H191" i="1" s="1"/>
  <c r="G124" i="1"/>
  <c r="H124" i="1"/>
  <c r="C125" i="1" s="1"/>
  <c r="C246" i="1"/>
  <c r="E246" i="1" s="1"/>
  <c r="I123" i="1"/>
  <c r="L123" i="1" s="1"/>
  <c r="U256" i="1"/>
  <c r="S256" i="1"/>
  <c r="T255" i="1" s="1"/>
  <c r="F251" i="1" l="1"/>
  <c r="I251" i="1" s="1"/>
  <c r="K250" i="1"/>
  <c r="L250" i="1" s="1"/>
  <c r="C192" i="1"/>
  <c r="G192" i="1" s="1"/>
  <c r="I191" i="1"/>
  <c r="K191" i="1" s="1"/>
  <c r="H192" i="1" s="1"/>
  <c r="G125" i="1"/>
  <c r="H125" i="1"/>
  <c r="C126" i="1" s="1"/>
  <c r="I124" i="1"/>
  <c r="L124" i="1" s="1"/>
  <c r="C247" i="1"/>
  <c r="E247" i="1" s="1"/>
  <c r="S255" i="1"/>
  <c r="T254" i="1" s="1"/>
  <c r="U255" i="1"/>
  <c r="K251" i="1" l="1"/>
  <c r="L251" i="1" s="1"/>
  <c r="F252" i="1"/>
  <c r="I252" i="1" s="1"/>
  <c r="C193" i="1"/>
  <c r="G193" i="1" s="1"/>
  <c r="I192" i="1"/>
  <c r="K192" i="1" s="1"/>
  <c r="H193" i="1" s="1"/>
  <c r="G126" i="1"/>
  <c r="H126" i="1"/>
  <c r="C127" i="1" s="1"/>
  <c r="I125" i="1"/>
  <c r="L125" i="1" s="1"/>
  <c r="C248" i="1"/>
  <c r="E248" i="1" s="1"/>
  <c r="U254" i="1"/>
  <c r="S254" i="1"/>
  <c r="T253" i="1" s="1"/>
  <c r="K252" i="1" l="1"/>
  <c r="L252" i="1" s="1"/>
  <c r="F253" i="1"/>
  <c r="I253" i="1" s="1"/>
  <c r="C194" i="1"/>
  <c r="G194" i="1" s="1"/>
  <c r="I193" i="1"/>
  <c r="K193" i="1" s="1"/>
  <c r="H194" i="1" s="1"/>
  <c r="G127" i="1"/>
  <c r="H127" i="1"/>
  <c r="C128" i="1" s="1"/>
  <c r="C249" i="1"/>
  <c r="E249" i="1" s="1"/>
  <c r="I126" i="1"/>
  <c r="L126" i="1" s="1"/>
  <c r="U253" i="1"/>
  <c r="S253" i="1"/>
  <c r="T252" i="1" s="1"/>
  <c r="K253" i="1" l="1"/>
  <c r="L253" i="1" s="1"/>
  <c r="F254" i="1"/>
  <c r="I254" i="1" s="1"/>
  <c r="C195" i="1"/>
  <c r="G195" i="1" s="1"/>
  <c r="I194" i="1"/>
  <c r="K194" i="1" s="1"/>
  <c r="H195" i="1" s="1"/>
  <c r="G128" i="1"/>
  <c r="H128" i="1"/>
  <c r="C129" i="1" s="1"/>
  <c r="I127" i="1"/>
  <c r="L127" i="1" s="1"/>
  <c r="C250" i="1"/>
  <c r="E250" i="1" s="1"/>
  <c r="U252" i="1"/>
  <c r="S252" i="1"/>
  <c r="T251" i="1" s="1"/>
  <c r="F255" i="1" l="1"/>
  <c r="I255" i="1" s="1"/>
  <c r="K254" i="1"/>
  <c r="L254" i="1" s="1"/>
  <c r="I195" i="1"/>
  <c r="K195" i="1" s="1"/>
  <c r="H196" i="1" s="1"/>
  <c r="C196" i="1"/>
  <c r="G196" i="1" s="1"/>
  <c r="H129" i="1"/>
  <c r="C130" i="1" s="1"/>
  <c r="G129" i="1"/>
  <c r="C251" i="1"/>
  <c r="E251" i="1" s="1"/>
  <c r="M251" i="1" s="1"/>
  <c r="I128" i="1"/>
  <c r="L128" i="1" s="1"/>
  <c r="U251" i="1"/>
  <c r="S251" i="1"/>
  <c r="T250" i="1" s="1"/>
  <c r="F256" i="1" l="1"/>
  <c r="I256" i="1" s="1"/>
  <c r="K255" i="1"/>
  <c r="L255" i="1" s="1"/>
  <c r="I196" i="1"/>
  <c r="K196" i="1" s="1"/>
  <c r="H197" i="1" s="1"/>
  <c r="C197" i="1"/>
  <c r="G197" i="1" s="1"/>
  <c r="G130" i="1"/>
  <c r="H130" i="1"/>
  <c r="C131" i="1" s="1"/>
  <c r="S250" i="1"/>
  <c r="T249" i="1" s="1"/>
  <c r="U250" i="1"/>
  <c r="M250" i="1" s="1"/>
  <c r="I129" i="1"/>
  <c r="L129" i="1" s="1"/>
  <c r="C252" i="1"/>
  <c r="E252" i="1" s="1"/>
  <c r="M252" i="1" s="1"/>
  <c r="F257" i="1" l="1"/>
  <c r="I257" i="1" s="1"/>
  <c r="K256" i="1"/>
  <c r="L256" i="1" s="1"/>
  <c r="I197" i="1"/>
  <c r="K197" i="1" s="1"/>
  <c r="H198" i="1" s="1"/>
  <c r="C198" i="1"/>
  <c r="G198" i="1" s="1"/>
  <c r="U249" i="1"/>
  <c r="M249" i="1" s="1"/>
  <c r="S249" i="1"/>
  <c r="T248" i="1" s="1"/>
  <c r="G131" i="1"/>
  <c r="H131" i="1"/>
  <c r="C132" i="1" s="1"/>
  <c r="I130" i="1"/>
  <c r="L130" i="1" s="1"/>
  <c r="C253" i="1"/>
  <c r="E253" i="1" s="1"/>
  <c r="M253" i="1" s="1"/>
  <c r="F258" i="1" l="1"/>
  <c r="I258" i="1" s="1"/>
  <c r="K257" i="1"/>
  <c r="L257" i="1" s="1"/>
  <c r="I198" i="1"/>
  <c r="K198" i="1" s="1"/>
  <c r="H199" i="1" s="1"/>
  <c r="C199" i="1"/>
  <c r="G199" i="1" s="1"/>
  <c r="C254" i="1"/>
  <c r="E254" i="1" s="1"/>
  <c r="M254" i="1" s="1"/>
  <c r="I131" i="1"/>
  <c r="L131" i="1" s="1"/>
  <c r="G132" i="1"/>
  <c r="H132" i="1"/>
  <c r="C133" i="1" s="1"/>
  <c r="U248" i="1"/>
  <c r="M248" i="1" s="1"/>
  <c r="S248" i="1"/>
  <c r="T247" i="1" s="1"/>
  <c r="F259" i="1" l="1"/>
  <c r="I259" i="1" s="1"/>
  <c r="K258" i="1"/>
  <c r="L258" i="1" s="1"/>
  <c r="I199" i="1"/>
  <c r="K199" i="1" s="1"/>
  <c r="H200" i="1" s="1"/>
  <c r="C200" i="1"/>
  <c r="G200" i="1" s="1"/>
  <c r="U247" i="1"/>
  <c r="M247" i="1" s="1"/>
  <c r="S247" i="1"/>
  <c r="T246" i="1" s="1"/>
  <c r="C255" i="1"/>
  <c r="E255" i="1" s="1"/>
  <c r="M255" i="1" s="1"/>
  <c r="I132" i="1"/>
  <c r="L132" i="1" s="1"/>
  <c r="G133" i="1"/>
  <c r="H133" i="1"/>
  <c r="C134" i="1" s="1"/>
  <c r="F260" i="1" l="1"/>
  <c r="I260" i="1" s="1"/>
  <c r="K259" i="1"/>
  <c r="L259" i="1" s="1"/>
  <c r="I200" i="1"/>
  <c r="K200" i="1" s="1"/>
  <c r="H201" i="1" s="1"/>
  <c r="C201" i="1"/>
  <c r="G201" i="1" s="1"/>
  <c r="G134" i="1"/>
  <c r="H134" i="1"/>
  <c r="C135" i="1" s="1"/>
  <c r="I133" i="1"/>
  <c r="L133" i="1" s="1"/>
  <c r="C256" i="1"/>
  <c r="E256" i="1" s="1"/>
  <c r="M256" i="1" s="1"/>
  <c r="S246" i="1"/>
  <c r="T245" i="1" s="1"/>
  <c r="U246" i="1"/>
  <c r="M246" i="1" s="1"/>
  <c r="F261" i="1" l="1"/>
  <c r="I261" i="1" s="1"/>
  <c r="K260" i="1"/>
  <c r="L260" i="1" s="1"/>
  <c r="I201" i="1"/>
  <c r="K201" i="1" s="1"/>
  <c r="H202" i="1" s="1"/>
  <c r="C202" i="1"/>
  <c r="G202" i="1" s="1"/>
  <c r="U245" i="1"/>
  <c r="M245" i="1" s="1"/>
  <c r="S245" i="1"/>
  <c r="T244" i="1" s="1"/>
  <c r="G135" i="1"/>
  <c r="H135" i="1"/>
  <c r="C136" i="1" s="1"/>
  <c r="C257" i="1"/>
  <c r="E257" i="1" s="1"/>
  <c r="M257" i="1" s="1"/>
  <c r="I134" i="1"/>
  <c r="L134" i="1" s="1"/>
  <c r="F262" i="1" l="1"/>
  <c r="I262" i="1" s="1"/>
  <c r="K261" i="1"/>
  <c r="L261" i="1" s="1"/>
  <c r="I202" i="1"/>
  <c r="K202" i="1" s="1"/>
  <c r="H203" i="1" s="1"/>
  <c r="C203" i="1"/>
  <c r="G203" i="1" s="1"/>
  <c r="I135" i="1"/>
  <c r="L135" i="1" s="1"/>
  <c r="C258" i="1"/>
  <c r="E258" i="1" s="1"/>
  <c r="M258" i="1" s="1"/>
  <c r="G136" i="1"/>
  <c r="H136" i="1"/>
  <c r="C137" i="1" s="1"/>
  <c r="U244" i="1"/>
  <c r="M244" i="1" s="1"/>
  <c r="S244" i="1"/>
  <c r="T243" i="1" s="1"/>
  <c r="K262" i="1" l="1"/>
  <c r="L262" i="1" s="1"/>
  <c r="F263" i="1"/>
  <c r="I263" i="1" s="1"/>
  <c r="I203" i="1"/>
  <c r="K203" i="1" s="1"/>
  <c r="H204" i="1" s="1"/>
  <c r="C204" i="1"/>
  <c r="G204" i="1" s="1"/>
  <c r="S243" i="1"/>
  <c r="T242" i="1" s="1"/>
  <c r="U243" i="1"/>
  <c r="M243" i="1" s="1"/>
  <c r="G137" i="1"/>
  <c r="H137" i="1"/>
  <c r="C138" i="1" s="1"/>
  <c r="C259" i="1"/>
  <c r="E259" i="1" s="1"/>
  <c r="M259" i="1" s="1"/>
  <c r="I136" i="1"/>
  <c r="L136" i="1" s="1"/>
  <c r="K263" i="1" l="1"/>
  <c r="L263" i="1" s="1"/>
  <c r="F264" i="1"/>
  <c r="I264" i="1" s="1"/>
  <c r="I204" i="1"/>
  <c r="K204" i="1" s="1"/>
  <c r="H205" i="1" s="1"/>
  <c r="C205" i="1"/>
  <c r="G205" i="1" s="1"/>
  <c r="G138" i="1"/>
  <c r="H138" i="1"/>
  <c r="C139" i="1" s="1"/>
  <c r="C260" i="1"/>
  <c r="E260" i="1" s="1"/>
  <c r="M260" i="1" s="1"/>
  <c r="I137" i="1"/>
  <c r="L137" i="1" s="1"/>
  <c r="S242" i="1"/>
  <c r="T241" i="1" s="1"/>
  <c r="U242" i="1"/>
  <c r="M242" i="1" s="1"/>
  <c r="F265" i="1" l="1"/>
  <c r="I265" i="1" s="1"/>
  <c r="K264" i="1"/>
  <c r="L264" i="1" s="1"/>
  <c r="I205" i="1"/>
  <c r="K205" i="1" s="1"/>
  <c r="H206" i="1" s="1"/>
  <c r="C206" i="1"/>
  <c r="G206" i="1" s="1"/>
  <c r="S241" i="1"/>
  <c r="T240" i="1" s="1"/>
  <c r="U241" i="1"/>
  <c r="M241" i="1" s="1"/>
  <c r="G139" i="1"/>
  <c r="H139" i="1"/>
  <c r="C140" i="1" s="1"/>
  <c r="I138" i="1"/>
  <c r="L138" i="1" s="1"/>
  <c r="C261" i="1"/>
  <c r="E261" i="1" s="1"/>
  <c r="M261" i="1" s="1"/>
  <c r="F266" i="1" l="1"/>
  <c r="I266" i="1" s="1"/>
  <c r="K265" i="1"/>
  <c r="L265" i="1" s="1"/>
  <c r="C207" i="1"/>
  <c r="G207" i="1" s="1"/>
  <c r="I206" i="1"/>
  <c r="K206" i="1" s="1"/>
  <c r="H207" i="1" s="1"/>
  <c r="G140" i="1"/>
  <c r="H140" i="1"/>
  <c r="C141" i="1" s="1"/>
  <c r="C262" i="1"/>
  <c r="E262" i="1" s="1"/>
  <c r="M262" i="1" s="1"/>
  <c r="I139" i="1"/>
  <c r="L139" i="1" s="1"/>
  <c r="S240" i="1"/>
  <c r="T239" i="1" s="1"/>
  <c r="U240" i="1"/>
  <c r="M240" i="1" s="1"/>
  <c r="F267" i="1" l="1"/>
  <c r="I267" i="1" s="1"/>
  <c r="K266" i="1"/>
  <c r="L266" i="1" s="1"/>
  <c r="C208" i="1"/>
  <c r="G208" i="1" s="1"/>
  <c r="I207" i="1"/>
  <c r="K207" i="1" s="1"/>
  <c r="H208" i="1" s="1"/>
  <c r="U239" i="1"/>
  <c r="M239" i="1" s="1"/>
  <c r="S239" i="1"/>
  <c r="T238" i="1" s="1"/>
  <c r="G141" i="1"/>
  <c r="H141" i="1"/>
  <c r="C142" i="1" s="1"/>
  <c r="C263" i="1"/>
  <c r="E263" i="1" s="1"/>
  <c r="M263" i="1" s="1"/>
  <c r="I140" i="1"/>
  <c r="L140" i="1" s="1"/>
  <c r="F268" i="1" l="1"/>
  <c r="I268" i="1" s="1"/>
  <c r="K267" i="1"/>
  <c r="L267" i="1" s="1"/>
  <c r="C209" i="1"/>
  <c r="G209" i="1" s="1"/>
  <c r="I208" i="1"/>
  <c r="K208" i="1" s="1"/>
  <c r="H209" i="1" s="1"/>
  <c r="C264" i="1"/>
  <c r="E264" i="1" s="1"/>
  <c r="M264" i="1" s="1"/>
  <c r="I141" i="1"/>
  <c r="L141" i="1" s="1"/>
  <c r="G142" i="1"/>
  <c r="H142" i="1"/>
  <c r="C143" i="1" s="1"/>
  <c r="U238" i="1"/>
  <c r="M238" i="1" s="1"/>
  <c r="S238" i="1"/>
  <c r="T237" i="1" s="1"/>
  <c r="K268" i="1" l="1"/>
  <c r="L268" i="1" s="1"/>
  <c r="F269" i="1"/>
  <c r="I269" i="1" s="1"/>
  <c r="I209" i="1"/>
  <c r="K209" i="1" s="1"/>
  <c r="H210" i="1" s="1"/>
  <c r="C210" i="1"/>
  <c r="G210" i="1" s="1"/>
  <c r="U237" i="1"/>
  <c r="M237" i="1" s="1"/>
  <c r="S237" i="1"/>
  <c r="T236" i="1" s="1"/>
  <c r="G143" i="1"/>
  <c r="H143" i="1"/>
  <c r="C144" i="1" s="1"/>
  <c r="I142" i="1"/>
  <c r="L142" i="1" s="1"/>
  <c r="C265" i="1"/>
  <c r="E265" i="1" s="1"/>
  <c r="M265" i="1" s="1"/>
  <c r="K269" i="1" l="1"/>
  <c r="L269" i="1" s="1"/>
  <c r="F270" i="1"/>
  <c r="I270" i="1" s="1"/>
  <c r="I210" i="1"/>
  <c r="K210" i="1" s="1"/>
  <c r="H211" i="1" s="1"/>
  <c r="C211" i="1"/>
  <c r="G211" i="1" s="1"/>
  <c r="C266" i="1"/>
  <c r="E266" i="1" s="1"/>
  <c r="M266" i="1" s="1"/>
  <c r="I143" i="1"/>
  <c r="L143" i="1" s="1"/>
  <c r="G144" i="1"/>
  <c r="H144" i="1"/>
  <c r="C145" i="1" s="1"/>
  <c r="U236" i="1"/>
  <c r="M236" i="1" s="1"/>
  <c r="S236" i="1"/>
  <c r="T235" i="1" s="1"/>
  <c r="F271" i="1" l="1"/>
  <c r="I271" i="1" s="1"/>
  <c r="K270" i="1"/>
  <c r="L270" i="1" s="1"/>
  <c r="I211" i="1"/>
  <c r="K211" i="1" s="1"/>
  <c r="H212" i="1" s="1"/>
  <c r="C212" i="1"/>
  <c r="G212" i="1" s="1"/>
  <c r="U235" i="1"/>
  <c r="M235" i="1" s="1"/>
  <c r="S235" i="1"/>
  <c r="T234" i="1" s="1"/>
  <c r="H145" i="1"/>
  <c r="C146" i="1" s="1"/>
  <c r="G145" i="1"/>
  <c r="C267" i="1"/>
  <c r="E267" i="1" s="1"/>
  <c r="M267" i="1" s="1"/>
  <c r="I144" i="1"/>
  <c r="L144" i="1" s="1"/>
  <c r="F272" i="1" l="1"/>
  <c r="I272" i="1" s="1"/>
  <c r="K271" i="1"/>
  <c r="L271" i="1" s="1"/>
  <c r="I212" i="1"/>
  <c r="K212" i="1" s="1"/>
  <c r="H213" i="1" s="1"/>
  <c r="C213" i="1"/>
  <c r="G213" i="1" s="1"/>
  <c r="H146" i="1"/>
  <c r="C147" i="1" s="1"/>
  <c r="G146" i="1"/>
  <c r="I145" i="1"/>
  <c r="L145" i="1" s="1"/>
  <c r="C268" i="1"/>
  <c r="E268" i="1" s="1"/>
  <c r="M268" i="1" s="1"/>
  <c r="S234" i="1"/>
  <c r="T233" i="1" s="1"/>
  <c r="U234" i="1"/>
  <c r="M234" i="1" s="1"/>
  <c r="F273" i="1" l="1"/>
  <c r="I273" i="1" s="1"/>
  <c r="K272" i="1"/>
  <c r="L272" i="1" s="1"/>
  <c r="C214" i="1"/>
  <c r="G214" i="1" s="1"/>
  <c r="I213" i="1"/>
  <c r="K213" i="1" s="1"/>
  <c r="H214" i="1" s="1"/>
  <c r="U233" i="1"/>
  <c r="M233" i="1" s="1"/>
  <c r="S233" i="1"/>
  <c r="T232" i="1" s="1"/>
  <c r="C269" i="1"/>
  <c r="E269" i="1" s="1"/>
  <c r="M269" i="1" s="1"/>
  <c r="I146" i="1"/>
  <c r="L146" i="1" s="1"/>
  <c r="G147" i="1"/>
  <c r="H147" i="1"/>
  <c r="C148" i="1" s="1"/>
  <c r="K273" i="1" l="1"/>
  <c r="L273" i="1" s="1"/>
  <c r="F274" i="1"/>
  <c r="I274" i="1" s="1"/>
  <c r="C215" i="1"/>
  <c r="G215" i="1" s="1"/>
  <c r="I214" i="1"/>
  <c r="K214" i="1" s="1"/>
  <c r="H215" i="1" s="1"/>
  <c r="G148" i="1"/>
  <c r="H148" i="1"/>
  <c r="C149" i="1" s="1"/>
  <c r="C270" i="1"/>
  <c r="E270" i="1" s="1"/>
  <c r="M270" i="1" s="1"/>
  <c r="I147" i="1"/>
  <c r="L147" i="1" s="1"/>
  <c r="U232" i="1"/>
  <c r="M232" i="1" s="1"/>
  <c r="S232" i="1"/>
  <c r="T231" i="1" s="1"/>
  <c r="K274" i="1" l="1"/>
  <c r="L274" i="1" s="1"/>
  <c r="F275" i="1"/>
  <c r="I275" i="1" s="1"/>
  <c r="C216" i="1"/>
  <c r="G216" i="1" s="1"/>
  <c r="I215" i="1"/>
  <c r="K215" i="1" s="1"/>
  <c r="H216" i="1" s="1"/>
  <c r="U231" i="1"/>
  <c r="M231" i="1" s="1"/>
  <c r="S231" i="1"/>
  <c r="T230" i="1" s="1"/>
  <c r="G149" i="1"/>
  <c r="H149" i="1"/>
  <c r="C150" i="1" s="1"/>
  <c r="C271" i="1"/>
  <c r="E271" i="1" s="1"/>
  <c r="M271" i="1" s="1"/>
  <c r="I148" i="1"/>
  <c r="L148" i="1" s="1"/>
  <c r="F276" i="1" l="1"/>
  <c r="I276" i="1" s="1"/>
  <c r="K275" i="1"/>
  <c r="L275" i="1" s="1"/>
  <c r="I216" i="1"/>
  <c r="K216" i="1" s="1"/>
  <c r="H217" i="1" s="1"/>
  <c r="C217" i="1"/>
  <c r="G217" i="1" s="1"/>
  <c r="C272" i="1"/>
  <c r="E272" i="1" s="1"/>
  <c r="M272" i="1" s="1"/>
  <c r="I149" i="1"/>
  <c r="L149" i="1" s="1"/>
  <c r="G150" i="1"/>
  <c r="H150" i="1"/>
  <c r="C151" i="1" s="1"/>
  <c r="S230" i="1"/>
  <c r="T229" i="1" s="1"/>
  <c r="U230" i="1"/>
  <c r="M230" i="1" s="1"/>
  <c r="K276" i="1" l="1"/>
  <c r="L276" i="1" s="1"/>
  <c r="F277" i="1"/>
  <c r="I277" i="1" s="1"/>
  <c r="C218" i="1"/>
  <c r="G218" i="1" s="1"/>
  <c r="I217" i="1"/>
  <c r="K217" i="1" s="1"/>
  <c r="H218" i="1" s="1"/>
  <c r="U229" i="1"/>
  <c r="M229" i="1" s="1"/>
  <c r="S229" i="1"/>
  <c r="T228" i="1" s="1"/>
  <c r="G151" i="1"/>
  <c r="H151" i="1"/>
  <c r="C152" i="1" s="1"/>
  <c r="C273" i="1"/>
  <c r="E273" i="1" s="1"/>
  <c r="M273" i="1" s="1"/>
  <c r="I150" i="1"/>
  <c r="L150" i="1" s="1"/>
  <c r="G292" i="1" l="1"/>
  <c r="G305" i="1" s="1"/>
  <c r="F278" i="1"/>
  <c r="I278" i="1" s="1"/>
  <c r="K277" i="1"/>
  <c r="L277" i="1" s="1"/>
  <c r="I218" i="1"/>
  <c r="K218" i="1" s="1"/>
  <c r="C219" i="1"/>
  <c r="G219" i="1" s="1"/>
  <c r="I219" i="1" s="1"/>
  <c r="C274" i="1"/>
  <c r="E274" i="1" s="1"/>
  <c r="M274" i="1" s="1"/>
  <c r="I151" i="1"/>
  <c r="L151" i="1" s="1"/>
  <c r="G152" i="1"/>
  <c r="H152" i="1"/>
  <c r="C153" i="1" s="1"/>
  <c r="U228" i="1"/>
  <c r="M228" i="1" s="1"/>
  <c r="S228" i="1"/>
  <c r="T227" i="1" s="1"/>
  <c r="H305" i="1" l="1"/>
  <c r="K278" i="1"/>
  <c r="L278" i="1" s="1"/>
  <c r="H284" i="1"/>
  <c r="G301" i="1"/>
  <c r="H219" i="1"/>
  <c r="K219" i="1" s="1"/>
  <c r="H301" i="1" s="1"/>
  <c r="U227" i="1"/>
  <c r="M227" i="1" s="1"/>
  <c r="N227" i="1" s="1"/>
  <c r="J228" i="1" s="1"/>
  <c r="N228" i="1" s="1"/>
  <c r="J229" i="1" s="1"/>
  <c r="N229" i="1" s="1"/>
  <c r="J230" i="1" s="1"/>
  <c r="N230" i="1" s="1"/>
  <c r="J231" i="1" s="1"/>
  <c r="N231" i="1" s="1"/>
  <c r="J232" i="1" s="1"/>
  <c r="N232" i="1" s="1"/>
  <c r="J233" i="1" s="1"/>
  <c r="N233" i="1" s="1"/>
  <c r="J234" i="1" s="1"/>
  <c r="N234" i="1" s="1"/>
  <c r="J235" i="1" s="1"/>
  <c r="N235" i="1" s="1"/>
  <c r="J236" i="1" s="1"/>
  <c r="N236" i="1" s="1"/>
  <c r="J237" i="1" s="1"/>
  <c r="N237" i="1" s="1"/>
  <c r="J238" i="1" s="1"/>
  <c r="N238" i="1" s="1"/>
  <c r="J239" i="1" s="1"/>
  <c r="N239" i="1" s="1"/>
  <c r="J240" i="1" s="1"/>
  <c r="N240" i="1" s="1"/>
  <c r="J241" i="1" s="1"/>
  <c r="N241" i="1" s="1"/>
  <c r="J242" i="1" s="1"/>
  <c r="N242" i="1" s="1"/>
  <c r="J243" i="1" s="1"/>
  <c r="N243" i="1" s="1"/>
  <c r="J244" i="1" s="1"/>
  <c r="N244" i="1" s="1"/>
  <c r="J245" i="1" s="1"/>
  <c r="N245" i="1" s="1"/>
  <c r="J246" i="1" s="1"/>
  <c r="N246" i="1" s="1"/>
  <c r="J247" i="1" s="1"/>
  <c r="N247" i="1" s="1"/>
  <c r="J248" i="1" s="1"/>
  <c r="N248" i="1" s="1"/>
  <c r="J249" i="1" s="1"/>
  <c r="N249" i="1" s="1"/>
  <c r="J250" i="1" s="1"/>
  <c r="N250" i="1" s="1"/>
  <c r="J251" i="1" s="1"/>
  <c r="N251" i="1" s="1"/>
  <c r="J252" i="1" s="1"/>
  <c r="N252" i="1" s="1"/>
  <c r="J253" i="1" s="1"/>
  <c r="N253" i="1" s="1"/>
  <c r="J254" i="1" s="1"/>
  <c r="N254" i="1" s="1"/>
  <c r="J255" i="1" s="1"/>
  <c r="N255" i="1" s="1"/>
  <c r="J256" i="1" s="1"/>
  <c r="N256" i="1" s="1"/>
  <c r="J257" i="1" s="1"/>
  <c r="N257" i="1" s="1"/>
  <c r="J258" i="1" s="1"/>
  <c r="N258" i="1" s="1"/>
  <c r="J259" i="1" s="1"/>
  <c r="N259" i="1" s="1"/>
  <c r="J260" i="1" s="1"/>
  <c r="N260" i="1" s="1"/>
  <c r="J261" i="1" s="1"/>
  <c r="N261" i="1" s="1"/>
  <c r="J262" i="1" s="1"/>
  <c r="N262" i="1" s="1"/>
  <c r="J263" i="1" s="1"/>
  <c r="N263" i="1" s="1"/>
  <c r="J264" i="1" s="1"/>
  <c r="N264" i="1" s="1"/>
  <c r="J265" i="1" s="1"/>
  <c r="N265" i="1" s="1"/>
  <c r="J266" i="1" s="1"/>
  <c r="N266" i="1" s="1"/>
  <c r="J267" i="1" s="1"/>
  <c r="N267" i="1" s="1"/>
  <c r="J268" i="1" s="1"/>
  <c r="N268" i="1" s="1"/>
  <c r="J269" i="1" s="1"/>
  <c r="N269" i="1" s="1"/>
  <c r="J270" i="1" s="1"/>
  <c r="N270" i="1" s="1"/>
  <c r="J271" i="1" s="1"/>
  <c r="N271" i="1" s="1"/>
  <c r="J272" i="1" s="1"/>
  <c r="N272" i="1" s="1"/>
  <c r="J273" i="1" s="1"/>
  <c r="N273" i="1" s="1"/>
  <c r="J274" i="1" s="1"/>
  <c r="N274" i="1" s="1"/>
  <c r="J275" i="1" s="1"/>
  <c r="S227" i="1"/>
  <c r="G153" i="1"/>
  <c r="H153" i="1"/>
  <c r="C154" i="1" s="1"/>
  <c r="C275" i="1"/>
  <c r="E275" i="1" s="1"/>
  <c r="M275" i="1" s="1"/>
  <c r="I152" i="1"/>
  <c r="L152" i="1" s="1"/>
  <c r="N275" i="1" l="1"/>
  <c r="J276" i="1" s="1"/>
  <c r="H154" i="1"/>
  <c r="G154" i="1"/>
  <c r="C276" i="1"/>
  <c r="E276" i="1" s="1"/>
  <c r="M276" i="1" s="1"/>
  <c r="I153" i="1"/>
  <c r="L153" i="1" s="1"/>
  <c r="N276" i="1" l="1"/>
  <c r="J277" i="1" s="1"/>
  <c r="C277" i="1"/>
  <c r="E277" i="1" s="1"/>
  <c r="M277" i="1" s="1"/>
  <c r="I154" i="1"/>
  <c r="L160" i="1"/>
  <c r="G297" i="1" s="1"/>
  <c r="C155" i="1"/>
  <c r="N277" i="1" l="1"/>
  <c r="K281" i="1" s="1"/>
  <c r="G291" i="1"/>
  <c r="J154" i="1"/>
  <c r="J153" i="1" s="1"/>
  <c r="J152" i="1" s="1"/>
  <c r="J151" i="1" s="1"/>
  <c r="J150" i="1" s="1"/>
  <c r="J149" i="1" s="1"/>
  <c r="J148" i="1" s="1"/>
  <c r="J147" i="1" s="1"/>
  <c r="J146" i="1" s="1"/>
  <c r="J145" i="1" s="1"/>
  <c r="J144" i="1" s="1"/>
  <c r="J143" i="1" s="1"/>
  <c r="J142" i="1" s="1"/>
  <c r="J141" i="1" s="1"/>
  <c r="J140" i="1" s="1"/>
  <c r="J139" i="1" s="1"/>
  <c r="J138" i="1" s="1"/>
  <c r="J137" i="1" s="1"/>
  <c r="J136" i="1" s="1"/>
  <c r="J135" i="1" s="1"/>
  <c r="J134" i="1" s="1"/>
  <c r="J133" i="1" s="1"/>
  <c r="J132" i="1" s="1"/>
  <c r="J131" i="1" s="1"/>
  <c r="J130" i="1" s="1"/>
  <c r="J129" i="1" s="1"/>
  <c r="J128" i="1" s="1"/>
  <c r="J127" i="1" s="1"/>
  <c r="J126" i="1" s="1"/>
  <c r="J125" i="1" s="1"/>
  <c r="J124" i="1" s="1"/>
  <c r="J123" i="1" s="1"/>
  <c r="J122" i="1" s="1"/>
  <c r="J121" i="1" s="1"/>
  <c r="J120" i="1" s="1"/>
  <c r="J119" i="1" s="1"/>
  <c r="J118" i="1" s="1"/>
  <c r="J117" i="1" s="1"/>
  <c r="J116" i="1" s="1"/>
  <c r="J115" i="1" s="1"/>
  <c r="J114" i="1" s="1"/>
  <c r="J113" i="1" s="1"/>
  <c r="J112" i="1" s="1"/>
  <c r="J111" i="1" s="1"/>
  <c r="J110" i="1" s="1"/>
  <c r="J109" i="1" s="1"/>
  <c r="J108" i="1" s="1"/>
  <c r="J107" i="1" s="1"/>
  <c r="J106" i="1" s="1"/>
  <c r="H155" i="1"/>
  <c r="L161" i="1" s="1"/>
  <c r="H297" i="1" s="1"/>
  <c r="G155" i="1"/>
  <c r="L154" i="1"/>
  <c r="J278" i="1" l="1"/>
  <c r="H285" i="1"/>
  <c r="G302" i="1"/>
  <c r="C278" i="1"/>
  <c r="E278" i="1" s="1"/>
  <c r="M278" i="1" s="1"/>
  <c r="I155" i="1"/>
  <c r="L155" i="1" s="1"/>
  <c r="H299" i="1" s="1"/>
  <c r="G299" i="1"/>
  <c r="G293" i="1"/>
  <c r="G304" i="1"/>
  <c r="N278" i="1" l="1"/>
  <c r="H302" i="1" s="1"/>
  <c r="K155" i="1"/>
  <c r="K154" i="1" s="1"/>
  <c r="K153" i="1" s="1"/>
  <c r="K152" i="1" s="1"/>
  <c r="K151" i="1" s="1"/>
  <c r="K150" i="1" s="1"/>
  <c r="K149" i="1" s="1"/>
  <c r="K148" i="1" s="1"/>
  <c r="K147" i="1" s="1"/>
  <c r="K146" i="1" s="1"/>
  <c r="K145" i="1" s="1"/>
  <c r="K144" i="1" s="1"/>
  <c r="K143" i="1" s="1"/>
  <c r="K142" i="1" s="1"/>
  <c r="K141" i="1" s="1"/>
  <c r="K140" i="1" s="1"/>
  <c r="K139" i="1" s="1"/>
  <c r="K138" i="1" s="1"/>
  <c r="K137" i="1" s="1"/>
  <c r="K136" i="1" s="1"/>
  <c r="K135" i="1" s="1"/>
  <c r="K134" i="1" s="1"/>
  <c r="K133" i="1" s="1"/>
  <c r="K132" i="1" s="1"/>
  <c r="K131" i="1" s="1"/>
  <c r="K130" i="1" s="1"/>
  <c r="K129" i="1" s="1"/>
  <c r="K128" i="1" s="1"/>
  <c r="K127" i="1" s="1"/>
  <c r="K126" i="1" s="1"/>
  <c r="K125" i="1" s="1"/>
  <c r="K124" i="1" s="1"/>
  <c r="K123" i="1" s="1"/>
  <c r="K122" i="1" s="1"/>
  <c r="K121" i="1" s="1"/>
  <c r="K120" i="1" s="1"/>
  <c r="K119" i="1" s="1"/>
  <c r="K118" i="1" s="1"/>
  <c r="K117" i="1" s="1"/>
  <c r="K116" i="1" s="1"/>
  <c r="K115" i="1" s="1"/>
  <c r="K114" i="1" s="1"/>
  <c r="K113" i="1" s="1"/>
  <c r="K112" i="1" s="1"/>
  <c r="K111" i="1" s="1"/>
  <c r="K110" i="1" s="1"/>
  <c r="K109" i="1" s="1"/>
  <c r="K108" i="1" s="1"/>
  <c r="K107" i="1" s="1"/>
  <c r="K106" i="1" s="1"/>
  <c r="K105" i="1" s="1"/>
  <c r="K104" i="1" s="1"/>
  <c r="H30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<sst xmlns="http://schemas.openxmlformats.org/spreadsheetml/2006/main" count="182" uniqueCount="131">
  <si>
    <t>FORD EDR STABILITY CONTROL DATA CALCULATION TEMPLATE (CAN ALSO BE USED FOR CHYRSLER YAW DATA)</t>
  </si>
  <si>
    <t xml:space="preserve">For use in conjunction with article by Sgt. John Bruno and Richard R. (Rick) Ruth, P.E.  </t>
  </si>
  <si>
    <t>Copyright Ruth and Bruno 2015</t>
  </si>
  <si>
    <t xml:space="preserve"> INSTRUCTIONS</t>
  </si>
  <si>
    <t>1. Check to see if your CSV data file has the same column headings/order and spacing as the template below</t>
  </si>
  <si>
    <t xml:space="preserve">3. If no, copy the individual columns and paste one column at a time below </t>
  </si>
  <si>
    <t xml:space="preserve"> It is not necesary to copy the roll angle or roll rate column (usually last)</t>
  </si>
  <si>
    <t>PRE-CRASH DATA -5 TO 0 SEC [2 SAMPLES/SEC] (FIRST RECORD)</t>
  </si>
  <si>
    <t>Times (sec)</t>
  </si>
  <si>
    <t>Accelerator pedal, % full</t>
  </si>
  <si>
    <t>Service brake, on/off</t>
  </si>
  <si>
    <t>Engine RPM</t>
  </si>
  <si>
    <t>4. Type the last STABLE speed value into the box below</t>
  </si>
  <si>
    <t>PRE-CRASH DATA -5 TO 0 SEC [10 SAMPLES/SEC] (FIRST RECORD)</t>
  </si>
  <si>
    <t>Stability Control Lateral Acceleration (g)</t>
  </si>
  <si>
    <t>Stability Control Yaw Rate (deg/sec)</t>
  </si>
  <si>
    <t>Error accumulates over time so use as little time as needed</t>
  </si>
  <si>
    <t>END OF DATA TABLE</t>
  </si>
  <si>
    <t xml:space="preserve">Distance </t>
  </si>
  <si>
    <t xml:space="preserve">Min </t>
  </si>
  <si>
    <t xml:space="preserve">Max </t>
  </si>
  <si>
    <t>Longitudinal</t>
  </si>
  <si>
    <t xml:space="preserve">this </t>
  </si>
  <si>
    <t>Distance</t>
  </si>
  <si>
    <t>from change</t>
  </si>
  <si>
    <t>time</t>
  </si>
  <si>
    <t>g's</t>
  </si>
  <si>
    <t>t</t>
  </si>
  <si>
    <t>interval</t>
  </si>
  <si>
    <t>to impact</t>
  </si>
  <si>
    <t>in input</t>
  </si>
  <si>
    <t xml:space="preserve"> </t>
  </si>
  <si>
    <t>Vx*t</t>
  </si>
  <si>
    <t>C136 is average of C133-C135</t>
  </si>
  <si>
    <t>4% of H20, the last stable speed value =</t>
  </si>
  <si>
    <t>Maximum speed at impact including 4% G135+D141 =</t>
  </si>
  <si>
    <t>Minimum speed at impact including 4% G136 - D141 =</t>
  </si>
  <si>
    <t>CALCULATE LATERAL VELOCITY AND DISPLACEMENT FROM LATERAL ACCELERATION</t>
  </si>
  <si>
    <t xml:space="preserve">Dy = Dy' + ( Vy * t)  </t>
  </si>
  <si>
    <t xml:space="preserve">Previous </t>
  </si>
  <si>
    <t>Cumulative</t>
  </si>
  <si>
    <t xml:space="preserve">Sample </t>
  </si>
  <si>
    <t xml:space="preserve">Velocity </t>
  </si>
  <si>
    <t>Time</t>
  </si>
  <si>
    <t>Vy'</t>
  </si>
  <si>
    <t>g</t>
  </si>
  <si>
    <t>Vy</t>
  </si>
  <si>
    <t>Dy'</t>
  </si>
  <si>
    <t>Dy (accel)</t>
  </si>
  <si>
    <t>C200 is average of C197 to C199</t>
  </si>
  <si>
    <t>CALCULATE LATERAL VELOCITY AND DISPLACEMENT FROM YAW RATE DATA</t>
  </si>
  <si>
    <t>Long. Dist</t>
  </si>
  <si>
    <t>C = C' + Y * t</t>
  </si>
  <si>
    <t>Cum</t>
  </si>
  <si>
    <t xml:space="preserve">Dy = Dy' + Sin C * L </t>
  </si>
  <si>
    <t>Velocity</t>
  </si>
  <si>
    <t>V end</t>
  </si>
  <si>
    <t>Dist Int</t>
  </si>
  <si>
    <t>Long. Velocity</t>
  </si>
  <si>
    <t>this interval</t>
  </si>
  <si>
    <t>previous</t>
  </si>
  <si>
    <t>Yaw rate</t>
  </si>
  <si>
    <t>Yaw Angle</t>
  </si>
  <si>
    <t>Cum Yaw</t>
  </si>
  <si>
    <t>Start</t>
  </si>
  <si>
    <t>Vx</t>
  </si>
  <si>
    <t>L</t>
  </si>
  <si>
    <t>C'</t>
  </si>
  <si>
    <t>Y</t>
  </si>
  <si>
    <t>C</t>
  </si>
  <si>
    <t xml:space="preserve">C </t>
  </si>
  <si>
    <t>Sin C</t>
  </si>
  <si>
    <t>Dy(yaw)</t>
  </si>
  <si>
    <t>F259 is the average of F256-F258</t>
  </si>
  <si>
    <t>If lateral distance from both lateral acceleration and yaw rate is available, the calculated adjustment factor is =</t>
  </si>
  <si>
    <t>(in other cases where only yaw rate is available, use this to estimate adjustment required)</t>
  </si>
  <si>
    <t>Lateral distance moved at time 0 based on lateral acceleration =</t>
  </si>
  <si>
    <t xml:space="preserve">Lateral distance moved at time 0 based on yaw rate = </t>
  </si>
  <si>
    <t>CHANGE IN APPROACH ANGLE FROM LATERAL ACCELERATION</t>
  </si>
  <si>
    <t xml:space="preserve">Arc Sine of lateral distance moved in last interval divided by distance moved longitudinally in last interval </t>
  </si>
  <si>
    <t>Change in approach = asin((J199-J198)/H135)</t>
  </si>
  <si>
    <t>Change in approach angle in degrees from lateral acceleration =</t>
  </si>
  <si>
    <t>Change in approach angle in degrees from yaw rate =</t>
  </si>
  <si>
    <t xml:space="preserve">Assume lateral acceleration is more accurate than yaw rate - </t>
  </si>
  <si>
    <t>calculated percentage adjustment factor for this case</t>
  </si>
  <si>
    <t>SUMMARY OF CALCULATIONS:</t>
  </si>
  <si>
    <t>Time 0.0</t>
  </si>
  <si>
    <t>Time +0.10</t>
  </si>
  <si>
    <t>Speed at impact including 4% speedometer error =</t>
  </si>
  <si>
    <t>Longitudinal distance moved during deceleration =</t>
  </si>
  <si>
    <t>Lateral distance moved based on lateral acceleration =</t>
  </si>
  <si>
    <t xml:space="preserve">Lateral distance moved based on yaw rate = </t>
  </si>
  <si>
    <t>IMPORTANT NOTE:</t>
  </si>
  <si>
    <t>Ford products with negative "-" lateral acceleration values indicates movement to the right.</t>
  </si>
  <si>
    <t>Ford products with negative "-" yaw rate values indicates clockwise rotation.</t>
  </si>
  <si>
    <t xml:space="preserve">All other manufactures are the opposite. </t>
  </si>
  <si>
    <t xml:space="preserve">Check the CDR help file information for the specific cable for the specific module of ACM the above data was imaged from for verification of the data. </t>
  </si>
  <si>
    <t>Version 02/24/2022</t>
  </si>
  <si>
    <r>
      <t xml:space="preserve">2. If yes, </t>
    </r>
    <r>
      <rPr>
        <b/>
        <u/>
        <sz val="11"/>
        <rFont val="Calibri"/>
        <family val="2"/>
        <scheme val="minor"/>
      </rPr>
      <t>copy the complete data table (precrash speed columns A-E for -5.0 to 0 to A13, and stability control columns A-E and paste to A27</t>
    </r>
  </si>
  <si>
    <r>
      <t xml:space="preserve">5. For maximum accuracy find the last </t>
    </r>
    <r>
      <rPr>
        <b/>
        <u/>
        <sz val="11"/>
        <rFont val="Calibri"/>
        <family val="2"/>
        <scheme val="minor"/>
      </rPr>
      <t xml:space="preserve">stable </t>
    </r>
    <r>
      <rPr>
        <sz val="10"/>
        <rFont val="Arial"/>
        <family val="2"/>
      </rPr>
      <t xml:space="preserve">speed in the pre-crash data and the time when the longitudinal G's show a significant change </t>
    </r>
  </si>
  <si>
    <r>
      <t xml:space="preserve">Type the time sample value just before </t>
    </r>
    <r>
      <rPr>
        <b/>
        <sz val="11"/>
        <rFont val="Calibri"/>
        <family val="2"/>
        <scheme val="minor"/>
      </rPr>
      <t>longitudinal acceleration</t>
    </r>
    <r>
      <rPr>
        <sz val="10"/>
        <rFont val="Arial"/>
        <family val="2"/>
      </rPr>
      <t xml:space="preserve"> indicates braking. Ie. -1.2 seconds</t>
    </r>
  </si>
  <si>
    <r>
      <t xml:space="preserve">6. Type the time sample value just before the </t>
    </r>
    <r>
      <rPr>
        <b/>
        <sz val="11"/>
        <rFont val="Calibri"/>
        <family val="2"/>
        <scheme val="minor"/>
      </rPr>
      <t>lateral acceleration</t>
    </r>
    <r>
      <rPr>
        <sz val="10"/>
        <rFont val="Arial"/>
        <family val="2"/>
      </rPr>
      <t xml:space="preserve"> indicates the swerve begins. Ie. -0.8 seconds</t>
    </r>
  </si>
  <si>
    <r>
      <t>7. Type the time sample value just before the</t>
    </r>
    <r>
      <rPr>
        <b/>
        <sz val="11"/>
        <rFont val="Calibri"/>
        <family val="2"/>
        <scheme val="minor"/>
      </rPr>
      <t xml:space="preserve"> yaw rate</t>
    </r>
    <r>
      <rPr>
        <sz val="10"/>
        <rFont val="Arial"/>
        <family val="2"/>
      </rPr>
      <t xml:space="preserve"> indicates the swerve began. Ie. -1.1 seconds</t>
    </r>
  </si>
  <si>
    <r>
      <t xml:space="preserve">CALCULATE SPEED AT IMPACT FROM LAST </t>
    </r>
    <r>
      <rPr>
        <b/>
        <i/>
        <sz val="11"/>
        <rFont val="Calibri"/>
        <family val="2"/>
        <scheme val="minor"/>
      </rPr>
      <t>STABLE</t>
    </r>
    <r>
      <rPr>
        <b/>
        <sz val="11"/>
        <rFont val="Calibri"/>
        <family val="2"/>
        <scheme val="minor"/>
      </rPr>
      <t xml:space="preserve"> PRE-CRASH SPEED AND STABILITY CONTROL LONGITUDINAL ACCELERATION</t>
    </r>
  </si>
  <si>
    <r>
      <t>v</t>
    </r>
    <r>
      <rPr>
        <vertAlign val="subscript"/>
        <sz val="11"/>
        <rFont val="Calibri"/>
        <family val="2"/>
        <scheme val="minor"/>
      </rPr>
      <t>fps start</t>
    </r>
  </si>
  <si>
    <r>
      <t>ft/sec</t>
    </r>
    <r>
      <rPr>
        <vertAlign val="superscript"/>
        <sz val="11"/>
        <rFont val="Calibri"/>
        <family val="2"/>
        <scheme val="minor"/>
      </rPr>
      <t>2</t>
    </r>
    <r>
      <rPr>
        <sz val="10"/>
        <rFont val="Arial"/>
        <family val="2"/>
      </rPr>
      <t>/g</t>
    </r>
  </si>
  <si>
    <r>
      <t>V</t>
    </r>
    <r>
      <rPr>
        <vertAlign val="subscript"/>
        <sz val="11"/>
        <rFont val="Calibri"/>
        <family val="2"/>
        <scheme val="minor"/>
      </rPr>
      <t>fps end</t>
    </r>
  </si>
  <si>
    <r>
      <t>V</t>
    </r>
    <r>
      <rPr>
        <vertAlign val="subscript"/>
        <sz val="11"/>
        <rFont val="Calibri"/>
        <family val="2"/>
        <scheme val="minor"/>
      </rPr>
      <t>mph end</t>
    </r>
  </si>
  <si>
    <r>
      <t xml:space="preserve">G135 in green is the MAXIMUM speed at impact </t>
    </r>
    <r>
      <rPr>
        <b/>
        <u/>
        <sz val="11"/>
        <rFont val="Calibri"/>
        <family val="2"/>
        <scheme val="minor"/>
      </rPr>
      <t>before</t>
    </r>
    <r>
      <rPr>
        <sz val="10"/>
        <rFont val="Arial"/>
        <family val="2"/>
      </rPr>
      <t xml:space="preserve"> +/-4% speedo error are considered</t>
    </r>
  </si>
  <si>
    <r>
      <t xml:space="preserve">G136 in purple is the MINIMUM speed at impact </t>
    </r>
    <r>
      <rPr>
        <b/>
        <u/>
        <sz val="11"/>
        <rFont val="Calibri"/>
        <family val="2"/>
        <scheme val="minor"/>
      </rPr>
      <t>before</t>
    </r>
    <r>
      <rPr>
        <sz val="10"/>
        <rFont val="Arial"/>
        <family val="2"/>
      </rPr>
      <t xml:space="preserve"> +/4% speedo error is considered </t>
    </r>
  </si>
  <si>
    <r>
      <t>V</t>
    </r>
    <r>
      <rPr>
        <b/>
        <vertAlign val="subscript"/>
        <sz val="11"/>
        <rFont val="Calibri"/>
        <family val="2"/>
        <scheme val="minor"/>
      </rPr>
      <t xml:space="preserve">y </t>
    </r>
    <r>
      <rPr>
        <b/>
        <sz val="11"/>
        <rFont val="Calibri"/>
        <family val="2"/>
        <scheme val="minor"/>
      </rPr>
      <t>= V</t>
    </r>
    <r>
      <rPr>
        <b/>
        <vertAlign val="subscript"/>
        <sz val="11"/>
        <rFont val="Calibri"/>
        <family val="2"/>
        <scheme val="minor"/>
      </rPr>
      <t>y'</t>
    </r>
    <r>
      <rPr>
        <b/>
        <sz val="11"/>
        <rFont val="Calibri"/>
        <family val="2"/>
        <scheme val="minor"/>
      </rPr>
      <t xml:space="preserve"> + g * t * 32.2</t>
    </r>
  </si>
  <si>
    <r>
      <t>L = V</t>
    </r>
    <r>
      <rPr>
        <b/>
        <vertAlign val="subscript"/>
        <sz val="11"/>
        <rFont val="Calibri"/>
        <family val="2"/>
        <scheme val="minor"/>
      </rPr>
      <t>x</t>
    </r>
    <r>
      <rPr>
        <b/>
        <sz val="11"/>
        <rFont val="Calibri"/>
        <family val="2"/>
        <scheme val="minor"/>
      </rPr>
      <t xml:space="preserve"> * t</t>
    </r>
  </si>
  <si>
    <t>Speed, vehicle indicated (MPH)</t>
  </si>
  <si>
    <t>Stability Contol Longitudinal Acceleration (g)</t>
  </si>
  <si>
    <t>Steering Wheel Angle  (degrees)</t>
  </si>
  <si>
    <t>Stability Control Roll Rate (deg/sec)</t>
  </si>
  <si>
    <t>from above</t>
  </si>
  <si>
    <t>Lateral</t>
  </si>
  <si>
    <t>ABS ON - OFF</t>
  </si>
  <si>
    <t>ABS on - off</t>
  </si>
  <si>
    <t>Service Brake</t>
  </si>
  <si>
    <t>RC8 - AB12 Service Brake</t>
  </si>
  <si>
    <t>RC8 - AB12 engine RPM</t>
  </si>
  <si>
    <t>Speed</t>
  </si>
  <si>
    <t>Accel</t>
  </si>
  <si>
    <t>rpm</t>
  </si>
  <si>
    <t>RC8 - AB12 chart data</t>
  </si>
  <si>
    <t>Brake</t>
  </si>
  <si>
    <t>rpm÷100</t>
  </si>
  <si>
    <t>ABS Activity (Engaged,  Non-Engaged)</t>
  </si>
  <si>
    <t>Select the module below you are analyzing: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</si>
</sst>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\ &quot;mph&quot;"/>
    <numFmt numFmtId="167" formatCode="0.0000"/>
    <numFmt numFmtId="168" formatCode="0.000;\-0;;@"/>
    <numFmt numFmtId="169" formatCode="0.00\ &quot;ft&quot;"/>
    <numFmt numFmtId="170" formatCode="0.00\°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8"/>
      <color rgb="FF00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8" xfId="1" applyFont="1" applyBorder="1"/>
    <xf numFmtId="0" fontId="3" fillId="0" borderId="5" xfId="1" applyFont="1" applyBorder="1"/>
    <xf numFmtId="0" fontId="3" fillId="0" borderId="6" xfId="1" applyFont="1" applyBorder="1"/>
    <xf numFmtId="165" fontId="3" fillId="0" borderId="0" xfId="1" applyNumberFormat="1" applyFont="1"/>
    <xf numFmtId="165" fontId="3" fillId="0" borderId="8" xfId="1" applyNumberFormat="1" applyFont="1" applyBorder="1"/>
    <xf numFmtId="164" fontId="3" fillId="0" borderId="0" xfId="1" applyNumberFormat="1" applyFont="1"/>
    <xf numFmtId="0" fontId="4" fillId="0" borderId="0" xfId="1" applyFont="1"/>
    <xf numFmtId="0" fontId="3" fillId="2" borderId="2" xfId="1" applyFont="1" applyFill="1" applyBorder="1"/>
    <xf numFmtId="0" fontId="3" fillId="2" borderId="3" xfId="1" applyFont="1" applyFill="1" applyBorder="1"/>
    <xf numFmtId="0" fontId="3" fillId="0" borderId="0" xfId="1" applyFont="1" applyAlignment="1">
      <alignment horizontal="left"/>
    </xf>
    <xf numFmtId="0" fontId="3" fillId="3" borderId="0" xfId="1" applyFont="1" applyFill="1" applyProtection="1"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3" fillId="0" borderId="0" xfId="1" applyNumberFormat="1" applyFont="1" applyBorder="1" applyAlignment="1" applyProtection="1">
      <alignment horizontal="center"/>
      <protection locked="0"/>
    </xf>
    <xf numFmtId="164" fontId="3" fillId="3" borderId="0" xfId="1" applyNumberFormat="1" applyFont="1" applyFill="1" applyProtection="1">
      <protection locked="0"/>
    </xf>
    <xf numFmtId="0" fontId="3" fillId="4" borderId="0" xfId="1" applyFont="1" applyFill="1"/>
    <xf numFmtId="0" fontId="6" fillId="0" borderId="0" xfId="1" applyFont="1"/>
    <xf numFmtId="0" fontId="3" fillId="5" borderId="1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2" borderId="0" xfId="1" applyFont="1" applyFill="1"/>
    <xf numFmtId="0" fontId="3" fillId="2" borderId="8" xfId="1" applyFont="1" applyFill="1" applyBorder="1"/>
    <xf numFmtId="0" fontId="3" fillId="5" borderId="7" xfId="1" applyFont="1" applyFill="1" applyBorder="1" applyAlignment="1">
      <alignment horizontal="center"/>
    </xf>
    <xf numFmtId="0" fontId="3" fillId="5" borderId="0" xfId="1" applyFont="1" applyFill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8" xfId="1" applyNumberFormat="1" applyFont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2" fontId="3" fillId="0" borderId="0" xfId="1" applyNumberFormat="1" applyFont="1"/>
    <xf numFmtId="2" fontId="3" fillId="0" borderId="5" xfId="1" applyNumberFormat="1" applyFont="1" applyBorder="1"/>
    <xf numFmtId="164" fontId="3" fillId="5" borderId="5" xfId="1" applyNumberFormat="1" applyFont="1" applyFill="1" applyBorder="1"/>
    <xf numFmtId="165" fontId="3" fillId="5" borderId="6" xfId="1" applyNumberFormat="1" applyFont="1" applyFill="1" applyBorder="1"/>
    <xf numFmtId="165" fontId="3" fillId="4" borderId="0" xfId="1" applyNumberFormat="1" applyFont="1" applyFill="1"/>
    <xf numFmtId="2" fontId="3" fillId="4" borderId="0" xfId="1" applyNumberFormat="1" applyFont="1" applyFill="1"/>
    <xf numFmtId="0" fontId="3" fillId="5" borderId="0" xfId="1" applyFont="1" applyFill="1" applyAlignment="1">
      <alignment horizontal="right"/>
    </xf>
    <xf numFmtId="166" fontId="3" fillId="8" borderId="0" xfId="1" applyNumberFormat="1" applyFont="1" applyFill="1"/>
    <xf numFmtId="166" fontId="3" fillId="6" borderId="0" xfId="1" applyNumberFormat="1" applyFont="1" applyFill="1"/>
    <xf numFmtId="166" fontId="3" fillId="7" borderId="0" xfId="1" applyNumberFormat="1" applyFont="1" applyFill="1"/>
    <xf numFmtId="0" fontId="6" fillId="5" borderId="2" xfId="1" applyFont="1" applyFill="1" applyBorder="1"/>
    <xf numFmtId="0" fontId="6" fillId="5" borderId="3" xfId="1" applyFont="1" applyFill="1" applyBorder="1"/>
    <xf numFmtId="0" fontId="6" fillId="5" borderId="0" xfId="1" applyFont="1" applyFill="1"/>
    <xf numFmtId="0" fontId="6" fillId="5" borderId="8" xfId="1" applyFont="1" applyFill="1" applyBorder="1"/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5" fillId="9" borderId="5" xfId="1" applyFont="1" applyFill="1" applyBorder="1" applyAlignment="1">
      <alignment horizontal="center"/>
    </xf>
    <xf numFmtId="0" fontId="5" fillId="9" borderId="6" xfId="1" applyFont="1" applyFill="1" applyBorder="1" applyAlignment="1">
      <alignment horizontal="center"/>
    </xf>
    <xf numFmtId="0" fontId="5" fillId="10" borderId="5" xfId="1" applyFont="1" applyFill="1" applyBorder="1" applyAlignment="1">
      <alignment horizontal="center"/>
    </xf>
    <xf numFmtId="0" fontId="5" fillId="10" borderId="6" xfId="1" applyFont="1" applyFill="1" applyBorder="1" applyAlignment="1">
      <alignment horizontal="center"/>
    </xf>
    <xf numFmtId="0" fontId="5" fillId="9" borderId="10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10" borderId="10" xfId="1" applyFont="1" applyFill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4" borderId="0" xfId="1" applyFont="1" applyFill="1" applyAlignment="1">
      <alignment horizontal="center"/>
    </xf>
    <xf numFmtId="0" fontId="3" fillId="4" borderId="0" xfId="1" applyFont="1" applyFill="1" applyAlignment="1">
      <alignment horizontal="left"/>
    </xf>
    <xf numFmtId="0" fontId="5" fillId="0" borderId="0" xfId="1" applyFont="1" applyAlignment="1">
      <alignment horizontal="left"/>
    </xf>
    <xf numFmtId="165" fontId="5" fillId="4" borderId="0" xfId="1" applyNumberFormat="1" applyFont="1" applyFill="1" applyAlignment="1">
      <alignment horizontal="center"/>
    </xf>
    <xf numFmtId="0" fontId="3" fillId="0" borderId="2" xfId="1" applyFont="1" applyBorder="1"/>
    <xf numFmtId="169" fontId="3" fillId="5" borderId="3" xfId="1" applyNumberFormat="1" applyFont="1" applyFill="1" applyBorder="1"/>
    <xf numFmtId="169" fontId="3" fillId="10" borderId="6" xfId="1" applyNumberFormat="1" applyFont="1" applyFill="1" applyBorder="1"/>
    <xf numFmtId="0" fontId="3" fillId="0" borderId="3" xfId="1" applyFont="1" applyBorder="1"/>
    <xf numFmtId="170" fontId="3" fillId="11" borderId="0" xfId="1" applyNumberFormat="1" applyFont="1" applyFill="1"/>
    <xf numFmtId="170" fontId="3" fillId="9" borderId="0" xfId="1" applyNumberFormat="1" applyFont="1" applyFill="1"/>
    <xf numFmtId="0" fontId="6" fillId="0" borderId="2" xfId="1" applyFont="1" applyBorder="1"/>
    <xf numFmtId="166" fontId="3" fillId="7" borderId="8" xfId="1" applyNumberFormat="1" applyFont="1" applyFill="1" applyBorder="1"/>
    <xf numFmtId="0" fontId="3" fillId="0" borderId="8" xfId="1" applyFont="1" applyBorder="1" applyAlignment="1">
      <alignment horizontal="center"/>
    </xf>
    <xf numFmtId="169" fontId="3" fillId="5" borderId="0" xfId="1" applyNumberFormat="1" applyFont="1" applyFill="1" applyAlignment="1">
      <alignment horizontal="center"/>
    </xf>
    <xf numFmtId="169" fontId="3" fillId="5" borderId="8" xfId="1" applyNumberFormat="1" applyFont="1" applyFill="1" applyBorder="1" applyAlignment="1">
      <alignment horizontal="center"/>
    </xf>
    <xf numFmtId="49" fontId="3" fillId="0" borderId="0" xfId="1" applyNumberFormat="1" applyFont="1"/>
    <xf numFmtId="169" fontId="3" fillId="10" borderId="0" xfId="1" applyNumberFormat="1" applyFont="1" applyFill="1" applyAlignment="1">
      <alignment horizontal="center"/>
    </xf>
    <xf numFmtId="169" fontId="3" fillId="10" borderId="8" xfId="1" applyNumberFormat="1" applyFont="1" applyFill="1" applyBorder="1" applyAlignment="1">
      <alignment horizontal="center"/>
    </xf>
    <xf numFmtId="170" fontId="3" fillId="11" borderId="0" xfId="1" applyNumberFormat="1" applyFont="1" applyFill="1" applyAlignment="1">
      <alignment horizontal="center"/>
    </xf>
    <xf numFmtId="170" fontId="3" fillId="11" borderId="8" xfId="1" applyNumberFormat="1" applyFont="1" applyFill="1" applyBorder="1" applyAlignment="1">
      <alignment horizontal="center"/>
    </xf>
    <xf numFmtId="170" fontId="3" fillId="9" borderId="5" xfId="1" applyNumberFormat="1" applyFont="1" applyFill="1" applyBorder="1" applyAlignment="1">
      <alignment horizontal="center"/>
    </xf>
    <xf numFmtId="170" fontId="3" fillId="9" borderId="6" xfId="1" applyNumberFormat="1" applyFont="1" applyFill="1" applyBorder="1" applyAlignment="1">
      <alignment horizontal="center"/>
    </xf>
    <xf numFmtId="0" fontId="3" fillId="0" borderId="0" xfId="1" applyFont="1" applyBorder="1"/>
    <xf numFmtId="0" fontId="3" fillId="2" borderId="0" xfId="1" applyFont="1" applyFill="1" applyBorder="1"/>
    <xf numFmtId="0" fontId="3" fillId="0" borderId="0" xfId="1" applyFont="1" applyBorder="1" applyAlignment="1">
      <alignment horizontal="left"/>
    </xf>
    <xf numFmtId="0" fontId="3" fillId="0" borderId="7" xfId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Alignment="1"/>
    <xf numFmtId="0" fontId="3" fillId="0" borderId="0" xfId="1" applyFont="1" applyAlignment="1"/>
    <xf numFmtId="0" fontId="5" fillId="0" borderId="0" xfId="1" applyFont="1" applyAlignment="1"/>
    <xf numFmtId="0" fontId="6" fillId="0" borderId="0" xfId="1" applyFont="1" applyAlignment="1"/>
    <xf numFmtId="0" fontId="3" fillId="0" borderId="1" xfId="1" applyFont="1" applyBorder="1" applyAlignment="1"/>
    <xf numFmtId="0" fontId="3" fillId="0" borderId="4" xfId="1" applyFont="1" applyBorder="1" applyAlignment="1"/>
    <xf numFmtId="0" fontId="6" fillId="0" borderId="1" xfId="1" applyFont="1" applyBorder="1" applyAlignment="1"/>
    <xf numFmtId="0" fontId="3" fillId="0" borderId="7" xfId="1" applyFont="1" applyBorder="1" applyAlignment="1"/>
    <xf numFmtId="0" fontId="3" fillId="2" borderId="1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3" fillId="0" borderId="10" xfId="1" applyFont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ont="1" applyBorder="1" applyAlignment="1"/>
    <xf numFmtId="0" fontId="3" fillId="0" borderId="6" xfId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168" fontId="3" fillId="0" borderId="0" xfId="1" applyNumberFormat="1" applyFont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5" fontId="3" fillId="9" borderId="6" xfId="1" applyNumberFormat="1" applyFont="1" applyFill="1" applyBorder="1" applyAlignment="1">
      <alignment horizontal="center"/>
    </xf>
    <xf numFmtId="167" fontId="3" fillId="0" borderId="5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/>
    </xf>
    <xf numFmtId="165" fontId="3" fillId="10" borderId="6" xfId="1" applyNumberFormat="1" applyFont="1" applyFill="1" applyBorder="1" applyAlignment="1">
      <alignment horizontal="center"/>
    </xf>
    <xf numFmtId="165" fontId="3" fillId="6" borderId="6" xfId="1" applyNumberFormat="1" applyFont="1" applyFill="1" applyBorder="1" applyAlignment="1">
      <alignment horizontal="center"/>
    </xf>
    <xf numFmtId="165" fontId="3" fillId="4" borderId="5" xfId="1" applyNumberFormat="1" applyFont="1" applyFill="1" applyBorder="1" applyAlignment="1">
      <alignment horizontal="center"/>
    </xf>
    <xf numFmtId="165" fontId="3" fillId="7" borderId="6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6" fillId="9" borderId="2" xfId="1" applyFont="1" applyFill="1" applyBorder="1" applyAlignment="1">
      <alignment horizontal="center"/>
    </xf>
    <xf numFmtId="0" fontId="3" fillId="9" borderId="2" xfId="1" applyFont="1" applyFill="1" applyBorder="1" applyAlignment="1">
      <alignment horizontal="center"/>
    </xf>
    <xf numFmtId="0" fontId="3" fillId="9" borderId="3" xfId="1" applyFont="1" applyFill="1" applyBorder="1" applyAlignment="1">
      <alignment horizontal="center"/>
    </xf>
    <xf numFmtId="0" fontId="6" fillId="10" borderId="2" xfId="1" applyFont="1" applyFill="1" applyBorder="1" applyAlignment="1">
      <alignment horizontal="center"/>
    </xf>
    <xf numFmtId="0" fontId="3" fillId="10" borderId="2" xfId="1" applyFont="1" applyFill="1" applyBorder="1" applyAlignment="1">
      <alignment horizontal="center"/>
    </xf>
    <xf numFmtId="0" fontId="3" fillId="10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9" borderId="0" xfId="1" applyFont="1" applyFill="1" applyAlignment="1">
      <alignment horizontal="center"/>
    </xf>
    <xf numFmtId="0" fontId="3" fillId="9" borderId="8" xfId="1" applyFont="1" applyFill="1" applyBorder="1" applyAlignment="1">
      <alignment horizontal="center"/>
    </xf>
    <xf numFmtId="0" fontId="3" fillId="10" borderId="0" xfId="1" applyFont="1" applyFill="1" applyAlignment="1">
      <alignment horizontal="center"/>
    </xf>
    <xf numFmtId="0" fontId="3" fillId="10" borderId="8" xfId="1" applyFont="1" applyFill="1" applyBorder="1" applyAlignment="1">
      <alignment horizontal="center"/>
    </xf>
    <xf numFmtId="0" fontId="3" fillId="0" borderId="11" xfId="1" applyFont="1" applyBorder="1"/>
    <xf numFmtId="0" fontId="3" fillId="0" borderId="2" xfId="1" applyFont="1" applyBorder="1" applyAlignment="1">
      <alignment horizontal="center"/>
    </xf>
    <xf numFmtId="0" fontId="3" fillId="0" borderId="4" xfId="1" applyFont="1" applyBorder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165" fontId="3" fillId="4" borderId="0" xfId="1" applyNumberFormat="1" applyFont="1" applyFill="1" applyAlignment="1"/>
    <xf numFmtId="0" fontId="6" fillId="5" borderId="5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5" borderId="6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0" borderId="3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7" xfId="1" applyFont="1" applyBorder="1"/>
    <xf numFmtId="0" fontId="3" fillId="0" borderId="0" xfId="1" applyFont="1" applyAlignment="1">
      <alignment horizontal="center" wrapText="1"/>
    </xf>
    <xf numFmtId="0" fontId="0" fillId="4" borderId="0" xfId="0" applyFill="1" applyAlignment="1">
      <alignment horizontal="center"/>
    </xf>
    <xf numFmtId="0" fontId="3" fillId="2" borderId="1" xfId="1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0" xfId="1" applyFont="1" applyBorder="1"/>
    <xf numFmtId="0" fontId="3" fillId="2" borderId="12" xfId="1" applyFont="1" applyFill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0" fontId="3" fillId="3" borderId="10" xfId="1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 wrapText="1"/>
    </xf>
    <xf numFmtId="0" fontId="3" fillId="3" borderId="11" xfId="1" applyFont="1" applyFill="1" applyBorder="1" applyAlignment="1">
      <alignment horizontal="center" wrapText="1"/>
    </xf>
    <xf numFmtId="0" fontId="3" fillId="3" borderId="0" xfId="1" applyFont="1" applyFill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3" fillId="3" borderId="2" xfId="1" applyFont="1" applyFill="1" applyBorder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3" fillId="3" borderId="5" xfId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3" fontId="0" fillId="3" borderId="0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3" fontId="0" fillId="4" borderId="0" xfId="0" applyNumberFormat="1" applyFill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3" fontId="0" fillId="4" borderId="5" xfId="0" applyNumberFormat="1" applyFill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</cellXfs>
  <cellStyles count="2">
    <cellStyle name="Normal" xfId="0" builtinId="0"/>
    <cellStyle name="Normal 4" xfId="1" xr:uid="{C38C2159-B584-46BA-94A2-2155FF0AAF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eetMetadata" Target="metadata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Lateral movement from acceleration to time 0</c:v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Table'!$B$227:$B$278</c:f>
              <c:numCache>
                <c:formatCode>General</c:formatCode>
                <c:ptCount val="52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  <c:pt idx="50">
                  <c:v>0</c:v>
                </c:pt>
                <c:pt idx="51">
                  <c:v>0.1</c:v>
                </c:pt>
              </c:numCache>
            </c:numRef>
          </c:cat>
          <c:val>
            <c:numRef>
              <c:f>'FORD - Start Here - Data Table'!$K$168:$K$218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C-4D2E-8915-A80734BD94C4}"/>
            </c:ext>
          </c:extLst>
        </c:ser>
        <c:ser>
          <c:idx val="1"/>
          <c:order val="1"/>
          <c:tx>
            <c:v>Lateral movement from yaw to time 0</c:v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Table'!$B$227:$B$278</c:f>
              <c:numCache>
                <c:formatCode>General</c:formatCode>
                <c:ptCount val="52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  <c:pt idx="50">
                  <c:v>0</c:v>
                </c:pt>
                <c:pt idx="51">
                  <c:v>0.1</c:v>
                </c:pt>
              </c:numCache>
            </c:numRef>
          </c:cat>
          <c:val>
            <c:numRef>
              <c:f>'FORD - Start Here - Data Table'!$N$227:$N$277</c:f>
              <c:numCache>
                <c:formatCode>0.000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C-4D2E-8915-A80734BD94C4}"/>
            </c:ext>
          </c:extLst>
        </c:ser>
        <c:ser>
          <c:idx val="2"/>
          <c:order val="2"/>
          <c:tx>
            <c:v>Lateral movement from acceleration to time +0.1</c:v>
          </c:tx>
          <c:spPr>
            <a:ln w="31750" cap="rnd">
              <a:solidFill>
                <a:srgbClr val="00B050">
                  <a:alpha val="36000"/>
                </a:srgbClr>
              </a:solidFill>
              <a:round/>
            </a:ln>
            <a:effectLst/>
          </c:spPr>
          <c:marker>
            <c:symbol val="none"/>
          </c:marker>
          <c:dPt>
            <c:idx val="51"/>
            <c:marker>
              <c:symbol val="none"/>
            </c:marker>
            <c:bubble3D val="0"/>
            <c:spPr>
              <a:ln w="31750" cap="rnd">
                <a:solidFill>
                  <a:schemeClr val="tx1">
                    <a:lumMod val="65000"/>
                    <a:lumOff val="35000"/>
                    <a:alpha val="36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F8C-4D2E-8915-A80734BD94C4}"/>
              </c:ext>
            </c:extLst>
          </c:dPt>
          <c:cat>
            <c:numRef>
              <c:f>'FORD - Start Here - Data Table'!$B$227:$B$278</c:f>
              <c:numCache>
                <c:formatCode>General</c:formatCode>
                <c:ptCount val="52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  <c:pt idx="50">
                  <c:v>0</c:v>
                </c:pt>
                <c:pt idx="51">
                  <c:v>0.1</c:v>
                </c:pt>
              </c:numCache>
            </c:numRef>
          </c:cat>
          <c:val>
            <c:numRef>
              <c:f>'FORD - Start Here - Data Table'!$K$168:$K$219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C-4D2E-8915-A80734BD94C4}"/>
            </c:ext>
          </c:extLst>
        </c:ser>
        <c:ser>
          <c:idx val="3"/>
          <c:order val="3"/>
          <c:tx>
            <c:v>Lateral movement from yaw to time +0.1</c:v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Table'!$B$227:$B$278</c:f>
              <c:numCache>
                <c:formatCode>General</c:formatCode>
                <c:ptCount val="52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</c:v>
                </c:pt>
                <c:pt idx="16">
                  <c:v>-3.4</c:v>
                </c:pt>
                <c:pt idx="17">
                  <c:v>-3.3</c:v>
                </c:pt>
                <c:pt idx="18">
                  <c:v>-3.2</c:v>
                </c:pt>
                <c:pt idx="19">
                  <c:v>-3.1</c:v>
                </c:pt>
                <c:pt idx="20">
                  <c:v>-3</c:v>
                </c:pt>
                <c:pt idx="21">
                  <c:v>-2.9</c:v>
                </c:pt>
                <c:pt idx="22">
                  <c:v>-2.8</c:v>
                </c:pt>
                <c:pt idx="23">
                  <c:v>-2.7</c:v>
                </c:pt>
                <c:pt idx="24">
                  <c:v>-2.6</c:v>
                </c:pt>
                <c:pt idx="25">
                  <c:v>-2.5</c:v>
                </c:pt>
                <c:pt idx="26">
                  <c:v>-2.4</c:v>
                </c:pt>
                <c:pt idx="27">
                  <c:v>-2.2999999999999998</c:v>
                </c:pt>
                <c:pt idx="28">
                  <c:v>-2.2000000000000002</c:v>
                </c:pt>
                <c:pt idx="29">
                  <c:v>-2.1</c:v>
                </c:pt>
                <c:pt idx="30">
                  <c:v>-2</c:v>
                </c:pt>
                <c:pt idx="31">
                  <c:v>-1.9</c:v>
                </c:pt>
                <c:pt idx="32">
                  <c:v>-1.8</c:v>
                </c:pt>
                <c:pt idx="33">
                  <c:v>-1.7</c:v>
                </c:pt>
                <c:pt idx="34">
                  <c:v>-1.6</c:v>
                </c:pt>
                <c:pt idx="35">
                  <c:v>-1.5</c:v>
                </c:pt>
                <c:pt idx="36">
                  <c:v>-1.4</c:v>
                </c:pt>
                <c:pt idx="37">
                  <c:v>-1.3</c:v>
                </c:pt>
                <c:pt idx="38">
                  <c:v>-1.2</c:v>
                </c:pt>
                <c:pt idx="39">
                  <c:v>-1.1000000000000001</c:v>
                </c:pt>
                <c:pt idx="40">
                  <c:v>-1</c:v>
                </c:pt>
                <c:pt idx="41">
                  <c:v>-0.9</c:v>
                </c:pt>
                <c:pt idx="42">
                  <c:v>-0.8</c:v>
                </c:pt>
                <c:pt idx="43">
                  <c:v>-0.7</c:v>
                </c:pt>
                <c:pt idx="44">
                  <c:v>-0.6</c:v>
                </c:pt>
                <c:pt idx="45">
                  <c:v>-0.5</c:v>
                </c:pt>
                <c:pt idx="46">
                  <c:v>-0.4</c:v>
                </c:pt>
                <c:pt idx="47">
                  <c:v>-0.3</c:v>
                </c:pt>
                <c:pt idx="48">
                  <c:v>-0.2</c:v>
                </c:pt>
                <c:pt idx="49">
                  <c:v>-0.1</c:v>
                </c:pt>
                <c:pt idx="50">
                  <c:v>0</c:v>
                </c:pt>
                <c:pt idx="51">
                  <c:v>0.1</c:v>
                </c:pt>
              </c:numCache>
            </c:numRef>
          </c:cat>
          <c:val>
            <c:numRef>
              <c:f>'FORD - Start Here - Data Table'!$N$227:$N$278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8C-4D2E-8915-A80734BD9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2861743"/>
        <c:axId val="1792870063"/>
      </c:lineChart>
      <c:catAx>
        <c:axId val="1792861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2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870063"/>
        <c:crosses val="autoZero"/>
        <c:auto val="1"/>
        <c:lblAlgn val="ctr"/>
        <c:lblOffset val="100"/>
        <c:tickLblSkip val="2"/>
        <c:noMultiLvlLbl val="0"/>
      </c:catAx>
      <c:valAx>
        <c:axId val="179287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86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RC8 &amp; AB12 MODULE</a:t>
            </a:r>
            <a:r>
              <a:rPr lang="en-US" baseline="0"/>
              <a:t>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Speed (MPH)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Table'!$Z$46:$Z$96</c:f>
              <c:numCache>
                <c:formatCode>General</c:formatCode>
                <c:ptCount val="5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0</c:v>
                </c:pt>
              </c:numCache>
            </c:numRef>
          </c:cat>
          <c:val>
            <c:numRef>
              <c:f>'FORD - Start Here - Data Table'!$AB$46:$AB$96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0-490A-B1CF-BC2B1919F7FE}"/>
            </c:ext>
          </c:extLst>
        </c:ser>
        <c:ser>
          <c:idx val="1"/>
          <c:order val="1"/>
          <c:tx>
            <c:v>Accel Pedal, % Full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Table'!$Z$46:$Z$96</c:f>
              <c:numCache>
                <c:formatCode>General</c:formatCode>
                <c:ptCount val="5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0</c:v>
                </c:pt>
              </c:numCache>
            </c:numRef>
          </c:cat>
          <c:val>
            <c:numRef>
              <c:f>'FORD - Start Here - Data Table'!$AC$46:$AC$96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0-490A-B1CF-BC2B1919F7FE}"/>
            </c:ext>
          </c:extLst>
        </c:ser>
        <c:ser>
          <c:idx val="3"/>
          <c:order val="2"/>
          <c:tx>
            <c:v>Engine RPM ÷100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Table'!$Z$46:$Z$96</c:f>
              <c:numCache>
                <c:formatCode>General</c:formatCode>
                <c:ptCount val="5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0</c:v>
                </c:pt>
              </c:numCache>
            </c:numRef>
          </c:cat>
          <c:val>
            <c:numRef>
              <c:f>'FORD - Start Here - Data Table'!$AE$46:$AE$96</c:f>
              <c:numCache>
                <c:formatCode>0.0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90-490A-B1CF-BC2B1919F7FE}"/>
            </c:ext>
          </c:extLst>
        </c:ser>
        <c:ser>
          <c:idx val="2"/>
          <c:order val="3"/>
          <c:tx>
            <c:v>Service Brake, ON - OFF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Table'!$Z$46:$Z$96</c:f>
              <c:numCache>
                <c:formatCode>General</c:formatCode>
                <c:ptCount val="5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0</c:v>
                </c:pt>
              </c:numCache>
            </c:numRef>
          </c:cat>
          <c:val>
            <c:numRef>
              <c:f>'FORD - Start Here - Data Table'!$AD$46:$AD$96</c:f>
              <c:numCache>
                <c:formatCode>0.0</c:formatCode>
                <c:ptCount val="5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0-490A-B1CF-BC2B1919F7FE}"/>
            </c:ext>
          </c:extLst>
        </c:ser>
        <c:ser>
          <c:idx val="4"/>
          <c:order val="4"/>
          <c:tx>
            <c:v>ABS, ON - OFF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Table'!$Z$46:$Z$96</c:f>
              <c:numCache>
                <c:formatCode>General</c:formatCode>
                <c:ptCount val="51"/>
                <c:pt idx="0">
                  <c:v>-5</c:v>
                </c:pt>
                <c:pt idx="1">
                  <c:v>-4.9000000000000004</c:v>
                </c:pt>
                <c:pt idx="2">
                  <c:v>-4.8</c:v>
                </c:pt>
                <c:pt idx="3">
                  <c:v>-4.7</c:v>
                </c:pt>
                <c:pt idx="4">
                  <c:v>-4.5999999999999996</c:v>
                </c:pt>
                <c:pt idx="5">
                  <c:v>-4.5</c:v>
                </c:pt>
                <c:pt idx="6">
                  <c:v>-4.4000000000000004</c:v>
                </c:pt>
                <c:pt idx="7">
                  <c:v>-4.3</c:v>
                </c:pt>
                <c:pt idx="8">
                  <c:v>-4.2</c:v>
                </c:pt>
                <c:pt idx="9">
                  <c:v>-4.0999999999999996</c:v>
                </c:pt>
                <c:pt idx="10">
                  <c:v>-4</c:v>
                </c:pt>
                <c:pt idx="11">
                  <c:v>-3.9</c:v>
                </c:pt>
                <c:pt idx="12">
                  <c:v>-3.8</c:v>
                </c:pt>
                <c:pt idx="13">
                  <c:v>-3.7</c:v>
                </c:pt>
                <c:pt idx="14">
                  <c:v>-3.6</c:v>
                </c:pt>
                <c:pt idx="15">
                  <c:v>-3.5000000000000102</c:v>
                </c:pt>
                <c:pt idx="16">
                  <c:v>-3.4000000000000101</c:v>
                </c:pt>
                <c:pt idx="17">
                  <c:v>-3.30000000000001</c:v>
                </c:pt>
                <c:pt idx="18">
                  <c:v>-3.2000000000000099</c:v>
                </c:pt>
                <c:pt idx="19">
                  <c:v>-3.1000000000000099</c:v>
                </c:pt>
                <c:pt idx="20">
                  <c:v>-3.0000000000000102</c:v>
                </c:pt>
                <c:pt idx="21">
                  <c:v>-2.9000000000000101</c:v>
                </c:pt>
                <c:pt idx="22">
                  <c:v>-2.80000000000001</c:v>
                </c:pt>
                <c:pt idx="23">
                  <c:v>-2.7000000000000099</c:v>
                </c:pt>
                <c:pt idx="24">
                  <c:v>-2.6000000000000099</c:v>
                </c:pt>
                <c:pt idx="25">
                  <c:v>-2.5000000000000102</c:v>
                </c:pt>
                <c:pt idx="26">
                  <c:v>-2.4000000000000101</c:v>
                </c:pt>
                <c:pt idx="27">
                  <c:v>-2.30000000000001</c:v>
                </c:pt>
                <c:pt idx="28">
                  <c:v>-2.2000000000000099</c:v>
                </c:pt>
                <c:pt idx="29">
                  <c:v>-2.1000000000000099</c:v>
                </c:pt>
                <c:pt idx="30">
                  <c:v>-2.0000000000000102</c:v>
                </c:pt>
                <c:pt idx="31">
                  <c:v>-1.9000000000000099</c:v>
                </c:pt>
                <c:pt idx="32">
                  <c:v>-1.80000000000001</c:v>
                </c:pt>
                <c:pt idx="33">
                  <c:v>-1.7000000000000099</c:v>
                </c:pt>
                <c:pt idx="34">
                  <c:v>-1.6000000000000101</c:v>
                </c:pt>
                <c:pt idx="35">
                  <c:v>-1.50000000000001</c:v>
                </c:pt>
                <c:pt idx="36">
                  <c:v>-1.4000000000000099</c:v>
                </c:pt>
                <c:pt idx="37">
                  <c:v>-1.30000000000001</c:v>
                </c:pt>
                <c:pt idx="38">
                  <c:v>-1.2000000000000099</c:v>
                </c:pt>
                <c:pt idx="39">
                  <c:v>-1.1000000000000101</c:v>
                </c:pt>
                <c:pt idx="40">
                  <c:v>-1.00000000000001</c:v>
                </c:pt>
                <c:pt idx="41">
                  <c:v>-0.90000000000001001</c:v>
                </c:pt>
                <c:pt idx="42">
                  <c:v>-0.80000000000001004</c:v>
                </c:pt>
                <c:pt idx="43">
                  <c:v>-0.70000000000002005</c:v>
                </c:pt>
                <c:pt idx="44">
                  <c:v>-0.60000000000001996</c:v>
                </c:pt>
                <c:pt idx="45">
                  <c:v>-0.50000000000001998</c:v>
                </c:pt>
                <c:pt idx="46">
                  <c:v>-0.40000000000002001</c:v>
                </c:pt>
                <c:pt idx="47">
                  <c:v>-0.30000000000001997</c:v>
                </c:pt>
                <c:pt idx="48">
                  <c:v>-0.20000000000002</c:v>
                </c:pt>
                <c:pt idx="49">
                  <c:v>-0.10000000000002</c:v>
                </c:pt>
                <c:pt idx="50">
                  <c:v>0</c:v>
                </c:pt>
              </c:numCache>
            </c:numRef>
          </c:cat>
          <c:val>
            <c:numRef>
              <c:f>'FORD - Start Here - Data Table'!$AA$46:$AA$96</c:f>
              <c:numCache>
                <c:formatCode>General</c:formatCode>
                <c:ptCount val="5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90-490A-B1CF-BC2B1919F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4443263"/>
        <c:axId val="1555301615"/>
      </c:lineChart>
      <c:catAx>
        <c:axId val="15044432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01615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55530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MPH,</a:t>
                </a:r>
                <a:r>
                  <a:rPr lang="en-US" baseline="0"/>
                  <a:t> PERCENT, ON =100, OFF = 0, RPM÷100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444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RC6, RC7, RC7P, AB10, AB10P</a:t>
            </a:r>
            <a:r>
              <a:rPr lang="en-US" baseline="0"/>
              <a:t> MODULE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Speed (MPH)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Table'!$B$16:$B$26</c:f>
              <c:numCache>
                <c:formatCode>General</c:formatCode>
                <c:ptCount val="1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</c:numCache>
            </c:numRef>
          </c:cat>
          <c:val>
            <c:numRef>
              <c:f>'FORD - Start Here - Data Table'!$C$16:$C$26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0-494A-A654-A019133876FC}"/>
            </c:ext>
          </c:extLst>
        </c:ser>
        <c:ser>
          <c:idx val="1"/>
          <c:order val="1"/>
          <c:tx>
            <c:v>Accel Pedal, % full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Table'!$B$16:$B$26</c:f>
              <c:numCache>
                <c:formatCode>General</c:formatCode>
                <c:ptCount val="1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</c:numCache>
            </c:numRef>
          </c:cat>
          <c:val>
            <c:numRef>
              <c:f>'FORD - Start Here - Data Table'!$E$16:$E$26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90-494A-A654-A019133876FC}"/>
            </c:ext>
          </c:extLst>
        </c:ser>
        <c:ser>
          <c:idx val="2"/>
          <c:order val="2"/>
          <c:tx>
            <c:v>Engine RPM ÷ 100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Table'!$B$16:$B$26</c:f>
              <c:numCache>
                <c:formatCode>General</c:formatCode>
                <c:ptCount val="1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</c:numCache>
            </c:numRef>
          </c:cat>
          <c:val>
            <c:numRef>
              <c:f>'FORD - Start Here - Data Table'!$Y$16:$Y$26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0-494A-A654-A019133876FC}"/>
            </c:ext>
          </c:extLst>
        </c:ser>
        <c:ser>
          <c:idx val="3"/>
          <c:order val="3"/>
          <c:tx>
            <c:v>Service Brake, ON - OFF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Table'!$B$16:$B$26</c:f>
              <c:numCache>
                <c:formatCode>General</c:formatCode>
                <c:ptCount val="1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</c:numCache>
            </c:numRef>
          </c:cat>
          <c:val>
            <c:numRef>
              <c:f>'FORD - Start Here - Data Table'!$W$16:$W$26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90-494A-A654-A019133876FC}"/>
            </c:ext>
          </c:extLst>
        </c:ser>
        <c:ser>
          <c:idx val="4"/>
          <c:order val="4"/>
          <c:tx>
            <c:v>ABS, ON - OFF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'FORD - Start Here - Data Table'!$B$16:$B$26</c:f>
              <c:numCache>
                <c:formatCode>General</c:formatCode>
                <c:ptCount val="11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</c:numCache>
            </c:numRef>
          </c:cat>
          <c:val>
            <c:numRef>
              <c:f>'FORD - Start Here - Data Table'!$X$16:$X$26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90-494A-A654-A01913387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7321295"/>
        <c:axId val="1807319631"/>
      </c:lineChart>
      <c:catAx>
        <c:axId val="1807321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319631"/>
        <c:crosses val="autoZero"/>
        <c:auto val="1"/>
        <c:lblAlgn val="ctr"/>
        <c:lblOffset val="100"/>
        <c:noMultiLvlLbl val="0"/>
      </c:catAx>
      <c:valAx>
        <c:axId val="180731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MPH, PERCENT, ON=100,</a:t>
                </a:r>
                <a:r>
                  <a:rPr lang="en-US" baseline="0"/>
                  <a:t> OFF=0, RPM÷100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7321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7F058B-EF39-40C7-862F-B0E1F0A27435}">
  <sheetPr/>
  <sheetViews>
    <sheetView zoomScale="11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C182B2-FF83-4EC3-8859-BED019DBD811}">
  <sheetPr/>
  <sheetViews>
    <sheetView zoomScale="11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9C0EA45-C756-4FEF-928D-9F51CA4E4D4D}">
  <sheetPr/>
  <sheetViews>
    <sheetView zoomScale="115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fmlaLink="$R$1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182657</xdr:colOff>
          <xdr:row>11</xdr:row>
          <xdr:rowOff>60511</xdr:rowOff>
        </xdr:from>
        <xdr:to>
          <xdr:col>2</xdr:col>
          <xdr:colOff>58831</xdr:colOff>
          <xdr:row>11</xdr:row>
          <xdr:rowOff>270062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216834</xdr:colOff>
          <xdr:row>11</xdr:row>
          <xdr:rowOff>58831</xdr:rowOff>
        </xdr:from>
        <xdr:to>
          <xdr:col>2</xdr:col>
          <xdr:colOff>759759</xdr:colOff>
          <xdr:row>11</xdr:row>
          <xdr:rowOff>268381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852208</xdr:colOff>
          <xdr:row>11</xdr:row>
          <xdr:rowOff>43703</xdr:rowOff>
        </xdr:from>
        <xdr:to>
          <xdr:col>3</xdr:col>
          <xdr:colOff>242608</xdr:colOff>
          <xdr:row>11</xdr:row>
          <xdr:rowOff>272303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RC7P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369234</xdr:colOff>
          <xdr:row>11</xdr:row>
          <xdr:rowOff>20570</xdr:rowOff>
        </xdr:from>
        <xdr:to>
          <xdr:col>3</xdr:col>
          <xdr:colOff>893109</xdr:colOff>
          <xdr:row>11</xdr:row>
          <xdr:rowOff>287270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1010211</xdr:colOff>
          <xdr:row>11</xdr:row>
          <xdr:rowOff>28575</xdr:rowOff>
        </xdr:from>
        <xdr:to>
          <xdr:col>4</xdr:col>
          <xdr:colOff>429186</xdr:colOff>
          <xdr:row>11</xdr:row>
          <xdr:rowOff>285750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563657</xdr:colOff>
          <xdr:row>11</xdr:row>
          <xdr:rowOff>36419</xdr:rowOff>
        </xdr:from>
        <xdr:to>
          <xdr:col>5</xdr:col>
          <xdr:colOff>77881</xdr:colOff>
          <xdr:row>11</xdr:row>
          <xdr:rowOff>284069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AB10P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131670</xdr:colOff>
          <xdr:row>11</xdr:row>
          <xdr:rowOff>38100</xdr:rowOff>
        </xdr:from>
        <xdr:to>
          <xdr:col>5</xdr:col>
          <xdr:colOff>760320</xdr:colOff>
          <xdr:row>11</xdr:row>
          <xdr:rowOff>276225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AB12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852E68-873A-46F9-9865-298F8967653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E038BA-DC95-465C-B3D7-3D04FA0CCF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19FFD4-DEEB-4FB9-AA34-DD1FD5E2CC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k/Desktop/CDR%20&amp;%20COLM%20Ja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k/Desktop/Old%20Desktop%20files/CrashCalc_Ver2012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k/Desktop/Old%20Desktop%20files/CrashCalc_Ver14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 info"/>
      <sheetName val="EDR Speed At Impact Worksheet"/>
      <sheetName val="Momentum prefilled"/>
      <sheetName val="Momentum user filled"/>
      <sheetName val="Vector Diagram"/>
      <sheetName val="PDOF Analysis"/>
      <sheetName val="FORD - Start Here - Data Table"/>
      <sheetName val="Chart2"/>
      <sheetName val="Chart3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-12.3</v>
          </cell>
          <cell r="H8">
            <v>85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&amp;D"/>
      <sheetName val="Airborne"/>
      <sheetName val="Constant"/>
      <sheetName val="Factors"/>
      <sheetName val="Distance"/>
      <sheetName val="Speed"/>
      <sheetName val="Velocity"/>
      <sheetName val="Time"/>
      <sheetName val="Yaws"/>
      <sheetName val="dV From G's"/>
      <sheetName val="Momentum"/>
      <sheetName val="COM SEN (fixed)"/>
      <sheetName val="COM SEN (variable)"/>
      <sheetName val="COM SEN -multi depart"/>
      <sheetName val="In-Line Sensitivity"/>
      <sheetName val="Drag factor integration"/>
      <sheetName val="Rotation"/>
      <sheetName val="Rotation 2"/>
      <sheetName val="Ke"/>
      <sheetName val="Crush"/>
      <sheetName val="Conversion"/>
      <sheetName val="Pedestrain"/>
      <sheetName val="Roll&amp;Swerve"/>
      <sheetName val="Hydroplane"/>
      <sheetName val="Animation"/>
      <sheetName val="Motorcycle"/>
      <sheetName val="Comm Veh"/>
      <sheetName val="Air Brakes"/>
      <sheetName val="1 of 3"/>
      <sheetName val="2 of 3"/>
      <sheetName val="3 of 3"/>
      <sheetName val="Pushrod Force Charts"/>
      <sheetName val="S-CAM"/>
      <sheetName val="VALIDATION"/>
      <sheetName val="POINT DISTANCE"/>
    </sheetNames>
    <sheetDataSet>
      <sheetData sheetId="0">
        <row r="18">
          <cell r="F18">
            <v>0</v>
          </cell>
          <cell r="I18">
            <v>35.04</v>
          </cell>
        </row>
        <row r="21">
          <cell r="F21">
            <v>439.8</v>
          </cell>
          <cell r="I21">
            <v>0</v>
          </cell>
        </row>
        <row r="24">
          <cell r="F24">
            <v>5.86</v>
          </cell>
          <cell r="I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T&amp;D"/>
      <sheetName val="Airborne"/>
      <sheetName val="Constant"/>
      <sheetName val="Factors"/>
      <sheetName val="Distance"/>
      <sheetName val="Speed"/>
      <sheetName val="Velocity"/>
      <sheetName val="Time"/>
      <sheetName val="Yaws"/>
      <sheetName val="CDR"/>
      <sheetName val="Momentum"/>
      <sheetName val="COM SEN (fixed)"/>
      <sheetName val="COM SEN (variable)"/>
      <sheetName val="Drag factor integration"/>
      <sheetName val="Speed (2)"/>
      <sheetName val="Rotation"/>
      <sheetName val="Rotation 2"/>
      <sheetName val="Ke"/>
      <sheetName val="Crush"/>
      <sheetName val="Pedestrain"/>
      <sheetName val="Roll&amp;Swerve"/>
      <sheetName val="Hydroplane"/>
      <sheetName val="Animation"/>
      <sheetName val="Motorcycle"/>
      <sheetName val="Comm Veh"/>
      <sheetName val="Air Brakes"/>
      <sheetName val="1 of 3"/>
      <sheetName val="2 of 3"/>
      <sheetName val="3 of 3"/>
      <sheetName val="Pushrod Force Charts"/>
      <sheetName val="S-CAM"/>
    </sheetNames>
    <sheetDataSet>
      <sheetData sheetId="0">
        <row r="18">
          <cell r="F18">
            <v>0</v>
          </cell>
          <cell r="I18">
            <v>0</v>
          </cell>
        </row>
        <row r="21">
          <cell r="F21">
            <v>439.8</v>
          </cell>
          <cell r="I21">
            <v>0</v>
          </cell>
        </row>
        <row r="24">
          <cell r="F24">
            <v>0</v>
          </cell>
          <cell r="I2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77FB-B52C-45A0-BF33-22A91A61CB03}">
  <dimension ref="A1:AK313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9.140625" style="95"/>
    <col min="2" max="2" width="9.140625" style="2"/>
    <col min="3" max="3" width="16.85546875" style="1" customWidth="1"/>
    <col min="4" max="4" width="16.140625" style="1" customWidth="1"/>
    <col min="5" max="5" width="16" style="1" customWidth="1"/>
    <col min="6" max="6" width="14.85546875" style="1" customWidth="1"/>
    <col min="7" max="7" width="15.5703125" style="1" customWidth="1"/>
    <col min="8" max="8" width="13.85546875" style="1" customWidth="1"/>
    <col min="9" max="9" width="10.7109375" style="1" customWidth="1"/>
    <col min="10" max="10" width="9.140625" style="1"/>
    <col min="11" max="11" width="10.28515625" style="1" customWidth="1"/>
    <col min="12" max="12" width="13.28515625" style="1" customWidth="1"/>
    <col min="13" max="13" width="10.85546875" style="1" customWidth="1"/>
    <col min="14" max="14" width="11" style="1" customWidth="1"/>
    <col min="15" max="15" width="9.140625" style="1"/>
    <col min="16" max="16" width="11.42578125" style="1" customWidth="1"/>
    <col min="17" max="17" width="9.140625" style="1"/>
    <col min="18" max="23" width="9.140625" style="1" hidden="1" customWidth="1"/>
    <col min="24" max="24" width="9.5703125" style="1" hidden="1" customWidth="1"/>
    <col min="25" max="25" width="9.140625" style="1" hidden="1" customWidth="1"/>
    <col min="26" max="26" width="11.28515625" style="1" hidden="1" customWidth="1"/>
    <col min="27" max="27" width="7.5703125" style="1" hidden="1" customWidth="1"/>
    <col min="28" max="28" width="9.140625" style="1" hidden="1" customWidth="1"/>
    <col min="29" max="29" width="11.42578125" style="1" hidden="1" customWidth="1"/>
    <col min="30" max="37" width="9.140625" style="1" hidden="1" customWidth="1"/>
    <col min="38" max="38" width="0" style="1" hidden="1" customWidth="1"/>
    <col min="39" max="16384" width="9.140625" style="1"/>
  </cols>
  <sheetData>
    <row r="1" spans="1:25" s="9" customFormat="1" ht="18.75" x14ac:dyDescent="0.3">
      <c r="A1" s="94"/>
      <c r="B1" s="112" t="s">
        <v>0</v>
      </c>
    </row>
    <row r="2" spans="1:25" x14ac:dyDescent="0.25">
      <c r="B2" s="12" t="s">
        <v>1</v>
      </c>
    </row>
    <row r="3" spans="1:25" x14ac:dyDescent="0.25">
      <c r="B3" s="12" t="s">
        <v>2</v>
      </c>
    </row>
    <row r="4" spans="1:25" x14ac:dyDescent="0.25">
      <c r="B4" s="12"/>
    </row>
    <row r="5" spans="1:25" x14ac:dyDescent="0.25">
      <c r="B5" s="68" t="s">
        <v>3</v>
      </c>
    </row>
    <row r="6" spans="1:25" x14ac:dyDescent="0.25">
      <c r="B6" s="12" t="s">
        <v>4</v>
      </c>
    </row>
    <row r="7" spans="1:25" x14ac:dyDescent="0.25">
      <c r="B7" s="12" t="s">
        <v>98</v>
      </c>
    </row>
    <row r="8" spans="1:25" x14ac:dyDescent="0.25">
      <c r="B8" s="12" t="s">
        <v>5</v>
      </c>
    </row>
    <row r="9" spans="1:25" x14ac:dyDescent="0.25">
      <c r="B9" s="12" t="s">
        <v>6</v>
      </c>
    </row>
    <row r="10" spans="1:25" ht="16.5" customHeight="1" x14ac:dyDescent="0.25"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5" ht="13.5" customHeight="1" x14ac:dyDescent="0.25">
      <c r="B11" s="113" t="s">
        <v>130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1:25" ht="24" customHeight="1" x14ac:dyDescent="0.25">
      <c r="B12" s="172"/>
      <c r="C12" s="173"/>
      <c r="D12" s="173"/>
      <c r="E12" s="173"/>
      <c r="F12" s="144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14">
        <v>1</v>
      </c>
      <c r="S12" s="88"/>
      <c r="T12" s="88"/>
      <c r="U12" s="88"/>
      <c r="V12" s="88"/>
      <c r="W12" s="88"/>
      <c r="X12" s="88"/>
      <c r="Y12" s="88"/>
    </row>
    <row r="13" spans="1:25" ht="15" customHeight="1" x14ac:dyDescent="0.25">
      <c r="J13" s="88"/>
      <c r="K13" s="88"/>
      <c r="L13" s="88"/>
      <c r="M13" s="88"/>
      <c r="N13" s="88"/>
    </row>
    <row r="14" spans="1:25" s="88" customFormat="1" ht="15" customHeight="1" x14ac:dyDescent="0.25">
      <c r="A14" s="114"/>
      <c r="B14" s="169" t="s">
        <v>7</v>
      </c>
      <c r="C14" s="10"/>
      <c r="D14" s="10"/>
      <c r="E14" s="10"/>
      <c r="F14" s="10"/>
      <c r="G14" s="10"/>
      <c r="H14" s="11"/>
    </row>
    <row r="15" spans="1:25" ht="45" customHeight="1" x14ac:dyDescent="0.25">
      <c r="B15" s="174" t="s">
        <v>8</v>
      </c>
      <c r="C15" s="175" t="s">
        <v>112</v>
      </c>
      <c r="D15" s="176" t="str">
        <f>IF(OR(R12=3,R12=4,R12=7),"Speed, vehicle indicated (KPH)",C15)</f>
        <v>Speed, vehicle indicated (MPH)</v>
      </c>
      <c r="E15" s="176" t="s">
        <v>9</v>
      </c>
      <c r="F15" s="176" t="s">
        <v>10</v>
      </c>
      <c r="G15" s="176" t="s">
        <v>11</v>
      </c>
      <c r="H15" s="177" t="str">
        <f>IF(OR(R12=4,R12=7),"",U51)</f>
        <v>ABS Activity (Engaged,  Non-Engaged)</v>
      </c>
      <c r="J15" s="90"/>
      <c r="K15" s="88"/>
      <c r="L15" s="88"/>
      <c r="R15" s="88"/>
      <c r="V15" s="2"/>
      <c r="W15" s="167" t="s">
        <v>120</v>
      </c>
      <c r="X15" s="167" t="s">
        <v>118</v>
      </c>
      <c r="Y15" s="1" t="s">
        <v>128</v>
      </c>
    </row>
    <row r="16" spans="1:25" x14ac:dyDescent="0.25">
      <c r="B16" s="91">
        <f>IF(OR($R$12=4,$R$12=7),S16,R16)</f>
        <v>-5</v>
      </c>
      <c r="C16" s="92">
        <f>IF(OR($R$12=3,$R$12=4,$R$12=7),D16*0.62137,D16)</f>
        <v>0</v>
      </c>
      <c r="D16" s="185"/>
      <c r="E16" s="185"/>
      <c r="F16" s="157"/>
      <c r="G16" s="186"/>
      <c r="H16" s="187"/>
      <c r="J16" s="88"/>
      <c r="K16" s="88"/>
      <c r="L16" s="88"/>
      <c r="R16" s="1">
        <v>-5</v>
      </c>
      <c r="S16" s="1">
        <v>-5</v>
      </c>
      <c r="V16" s="2">
        <v>-5</v>
      </c>
      <c r="W16" s="2" t="str" cm="1">
        <f t="array" ref="W16">_xlfn.IFS(F16="off",0,     F16="on",100,   F16="","")</f>
        <v/>
      </c>
      <c r="X16" s="2" t="str" cm="1">
        <f t="array" ref="X16">_xlfn.IFS(H16="non-engaged",0,    H16="engaged",100,   H16="","")</f>
        <v/>
      </c>
      <c r="Y16" s="1">
        <f>G16/100</f>
        <v>0</v>
      </c>
    </row>
    <row r="17" spans="2:25" x14ac:dyDescent="0.25">
      <c r="B17" s="91">
        <f t="shared" ref="B17:B26" si="0">IF(OR($R$12=4,$R$12=7),S17,R17)</f>
        <v>-4.5</v>
      </c>
      <c r="C17" s="92">
        <f t="shared" ref="C17:C26" si="1">IF(OR($R$12=3,$R$12=4,$R$12=7),D17*0.62137,D17)</f>
        <v>0</v>
      </c>
      <c r="D17" s="185"/>
      <c r="E17" s="185"/>
      <c r="F17" s="157"/>
      <c r="G17" s="186"/>
      <c r="H17" s="187"/>
      <c r="J17" s="88"/>
      <c r="L17" s="88"/>
      <c r="R17" s="1">
        <v>-4.5</v>
      </c>
      <c r="S17" s="1">
        <v>-4.8</v>
      </c>
      <c r="V17" s="2">
        <v>-4.5</v>
      </c>
      <c r="W17" s="2" t="str" cm="1">
        <f t="array" ref="W17">_xlfn.IFS(F17="off",0,     F17="on",100,   F17="","")</f>
        <v/>
      </c>
      <c r="X17" s="2" t="str" cm="1">
        <f t="array" ref="X17">_xlfn.IFS(H17="non-engaged",0,    H17="engaged",100,   H17="","")</f>
        <v/>
      </c>
      <c r="Y17" s="1">
        <f t="shared" ref="Y17:Y26" si="2">G17/100</f>
        <v>0</v>
      </c>
    </row>
    <row r="18" spans="2:25" x14ac:dyDescent="0.25">
      <c r="B18" s="91">
        <f t="shared" si="0"/>
        <v>-4</v>
      </c>
      <c r="C18" s="92">
        <f t="shared" si="1"/>
        <v>0</v>
      </c>
      <c r="D18" s="185"/>
      <c r="E18" s="185"/>
      <c r="F18" s="157"/>
      <c r="G18" s="186"/>
      <c r="H18" s="187"/>
      <c r="J18" s="88"/>
      <c r="K18" s="88"/>
      <c r="L18" s="88"/>
      <c r="R18" s="1">
        <v>-4</v>
      </c>
      <c r="S18" s="1">
        <v>-4.5999999999999996</v>
      </c>
      <c r="V18" s="2">
        <v>-4</v>
      </c>
      <c r="W18" s="2" t="str" cm="1">
        <f t="array" ref="W18">_xlfn.IFS(F18="off",0,     F18="on",100,   F18="","")</f>
        <v/>
      </c>
      <c r="X18" s="2" t="str" cm="1">
        <f t="array" ref="X18">_xlfn.IFS(H18="non-engaged",0,    H18="engaged",100,   H18="","")</f>
        <v/>
      </c>
      <c r="Y18" s="1">
        <f t="shared" si="2"/>
        <v>0</v>
      </c>
    </row>
    <row r="19" spans="2:25" x14ac:dyDescent="0.25">
      <c r="B19" s="91">
        <f t="shared" si="0"/>
        <v>-3.5</v>
      </c>
      <c r="C19" s="92">
        <f t="shared" si="1"/>
        <v>0</v>
      </c>
      <c r="D19" s="185"/>
      <c r="E19" s="185"/>
      <c r="F19" s="157"/>
      <c r="G19" s="186"/>
      <c r="H19" s="187"/>
      <c r="J19" s="88"/>
      <c r="K19" s="88"/>
      <c r="L19" s="88"/>
      <c r="R19" s="1">
        <v>-3.5</v>
      </c>
      <c r="S19" s="1">
        <v>-4.4000000000000004</v>
      </c>
      <c r="V19" s="2">
        <v>-3.5</v>
      </c>
      <c r="W19" s="2" t="str" cm="1">
        <f t="array" ref="W19">_xlfn.IFS(F19="off",0,     F19="on",100,   F19="","")</f>
        <v/>
      </c>
      <c r="X19" s="2" t="str" cm="1">
        <f t="array" ref="X19">_xlfn.IFS(H19="non-engaged",0,    H19="engaged",100,   H19="","")</f>
        <v/>
      </c>
      <c r="Y19" s="1">
        <f t="shared" si="2"/>
        <v>0</v>
      </c>
    </row>
    <row r="20" spans="2:25" x14ac:dyDescent="0.25">
      <c r="B20" s="91">
        <f t="shared" si="0"/>
        <v>-3</v>
      </c>
      <c r="C20" s="92">
        <f t="shared" si="1"/>
        <v>0</v>
      </c>
      <c r="D20" s="185"/>
      <c r="E20" s="185"/>
      <c r="F20" s="157"/>
      <c r="G20" s="186"/>
      <c r="H20" s="187"/>
      <c r="J20" s="88"/>
      <c r="K20" s="88"/>
      <c r="L20" s="88"/>
      <c r="R20" s="1">
        <v>-3</v>
      </c>
      <c r="S20" s="1">
        <v>-4.2</v>
      </c>
      <c r="V20" s="2">
        <v>-3</v>
      </c>
      <c r="W20" s="2" t="str" cm="1">
        <f t="array" ref="W20">_xlfn.IFS(F20="off",0,     F20="on",100,   F20="","")</f>
        <v/>
      </c>
      <c r="X20" s="2" t="str" cm="1">
        <f t="array" ref="X20">_xlfn.IFS(H20="non-engaged",0,    H20="engaged",100,   H20="","")</f>
        <v/>
      </c>
      <c r="Y20" s="1">
        <f t="shared" si="2"/>
        <v>0</v>
      </c>
    </row>
    <row r="21" spans="2:25" x14ac:dyDescent="0.25">
      <c r="B21" s="91">
        <f t="shared" si="0"/>
        <v>-2.5</v>
      </c>
      <c r="C21" s="92">
        <f t="shared" si="1"/>
        <v>0</v>
      </c>
      <c r="D21" s="185"/>
      <c r="E21" s="185"/>
      <c r="F21" s="157"/>
      <c r="G21" s="186"/>
      <c r="H21" s="187"/>
      <c r="R21" s="1">
        <v>-2.5</v>
      </c>
      <c r="S21" s="1">
        <v>-4</v>
      </c>
      <c r="V21" s="2">
        <v>-2.5</v>
      </c>
      <c r="W21" s="2" t="str" cm="1">
        <f t="array" ref="W21">_xlfn.IFS(F21="off",0,     F21="on",100,   F21="","")</f>
        <v/>
      </c>
      <c r="X21" s="2" t="str" cm="1">
        <f t="array" ref="X21">_xlfn.IFS(H21="non-engaged",0,    H21="engaged",100,   H21="","")</f>
        <v/>
      </c>
      <c r="Y21" s="1">
        <f t="shared" si="2"/>
        <v>0</v>
      </c>
    </row>
    <row r="22" spans="2:25" x14ac:dyDescent="0.25">
      <c r="B22" s="91">
        <f t="shared" si="0"/>
        <v>-2</v>
      </c>
      <c r="C22" s="92">
        <f t="shared" si="1"/>
        <v>0</v>
      </c>
      <c r="D22" s="185"/>
      <c r="E22" s="185"/>
      <c r="F22" s="157"/>
      <c r="G22" s="186"/>
      <c r="H22" s="187"/>
      <c r="J22" s="1" t="s">
        <v>12</v>
      </c>
      <c r="R22" s="1">
        <v>-2</v>
      </c>
      <c r="S22" s="1">
        <v>-3.8</v>
      </c>
      <c r="V22" s="2">
        <v>-2</v>
      </c>
      <c r="W22" s="2" t="str" cm="1">
        <f t="array" ref="W22">_xlfn.IFS(F22="off",0,     F22="on",100,   F22="","")</f>
        <v/>
      </c>
      <c r="X22" s="2" t="str" cm="1">
        <f t="array" ref="X22">_xlfn.IFS(H22="non-engaged",0,    H22="engaged",100,   H22="","")</f>
        <v/>
      </c>
      <c r="Y22" s="1">
        <f t="shared" si="2"/>
        <v>0</v>
      </c>
    </row>
    <row r="23" spans="2:25" x14ac:dyDescent="0.25">
      <c r="B23" s="91">
        <f t="shared" si="0"/>
        <v>-1.5</v>
      </c>
      <c r="C23" s="92">
        <f t="shared" si="1"/>
        <v>0</v>
      </c>
      <c r="D23" s="185"/>
      <c r="E23" s="185"/>
      <c r="F23" s="157"/>
      <c r="G23" s="186"/>
      <c r="H23" s="187"/>
      <c r="K23" s="13"/>
      <c r="R23" s="1">
        <v>-1.5</v>
      </c>
      <c r="S23" s="1">
        <v>-3.6</v>
      </c>
      <c r="V23" s="2">
        <v>-1.5</v>
      </c>
      <c r="W23" s="2" t="str" cm="1">
        <f t="array" ref="W23">_xlfn.IFS(F23="off",0,     F23="on",100,   F23="","")</f>
        <v/>
      </c>
      <c r="X23" s="2" t="str" cm="1">
        <f t="array" ref="X23">_xlfn.IFS(H23="non-engaged",0,    H23="engaged",100,   H23="","")</f>
        <v/>
      </c>
      <c r="Y23" s="1">
        <f t="shared" si="2"/>
        <v>0</v>
      </c>
    </row>
    <row r="24" spans="2:25" x14ac:dyDescent="0.25">
      <c r="B24" s="91">
        <f t="shared" si="0"/>
        <v>-1</v>
      </c>
      <c r="C24" s="92">
        <f t="shared" si="1"/>
        <v>0</v>
      </c>
      <c r="D24" s="185"/>
      <c r="E24" s="185"/>
      <c r="F24" s="157"/>
      <c r="G24" s="186"/>
      <c r="H24" s="187"/>
      <c r="R24" s="1">
        <v>-1</v>
      </c>
      <c r="S24" s="1">
        <v>-3.4</v>
      </c>
      <c r="V24" s="2">
        <v>-1</v>
      </c>
      <c r="W24" s="2" t="str" cm="1">
        <f t="array" ref="W24">_xlfn.IFS(F24="off",0,     F24="on",100,   F24="","")</f>
        <v/>
      </c>
      <c r="X24" s="2" t="str" cm="1">
        <f t="array" ref="X24">_xlfn.IFS(H24="non-engaged",0,    H24="engaged",100,   H24="","")</f>
        <v/>
      </c>
      <c r="Y24" s="1">
        <f t="shared" si="2"/>
        <v>0</v>
      </c>
    </row>
    <row r="25" spans="2:25" x14ac:dyDescent="0.25">
      <c r="B25" s="91">
        <f t="shared" si="0"/>
        <v>-0.5</v>
      </c>
      <c r="C25" s="92">
        <f t="shared" si="1"/>
        <v>0</v>
      </c>
      <c r="D25" s="185"/>
      <c r="E25" s="185"/>
      <c r="F25" s="157"/>
      <c r="G25" s="186"/>
      <c r="H25" s="187"/>
      <c r="R25" s="1">
        <v>-0.5</v>
      </c>
      <c r="S25" s="1">
        <v>-3.2</v>
      </c>
      <c r="V25" s="2">
        <v>-0.5</v>
      </c>
      <c r="W25" s="2" t="str" cm="1">
        <f t="array" ref="W25">_xlfn.IFS(F25="off",0,     F25="on",100,   F25="","")</f>
        <v/>
      </c>
      <c r="X25" s="2" t="str" cm="1">
        <f t="array" ref="X25">_xlfn.IFS(H25="non-engaged",0,    H25="engaged",100,   H25="","")</f>
        <v/>
      </c>
      <c r="Y25" s="1">
        <f t="shared" si="2"/>
        <v>0</v>
      </c>
    </row>
    <row r="26" spans="2:25" ht="14.25" customHeight="1" x14ac:dyDescent="0.25">
      <c r="B26" s="91">
        <f t="shared" si="0"/>
        <v>0</v>
      </c>
      <c r="C26" s="92">
        <f t="shared" si="1"/>
        <v>0</v>
      </c>
      <c r="D26" s="185"/>
      <c r="E26" s="185"/>
      <c r="F26" s="157"/>
      <c r="G26" s="186"/>
      <c r="H26" s="187"/>
      <c r="R26" s="1">
        <v>0</v>
      </c>
      <c r="S26" s="1">
        <v>-3</v>
      </c>
      <c r="V26" s="2">
        <v>0</v>
      </c>
      <c r="W26" s="2" t="str" cm="1">
        <f t="array" ref="W26">_xlfn.IFS(F26="off",0,     F26="on",100,   F26="","")</f>
        <v/>
      </c>
      <c r="X26" s="2" t="str" cm="1">
        <f t="array" ref="X26">_xlfn.IFS(H26="non-engaged",0,    H26="engaged",100,   H26="","")</f>
        <v/>
      </c>
      <c r="Y26" s="1">
        <f t="shared" si="2"/>
        <v>0</v>
      </c>
    </row>
    <row r="27" spans="2:25" ht="14.25" customHeight="1" x14ac:dyDescent="0.25">
      <c r="B27" s="91" t="str">
        <f>IF(OR($R$12=4,$R$12=7),S27,"")</f>
        <v/>
      </c>
      <c r="C27" s="92" t="str">
        <f>IF(B27="","",IF(OR($R$12=3,$R$12=4,$R$12=7),D27*0.62137,D27))</f>
        <v/>
      </c>
      <c r="D27" s="188"/>
      <c r="E27" s="188"/>
      <c r="F27" s="168"/>
      <c r="G27" s="189"/>
      <c r="H27" s="190"/>
      <c r="S27" s="1">
        <v>-2.8</v>
      </c>
      <c r="U27" s="1" t="str" cm="1">
        <f t="array" ref="U27">_xlfn.IFS(H27="non-engaged",0,    H27="engaged",1,   H27="","")</f>
        <v/>
      </c>
    </row>
    <row r="28" spans="2:25" ht="14.25" customHeight="1" x14ac:dyDescent="0.25">
      <c r="B28" s="91" t="str">
        <f t="shared" ref="B28:B41" si="3">IF(OR($R$12=4,$R$12=7),S28,"")</f>
        <v/>
      </c>
      <c r="C28" s="92" t="str">
        <f t="shared" ref="C28:C41" si="4">IF(B28="","",IF(OR($R$12=3,$R$12=4,$R$12=7),D28*0.62137,D28))</f>
        <v/>
      </c>
      <c r="D28" s="188"/>
      <c r="E28" s="188"/>
      <c r="F28" s="168"/>
      <c r="G28" s="189"/>
      <c r="H28" s="190"/>
      <c r="S28" s="1">
        <v>-2.6</v>
      </c>
      <c r="U28" s="1" t="str" cm="1">
        <f t="array" ref="U28">_xlfn.IFS(H28="non-engaged",0,    H28="engaged",1,   H28="","")</f>
        <v/>
      </c>
    </row>
    <row r="29" spans="2:25" ht="14.25" customHeight="1" x14ac:dyDescent="0.25">
      <c r="B29" s="91" t="str">
        <f t="shared" si="3"/>
        <v/>
      </c>
      <c r="C29" s="92" t="str">
        <f t="shared" si="4"/>
        <v/>
      </c>
      <c r="D29" s="188"/>
      <c r="E29" s="188"/>
      <c r="F29" s="168"/>
      <c r="G29" s="189"/>
      <c r="H29" s="190"/>
      <c r="S29" s="1">
        <v>-2.4</v>
      </c>
      <c r="U29" s="1" t="str" cm="1">
        <f t="array" ref="U29">_xlfn.IFS(H29="non-engaged",0,    H29="engaged",1,   H29="","")</f>
        <v/>
      </c>
    </row>
    <row r="30" spans="2:25" ht="14.25" customHeight="1" x14ac:dyDescent="0.25">
      <c r="B30" s="91" t="str">
        <f t="shared" si="3"/>
        <v/>
      </c>
      <c r="C30" s="92" t="str">
        <f t="shared" si="4"/>
        <v/>
      </c>
      <c r="D30" s="188"/>
      <c r="E30" s="188"/>
      <c r="F30" s="168"/>
      <c r="G30" s="189"/>
      <c r="H30" s="190"/>
      <c r="S30" s="1">
        <v>-2.2000000000000002</v>
      </c>
      <c r="U30" s="1" t="str" cm="1">
        <f t="array" ref="U30">_xlfn.IFS(H30="non-engaged",0,    H30="engaged",1,   H30="","")</f>
        <v/>
      </c>
    </row>
    <row r="31" spans="2:25" ht="14.25" customHeight="1" x14ac:dyDescent="0.25">
      <c r="B31" s="91" t="str">
        <f t="shared" si="3"/>
        <v/>
      </c>
      <c r="C31" s="92" t="str">
        <f t="shared" si="4"/>
        <v/>
      </c>
      <c r="D31" s="188"/>
      <c r="E31" s="188"/>
      <c r="F31" s="168"/>
      <c r="G31" s="189"/>
      <c r="H31" s="190"/>
      <c r="S31" s="1">
        <v>-2</v>
      </c>
      <c r="U31" s="1" t="str" cm="1">
        <f t="array" ref="U31">_xlfn.IFS(H31="non-engaged",0,    H31="engaged",1,   H31="","")</f>
        <v/>
      </c>
    </row>
    <row r="32" spans="2:25" ht="14.25" customHeight="1" x14ac:dyDescent="0.25">
      <c r="B32" s="91" t="str">
        <f t="shared" si="3"/>
        <v/>
      </c>
      <c r="C32" s="92" t="str">
        <f t="shared" si="4"/>
        <v/>
      </c>
      <c r="D32" s="188"/>
      <c r="E32" s="188"/>
      <c r="F32" s="168"/>
      <c r="G32" s="189"/>
      <c r="H32" s="190"/>
      <c r="S32" s="1">
        <v>-1.8</v>
      </c>
      <c r="U32" s="1" t="str" cm="1">
        <f t="array" ref="U32">_xlfn.IFS(H32="non-engaged",0,    H32="engaged",1,   H32="","")</f>
        <v/>
      </c>
    </row>
    <row r="33" spans="2:35" ht="14.25" customHeight="1" x14ac:dyDescent="0.25">
      <c r="B33" s="91" t="str">
        <f t="shared" si="3"/>
        <v/>
      </c>
      <c r="C33" s="92" t="str">
        <f t="shared" si="4"/>
        <v/>
      </c>
      <c r="D33" s="188"/>
      <c r="E33" s="188"/>
      <c r="F33" s="170"/>
      <c r="G33" s="189"/>
      <c r="H33" s="190"/>
      <c r="S33" s="1">
        <v>-1.6</v>
      </c>
      <c r="U33" s="1" t="str" cm="1">
        <f t="array" ref="U33">_xlfn.IFS(H33="non-engaged",0,    H33="engaged",1,   H33="","")</f>
        <v/>
      </c>
    </row>
    <row r="34" spans="2:35" ht="14.25" customHeight="1" x14ac:dyDescent="0.25">
      <c r="B34" s="91" t="str">
        <f t="shared" si="3"/>
        <v/>
      </c>
      <c r="C34" s="92" t="str">
        <f t="shared" si="4"/>
        <v/>
      </c>
      <c r="D34" s="188"/>
      <c r="E34" s="188"/>
      <c r="F34" s="170"/>
      <c r="G34" s="189"/>
      <c r="H34" s="190"/>
      <c r="S34" s="1">
        <v>-1.4</v>
      </c>
      <c r="U34" s="1" t="str" cm="1">
        <f t="array" ref="U34">_xlfn.IFS(H34="non-engaged",0,    H34="engaged",1,   H34="","")</f>
        <v/>
      </c>
    </row>
    <row r="35" spans="2:35" ht="14.25" customHeight="1" x14ac:dyDescent="0.25">
      <c r="B35" s="91" t="str">
        <f t="shared" si="3"/>
        <v/>
      </c>
      <c r="C35" s="92" t="str">
        <f t="shared" si="4"/>
        <v/>
      </c>
      <c r="D35" s="188"/>
      <c r="E35" s="188"/>
      <c r="F35" s="170"/>
      <c r="G35" s="189"/>
      <c r="H35" s="190"/>
      <c r="S35" s="1">
        <v>-1.2</v>
      </c>
      <c r="U35" s="1" t="str" cm="1">
        <f t="array" ref="U35">_xlfn.IFS(H35="non-engaged",0,    H35="engaged",1,   H35="","")</f>
        <v/>
      </c>
    </row>
    <row r="36" spans="2:35" ht="14.25" customHeight="1" x14ac:dyDescent="0.25">
      <c r="B36" s="91" t="str">
        <f t="shared" si="3"/>
        <v/>
      </c>
      <c r="C36" s="92" t="str">
        <f t="shared" si="4"/>
        <v/>
      </c>
      <c r="D36" s="188"/>
      <c r="E36" s="188"/>
      <c r="F36" s="170"/>
      <c r="G36" s="189"/>
      <c r="H36" s="190"/>
      <c r="S36" s="1">
        <v>-1</v>
      </c>
      <c r="U36" s="1" t="str" cm="1">
        <f t="array" ref="U36">_xlfn.IFS(H36="non-engaged",0,    H36="engaged",1,   H36="","")</f>
        <v/>
      </c>
    </row>
    <row r="37" spans="2:35" ht="14.25" customHeight="1" x14ac:dyDescent="0.25">
      <c r="B37" s="91" t="str">
        <f t="shared" si="3"/>
        <v/>
      </c>
      <c r="C37" s="92" t="str">
        <f t="shared" si="4"/>
        <v/>
      </c>
      <c r="D37" s="188"/>
      <c r="E37" s="188"/>
      <c r="F37" s="170"/>
      <c r="G37" s="189"/>
      <c r="H37" s="190"/>
      <c r="S37" s="1">
        <v>-0.8</v>
      </c>
      <c r="U37" s="1" t="str" cm="1">
        <f t="array" ref="U37">_xlfn.IFS(H37="non-engaged",0,    H37="engaged",1,   H37="","")</f>
        <v/>
      </c>
    </row>
    <row r="38" spans="2:35" ht="14.25" customHeight="1" x14ac:dyDescent="0.25">
      <c r="B38" s="91" t="str">
        <f t="shared" si="3"/>
        <v/>
      </c>
      <c r="C38" s="92" t="str">
        <f t="shared" si="4"/>
        <v/>
      </c>
      <c r="D38" s="188"/>
      <c r="E38" s="188"/>
      <c r="F38" s="170"/>
      <c r="G38" s="189"/>
      <c r="H38" s="190"/>
      <c r="S38" s="1">
        <v>-0.6</v>
      </c>
      <c r="U38" s="1" t="str" cm="1">
        <f t="array" ref="U38">_xlfn.IFS(H38="non-engaged",0,    H38="engaged",1,   H38="","")</f>
        <v/>
      </c>
    </row>
    <row r="39" spans="2:35" ht="14.25" customHeight="1" x14ac:dyDescent="0.25">
      <c r="B39" s="91" t="str">
        <f t="shared" si="3"/>
        <v/>
      </c>
      <c r="C39" s="92" t="str">
        <f t="shared" si="4"/>
        <v/>
      </c>
      <c r="D39" s="188"/>
      <c r="E39" s="188"/>
      <c r="F39" s="170"/>
      <c r="G39" s="189"/>
      <c r="H39" s="190"/>
      <c r="S39" s="1">
        <v>-0.4</v>
      </c>
      <c r="U39" s="1" t="str" cm="1">
        <f t="array" ref="U39">_xlfn.IFS(H39="non-engaged",0,    H39="engaged",1,   H39="","")</f>
        <v/>
      </c>
    </row>
    <row r="40" spans="2:35" ht="14.25" customHeight="1" x14ac:dyDescent="0.25">
      <c r="B40" s="91" t="str">
        <f t="shared" si="3"/>
        <v/>
      </c>
      <c r="C40" s="92" t="str">
        <f t="shared" si="4"/>
        <v/>
      </c>
      <c r="D40" s="188"/>
      <c r="E40" s="188"/>
      <c r="F40" s="170"/>
      <c r="G40" s="189"/>
      <c r="H40" s="190"/>
      <c r="S40" s="1">
        <v>-0.2</v>
      </c>
      <c r="U40" s="1" t="str" cm="1">
        <f t="array" ref="U40">_xlfn.IFS(H40="non-engaged",0,    H40="engaged",1,   H40="","")</f>
        <v/>
      </c>
    </row>
    <row r="41" spans="2:35" ht="14.25" customHeight="1" x14ac:dyDescent="0.25">
      <c r="B41" s="146" t="str">
        <f t="shared" si="3"/>
        <v/>
      </c>
      <c r="C41" s="147" t="str">
        <f t="shared" si="4"/>
        <v/>
      </c>
      <c r="D41" s="191"/>
      <c r="E41" s="191"/>
      <c r="F41" s="171"/>
      <c r="G41" s="192"/>
      <c r="H41" s="193"/>
      <c r="S41" s="1">
        <v>0</v>
      </c>
      <c r="U41" s="1" t="str" cm="1">
        <f t="array" ref="U41">_xlfn.IFS(H41="non-engaged",0,    H41="engaged",1,   H41="","")</f>
        <v/>
      </c>
    </row>
    <row r="42" spans="2:35" ht="14.25" customHeight="1" x14ac:dyDescent="0.25">
      <c r="B42" s="14"/>
      <c r="C42" s="15"/>
      <c r="D42" s="15"/>
      <c r="E42" s="14"/>
      <c r="F42" s="16"/>
    </row>
    <row r="44" spans="2:35" x14ac:dyDescent="0.25">
      <c r="B44" s="111" t="s">
        <v>13</v>
      </c>
      <c r="C44" s="89"/>
      <c r="D44" s="89"/>
      <c r="E44" s="89"/>
      <c r="F44" s="89"/>
      <c r="G44" s="23"/>
      <c r="H44" s="23"/>
    </row>
    <row r="45" spans="2:35" ht="55.5" customHeight="1" x14ac:dyDescent="0.25">
      <c r="B45" s="174" t="s">
        <v>8</v>
      </c>
      <c r="C45" s="176" t="str" cm="1">
        <f t="array" ref="C45">_xlfn.IFS(R12=1,U46,R12=2,U46,R12=3,U47,R12=4,U51,R12=5,U47,R12=6,U47,R12=7,U51)</f>
        <v>Steering Wheel Angle  (degrees)</v>
      </c>
      <c r="D45" s="176" t="str" cm="1">
        <f t="array" ref="D45">_xlfn.IFS(R12=1,U47,R12=2,U47,R12=3,U48,R12=4,U47,R12=5,U48,R12=6,U48,R12=7,U47)</f>
        <v>Stability Control Lateral Acceleration (g)</v>
      </c>
      <c r="E45" s="176" t="str" cm="1">
        <f t="array" ref="E45">_xlfn.IFS(R12=1,U48,R12=2,U48,R12=3,U49,R12=4,U48,R12=5,U49,R12=6,U49,R12=7,U48)</f>
        <v>Stability Contol Longitudinal Acceleration (g)</v>
      </c>
      <c r="F45" s="176" t="str" cm="1">
        <f t="array" ref="F45">_xlfn.IFS(R12=1,U49,R12=2,U49,R12=3,U50,R12=4,U49,R12=5,U50,R12=6,U50,R12=7,U49)</f>
        <v>Stability Control Yaw Rate (deg/sec)</v>
      </c>
      <c r="G45" s="176" t="str" cm="1">
        <f t="array" ref="G45">_xlfn.IFS(R12=1,U50,R12=2,U50,R12=3,U46,R12=4,U50,R12=5,U46,R12=6,U46,R12=7,U50)</f>
        <v>Stability Control Roll Rate (deg/sec)</v>
      </c>
      <c r="H45" s="178" t="str" cm="1">
        <f t="array" ref="H45">_xlfn.IFS(R12=1,"",    R12=2,"",     R12=3,"",     R12=4,U46,     R12=5,"",     R12=6,"",     R12=7,U46)</f>
        <v/>
      </c>
      <c r="Z45" s="162" t="s">
        <v>126</v>
      </c>
      <c r="AA45" s="163" t="s">
        <v>119</v>
      </c>
      <c r="AB45" s="145" t="s">
        <v>123</v>
      </c>
      <c r="AC45" s="145" t="s">
        <v>124</v>
      </c>
      <c r="AD45" s="145" t="s">
        <v>127</v>
      </c>
      <c r="AE45" s="158" t="s">
        <v>125</v>
      </c>
      <c r="AG45" s="164" t="s">
        <v>121</v>
      </c>
      <c r="AH45" s="70"/>
      <c r="AI45" s="165" t="s">
        <v>122</v>
      </c>
    </row>
    <row r="46" spans="2:35" x14ac:dyDescent="0.25">
      <c r="B46" s="180">
        <v>-5</v>
      </c>
      <c r="C46" s="195"/>
      <c r="D46" s="181"/>
      <c r="E46" s="181"/>
      <c r="F46" s="181"/>
      <c r="G46" s="181"/>
      <c r="H46" s="194"/>
      <c r="J46" s="1" t="s">
        <v>16</v>
      </c>
      <c r="U46" s="1" t="s">
        <v>114</v>
      </c>
      <c r="Z46" s="154">
        <v>-5</v>
      </c>
      <c r="AA46" s="93" t="e" cm="1">
        <f t="array" ref="AA46">_xlfn.IFS(C46="off/non-engaged",0,     C46="on/engaged",100,     C46="non-engaged",0,   C46="engaged",100)</f>
        <v>#N/A</v>
      </c>
      <c r="AB46" s="159">
        <f>C16</f>
        <v>0</v>
      </c>
      <c r="AC46" s="159">
        <f>E16</f>
        <v>0</v>
      </c>
      <c r="AD46" s="159" t="e">
        <f>AG46</f>
        <v>#N/A</v>
      </c>
      <c r="AE46" s="160">
        <f>G16/100</f>
        <v>0</v>
      </c>
      <c r="AF46" s="159"/>
      <c r="AG46" s="166" t="e" cm="1">
        <f t="array" ref="AG46">_xlfn.IFS(F16="ON(Driver_Braking)",100,     F16="OFF(Driver_Not_Braking)",0,           F16="ON",100,      F16="OFF",0)</f>
        <v>#N/A</v>
      </c>
      <c r="AH46" s="88"/>
      <c r="AI46" s="3">
        <f>G16/100</f>
        <v>0</v>
      </c>
    </row>
    <row r="47" spans="2:35" x14ac:dyDescent="0.25">
      <c r="B47" s="182">
        <v>-4.9000000000000004</v>
      </c>
      <c r="C47" s="185"/>
      <c r="D47" s="179"/>
      <c r="E47" s="179"/>
      <c r="F47" s="179"/>
      <c r="G47" s="179"/>
      <c r="H47" s="190"/>
      <c r="U47" s="1" t="s">
        <v>14</v>
      </c>
      <c r="Z47" s="154">
        <v>-4.9000000000000004</v>
      </c>
      <c r="AA47" s="93" t="e" cm="1">
        <f t="array" ref="AA47">_xlfn.IFS(C47="off/non-engaged",0,     C47="on/engaged",100,     C47="non-engaged",0,   C47="engaged",100)</f>
        <v>#N/A</v>
      </c>
      <c r="AB47" s="159">
        <f>AVERAGE(AB46,AB48)</f>
        <v>0</v>
      </c>
      <c r="AC47" s="159">
        <f t="shared" ref="AC47:AF47" si="5">AVERAGE(AC46,AC48)</f>
        <v>0</v>
      </c>
      <c r="AD47" s="159" t="e">
        <f t="shared" si="5"/>
        <v>#N/A</v>
      </c>
      <c r="AE47" s="159">
        <f t="shared" si="5"/>
        <v>0</v>
      </c>
      <c r="AF47" s="159"/>
      <c r="AG47" s="166" t="e" cm="1">
        <f t="array" ref="AG47">_xlfn.IFS(F17="ON(Driver_Braking)",100,     F17="OFF(Driver_Not_Braking)",0,           F17="ON",100,      F17="OFF",0)</f>
        <v>#N/A</v>
      </c>
      <c r="AH47" s="88"/>
      <c r="AI47" s="3">
        <f>G17/100</f>
        <v>0</v>
      </c>
    </row>
    <row r="48" spans="2:35" x14ac:dyDescent="0.25">
      <c r="B48" s="182">
        <v>-4.8</v>
      </c>
      <c r="C48" s="185"/>
      <c r="D48" s="179"/>
      <c r="E48" s="179"/>
      <c r="F48" s="179"/>
      <c r="G48" s="179"/>
      <c r="H48" s="190"/>
      <c r="J48" s="1" t="s">
        <v>99</v>
      </c>
      <c r="U48" s="1" t="s">
        <v>113</v>
      </c>
      <c r="Z48" s="154">
        <v>-4.8</v>
      </c>
      <c r="AA48" s="93" t="e" cm="1">
        <f t="array" ref="AA48">_xlfn.IFS(C48="off/non-engaged",0,     C48="on/engaged",100,     C48="non-engaged",0,   C48="engaged",100)</f>
        <v>#N/A</v>
      </c>
      <c r="AB48" s="159">
        <f>C17</f>
        <v>0</v>
      </c>
      <c r="AC48" s="159">
        <f>E17</f>
        <v>0</v>
      </c>
      <c r="AD48" s="159" t="e">
        <f>AG47</f>
        <v>#N/A</v>
      </c>
      <c r="AE48" s="160">
        <f>G17/100</f>
        <v>0</v>
      </c>
      <c r="AF48" s="159"/>
      <c r="AG48" s="166" t="e" cm="1">
        <f t="array" ref="AG48">_xlfn.IFS(F18="ON(Driver_Braking)",100,     F18="OFF(Driver_Not_Braking)",0,           F18="ON",100,      F18="OFF",0)</f>
        <v>#N/A</v>
      </c>
      <c r="AH48" s="88"/>
      <c r="AI48" s="3">
        <f>G18/100</f>
        <v>0</v>
      </c>
    </row>
    <row r="49" spans="2:35" x14ac:dyDescent="0.25">
      <c r="B49" s="182">
        <v>-4.7</v>
      </c>
      <c r="C49" s="185"/>
      <c r="D49" s="179"/>
      <c r="E49" s="179"/>
      <c r="F49" s="179"/>
      <c r="G49" s="179"/>
      <c r="H49" s="190"/>
      <c r="J49" s="1" t="s">
        <v>100</v>
      </c>
      <c r="U49" s="1" t="s">
        <v>15</v>
      </c>
      <c r="Z49" s="154">
        <v>-4.7</v>
      </c>
      <c r="AA49" s="93" t="e" cm="1">
        <f t="array" ref="AA49">_xlfn.IFS(C49="off/non-engaged",0,     C49="on/engaged",100,     C49="non-engaged",0,   C49="engaged",100)</f>
        <v>#N/A</v>
      </c>
      <c r="AB49" s="159">
        <f>AVERAGE(AB48,AB50)</f>
        <v>0</v>
      </c>
      <c r="AC49" s="159">
        <f t="shared" ref="AC49:AF49" si="6">AVERAGE(AC48,AC50)</f>
        <v>0</v>
      </c>
      <c r="AD49" s="159" t="e">
        <f t="shared" si="6"/>
        <v>#N/A</v>
      </c>
      <c r="AE49" s="159">
        <f t="shared" si="6"/>
        <v>0</v>
      </c>
      <c r="AF49" s="159"/>
      <c r="AG49" s="166" t="e" cm="1">
        <f t="array" ref="AG49">_xlfn.IFS(F19="ON(Driver_Braking)",100,     F19="OFF(Driver_Not_Braking)",0,           F19="ON",100,      F19="OFF",0)</f>
        <v>#N/A</v>
      </c>
      <c r="AH49" s="88"/>
      <c r="AI49" s="3">
        <f>G19/100</f>
        <v>0</v>
      </c>
    </row>
    <row r="50" spans="2:35" x14ac:dyDescent="0.25">
      <c r="B50" s="182">
        <v>-4.5999999999999996</v>
      </c>
      <c r="C50" s="185"/>
      <c r="D50" s="179"/>
      <c r="E50" s="179"/>
      <c r="F50" s="179"/>
      <c r="G50" s="179"/>
      <c r="H50" s="190"/>
      <c r="K50" s="17"/>
      <c r="U50" s="1" t="s">
        <v>115</v>
      </c>
      <c r="Z50" s="154">
        <v>-4.5999999999999996</v>
      </c>
      <c r="AA50" s="93" t="e" cm="1">
        <f t="array" ref="AA50">_xlfn.IFS(C50="off/non-engaged",0,     C50="on/engaged",100,     C50="non-engaged",0,   C50="engaged",100)</f>
        <v>#N/A</v>
      </c>
      <c r="AB50" s="159">
        <f>C18</f>
        <v>0</v>
      </c>
      <c r="AC50" s="159">
        <f>E18</f>
        <v>0</v>
      </c>
      <c r="AD50" s="159" t="e">
        <f>AG48</f>
        <v>#N/A</v>
      </c>
      <c r="AE50" s="160">
        <f>G18/100</f>
        <v>0</v>
      </c>
      <c r="AF50" s="159"/>
      <c r="AG50" s="166" t="e" cm="1">
        <f t="array" ref="AG50">_xlfn.IFS(F20="ON(Driver_Braking)",100,     F20="OFF(Driver_Not_Braking)",0,           F20="ON",100,      F20="OFF",0)</f>
        <v>#N/A</v>
      </c>
      <c r="AH50" s="88"/>
      <c r="AI50" s="3">
        <f>G20/100</f>
        <v>0</v>
      </c>
    </row>
    <row r="51" spans="2:35" x14ac:dyDescent="0.25">
      <c r="B51" s="182">
        <v>-4.5</v>
      </c>
      <c r="C51" s="185"/>
      <c r="D51" s="179"/>
      <c r="E51" s="179"/>
      <c r="F51" s="179"/>
      <c r="G51" s="179"/>
      <c r="H51" s="190"/>
      <c r="U51" s="1" t="s">
        <v>129</v>
      </c>
      <c r="Z51" s="154">
        <v>-4.5</v>
      </c>
      <c r="AA51" s="93" t="e" cm="1">
        <f t="array" ref="AA51">_xlfn.IFS(C51="off/non-engaged",0,     C51="on/engaged",100,     C51="non-engaged",0,   C51="engaged",100)</f>
        <v>#N/A</v>
      </c>
      <c r="AB51" s="159">
        <f>AVERAGE(AB50,AB52)</f>
        <v>0</v>
      </c>
      <c r="AC51" s="159">
        <f t="shared" ref="AC51:AF51" si="7">AVERAGE(AC50,AC52)</f>
        <v>0</v>
      </c>
      <c r="AD51" s="159" t="e">
        <f t="shared" si="7"/>
        <v>#N/A</v>
      </c>
      <c r="AE51" s="159">
        <f t="shared" si="7"/>
        <v>0</v>
      </c>
      <c r="AF51" s="159"/>
      <c r="AG51" s="166" t="e" cm="1">
        <f t="array" ref="AG51">_xlfn.IFS(F21="ON(Driver_Braking)",100,     F21="OFF(Driver_Not_Braking)",0,           F21="ON",100,      F21="OFF",0)</f>
        <v>#N/A</v>
      </c>
      <c r="AH51" s="88"/>
      <c r="AI51" s="3">
        <f>G21/100</f>
        <v>0</v>
      </c>
    </row>
    <row r="52" spans="2:35" x14ac:dyDescent="0.25">
      <c r="B52" s="182">
        <v>-4.4000000000000004</v>
      </c>
      <c r="C52" s="185"/>
      <c r="D52" s="179"/>
      <c r="E52" s="179"/>
      <c r="F52" s="179"/>
      <c r="G52" s="179"/>
      <c r="H52" s="190"/>
      <c r="J52" s="1" t="s">
        <v>101</v>
      </c>
      <c r="Z52" s="154">
        <v>-4.4000000000000004</v>
      </c>
      <c r="AA52" s="93" t="e" cm="1">
        <f t="array" ref="AA52">_xlfn.IFS(C52="off/non-engaged",0,     C52="on/engaged",100,     C52="non-engaged",0,   C52="engaged",100)</f>
        <v>#N/A</v>
      </c>
      <c r="AB52" s="159">
        <f>C19</f>
        <v>0</v>
      </c>
      <c r="AC52" s="159">
        <f>E19</f>
        <v>0</v>
      </c>
      <c r="AD52" s="159" t="e">
        <f>AG49</f>
        <v>#N/A</v>
      </c>
      <c r="AE52" s="160">
        <f>G19/100</f>
        <v>0</v>
      </c>
      <c r="AF52" s="159"/>
      <c r="AG52" s="166" t="e" cm="1">
        <f t="array" ref="AG52">_xlfn.IFS(F22="ON(Driver_Braking)",100,     F22="OFF(Driver_Not_Braking)",0,           F22="ON",100,      F22="OFF",0)</f>
        <v>#N/A</v>
      </c>
      <c r="AH52" s="88"/>
      <c r="AI52" s="3">
        <f>G22/100</f>
        <v>0</v>
      </c>
    </row>
    <row r="53" spans="2:35" x14ac:dyDescent="0.25">
      <c r="B53" s="182">
        <v>-4.3</v>
      </c>
      <c r="C53" s="185"/>
      <c r="D53" s="179"/>
      <c r="E53" s="179"/>
      <c r="F53" s="179"/>
      <c r="G53" s="179"/>
      <c r="H53" s="190"/>
      <c r="K53" s="17"/>
      <c r="Z53" s="154">
        <v>-4.3</v>
      </c>
      <c r="AA53" s="93" t="e" cm="1">
        <f t="array" ref="AA53">_xlfn.IFS(C53="off/non-engaged",0,     C53="on/engaged",100,     C53="non-engaged",0,   C53="engaged",100)</f>
        <v>#N/A</v>
      </c>
      <c r="AB53" s="159">
        <f>AVERAGE(AB52,AB54)</f>
        <v>0</v>
      </c>
      <c r="AC53" s="159">
        <f t="shared" ref="AC53:AF53" si="8">AVERAGE(AC52,AC54)</f>
        <v>0</v>
      </c>
      <c r="AD53" s="159" t="e">
        <f t="shared" si="8"/>
        <v>#N/A</v>
      </c>
      <c r="AE53" s="159">
        <f t="shared" si="8"/>
        <v>0</v>
      </c>
      <c r="AF53" s="159"/>
      <c r="AG53" s="166" t="e" cm="1">
        <f t="array" ref="AG53">_xlfn.IFS(F23="ON(Driver_Braking)",100,     F23="OFF(Driver_Not_Braking)",0,           F23="ON",100,      F23="OFF",0)</f>
        <v>#N/A</v>
      </c>
      <c r="AH53" s="88"/>
      <c r="AI53" s="3">
        <f>G23/100</f>
        <v>0</v>
      </c>
    </row>
    <row r="54" spans="2:35" x14ac:dyDescent="0.25">
      <c r="B54" s="182">
        <v>-4.2</v>
      </c>
      <c r="C54" s="185"/>
      <c r="D54" s="179"/>
      <c r="E54" s="179"/>
      <c r="F54" s="179"/>
      <c r="G54" s="179"/>
      <c r="H54" s="190"/>
      <c r="Z54" s="154">
        <v>-4.2</v>
      </c>
      <c r="AA54" s="93" t="e" cm="1">
        <f t="array" ref="AA54">_xlfn.IFS(C54="off/non-engaged",0,     C54="on/engaged",100,     C54="non-engaged",0,   C54="engaged",100)</f>
        <v>#N/A</v>
      </c>
      <c r="AB54" s="159">
        <f>C20</f>
        <v>0</v>
      </c>
      <c r="AC54" s="159">
        <f>E20</f>
        <v>0</v>
      </c>
      <c r="AD54" s="159" t="e">
        <f>AG50</f>
        <v>#N/A</v>
      </c>
      <c r="AE54" s="160">
        <f>G20/100</f>
        <v>0</v>
      </c>
      <c r="AF54" s="159"/>
      <c r="AG54" s="166" t="e" cm="1">
        <f t="array" ref="AG54">_xlfn.IFS(F24="ON(Driver_Braking)",100,     F24="OFF(Driver_Not_Braking)",0,           F24="ON",100,      F24="OFF",0)</f>
        <v>#N/A</v>
      </c>
      <c r="AH54" s="88"/>
      <c r="AI54" s="3">
        <f>G24/100</f>
        <v>0</v>
      </c>
    </row>
    <row r="55" spans="2:35" x14ac:dyDescent="0.25">
      <c r="B55" s="182">
        <v>-4.0999999999999996</v>
      </c>
      <c r="C55" s="185"/>
      <c r="D55" s="179"/>
      <c r="E55" s="179"/>
      <c r="F55" s="179"/>
      <c r="G55" s="179"/>
      <c r="H55" s="190"/>
      <c r="J55" s="1" t="s">
        <v>102</v>
      </c>
      <c r="Z55" s="154">
        <v>-4.0999999999999996</v>
      </c>
      <c r="AA55" s="93" t="e" cm="1">
        <f t="array" ref="AA55">_xlfn.IFS(C55="off/non-engaged",0,     C55="on/engaged",100,     C55="non-engaged",0,   C55="engaged",100)</f>
        <v>#N/A</v>
      </c>
      <c r="AB55" s="159">
        <f>AVERAGE(AB54,AB56)</f>
        <v>0</v>
      </c>
      <c r="AC55" s="159">
        <f t="shared" ref="AC55:AF55" si="9">AVERAGE(AC54,AC56)</f>
        <v>0</v>
      </c>
      <c r="AD55" s="159" t="e">
        <f t="shared" si="9"/>
        <v>#N/A</v>
      </c>
      <c r="AE55" s="159">
        <f t="shared" si="9"/>
        <v>0</v>
      </c>
      <c r="AF55" s="159"/>
      <c r="AG55" s="166" t="e" cm="1">
        <f t="array" ref="AG55">_xlfn.IFS(F25="ON(Driver_Braking)",100,     F25="OFF(Driver_Not_Braking)",0,           F25="ON",100,      F25="OFF",0)</f>
        <v>#N/A</v>
      </c>
      <c r="AH55" s="88"/>
      <c r="AI55" s="3">
        <f>G25/100</f>
        <v>0</v>
      </c>
    </row>
    <row r="56" spans="2:35" x14ac:dyDescent="0.25">
      <c r="B56" s="182">
        <v>-4</v>
      </c>
      <c r="C56" s="185"/>
      <c r="D56" s="179"/>
      <c r="E56" s="179"/>
      <c r="F56" s="179"/>
      <c r="G56" s="179"/>
      <c r="H56" s="190"/>
      <c r="K56" s="17"/>
      <c r="Z56" s="154">
        <v>-4</v>
      </c>
      <c r="AA56" s="93" t="e" cm="1">
        <f t="array" ref="AA56">_xlfn.IFS(C56="off/non-engaged",0,     C56="on/engaged",100,     C56="non-engaged",0,   C56="engaged",100)</f>
        <v>#N/A</v>
      </c>
      <c r="AB56" s="159">
        <f>C21</f>
        <v>0</v>
      </c>
      <c r="AC56" s="159">
        <f>E21</f>
        <v>0</v>
      </c>
      <c r="AD56" s="159" t="e">
        <f>AG51</f>
        <v>#N/A</v>
      </c>
      <c r="AE56" s="160">
        <f>G21/100</f>
        <v>0</v>
      </c>
      <c r="AF56" s="159"/>
      <c r="AG56" s="166" t="e" cm="1">
        <f t="array" ref="AG56">_xlfn.IFS(F26="ON(Driver_Braking)",100,     F26="OFF(Driver_Not_Braking)",0,           F26="ON",100,      F26="OFF",0)</f>
        <v>#N/A</v>
      </c>
      <c r="AH56" s="88"/>
      <c r="AI56" s="3">
        <f>G26/100</f>
        <v>0</v>
      </c>
    </row>
    <row r="57" spans="2:35" x14ac:dyDescent="0.25">
      <c r="B57" s="182">
        <v>-3.9</v>
      </c>
      <c r="C57" s="185"/>
      <c r="D57" s="179"/>
      <c r="E57" s="179"/>
      <c r="F57" s="179"/>
      <c r="G57" s="179"/>
      <c r="H57" s="190"/>
      <c r="Z57" s="154">
        <v>-3.9</v>
      </c>
      <c r="AA57" s="93" t="e" cm="1">
        <f t="array" ref="AA57">_xlfn.IFS(C57="off/non-engaged",0,     C57="on/engaged",100,     C57="non-engaged",0,   C57="engaged",100)</f>
        <v>#N/A</v>
      </c>
      <c r="AB57" s="159">
        <f>AVERAGE(AB56,AB58)</f>
        <v>0</v>
      </c>
      <c r="AC57" s="159">
        <f t="shared" ref="AC57:AF57" si="10">AVERAGE(AC56,AC58)</f>
        <v>0</v>
      </c>
      <c r="AD57" s="159" t="e">
        <f t="shared" si="10"/>
        <v>#N/A</v>
      </c>
      <c r="AE57" s="159">
        <f t="shared" si="10"/>
        <v>0</v>
      </c>
      <c r="AF57" s="159"/>
      <c r="AG57" s="166" t="e" cm="1">
        <f t="array" ref="AG57">_xlfn.IFS(F27="ON(Driver_Braking)",100,     F27="OFF(Driver_Not_Braking)",0,           F27="ON",100,      F27="OFF",0)</f>
        <v>#N/A</v>
      </c>
      <c r="AH57" s="88"/>
      <c r="AI57" s="3">
        <f>G27/100</f>
        <v>0</v>
      </c>
    </row>
    <row r="58" spans="2:35" x14ac:dyDescent="0.25">
      <c r="B58" s="182">
        <v>-3.8</v>
      </c>
      <c r="C58" s="185"/>
      <c r="D58" s="179"/>
      <c r="E58" s="179"/>
      <c r="F58" s="179"/>
      <c r="G58" s="179"/>
      <c r="H58" s="190"/>
      <c r="Z58" s="154">
        <v>-3.8</v>
      </c>
      <c r="AA58" s="93" t="e" cm="1">
        <f t="array" ref="AA58">_xlfn.IFS(C58="off/non-engaged",0,     C58="on/engaged",100,     C58="non-engaged",0,   C58="engaged",100)</f>
        <v>#N/A</v>
      </c>
      <c r="AB58" s="159">
        <f>C22</f>
        <v>0</v>
      </c>
      <c r="AC58" s="159">
        <f>E22</f>
        <v>0</v>
      </c>
      <c r="AD58" s="159" t="e">
        <f>AG52</f>
        <v>#N/A</v>
      </c>
      <c r="AE58" s="160">
        <f>G22/100</f>
        <v>0</v>
      </c>
      <c r="AF58" s="159"/>
      <c r="AG58" s="166" t="e" cm="1">
        <f t="array" ref="AG58">_xlfn.IFS(F28="ON(Driver_Braking)",100,     F28="OFF(Driver_Not_Braking)",0,           F28="ON",100,      F28="OFF",0)</f>
        <v>#N/A</v>
      </c>
      <c r="AH58" s="88"/>
      <c r="AI58" s="3">
        <f>G28/100</f>
        <v>0</v>
      </c>
    </row>
    <row r="59" spans="2:35" x14ac:dyDescent="0.25">
      <c r="B59" s="182">
        <v>-3.7</v>
      </c>
      <c r="C59" s="185"/>
      <c r="D59" s="179"/>
      <c r="E59" s="179"/>
      <c r="F59" s="179"/>
      <c r="G59" s="179"/>
      <c r="H59" s="190"/>
      <c r="Z59" s="154">
        <v>-3.7</v>
      </c>
      <c r="AA59" s="93" t="e" cm="1">
        <f t="array" ref="AA59">_xlfn.IFS(C59="off/non-engaged",0,     C59="on/engaged",100,     C59="non-engaged",0,   C59="engaged",100)</f>
        <v>#N/A</v>
      </c>
      <c r="AB59" s="159">
        <f>AVERAGE(AB58,AB60)</f>
        <v>0</v>
      </c>
      <c r="AC59" s="159">
        <f t="shared" ref="AC59:AF59" si="11">AVERAGE(AC58,AC60)</f>
        <v>0</v>
      </c>
      <c r="AD59" s="159" t="e">
        <f t="shared" si="11"/>
        <v>#N/A</v>
      </c>
      <c r="AE59" s="159">
        <f t="shared" si="11"/>
        <v>0</v>
      </c>
      <c r="AF59" s="159"/>
      <c r="AG59" s="166" t="e" cm="1">
        <f t="array" ref="AG59">_xlfn.IFS(F29="ON(Driver_Braking)",100,     F29="OFF(Driver_Not_Braking)",0,           F29="ON",100,      F29="OFF",0)</f>
        <v>#N/A</v>
      </c>
      <c r="AH59" s="88"/>
      <c r="AI59" s="3">
        <f>G29/100</f>
        <v>0</v>
      </c>
    </row>
    <row r="60" spans="2:35" x14ac:dyDescent="0.25">
      <c r="B60" s="182">
        <v>-3.6</v>
      </c>
      <c r="C60" s="185"/>
      <c r="D60" s="179"/>
      <c r="E60" s="179"/>
      <c r="F60" s="179"/>
      <c r="G60" s="179"/>
      <c r="H60" s="190"/>
      <c r="Z60" s="154">
        <v>-3.6</v>
      </c>
      <c r="AA60" s="93" t="e" cm="1">
        <f t="array" ref="AA60">_xlfn.IFS(C60="off/non-engaged",0,     C60="on/engaged",100,     C60="non-engaged",0,   C60="engaged",100)</f>
        <v>#N/A</v>
      </c>
      <c r="AB60" s="159">
        <f>C23</f>
        <v>0</v>
      </c>
      <c r="AC60" s="159">
        <f>E23</f>
        <v>0</v>
      </c>
      <c r="AD60" s="159" t="e">
        <f>AG53</f>
        <v>#N/A</v>
      </c>
      <c r="AE60" s="160">
        <f>G23/100</f>
        <v>0</v>
      </c>
      <c r="AF60" s="159"/>
      <c r="AG60" s="166" t="e" cm="1">
        <f t="array" ref="AG60">_xlfn.IFS(F30="ON(Driver_Braking)",100,     F30="OFF(Driver_Not_Braking)",0,           F30="ON",100,      F30="OFF",0)</f>
        <v>#N/A</v>
      </c>
      <c r="AH60" s="88"/>
      <c r="AI60" s="3">
        <f>G30/100</f>
        <v>0</v>
      </c>
    </row>
    <row r="61" spans="2:35" x14ac:dyDescent="0.25">
      <c r="B61" s="182">
        <v>-3.5</v>
      </c>
      <c r="C61" s="185"/>
      <c r="D61" s="179"/>
      <c r="E61" s="179"/>
      <c r="F61" s="179"/>
      <c r="G61" s="179"/>
      <c r="H61" s="190"/>
      <c r="Z61" s="154">
        <v>-3.5000000000000102</v>
      </c>
      <c r="AA61" s="93" t="e" cm="1">
        <f t="array" ref="AA61">_xlfn.IFS(C61="off/non-engaged",0,     C61="on/engaged",100,     C61="non-engaged",0,   C61="engaged",100)</f>
        <v>#N/A</v>
      </c>
      <c r="AB61" s="159">
        <f>AVERAGE(AB60,AB62)</f>
        <v>0</v>
      </c>
      <c r="AC61" s="159">
        <f t="shared" ref="AC61:AF61" si="12">AVERAGE(AC60,AC62)</f>
        <v>0</v>
      </c>
      <c r="AD61" s="159" t="e">
        <f t="shared" si="12"/>
        <v>#N/A</v>
      </c>
      <c r="AE61" s="159">
        <f t="shared" si="12"/>
        <v>0</v>
      </c>
      <c r="AF61" s="159"/>
      <c r="AG61" s="166" t="e" cm="1">
        <f t="array" ref="AG61">_xlfn.IFS(F31="ON(Driver_Braking)",100,     F31="OFF(Driver_Not_Braking)",0,           F31="ON",100,      F31="OFF",0)</f>
        <v>#N/A</v>
      </c>
      <c r="AH61" s="88"/>
      <c r="AI61" s="3">
        <f>G31/100</f>
        <v>0</v>
      </c>
    </row>
    <row r="62" spans="2:35" x14ac:dyDescent="0.25">
      <c r="B62" s="182">
        <v>-3.4</v>
      </c>
      <c r="C62" s="185"/>
      <c r="D62" s="179"/>
      <c r="E62" s="179"/>
      <c r="F62" s="179"/>
      <c r="G62" s="179"/>
      <c r="H62" s="190"/>
      <c r="Z62" s="154">
        <v>-3.4000000000000101</v>
      </c>
      <c r="AA62" s="93" t="e" cm="1">
        <f t="array" ref="AA62">_xlfn.IFS(C62="off/non-engaged",0,     C62="on/engaged",100,     C62="non-engaged",0,   C62="engaged",100)</f>
        <v>#N/A</v>
      </c>
      <c r="AB62" s="159">
        <f>C24</f>
        <v>0</v>
      </c>
      <c r="AC62" s="159">
        <f>E24</f>
        <v>0</v>
      </c>
      <c r="AD62" s="159" t="e">
        <f>AG54</f>
        <v>#N/A</v>
      </c>
      <c r="AE62" s="160">
        <f>G24/100</f>
        <v>0</v>
      </c>
      <c r="AF62" s="159"/>
      <c r="AG62" s="166" t="e" cm="1">
        <f t="array" ref="AG62">_xlfn.IFS(F32="ON(Driver_Braking)",100,     F32="OFF(Driver_Not_Braking)",0,           F32="ON",100,      F32="OFF",0)</f>
        <v>#N/A</v>
      </c>
      <c r="AH62" s="88"/>
      <c r="AI62" s="3">
        <f>G32/100</f>
        <v>0</v>
      </c>
    </row>
    <row r="63" spans="2:35" x14ac:dyDescent="0.25">
      <c r="B63" s="182">
        <v>-3.3</v>
      </c>
      <c r="C63" s="185"/>
      <c r="D63" s="179"/>
      <c r="E63" s="179"/>
      <c r="F63" s="179"/>
      <c r="G63" s="179"/>
      <c r="H63" s="190"/>
      <c r="Z63" s="154">
        <v>-3.30000000000001</v>
      </c>
      <c r="AA63" s="93" t="e" cm="1">
        <f t="array" ref="AA63">_xlfn.IFS(C63="off/non-engaged",0,     C63="on/engaged",100,     C63="non-engaged",0,   C63="engaged",100)</f>
        <v>#N/A</v>
      </c>
      <c r="AB63" s="159">
        <f>AVERAGE(AB62,AB64)</f>
        <v>0</v>
      </c>
      <c r="AC63" s="159">
        <f t="shared" ref="AC63:AF63" si="13">AVERAGE(AC62,AC64)</f>
        <v>0</v>
      </c>
      <c r="AD63" s="159" t="e">
        <f t="shared" si="13"/>
        <v>#N/A</v>
      </c>
      <c r="AE63" s="159">
        <f t="shared" si="13"/>
        <v>0</v>
      </c>
      <c r="AF63" s="159"/>
      <c r="AG63" s="166" t="e" cm="1">
        <f t="array" ref="AG63">_xlfn.IFS(F33="ON(Driver_Braking)",100,     F33="OFF(Driver_Not_Braking)",0,           F33="ON",100,      F33="OFF",0)</f>
        <v>#N/A</v>
      </c>
      <c r="AH63" s="88"/>
      <c r="AI63" s="3">
        <f>G33/100</f>
        <v>0</v>
      </c>
    </row>
    <row r="64" spans="2:35" x14ac:dyDescent="0.25">
      <c r="B64" s="182">
        <v>-3.2</v>
      </c>
      <c r="C64" s="185"/>
      <c r="D64" s="179"/>
      <c r="E64" s="179"/>
      <c r="F64" s="179"/>
      <c r="G64" s="179"/>
      <c r="H64" s="190"/>
      <c r="Z64" s="154">
        <v>-3.2000000000000099</v>
      </c>
      <c r="AA64" s="93" t="e" cm="1">
        <f t="array" ref="AA64">_xlfn.IFS(C64="off/non-engaged",0,     C64="on/engaged",100,     C64="non-engaged",0,   C64="engaged",100)</f>
        <v>#N/A</v>
      </c>
      <c r="AB64" s="159">
        <f>C25</f>
        <v>0</v>
      </c>
      <c r="AC64" s="159">
        <f>E25</f>
        <v>0</v>
      </c>
      <c r="AD64" s="159" t="e">
        <f>AG55</f>
        <v>#N/A</v>
      </c>
      <c r="AE64" s="160">
        <f>G25/100</f>
        <v>0</v>
      </c>
      <c r="AF64" s="159"/>
      <c r="AG64" s="166" t="e" cm="1">
        <f t="array" ref="AG64">_xlfn.IFS(F34="ON(Driver_Braking)",100,     F34="OFF(Driver_Not_Braking)",0,           F34="ON",100,      F34="OFF",0)</f>
        <v>#N/A</v>
      </c>
      <c r="AH64" s="88"/>
      <c r="AI64" s="3">
        <f>G34/100</f>
        <v>0</v>
      </c>
    </row>
    <row r="65" spans="2:35" x14ac:dyDescent="0.25">
      <c r="B65" s="182">
        <v>-3.1</v>
      </c>
      <c r="C65" s="185"/>
      <c r="D65" s="179"/>
      <c r="E65" s="179"/>
      <c r="F65" s="179"/>
      <c r="G65" s="179"/>
      <c r="H65" s="190"/>
      <c r="Z65" s="154">
        <v>-3.1000000000000099</v>
      </c>
      <c r="AA65" s="93" t="e" cm="1">
        <f t="array" ref="AA65">_xlfn.IFS(C65="off/non-engaged",0,     C65="on/engaged",100,     C65="non-engaged",0,   C65="engaged",100)</f>
        <v>#N/A</v>
      </c>
      <c r="AB65" s="159">
        <f>AVERAGE(AB64,AB66)</f>
        <v>0</v>
      </c>
      <c r="AC65" s="159">
        <f t="shared" ref="AC65:AF65" si="14">AVERAGE(AC64,AC66)</f>
        <v>0</v>
      </c>
      <c r="AD65" s="159" t="e">
        <f t="shared" si="14"/>
        <v>#N/A</v>
      </c>
      <c r="AE65" s="159">
        <f t="shared" si="14"/>
        <v>0</v>
      </c>
      <c r="AF65" s="159"/>
      <c r="AG65" s="166" t="e" cm="1">
        <f t="array" ref="AG65">_xlfn.IFS(F35="ON(Driver_Braking)",100,     F35="OFF(Driver_Not_Braking)",0,           F35="ON",100,      F35="OFF",0)</f>
        <v>#N/A</v>
      </c>
      <c r="AH65" s="88"/>
      <c r="AI65" s="3">
        <f>G35/100</f>
        <v>0</v>
      </c>
    </row>
    <row r="66" spans="2:35" x14ac:dyDescent="0.25">
      <c r="B66" s="182">
        <v>-3</v>
      </c>
      <c r="C66" s="185"/>
      <c r="D66" s="179"/>
      <c r="E66" s="179"/>
      <c r="F66" s="179"/>
      <c r="G66" s="179"/>
      <c r="H66" s="190"/>
      <c r="Z66" s="154">
        <v>-3.0000000000000102</v>
      </c>
      <c r="AA66" s="93" t="e" cm="1">
        <f t="array" ref="AA66">_xlfn.IFS(C66="off/non-engaged",0,     C66="on/engaged",100,     C66="non-engaged",0,   C66="engaged",100)</f>
        <v>#N/A</v>
      </c>
      <c r="AB66" s="159">
        <f>C26</f>
        <v>0</v>
      </c>
      <c r="AC66" s="159">
        <f>E26</f>
        <v>0</v>
      </c>
      <c r="AD66" s="159" t="e">
        <f>AG56</f>
        <v>#N/A</v>
      </c>
      <c r="AE66" s="160">
        <f>G26/100</f>
        <v>0</v>
      </c>
      <c r="AF66" s="159"/>
      <c r="AG66" s="166" t="e" cm="1">
        <f t="array" ref="AG66">_xlfn.IFS(F36="ON(Driver_Braking)",100,     F36="OFF(Driver_Not_Braking)",0,           F36="ON",100,      F36="OFF",0)</f>
        <v>#N/A</v>
      </c>
      <c r="AH66" s="88"/>
      <c r="AI66" s="3">
        <f>G36/100</f>
        <v>0</v>
      </c>
    </row>
    <row r="67" spans="2:35" x14ac:dyDescent="0.25">
      <c r="B67" s="182">
        <v>-2.9</v>
      </c>
      <c r="C67" s="185"/>
      <c r="D67" s="179"/>
      <c r="E67" s="179"/>
      <c r="F67" s="179"/>
      <c r="G67" s="179"/>
      <c r="H67" s="190"/>
      <c r="Z67" s="154">
        <v>-2.9000000000000101</v>
      </c>
      <c r="AA67" s="93" t="e" cm="1">
        <f t="array" ref="AA67">_xlfn.IFS(C67="off/non-engaged",0,     C67="on/engaged",100,     C67="non-engaged",0,   C67="engaged",100)</f>
        <v>#N/A</v>
      </c>
      <c r="AB67" s="159">
        <f>AVERAGE(AB66,AB68)</f>
        <v>0</v>
      </c>
      <c r="AC67" s="159">
        <f t="shared" ref="AC67:AF67" si="15">AVERAGE(AC66,AC68)</f>
        <v>0</v>
      </c>
      <c r="AD67" s="159" t="e">
        <f t="shared" si="15"/>
        <v>#N/A</v>
      </c>
      <c r="AE67" s="159">
        <f t="shared" si="15"/>
        <v>0</v>
      </c>
      <c r="AF67" s="159"/>
      <c r="AG67" s="166" t="e" cm="1">
        <f t="array" ref="AG67">_xlfn.IFS(F37="ON(Driver_Braking)",100,     F37="OFF(Driver_Not_Braking)",0,           F37="ON",100,      F37="OFF",0)</f>
        <v>#N/A</v>
      </c>
      <c r="AH67" s="88"/>
      <c r="AI67" s="3">
        <f>G37/100</f>
        <v>0</v>
      </c>
    </row>
    <row r="68" spans="2:35" x14ac:dyDescent="0.25">
      <c r="B68" s="182">
        <v>-2.8</v>
      </c>
      <c r="C68" s="185"/>
      <c r="D68" s="179"/>
      <c r="E68" s="179"/>
      <c r="F68" s="179"/>
      <c r="G68" s="179"/>
      <c r="H68" s="190"/>
      <c r="Z68" s="154">
        <v>-2.80000000000001</v>
      </c>
      <c r="AA68" s="93" t="e" cm="1">
        <f t="array" ref="AA68">_xlfn.IFS(C68="off/non-engaged",0,     C68="on/engaged",100,     C68="non-engaged",0,   C68="engaged",100)</f>
        <v>#N/A</v>
      </c>
      <c r="AB68" s="159" t="str">
        <f>C27</f>
        <v/>
      </c>
      <c r="AC68" s="159">
        <f>E27</f>
        <v>0</v>
      </c>
      <c r="AD68" s="159" t="e">
        <f>AG57</f>
        <v>#N/A</v>
      </c>
      <c r="AE68" s="160">
        <f>G27/100</f>
        <v>0</v>
      </c>
      <c r="AF68" s="159"/>
      <c r="AG68" s="166" t="e" cm="1">
        <f t="array" ref="AG68">_xlfn.IFS(F38="ON(Driver_Braking)",100,     F38="OFF(Driver_Not_Braking)",0,           F38="ON",100,      F38="OFF",0)</f>
        <v>#N/A</v>
      </c>
      <c r="AH68" s="88"/>
      <c r="AI68" s="3">
        <f>G38/100</f>
        <v>0</v>
      </c>
    </row>
    <row r="69" spans="2:35" x14ac:dyDescent="0.25">
      <c r="B69" s="182">
        <v>-2.7</v>
      </c>
      <c r="C69" s="185"/>
      <c r="D69" s="179"/>
      <c r="E69" s="179"/>
      <c r="F69" s="179"/>
      <c r="G69" s="179"/>
      <c r="H69" s="190"/>
      <c r="Z69" s="154">
        <v>-2.7000000000000099</v>
      </c>
      <c r="AA69" s="93" t="e" cm="1">
        <f t="array" ref="AA69">_xlfn.IFS(C69="off/non-engaged",0,     C69="on/engaged",100,     C69="non-engaged",0,   C69="engaged",100)</f>
        <v>#N/A</v>
      </c>
      <c r="AB69" s="159" t="e">
        <f>AVERAGE(AB68,AB70)</f>
        <v>#DIV/0!</v>
      </c>
      <c r="AC69" s="159">
        <f t="shared" ref="AC69:AF69" si="16">AVERAGE(AC68,AC70)</f>
        <v>0</v>
      </c>
      <c r="AD69" s="159" t="e">
        <f t="shared" si="16"/>
        <v>#N/A</v>
      </c>
      <c r="AE69" s="159">
        <f t="shared" si="16"/>
        <v>0</v>
      </c>
      <c r="AF69" s="159"/>
      <c r="AG69" s="166" t="e" cm="1">
        <f t="array" ref="AG69">_xlfn.IFS(F39="ON(Driver_Braking)",100,     F39="OFF(Driver_Not_Braking)",0,           F39="ON",100,      F39="OFF",0)</f>
        <v>#N/A</v>
      </c>
      <c r="AH69" s="88"/>
      <c r="AI69" s="3">
        <f>G39/100</f>
        <v>0</v>
      </c>
    </row>
    <row r="70" spans="2:35" x14ac:dyDescent="0.25">
      <c r="B70" s="182">
        <v>-2.6</v>
      </c>
      <c r="C70" s="185"/>
      <c r="D70" s="179"/>
      <c r="E70" s="179"/>
      <c r="F70" s="179"/>
      <c r="G70" s="179"/>
      <c r="H70" s="190"/>
      <c r="Z70" s="154">
        <v>-2.6000000000000099</v>
      </c>
      <c r="AA70" s="93" t="e" cm="1">
        <f t="array" ref="AA70">_xlfn.IFS(C70="off/non-engaged",0,     C70="on/engaged",100,     C70="non-engaged",0,   C70="engaged",100)</f>
        <v>#N/A</v>
      </c>
      <c r="AB70" s="159" t="str">
        <f>C28</f>
        <v/>
      </c>
      <c r="AC70" s="159">
        <f>E28</f>
        <v>0</v>
      </c>
      <c r="AD70" s="159" t="e">
        <f>AG58</f>
        <v>#N/A</v>
      </c>
      <c r="AE70" s="160">
        <f>G28/100</f>
        <v>0</v>
      </c>
      <c r="AF70" s="159"/>
      <c r="AG70" s="166" t="e" cm="1">
        <f t="array" ref="AG70">_xlfn.IFS(F40="ON(Driver_Braking)",100,     F40="OFF(Driver_Not_Braking)",0,           F40="ON",100,      F40="OFF",0)</f>
        <v>#N/A</v>
      </c>
      <c r="AH70" s="88"/>
      <c r="AI70" s="3">
        <f>G40/100</f>
        <v>0</v>
      </c>
    </row>
    <row r="71" spans="2:35" x14ac:dyDescent="0.25">
      <c r="B71" s="182">
        <v>-2.5</v>
      </c>
      <c r="C71" s="185"/>
      <c r="D71" s="179"/>
      <c r="E71" s="179"/>
      <c r="F71" s="179"/>
      <c r="G71" s="179"/>
      <c r="H71" s="190"/>
      <c r="Z71" s="154">
        <v>-2.5000000000000102</v>
      </c>
      <c r="AA71" s="93" t="e" cm="1">
        <f t="array" ref="AA71">_xlfn.IFS(C71="off/non-engaged",0,     C71="on/engaged",100,     C71="non-engaged",0,   C71="engaged",100)</f>
        <v>#N/A</v>
      </c>
      <c r="AB71" s="159" t="e">
        <f>AVERAGE(AB70,AB72)</f>
        <v>#DIV/0!</v>
      </c>
      <c r="AC71" s="159">
        <f t="shared" ref="AC71:AF71" si="17">AVERAGE(AC70,AC72)</f>
        <v>0</v>
      </c>
      <c r="AD71" s="159" t="e">
        <f t="shared" si="17"/>
        <v>#N/A</v>
      </c>
      <c r="AE71" s="159">
        <f t="shared" si="17"/>
        <v>0</v>
      </c>
      <c r="AF71" s="159"/>
      <c r="AG71" s="166" t="e" cm="1">
        <f t="array" ref="AG71">_xlfn.IFS(F41="ON(Driver_Braking)",100,     F41="OFF(Driver_Not_Braking)",0,           F41="ON",100,      F41="OFF",0)</f>
        <v>#N/A</v>
      </c>
      <c r="AH71" s="4"/>
      <c r="AI71" s="5">
        <f>G41/100</f>
        <v>0</v>
      </c>
    </row>
    <row r="72" spans="2:35" x14ac:dyDescent="0.25">
      <c r="B72" s="182">
        <v>-2.4</v>
      </c>
      <c r="C72" s="185"/>
      <c r="D72" s="179"/>
      <c r="E72" s="179"/>
      <c r="F72" s="179"/>
      <c r="G72" s="179"/>
      <c r="H72" s="190"/>
      <c r="Z72" s="154">
        <v>-2.4000000000000101</v>
      </c>
      <c r="AA72" s="93" t="e" cm="1">
        <f t="array" ref="AA72">_xlfn.IFS(C72="off/non-engaged",0,     C72="on/engaged",100,     C72="non-engaged",0,   C72="engaged",100)</f>
        <v>#N/A</v>
      </c>
      <c r="AB72" s="159" t="str">
        <f>C29</f>
        <v/>
      </c>
      <c r="AC72" s="159">
        <f>E29</f>
        <v>0</v>
      </c>
      <c r="AD72" s="159" t="e">
        <f>AG59</f>
        <v>#N/A</v>
      </c>
      <c r="AE72" s="160">
        <f>G29/100</f>
        <v>0</v>
      </c>
      <c r="AF72" s="160"/>
    </row>
    <row r="73" spans="2:35" x14ac:dyDescent="0.25">
      <c r="B73" s="182">
        <v>-2.2999999999999998</v>
      </c>
      <c r="C73" s="185"/>
      <c r="D73" s="179"/>
      <c r="E73" s="179"/>
      <c r="F73" s="179"/>
      <c r="G73" s="179"/>
      <c r="H73" s="190"/>
      <c r="Z73" s="154">
        <v>-2.30000000000001</v>
      </c>
      <c r="AA73" s="93" t="e" cm="1">
        <f t="array" ref="AA73">_xlfn.IFS(C73="off/non-engaged",0,     C73="on/engaged",100,     C73="non-engaged",0,   C73="engaged",100)</f>
        <v>#N/A</v>
      </c>
      <c r="AB73" s="159" t="e">
        <f>AVERAGE(AB72,AB74)</f>
        <v>#DIV/0!</v>
      </c>
      <c r="AC73" s="159">
        <f t="shared" ref="AC73:AF73" si="18">AVERAGE(AC72,AC74)</f>
        <v>0</v>
      </c>
      <c r="AD73" s="159" t="e">
        <f t="shared" si="18"/>
        <v>#N/A</v>
      </c>
      <c r="AE73" s="159">
        <f t="shared" si="18"/>
        <v>0</v>
      </c>
      <c r="AF73" s="159"/>
    </row>
    <row r="74" spans="2:35" x14ac:dyDescent="0.25">
      <c r="B74" s="182">
        <v>-2.2000000000000002</v>
      </c>
      <c r="C74" s="185"/>
      <c r="D74" s="179"/>
      <c r="E74" s="179"/>
      <c r="F74" s="179"/>
      <c r="G74" s="179"/>
      <c r="H74" s="190"/>
      <c r="Z74" s="154">
        <v>-2.2000000000000099</v>
      </c>
      <c r="AA74" s="93" t="e" cm="1">
        <f t="array" ref="AA74">_xlfn.IFS(C74="off/non-engaged",0,     C74="on/engaged",100,     C74="non-engaged",0,   C74="engaged",100)</f>
        <v>#N/A</v>
      </c>
      <c r="AB74" s="159" t="str">
        <f>C30</f>
        <v/>
      </c>
      <c r="AC74" s="159">
        <f>E30</f>
        <v>0</v>
      </c>
      <c r="AD74" s="159" t="e">
        <f>AG60</f>
        <v>#N/A</v>
      </c>
      <c r="AE74" s="160">
        <f>G30/100</f>
        <v>0</v>
      </c>
      <c r="AF74" s="160"/>
    </row>
    <row r="75" spans="2:35" x14ac:dyDescent="0.25">
      <c r="B75" s="182">
        <v>-2.1</v>
      </c>
      <c r="C75" s="185"/>
      <c r="D75" s="179"/>
      <c r="E75" s="179"/>
      <c r="F75" s="179"/>
      <c r="G75" s="179"/>
      <c r="H75" s="190"/>
      <c r="Z75" s="154">
        <v>-2.1000000000000099</v>
      </c>
      <c r="AA75" s="93" t="e" cm="1">
        <f t="array" ref="AA75">_xlfn.IFS(C75="off/non-engaged",0,     C75="on/engaged",100,     C75="non-engaged",0,   C75="engaged",100)</f>
        <v>#N/A</v>
      </c>
      <c r="AB75" s="159" t="e">
        <f>AVERAGE(AB74,AB76)</f>
        <v>#DIV/0!</v>
      </c>
      <c r="AC75" s="159">
        <f t="shared" ref="AC75:AF75" si="19">AVERAGE(AC74,AC76)</f>
        <v>0</v>
      </c>
      <c r="AD75" s="159" t="e">
        <f t="shared" si="19"/>
        <v>#N/A</v>
      </c>
      <c r="AE75" s="159">
        <f t="shared" si="19"/>
        <v>0</v>
      </c>
      <c r="AF75" s="159"/>
    </row>
    <row r="76" spans="2:35" x14ac:dyDescent="0.25">
      <c r="B76" s="182">
        <v>-2</v>
      </c>
      <c r="C76" s="185"/>
      <c r="D76" s="179"/>
      <c r="E76" s="179"/>
      <c r="F76" s="179"/>
      <c r="G76" s="179"/>
      <c r="H76" s="190"/>
      <c r="Z76" s="154">
        <v>-2.0000000000000102</v>
      </c>
      <c r="AA76" s="93" t="e" cm="1">
        <f t="array" ref="AA76">_xlfn.IFS(C76="off/non-engaged",0,     C76="on/engaged",100,     C76="non-engaged",0,   C76="engaged",100)</f>
        <v>#N/A</v>
      </c>
      <c r="AB76" s="159" t="str">
        <f>C31</f>
        <v/>
      </c>
      <c r="AC76" s="159">
        <f>E31</f>
        <v>0</v>
      </c>
      <c r="AD76" s="159" t="e">
        <f>AG61</f>
        <v>#N/A</v>
      </c>
      <c r="AE76" s="160">
        <f>G31/100</f>
        <v>0</v>
      </c>
      <c r="AF76" s="160"/>
    </row>
    <row r="77" spans="2:35" x14ac:dyDescent="0.25">
      <c r="B77" s="182">
        <v>-1.9</v>
      </c>
      <c r="C77" s="185"/>
      <c r="D77" s="179"/>
      <c r="E77" s="179"/>
      <c r="F77" s="179"/>
      <c r="G77" s="179"/>
      <c r="H77" s="190"/>
      <c r="Z77" s="154">
        <v>-1.9000000000000099</v>
      </c>
      <c r="AA77" s="93" t="e" cm="1">
        <f t="array" ref="AA77">_xlfn.IFS(C77="off/non-engaged",0,     C77="on/engaged",100,     C77="non-engaged",0,   C77="engaged",100)</f>
        <v>#N/A</v>
      </c>
      <c r="AB77" s="159" t="e">
        <f>AVERAGE(AB76,AB78)</f>
        <v>#DIV/0!</v>
      </c>
      <c r="AC77" s="159">
        <f t="shared" ref="AC77:AF77" si="20">AVERAGE(AC76,AC78)</f>
        <v>0</v>
      </c>
      <c r="AD77" s="159" t="e">
        <f t="shared" si="20"/>
        <v>#N/A</v>
      </c>
      <c r="AE77" s="159">
        <f t="shared" si="20"/>
        <v>0</v>
      </c>
      <c r="AF77" s="159"/>
    </row>
    <row r="78" spans="2:35" x14ac:dyDescent="0.25">
      <c r="B78" s="182">
        <v>-1.8</v>
      </c>
      <c r="C78" s="185"/>
      <c r="D78" s="179"/>
      <c r="E78" s="179"/>
      <c r="F78" s="179"/>
      <c r="G78" s="179"/>
      <c r="H78" s="190"/>
      <c r="Z78" s="154">
        <v>-1.80000000000001</v>
      </c>
      <c r="AA78" s="93" t="e" cm="1">
        <f t="array" ref="AA78">_xlfn.IFS(C78="off/non-engaged",0,     C78="on/engaged",100,     C78="non-engaged",0,   C78="engaged",100)</f>
        <v>#N/A</v>
      </c>
      <c r="AB78" s="159" t="str">
        <f>C32</f>
        <v/>
      </c>
      <c r="AC78" s="159">
        <f>E32</f>
        <v>0</v>
      </c>
      <c r="AD78" s="159" t="e">
        <f>AG62</f>
        <v>#N/A</v>
      </c>
      <c r="AE78" s="160">
        <f>G32/100</f>
        <v>0</v>
      </c>
      <c r="AF78" s="160"/>
    </row>
    <row r="79" spans="2:35" x14ac:dyDescent="0.25">
      <c r="B79" s="182">
        <v>-1.7</v>
      </c>
      <c r="C79" s="185"/>
      <c r="D79" s="179"/>
      <c r="E79" s="179"/>
      <c r="F79" s="179"/>
      <c r="G79" s="179"/>
      <c r="H79" s="190"/>
      <c r="Z79" s="154">
        <v>-1.7000000000000099</v>
      </c>
      <c r="AA79" s="93" t="e" cm="1">
        <f t="array" ref="AA79">_xlfn.IFS(C79="off/non-engaged",0,     C79="on/engaged",100,     C79="non-engaged",0,   C79="engaged",100)</f>
        <v>#N/A</v>
      </c>
      <c r="AB79" s="159" t="e">
        <f>AVERAGE(AB78,AB80)</f>
        <v>#DIV/0!</v>
      </c>
      <c r="AC79" s="159">
        <f t="shared" ref="AC79:AF79" si="21">AVERAGE(AC78,AC80)</f>
        <v>0</v>
      </c>
      <c r="AD79" s="159" t="e">
        <f t="shared" si="21"/>
        <v>#N/A</v>
      </c>
      <c r="AE79" s="159">
        <f t="shared" si="21"/>
        <v>0</v>
      </c>
      <c r="AF79" s="159"/>
    </row>
    <row r="80" spans="2:35" x14ac:dyDescent="0.25">
      <c r="B80" s="182">
        <v>-1.6</v>
      </c>
      <c r="C80" s="185"/>
      <c r="D80" s="179"/>
      <c r="E80" s="179"/>
      <c r="F80" s="179"/>
      <c r="G80" s="179"/>
      <c r="H80" s="190"/>
      <c r="Z80" s="154">
        <v>-1.6000000000000101</v>
      </c>
      <c r="AA80" s="93" t="e" cm="1">
        <f t="array" ref="AA80">_xlfn.IFS(C80="off/non-engaged",0,     C80="on/engaged",100,     C80="non-engaged",0,   C80="engaged",100)</f>
        <v>#N/A</v>
      </c>
      <c r="AB80" s="159" t="str">
        <f>C33</f>
        <v/>
      </c>
      <c r="AC80" s="159">
        <f>E33</f>
        <v>0</v>
      </c>
      <c r="AD80" s="159" t="e">
        <f>AG63</f>
        <v>#N/A</v>
      </c>
      <c r="AE80" s="160">
        <f>G33/100</f>
        <v>0</v>
      </c>
      <c r="AF80" s="160"/>
    </row>
    <row r="81" spans="2:32" x14ac:dyDescent="0.25">
      <c r="B81" s="182">
        <v>-1.5</v>
      </c>
      <c r="C81" s="185"/>
      <c r="D81" s="179"/>
      <c r="E81" s="179"/>
      <c r="F81" s="179"/>
      <c r="G81" s="179"/>
      <c r="H81" s="190"/>
      <c r="Z81" s="154">
        <v>-1.50000000000001</v>
      </c>
      <c r="AA81" s="93" t="e" cm="1">
        <f t="array" ref="AA81">_xlfn.IFS(C81="off/non-engaged",0,     C81="on/engaged",100,     C81="non-engaged",0,   C81="engaged",100)</f>
        <v>#N/A</v>
      </c>
      <c r="AB81" s="159" t="e">
        <f>AVERAGE(AB80,AB82)</f>
        <v>#DIV/0!</v>
      </c>
      <c r="AC81" s="159">
        <f t="shared" ref="AC81:AF81" si="22">AVERAGE(AC80,AC82)</f>
        <v>0</v>
      </c>
      <c r="AD81" s="159" t="e">
        <f t="shared" si="22"/>
        <v>#N/A</v>
      </c>
      <c r="AE81" s="159">
        <f t="shared" si="22"/>
        <v>0</v>
      </c>
      <c r="AF81" s="159"/>
    </row>
    <row r="82" spans="2:32" x14ac:dyDescent="0.25">
      <c r="B82" s="182">
        <v>-1.4</v>
      </c>
      <c r="C82" s="185"/>
      <c r="D82" s="179"/>
      <c r="E82" s="179"/>
      <c r="F82" s="179"/>
      <c r="G82" s="179"/>
      <c r="H82" s="190"/>
      <c r="Z82" s="154">
        <v>-1.4000000000000099</v>
      </c>
      <c r="AA82" s="93" t="e" cm="1">
        <f t="array" ref="AA82">_xlfn.IFS(C82="off/non-engaged",0,     C82="on/engaged",100,     C82="non-engaged",0,   C82="engaged",100)</f>
        <v>#N/A</v>
      </c>
      <c r="AB82" s="159" t="str">
        <f>C34</f>
        <v/>
      </c>
      <c r="AC82" s="159">
        <f>E34</f>
        <v>0</v>
      </c>
      <c r="AD82" s="159" t="e">
        <f>AG64</f>
        <v>#N/A</v>
      </c>
      <c r="AE82" s="160">
        <f>G34/100</f>
        <v>0</v>
      </c>
      <c r="AF82" s="160"/>
    </row>
    <row r="83" spans="2:32" x14ac:dyDescent="0.25">
      <c r="B83" s="182">
        <v>-1.3</v>
      </c>
      <c r="C83" s="185"/>
      <c r="D83" s="179"/>
      <c r="E83" s="179"/>
      <c r="F83" s="179"/>
      <c r="G83" s="179"/>
      <c r="H83" s="190"/>
      <c r="Z83" s="154">
        <v>-1.30000000000001</v>
      </c>
      <c r="AA83" s="93" t="e" cm="1">
        <f t="array" ref="AA83">_xlfn.IFS(C83="off/non-engaged",0,     C83="on/engaged",100,     C83="non-engaged",0,   C83="engaged",100)</f>
        <v>#N/A</v>
      </c>
      <c r="AB83" s="159" t="e">
        <f>AVERAGE(AB82,AB84)</f>
        <v>#DIV/0!</v>
      </c>
      <c r="AC83" s="159">
        <f t="shared" ref="AC83:AF83" si="23">AVERAGE(AC82,AC84)</f>
        <v>0</v>
      </c>
      <c r="AD83" s="159" t="e">
        <f t="shared" si="23"/>
        <v>#N/A</v>
      </c>
      <c r="AE83" s="159">
        <f t="shared" si="23"/>
        <v>0</v>
      </c>
      <c r="AF83" s="159"/>
    </row>
    <row r="84" spans="2:32" x14ac:dyDescent="0.25">
      <c r="B84" s="182">
        <v>-1.2</v>
      </c>
      <c r="C84" s="185"/>
      <c r="D84" s="179"/>
      <c r="E84" s="179"/>
      <c r="F84" s="179"/>
      <c r="G84" s="179"/>
      <c r="H84" s="190"/>
      <c r="Z84" s="154">
        <v>-1.2000000000000099</v>
      </c>
      <c r="AA84" s="93" t="e" cm="1">
        <f t="array" ref="AA84">_xlfn.IFS(C84="off/non-engaged",0,     C84="on/engaged",100,     C84="non-engaged",0,   C84="engaged",100)</f>
        <v>#N/A</v>
      </c>
      <c r="AB84" s="159" t="str">
        <f>C35</f>
        <v/>
      </c>
      <c r="AC84" s="159">
        <f>E35</f>
        <v>0</v>
      </c>
      <c r="AD84" s="159" t="e">
        <f>AG65</f>
        <v>#N/A</v>
      </c>
      <c r="AE84" s="160">
        <f>G35/100</f>
        <v>0</v>
      </c>
      <c r="AF84" s="160"/>
    </row>
    <row r="85" spans="2:32" x14ac:dyDescent="0.25">
      <c r="B85" s="182">
        <v>-1.1000000000000001</v>
      </c>
      <c r="C85" s="185"/>
      <c r="D85" s="179"/>
      <c r="E85" s="179"/>
      <c r="F85" s="179"/>
      <c r="G85" s="179"/>
      <c r="H85" s="190"/>
      <c r="Z85" s="154">
        <v>-1.1000000000000101</v>
      </c>
      <c r="AA85" s="93" t="e" cm="1">
        <f t="array" ref="AA85">_xlfn.IFS(C85="off/non-engaged",0,     C85="on/engaged",100,     C85="non-engaged",0,   C85="engaged",100)</f>
        <v>#N/A</v>
      </c>
      <c r="AB85" s="159" t="e">
        <f>AVERAGE(AB84,AB86)</f>
        <v>#DIV/0!</v>
      </c>
      <c r="AC85" s="159">
        <f t="shared" ref="AC85:AF85" si="24">AVERAGE(AC84,AC86)</f>
        <v>0</v>
      </c>
      <c r="AD85" s="159" t="e">
        <f t="shared" si="24"/>
        <v>#N/A</v>
      </c>
      <c r="AE85" s="159">
        <f t="shared" si="24"/>
        <v>0</v>
      </c>
      <c r="AF85" s="159"/>
    </row>
    <row r="86" spans="2:32" x14ac:dyDescent="0.25">
      <c r="B86" s="182">
        <v>-1</v>
      </c>
      <c r="C86" s="185"/>
      <c r="D86" s="179"/>
      <c r="E86" s="179"/>
      <c r="F86" s="179"/>
      <c r="G86" s="179"/>
      <c r="H86" s="190"/>
      <c r="Z86" s="154">
        <v>-1.00000000000001</v>
      </c>
      <c r="AA86" s="93" t="e" cm="1">
        <f t="array" ref="AA86">_xlfn.IFS(C86="off/non-engaged",0,     C86="on/engaged",100,     C86="non-engaged",0,   C86="engaged",100)</f>
        <v>#N/A</v>
      </c>
      <c r="AB86" s="159" t="str">
        <f>C36</f>
        <v/>
      </c>
      <c r="AC86" s="159">
        <f>E36</f>
        <v>0</v>
      </c>
      <c r="AD86" s="159" t="e">
        <f>AG66</f>
        <v>#N/A</v>
      </c>
      <c r="AE86" s="160">
        <f>G36/100</f>
        <v>0</v>
      </c>
      <c r="AF86" s="160"/>
    </row>
    <row r="87" spans="2:32" x14ac:dyDescent="0.25">
      <c r="B87" s="182">
        <v>-0.9</v>
      </c>
      <c r="C87" s="185"/>
      <c r="D87" s="179"/>
      <c r="E87" s="179"/>
      <c r="F87" s="179"/>
      <c r="G87" s="179"/>
      <c r="H87" s="190"/>
      <c r="Z87" s="154">
        <v>-0.90000000000001001</v>
      </c>
      <c r="AA87" s="93" t="e" cm="1">
        <f t="array" ref="AA87">_xlfn.IFS(C87="off/non-engaged",0,     C87="on/engaged",100,     C87="non-engaged",0,   C87="engaged",100)</f>
        <v>#N/A</v>
      </c>
      <c r="AB87" s="159" t="e">
        <f>AVERAGE(AB86,AB88)</f>
        <v>#DIV/0!</v>
      </c>
      <c r="AC87" s="159">
        <f t="shared" ref="AC87:AF87" si="25">AVERAGE(AC86,AC88)</f>
        <v>0</v>
      </c>
      <c r="AD87" s="159" t="e">
        <f t="shared" si="25"/>
        <v>#N/A</v>
      </c>
      <c r="AE87" s="159">
        <f t="shared" si="25"/>
        <v>0</v>
      </c>
      <c r="AF87" s="159"/>
    </row>
    <row r="88" spans="2:32" x14ac:dyDescent="0.25">
      <c r="B88" s="182">
        <v>-0.8</v>
      </c>
      <c r="C88" s="185"/>
      <c r="D88" s="179"/>
      <c r="E88" s="179"/>
      <c r="F88" s="179"/>
      <c r="G88" s="179"/>
      <c r="H88" s="190"/>
      <c r="Z88" s="154">
        <v>-0.80000000000001004</v>
      </c>
      <c r="AA88" s="93" t="e" cm="1">
        <f t="array" ref="AA88">_xlfn.IFS(C88="off/non-engaged",0,     C88="on/engaged",100,     C88="non-engaged",0,   C88="engaged",100)</f>
        <v>#N/A</v>
      </c>
      <c r="AB88" s="159" t="str">
        <f>C37</f>
        <v/>
      </c>
      <c r="AC88" s="159">
        <f>E37</f>
        <v>0</v>
      </c>
      <c r="AD88" s="159" t="e">
        <f>AG67</f>
        <v>#N/A</v>
      </c>
      <c r="AE88" s="160">
        <f>G37/100</f>
        <v>0</v>
      </c>
      <c r="AF88" s="160"/>
    </row>
    <row r="89" spans="2:32" x14ac:dyDescent="0.25">
      <c r="B89" s="182">
        <v>-0.7</v>
      </c>
      <c r="C89" s="185"/>
      <c r="D89" s="179"/>
      <c r="E89" s="179"/>
      <c r="F89" s="179"/>
      <c r="G89" s="179"/>
      <c r="H89" s="190"/>
      <c r="Z89" s="154">
        <v>-0.70000000000002005</v>
      </c>
      <c r="AA89" s="93" t="e" cm="1">
        <f t="array" ref="AA89">_xlfn.IFS(C89="off/non-engaged",0,     C89="on/engaged",100,     C89="non-engaged",0,   C89="engaged",100)</f>
        <v>#N/A</v>
      </c>
      <c r="AB89" s="159" t="e">
        <f>AVERAGE(AB88,AB90)</f>
        <v>#DIV/0!</v>
      </c>
      <c r="AC89" s="159">
        <f t="shared" ref="AC89:AF89" si="26">AVERAGE(AC88,AC90)</f>
        <v>0</v>
      </c>
      <c r="AD89" s="159" t="e">
        <f t="shared" si="26"/>
        <v>#N/A</v>
      </c>
      <c r="AE89" s="159">
        <f t="shared" si="26"/>
        <v>0</v>
      </c>
      <c r="AF89" s="159"/>
    </row>
    <row r="90" spans="2:32" x14ac:dyDescent="0.25">
      <c r="B90" s="182">
        <v>-0.6</v>
      </c>
      <c r="C90" s="185"/>
      <c r="D90" s="179"/>
      <c r="E90" s="179"/>
      <c r="F90" s="179"/>
      <c r="G90" s="179"/>
      <c r="H90" s="190"/>
      <c r="Z90" s="154">
        <v>-0.60000000000001996</v>
      </c>
      <c r="AA90" s="93" t="e" cm="1">
        <f t="array" ref="AA90">_xlfn.IFS(C90="off/non-engaged",0,     C90="on/engaged",100,     C90="non-engaged",0,   C90="engaged",100)</f>
        <v>#N/A</v>
      </c>
      <c r="AB90" s="159" t="str">
        <f>C38</f>
        <v/>
      </c>
      <c r="AC90" s="159">
        <f>E38</f>
        <v>0</v>
      </c>
      <c r="AD90" s="159" t="e">
        <f>AG68</f>
        <v>#N/A</v>
      </c>
      <c r="AE90" s="160">
        <f>G38/100</f>
        <v>0</v>
      </c>
      <c r="AF90" s="160"/>
    </row>
    <row r="91" spans="2:32" x14ac:dyDescent="0.25">
      <c r="B91" s="182">
        <v>-0.5</v>
      </c>
      <c r="C91" s="185"/>
      <c r="D91" s="179"/>
      <c r="E91" s="179"/>
      <c r="F91" s="179"/>
      <c r="G91" s="179"/>
      <c r="H91" s="190"/>
      <c r="Z91" s="154">
        <v>-0.50000000000001998</v>
      </c>
      <c r="AA91" s="93" t="e" cm="1">
        <f t="array" ref="AA91">_xlfn.IFS(C91="off/non-engaged",0,     C91="on/engaged",100,     C91="non-engaged",0,   C91="engaged",100)</f>
        <v>#N/A</v>
      </c>
      <c r="AB91" s="159" t="e">
        <f>AVERAGE(AB90,AB92)</f>
        <v>#DIV/0!</v>
      </c>
      <c r="AC91" s="159">
        <f t="shared" ref="AC91:AF91" si="27">AVERAGE(AC90,AC92)</f>
        <v>0</v>
      </c>
      <c r="AD91" s="159" t="e">
        <f t="shared" si="27"/>
        <v>#N/A</v>
      </c>
      <c r="AE91" s="159">
        <f t="shared" si="27"/>
        <v>0</v>
      </c>
      <c r="AF91" s="159"/>
    </row>
    <row r="92" spans="2:32" x14ac:dyDescent="0.25">
      <c r="B92" s="182">
        <v>-0.4</v>
      </c>
      <c r="C92" s="185"/>
      <c r="D92" s="179"/>
      <c r="E92" s="179"/>
      <c r="F92" s="179"/>
      <c r="G92" s="179"/>
      <c r="H92" s="190"/>
      <c r="Z92" s="154">
        <v>-0.40000000000002001</v>
      </c>
      <c r="AA92" s="93" t="e" cm="1">
        <f t="array" ref="AA92">_xlfn.IFS(C92="off/non-engaged",0,     C92="on/engaged",100,     C92="non-engaged",0,   C92="engaged",100)</f>
        <v>#N/A</v>
      </c>
      <c r="AB92" s="159" t="str">
        <f>C39</f>
        <v/>
      </c>
      <c r="AC92" s="159">
        <f>E39</f>
        <v>0</v>
      </c>
      <c r="AD92" s="159" t="e">
        <f>AG69</f>
        <v>#N/A</v>
      </c>
      <c r="AE92" s="160">
        <f>G39/100</f>
        <v>0</v>
      </c>
      <c r="AF92" s="160"/>
    </row>
    <row r="93" spans="2:32" x14ac:dyDescent="0.25">
      <c r="B93" s="182">
        <v>-0.3</v>
      </c>
      <c r="C93" s="185"/>
      <c r="D93" s="179"/>
      <c r="E93" s="179"/>
      <c r="F93" s="179"/>
      <c r="G93" s="179"/>
      <c r="H93" s="190"/>
      <c r="Z93" s="154">
        <v>-0.30000000000001997</v>
      </c>
      <c r="AA93" s="93" t="e" cm="1">
        <f t="array" ref="AA93">_xlfn.IFS(C93="off/non-engaged",0,     C93="on/engaged",100,     C93="non-engaged",0,   C93="engaged",100)</f>
        <v>#N/A</v>
      </c>
      <c r="AB93" s="159" t="e">
        <f>AVERAGE(AB92,AB94)</f>
        <v>#DIV/0!</v>
      </c>
      <c r="AC93" s="159">
        <f t="shared" ref="AC93:AF93" si="28">AVERAGE(AC92,AC94)</f>
        <v>0</v>
      </c>
      <c r="AD93" s="159" t="e">
        <f t="shared" si="28"/>
        <v>#N/A</v>
      </c>
      <c r="AE93" s="159">
        <f t="shared" si="28"/>
        <v>0</v>
      </c>
      <c r="AF93" s="159"/>
    </row>
    <row r="94" spans="2:32" x14ac:dyDescent="0.25">
      <c r="B94" s="182">
        <v>-0.2</v>
      </c>
      <c r="C94" s="185"/>
      <c r="D94" s="179"/>
      <c r="E94" s="179"/>
      <c r="F94" s="179"/>
      <c r="G94" s="179"/>
      <c r="H94" s="190"/>
      <c r="Z94" s="154">
        <v>-0.20000000000002</v>
      </c>
      <c r="AA94" s="93" t="e" cm="1">
        <f t="array" ref="AA94">_xlfn.IFS(C94="off/non-engaged",0,     C94="on/engaged",100,     C94="non-engaged",0,   C94="engaged",100)</f>
        <v>#N/A</v>
      </c>
      <c r="AB94" s="159" t="str">
        <f>C40</f>
        <v/>
      </c>
      <c r="AC94" s="159">
        <f>E40</f>
        <v>0</v>
      </c>
      <c r="AD94" s="159" t="e">
        <f>AG70</f>
        <v>#N/A</v>
      </c>
      <c r="AE94" s="160">
        <f>G40/100</f>
        <v>0</v>
      </c>
      <c r="AF94" s="160"/>
    </row>
    <row r="95" spans="2:32" x14ac:dyDescent="0.25">
      <c r="B95" s="182">
        <v>-0.1</v>
      </c>
      <c r="C95" s="185"/>
      <c r="D95" s="179"/>
      <c r="E95" s="179"/>
      <c r="F95" s="179"/>
      <c r="G95" s="179"/>
      <c r="H95" s="190"/>
      <c r="Z95" s="154">
        <v>-0.10000000000002</v>
      </c>
      <c r="AA95" s="93" t="e" cm="1">
        <f t="array" ref="AA95">_xlfn.IFS(C95="off/non-engaged",0,     C95="on/engaged",100,     C95="non-engaged",0,   C95="engaged",100)</f>
        <v>#N/A</v>
      </c>
      <c r="AB95" s="159" t="e">
        <f>AVERAGE(AB94,AB96)</f>
        <v>#DIV/0!</v>
      </c>
      <c r="AC95" s="159">
        <f t="shared" ref="AC95:AF95" si="29">AVERAGE(AC94,AC96)</f>
        <v>0</v>
      </c>
      <c r="AD95" s="159" t="e">
        <f t="shared" si="29"/>
        <v>#N/A</v>
      </c>
      <c r="AE95" s="159">
        <f t="shared" si="29"/>
        <v>0</v>
      </c>
      <c r="AF95" s="159"/>
    </row>
    <row r="96" spans="2:32" x14ac:dyDescent="0.25">
      <c r="B96" s="183">
        <v>0</v>
      </c>
      <c r="C96" s="185"/>
      <c r="D96" s="184"/>
      <c r="E96" s="184"/>
      <c r="F96" s="184"/>
      <c r="G96" s="184"/>
      <c r="H96" s="193"/>
      <c r="Z96" s="155">
        <v>0</v>
      </c>
      <c r="AA96" s="93" t="e" cm="1">
        <f t="array" ref="AA96">_xlfn.IFS(C96="off/non-engaged",0,     C96="on/engaged",100,     C96="non-engaged",0,   C96="engaged",100)</f>
        <v>#N/A</v>
      </c>
      <c r="AB96" s="121" t="str">
        <f>C41</f>
        <v/>
      </c>
      <c r="AC96" s="121">
        <f>E41</f>
        <v>0</v>
      </c>
      <c r="AD96" s="121" t="e">
        <f>AG71</f>
        <v>#N/A</v>
      </c>
      <c r="AE96" s="161">
        <f>G41/100</f>
        <v>0</v>
      </c>
      <c r="AF96" s="161"/>
    </row>
    <row r="97" spans="1:28" x14ac:dyDescent="0.25">
      <c r="B97" s="67" t="s">
        <v>17</v>
      </c>
      <c r="C97" s="18"/>
      <c r="D97" s="18"/>
      <c r="E97" s="18"/>
      <c r="F97" s="18"/>
    </row>
    <row r="99" spans="1:28" s="19" customFormat="1" x14ac:dyDescent="0.25">
      <c r="A99" s="97"/>
      <c r="B99" s="113" t="s">
        <v>103</v>
      </c>
      <c r="AB99" s="2" t="str" cm="1">
        <f t="array" ref="AB99">_xlfn.IFS($R$12=1,X16,     $R$12=2,X16,     $R$12=3,X16,     $R$12=4,AA46,     $R$12=5,X16,     $R$12=6,X16,     $R$12=7,AA46)</f>
        <v/>
      </c>
    </row>
    <row r="100" spans="1:28" x14ac:dyDescent="0.25">
      <c r="B100" s="102"/>
      <c r="C100" s="10"/>
      <c r="D100" s="108" t="s">
        <v>116</v>
      </c>
      <c r="E100" s="10"/>
      <c r="F100" s="10"/>
      <c r="G100" s="10"/>
      <c r="H100" s="11"/>
      <c r="I100" s="20" t="s">
        <v>18</v>
      </c>
      <c r="J100" s="21" t="s">
        <v>19</v>
      </c>
      <c r="K100" s="21" t="s">
        <v>20</v>
      </c>
      <c r="L100" s="22" t="s">
        <v>18</v>
      </c>
      <c r="AB100" s="2" t="str" cm="1">
        <f t="array" ref="AB100">_xlfn.IFS($R$12=1,"",     $R$12=2,"",     $R$12=3,"",     $R$12=4,AA47,     $R$12=5,"",     $R$12=6,"",     $R$12=7,AA47)</f>
        <v/>
      </c>
    </row>
    <row r="101" spans="1:28" x14ac:dyDescent="0.25">
      <c r="B101" s="103"/>
      <c r="C101" s="23"/>
      <c r="D101" s="109" t="s">
        <v>21</v>
      </c>
      <c r="E101" s="23"/>
      <c r="F101" s="23"/>
      <c r="G101" s="23"/>
      <c r="H101" s="24"/>
      <c r="I101" s="25" t="s">
        <v>22</v>
      </c>
      <c r="J101" s="26" t="s">
        <v>23</v>
      </c>
      <c r="K101" s="26" t="s">
        <v>23</v>
      </c>
      <c r="L101" s="27" t="s">
        <v>24</v>
      </c>
      <c r="R101" s="2"/>
      <c r="AB101" s="2" t="str" cm="1">
        <f t="array" ref="AB101">_xlfn.IFS($R$12=1,"",     $R$12=2,"",     $R$12=3,"",     $R$12=4,AA48,     $R$12=5,"",     $R$12=6,"",     $R$12=7,AA48)</f>
        <v/>
      </c>
    </row>
    <row r="102" spans="1:28" ht="18.75" x14ac:dyDescent="0.35">
      <c r="B102" s="104" t="s">
        <v>25</v>
      </c>
      <c r="C102" s="28" t="s">
        <v>104</v>
      </c>
      <c r="D102" s="29" t="s">
        <v>26</v>
      </c>
      <c r="E102" s="28" t="s">
        <v>27</v>
      </c>
      <c r="F102" s="28" t="s">
        <v>105</v>
      </c>
      <c r="G102" s="28" t="s">
        <v>106</v>
      </c>
      <c r="H102" s="30" t="s">
        <v>107</v>
      </c>
      <c r="I102" s="25" t="s">
        <v>28</v>
      </c>
      <c r="J102" s="31" t="s">
        <v>29</v>
      </c>
      <c r="K102" s="31" t="s">
        <v>29</v>
      </c>
      <c r="L102" s="32" t="s">
        <v>30</v>
      </c>
      <c r="AB102" s="2" t="str" cm="1">
        <f t="array" ref="AB102">_xlfn.IFS($R$12=1,"",     $R$12=2,"",     $R$12=3,"",     $R$12=4,AA49,     $R$12=5,"",     $R$12=6,"",     $R$12=7,AA49)</f>
        <v/>
      </c>
    </row>
    <row r="103" spans="1:28" x14ac:dyDescent="0.25">
      <c r="B103" s="2" t="s">
        <v>31</v>
      </c>
      <c r="C103" s="12"/>
      <c r="E103" s="2"/>
      <c r="F103" s="2"/>
      <c r="G103" s="33"/>
      <c r="H103" s="34"/>
      <c r="I103" s="35" t="s">
        <v>32</v>
      </c>
      <c r="J103" s="1" t="s">
        <v>31</v>
      </c>
      <c r="L103" s="7"/>
      <c r="AB103" s="2" t="str" cm="1">
        <f t="array" ref="AB103">_xlfn.IFS($R$12=1,"",     $R$12=2,"",     $R$12=3,"",     $R$12=4,AA50,     $R$12=5,"",     $R$12=6,"",     $R$12=7,AA50)</f>
        <v/>
      </c>
    </row>
    <row r="104" spans="1:28" x14ac:dyDescent="0.25">
      <c r="B104" s="2">
        <f t="shared" ref="B104:B154" si="30">B46</f>
        <v>-5</v>
      </c>
      <c r="C104" s="33" t="str">
        <f>IF(ISNUMBER(R104),R104*1.466,"")</f>
        <v/>
      </c>
      <c r="D104" s="2" cm="1">
        <f t="array" ref="D104">_xlfn.IFS($R$12=1,E46,    $R$12=2,E46,    $R$12=3,D46,   $R$12=4,E46,    $R$12=5,D46,    $R$12=6,D46,    $R$12=7,E46)</f>
        <v>0</v>
      </c>
      <c r="E104" s="2">
        <v>0.1</v>
      </c>
      <c r="F104" s="2">
        <v>32.200000000000003</v>
      </c>
      <c r="G104" s="33" t="str">
        <f>IFERROR(C104+D104*E104*F104,"")</f>
        <v/>
      </c>
      <c r="H104" s="34" t="str">
        <f>IF(ISNUMBER(R104),G104/1.466,"")</f>
        <v/>
      </c>
      <c r="I104" s="36" t="str">
        <f t="shared" ref="I104:J144" si="31">IFERROR(G104*E104,"")</f>
        <v/>
      </c>
      <c r="J104" s="8" t="str">
        <f t="shared" si="31"/>
        <v/>
      </c>
      <c r="K104" s="8" t="str">
        <f t="shared" ref="K104:K144" si="32">IFERROR(K105+I104,"")</f>
        <v/>
      </c>
      <c r="L104" s="7" t="str">
        <f>IFERROR(IF(ISNUMBER(R104),0,0+I104),"")</f>
        <v/>
      </c>
      <c r="R104" s="1" t="str">
        <f>IF($K$50=B104,$K$23,"")</f>
        <v/>
      </c>
      <c r="AB104" s="2" t="str" cm="1">
        <f t="array" ref="AB104">_xlfn.IFS($R$12=1,X17,     $R$12=2,X17,     $R$12=3,X17,     $R$12=4,AA51,     $R$12=5,X17,     $R$12=6,X17,     $R$12=7,AA51)</f>
        <v/>
      </c>
    </row>
    <row r="105" spans="1:28" x14ac:dyDescent="0.25">
      <c r="B105" s="2">
        <f t="shared" si="30"/>
        <v>-4.9000000000000004</v>
      </c>
      <c r="C105" s="33" t="str">
        <f>IFERROR(H104*1.466,"")</f>
        <v/>
      </c>
      <c r="D105" s="2" cm="1">
        <f t="array" ref="D105">_xlfn.IFS($R$12=1,E47,    $R$12=2,E47,    $R$12=3,D47,   $R$12=4,E47,    $R$12=5,D47,    $R$12=6,D47,    $R$12=7,E47)</f>
        <v>0</v>
      </c>
      <c r="E105" s="2">
        <v>0.1</v>
      </c>
      <c r="F105" s="2">
        <v>32.200000000000003</v>
      </c>
      <c r="G105" s="33" t="str">
        <f t="shared" ref="G105:G153" si="33">IFERROR(C105+D105*E105*F105,"")</f>
        <v/>
      </c>
      <c r="H105" s="34" t="str">
        <f>IF(ISNUMBER(R105),R105,IF(B105&lt;$K$50,"",(C105+D105*E105*F105)/1.466))</f>
        <v/>
      </c>
      <c r="I105" s="36" t="str">
        <f t="shared" si="31"/>
        <v/>
      </c>
      <c r="J105" s="8" t="str">
        <f t="shared" si="31"/>
        <v/>
      </c>
      <c r="K105" s="8" t="str">
        <f t="shared" si="32"/>
        <v/>
      </c>
      <c r="L105" s="7" t="str">
        <f>IFERROR(IF(ISNUMBER(R105),0,L104+I105),"")</f>
        <v/>
      </c>
      <c r="R105" s="1" t="str">
        <f>IF($K$50=B105,$K$23,"")</f>
        <v/>
      </c>
      <c r="AB105" s="2" t="str" cm="1">
        <f t="array" ref="AB105">_xlfn.IFS($R$12=1,"",     $R$12=2,"",     $R$12=3,"",     $R$12=4,AA52,     $R$12=5,"",     $R$12=6,"",     $R$12=7,AA52)</f>
        <v/>
      </c>
    </row>
    <row r="106" spans="1:28" x14ac:dyDescent="0.25">
      <c r="B106" s="2">
        <f t="shared" si="30"/>
        <v>-4.8</v>
      </c>
      <c r="C106" s="33" t="str">
        <f t="shared" ref="C106:C155" si="34">IFERROR(H105*1.466,"")</f>
        <v/>
      </c>
      <c r="D106" s="2" cm="1">
        <f t="array" ref="D106">_xlfn.IFS($R$12=1,E48,    $R$12=2,E48,    $R$12=3,D48,   $R$12=4,E48,    $R$12=5,D48,    $R$12=6,D48,    $R$12=7,E48)</f>
        <v>0</v>
      </c>
      <c r="E106" s="2">
        <v>0.1</v>
      </c>
      <c r="F106" s="2">
        <v>32.200000000000003</v>
      </c>
      <c r="G106" s="33" t="str">
        <f t="shared" si="33"/>
        <v/>
      </c>
      <c r="H106" s="34" t="str">
        <f>IF(ISNUMBER(R106),R106,IF(B106&lt;$K$50,"",(C106+D106*E106*F106)/1.466))</f>
        <v/>
      </c>
      <c r="I106" s="36" t="str">
        <f t="shared" si="31"/>
        <v/>
      </c>
      <c r="J106" s="8" t="str">
        <f t="shared" ref="J106:J143" si="35">IFERROR(J107+I106,"")</f>
        <v/>
      </c>
      <c r="K106" s="8" t="str">
        <f t="shared" si="32"/>
        <v/>
      </c>
      <c r="L106" s="7" t="str">
        <f>IFERROR(IF(ISNUMBER(R106),0,L105+I106),"")</f>
        <v/>
      </c>
      <c r="R106" s="1" t="str">
        <f>IF($K$50=B106,$K$23,"")</f>
        <v/>
      </c>
      <c r="AB106" s="2" t="str" cm="1">
        <f t="array" ref="AB106">_xlfn.IFS($R$12=1,"",     $R$12=2,"",     $R$12=3,"",     $R$12=4,AA53,     $R$12=5,"",     $R$12=6,"",     $R$12=7,AA53)</f>
        <v/>
      </c>
    </row>
    <row r="107" spans="1:28" x14ac:dyDescent="0.25">
      <c r="B107" s="2">
        <f t="shared" si="30"/>
        <v>-4.7</v>
      </c>
      <c r="C107" s="33" t="str">
        <f t="shared" si="34"/>
        <v/>
      </c>
      <c r="D107" s="2" cm="1">
        <f t="array" ref="D107">_xlfn.IFS($R$12=1,E49,    $R$12=2,E49,    $R$12=3,D49,   $R$12=4,E49,    $R$12=5,D49,    $R$12=6,D49,    $R$12=7,E49)</f>
        <v>0</v>
      </c>
      <c r="E107" s="2">
        <v>0.1</v>
      </c>
      <c r="F107" s="2">
        <v>32.200000000000003</v>
      </c>
      <c r="G107" s="33" t="str">
        <f t="shared" si="33"/>
        <v/>
      </c>
      <c r="H107" s="34" t="str">
        <f>IF(ISNUMBER(R107),R107,IF(B107&lt;$K$50,"",(C107+D107*E107*F107)/1.466))</f>
        <v/>
      </c>
      <c r="I107" s="36" t="str">
        <f t="shared" si="31"/>
        <v/>
      </c>
      <c r="J107" s="8" t="str">
        <f t="shared" si="35"/>
        <v/>
      </c>
      <c r="K107" s="8" t="str">
        <f t="shared" si="32"/>
        <v/>
      </c>
      <c r="L107" s="7" t="str">
        <f>IFERROR(IF(ISNUMBER(R107),0,L106+I107),"")</f>
        <v/>
      </c>
      <c r="R107" s="1" t="str">
        <f>IF($K$50=B107,$K$23,"")</f>
        <v/>
      </c>
      <c r="AB107" s="2" t="str" cm="1">
        <f t="array" ref="AB107">_xlfn.IFS($R$12=1,"",     $R$12=2,"",     $R$12=3,"",     $R$12=4,AA54,     $R$12=5,"",     $R$12=6,"",     $R$12=7,AA54)</f>
        <v/>
      </c>
    </row>
    <row r="108" spans="1:28" x14ac:dyDescent="0.25">
      <c r="B108" s="2">
        <f t="shared" si="30"/>
        <v>-4.5999999999999996</v>
      </c>
      <c r="C108" s="33" t="str">
        <f t="shared" si="34"/>
        <v/>
      </c>
      <c r="D108" s="2" cm="1">
        <f t="array" ref="D108">_xlfn.IFS($R$12=1,E50,    $R$12=2,E50,    $R$12=3,D50,   $R$12=4,E50,    $R$12=5,D50,    $R$12=6,D50,    $R$12=7,E50)</f>
        <v>0</v>
      </c>
      <c r="E108" s="2">
        <v>0.1</v>
      </c>
      <c r="F108" s="2">
        <v>32.200000000000003</v>
      </c>
      <c r="G108" s="33" t="str">
        <f t="shared" si="33"/>
        <v/>
      </c>
      <c r="H108" s="34" t="str">
        <f>IF(ISNUMBER(R108),R108,IF(B108&lt;$K$50,"",(C108+D108*E108*F108)/1.466))</f>
        <v/>
      </c>
      <c r="I108" s="36" t="str">
        <f t="shared" si="31"/>
        <v/>
      </c>
      <c r="J108" s="8" t="str">
        <f t="shared" si="35"/>
        <v/>
      </c>
      <c r="K108" s="8" t="str">
        <f t="shared" si="32"/>
        <v/>
      </c>
      <c r="L108" s="7" t="str">
        <f>IFERROR(IF(ISNUMBER(R108),0,L107+I108),"")</f>
        <v/>
      </c>
      <c r="R108" s="1" t="str">
        <f>IF($K$50=B108,$K$23,"")</f>
        <v/>
      </c>
      <c r="AB108" s="2" t="str" cm="1">
        <f t="array" ref="AB108">_xlfn.IFS($R$12=1,"",     $R$12=2,"",     $R$12=3,"",     $R$12=4,AA55,     $R$12=5,"",     $R$12=6,"",     $R$12=7,AA55)</f>
        <v/>
      </c>
    </row>
    <row r="109" spans="1:28" x14ac:dyDescent="0.25">
      <c r="B109" s="2">
        <f t="shared" si="30"/>
        <v>-4.5</v>
      </c>
      <c r="C109" s="33" t="str">
        <f t="shared" si="34"/>
        <v/>
      </c>
      <c r="D109" s="2" cm="1">
        <f t="array" ref="D109">_xlfn.IFS($R$12=1,E51,    $R$12=2,E51,    $R$12=3,D51,   $R$12=4,E51,    $R$12=5,D51,    $R$12=6,D51,    $R$12=7,E51)</f>
        <v>0</v>
      </c>
      <c r="E109" s="2">
        <v>0.1</v>
      </c>
      <c r="F109" s="2">
        <v>32.200000000000003</v>
      </c>
      <c r="G109" s="33" t="str">
        <f t="shared" si="33"/>
        <v/>
      </c>
      <c r="H109" s="34" t="str">
        <f>IF(ISNUMBER(R109),R109,IF(B109&lt;$K$50,"",(C109+D109*E109*F109)/1.466))</f>
        <v/>
      </c>
      <c r="I109" s="36" t="str">
        <f t="shared" si="31"/>
        <v/>
      </c>
      <c r="J109" s="8" t="str">
        <f t="shared" si="35"/>
        <v/>
      </c>
      <c r="K109" s="8" t="str">
        <f t="shared" si="32"/>
        <v/>
      </c>
      <c r="L109" s="7" t="str">
        <f>IFERROR(IF(ISNUMBER(R109),0,L108+I109),"")</f>
        <v/>
      </c>
      <c r="R109" s="1" t="str">
        <f>IF($K$50=B109,$K$23,"")</f>
        <v/>
      </c>
      <c r="AB109" s="2" t="str" cm="1">
        <f t="array" ref="AB109">_xlfn.IFS($R$12=1,X18,     $R$12=2,X18,     $R$12=3,X18,     $R$12=4,AA56,     $R$12=5,X18,     $R$12=6,X18,     $R$12=7,AA56)</f>
        <v/>
      </c>
    </row>
    <row r="110" spans="1:28" x14ac:dyDescent="0.25">
      <c r="B110" s="2">
        <f t="shared" si="30"/>
        <v>-4.4000000000000004</v>
      </c>
      <c r="C110" s="33" t="str">
        <f t="shared" si="34"/>
        <v/>
      </c>
      <c r="D110" s="2" cm="1">
        <f t="array" ref="D110">_xlfn.IFS($R$12=1,E52,    $R$12=2,E52,    $R$12=3,D52,   $R$12=4,E52,    $R$12=5,D52,    $R$12=6,D52,    $R$12=7,E52)</f>
        <v>0</v>
      </c>
      <c r="E110" s="2">
        <v>0.1</v>
      </c>
      <c r="F110" s="2">
        <v>32.200000000000003</v>
      </c>
      <c r="G110" s="33" t="str">
        <f t="shared" si="33"/>
        <v/>
      </c>
      <c r="H110" s="34" t="str">
        <f>IF(ISNUMBER(R110),R110,IF(B110&lt;$K$50,"",(C110+D110*E110*F110)/1.466))</f>
        <v/>
      </c>
      <c r="I110" s="36" t="str">
        <f t="shared" si="31"/>
        <v/>
      </c>
      <c r="J110" s="8" t="str">
        <f t="shared" si="35"/>
        <v/>
      </c>
      <c r="K110" s="8" t="str">
        <f t="shared" si="32"/>
        <v/>
      </c>
      <c r="L110" s="7" t="str">
        <f>IFERROR(IF(ISNUMBER(R110),0,L109+I110),"")</f>
        <v/>
      </c>
      <c r="R110" s="1" t="str">
        <f>IF($K$50=B110,$K$23,"")</f>
        <v/>
      </c>
      <c r="AB110" s="2" t="str" cm="1">
        <f t="array" ref="AB110">_xlfn.IFS($R$12=1,"",     $R$12=2,"",     $R$12=3,"",     $R$12=4,AA57,     $R$12=5,"",     $R$12=6,"",     $R$12=7,AA57)</f>
        <v/>
      </c>
    </row>
    <row r="111" spans="1:28" x14ac:dyDescent="0.25">
      <c r="B111" s="2">
        <f t="shared" si="30"/>
        <v>-4.3</v>
      </c>
      <c r="C111" s="33" t="str">
        <f t="shared" si="34"/>
        <v/>
      </c>
      <c r="D111" s="2" cm="1">
        <f t="array" ref="D111">_xlfn.IFS($R$12=1,E53,    $R$12=2,E53,    $R$12=3,D53,   $R$12=4,E53,    $R$12=5,D53,    $R$12=6,D53,    $R$12=7,E53)</f>
        <v>0</v>
      </c>
      <c r="E111" s="2">
        <v>0.1</v>
      </c>
      <c r="F111" s="2">
        <v>32.200000000000003</v>
      </c>
      <c r="G111" s="33" t="str">
        <f t="shared" si="33"/>
        <v/>
      </c>
      <c r="H111" s="34" t="str">
        <f>IF(ISNUMBER(R111),R111,IF(B111&lt;$K$50,"",(C111+D111*E111*F111)/1.466))</f>
        <v/>
      </c>
      <c r="I111" s="36" t="str">
        <f t="shared" si="31"/>
        <v/>
      </c>
      <c r="J111" s="8" t="str">
        <f t="shared" si="35"/>
        <v/>
      </c>
      <c r="K111" s="8" t="str">
        <f t="shared" si="32"/>
        <v/>
      </c>
      <c r="L111" s="7" t="str">
        <f>IFERROR(IF(ISNUMBER(R111),0,L110+I111),"")</f>
        <v/>
      </c>
      <c r="R111" s="1" t="str">
        <f>IF($K$50=B111,$K$23,"")</f>
        <v/>
      </c>
      <c r="AB111" s="2" t="str" cm="1">
        <f t="array" ref="AB111">_xlfn.IFS($R$12=1,"",     $R$12=2,"",     $R$12=3,"",     $R$12=4,AA58,     $R$12=5,"",     $R$12=6,"",     $R$12=7,AA58)</f>
        <v/>
      </c>
    </row>
    <row r="112" spans="1:28" x14ac:dyDescent="0.25">
      <c r="B112" s="2">
        <f t="shared" si="30"/>
        <v>-4.2</v>
      </c>
      <c r="C112" s="33" t="str">
        <f t="shared" si="34"/>
        <v/>
      </c>
      <c r="D112" s="2" cm="1">
        <f t="array" ref="D112">_xlfn.IFS($R$12=1,E54,    $R$12=2,E54,    $R$12=3,D54,   $R$12=4,E54,    $R$12=5,D54,    $R$12=6,D54,    $R$12=7,E54)</f>
        <v>0</v>
      </c>
      <c r="E112" s="2">
        <v>0.1</v>
      </c>
      <c r="F112" s="2">
        <v>32.200000000000003</v>
      </c>
      <c r="G112" s="33" t="str">
        <f t="shared" si="33"/>
        <v/>
      </c>
      <c r="H112" s="34" t="str">
        <f>IF(ISNUMBER(R112),R112,IF(B112&lt;$K$50,"",(C112+D112*E112*F112)/1.466))</f>
        <v/>
      </c>
      <c r="I112" s="36" t="str">
        <f t="shared" si="31"/>
        <v/>
      </c>
      <c r="J112" s="8" t="str">
        <f t="shared" si="35"/>
        <v/>
      </c>
      <c r="K112" s="8" t="str">
        <f t="shared" si="32"/>
        <v/>
      </c>
      <c r="L112" s="7" t="str">
        <f>IFERROR(IF(ISNUMBER(R112),0,L111+I112),"")</f>
        <v/>
      </c>
      <c r="R112" s="1" t="str">
        <f>IF($K$50=B112,$K$23,"")</f>
        <v/>
      </c>
      <c r="AB112" s="2" t="str" cm="1">
        <f t="array" ref="AB112">_xlfn.IFS($R$12=1,"",     $R$12=2,"",     $R$12=3,"",     $R$12=4,AA59,     $R$12=5,"",     $R$12=6,"",     $R$12=7,AA59)</f>
        <v/>
      </c>
    </row>
    <row r="113" spans="2:28" x14ac:dyDescent="0.25">
      <c r="B113" s="2">
        <f t="shared" si="30"/>
        <v>-4.0999999999999996</v>
      </c>
      <c r="C113" s="33" t="str">
        <f t="shared" si="34"/>
        <v/>
      </c>
      <c r="D113" s="2" cm="1">
        <f t="array" ref="D113">_xlfn.IFS($R$12=1,E55,    $R$12=2,E55,    $R$12=3,D55,   $R$12=4,E55,    $R$12=5,D55,    $R$12=6,D55,    $R$12=7,E55)</f>
        <v>0</v>
      </c>
      <c r="E113" s="2">
        <v>0.1</v>
      </c>
      <c r="F113" s="2">
        <v>32.200000000000003</v>
      </c>
      <c r="G113" s="33" t="str">
        <f t="shared" si="33"/>
        <v/>
      </c>
      <c r="H113" s="34" t="str">
        <f>IF(ISNUMBER(R113),R113,IF(B113&lt;$K$50,"",(C113+D113*E113*F113)/1.466))</f>
        <v/>
      </c>
      <c r="I113" s="36" t="str">
        <f t="shared" si="31"/>
        <v/>
      </c>
      <c r="J113" s="8" t="str">
        <f t="shared" si="35"/>
        <v/>
      </c>
      <c r="K113" s="8" t="str">
        <f t="shared" si="32"/>
        <v/>
      </c>
      <c r="L113" s="7" t="str">
        <f>IFERROR(IF(ISNUMBER(R113),0,L112+I113),"")</f>
        <v/>
      </c>
      <c r="R113" s="1" t="str">
        <f>IF($K$50=B113,$K$23,"")</f>
        <v/>
      </c>
      <c r="AB113" s="2" t="str" cm="1">
        <f t="array" ref="AB113">_xlfn.IFS($R$12=1,"",     $R$12=2,"",     $R$12=3,"",     $R$12=4,AA60,     $R$12=5,"",     $R$12=6,"",     $R$12=7,AA60)</f>
        <v/>
      </c>
    </row>
    <row r="114" spans="2:28" x14ac:dyDescent="0.25">
      <c r="B114" s="2">
        <f t="shared" si="30"/>
        <v>-4</v>
      </c>
      <c r="C114" s="33" t="str">
        <f t="shared" si="34"/>
        <v/>
      </c>
      <c r="D114" s="2" cm="1">
        <f t="array" ref="D114">_xlfn.IFS($R$12=1,E56,    $R$12=2,E56,    $R$12=3,D56,   $R$12=4,E56,    $R$12=5,D56,    $R$12=6,D56,    $R$12=7,E56)</f>
        <v>0</v>
      </c>
      <c r="E114" s="2">
        <v>0.1</v>
      </c>
      <c r="F114" s="2">
        <v>32.200000000000003</v>
      </c>
      <c r="G114" s="33" t="str">
        <f t="shared" si="33"/>
        <v/>
      </c>
      <c r="H114" s="34" t="str">
        <f>IF(ISNUMBER(R114),R114,IF(B114&lt;$K$50,"",(C114+D114*E114*F114)/1.466))</f>
        <v/>
      </c>
      <c r="I114" s="36" t="str">
        <f t="shared" si="31"/>
        <v/>
      </c>
      <c r="J114" s="8" t="str">
        <f t="shared" si="35"/>
        <v/>
      </c>
      <c r="K114" s="8" t="str">
        <f t="shared" si="32"/>
        <v/>
      </c>
      <c r="L114" s="7" t="str">
        <f>IFERROR(IF(ISNUMBER(R114),0,L113+I114),"")</f>
        <v/>
      </c>
      <c r="R114" s="1" t="str">
        <f>IF($K$50=B114,$K$23,"")</f>
        <v/>
      </c>
      <c r="AB114" s="2" t="str" cm="1">
        <f t="array" ref="AB114">_xlfn.IFS($R$12=1,X19,     $R$12=2,X19,     $R$12=3,X19,     $R$12=4,AA61,     $R$12=5,X19,     $R$12=6,X19,     $R$12=7,AA61)</f>
        <v/>
      </c>
    </row>
    <row r="115" spans="2:28" x14ac:dyDescent="0.25">
      <c r="B115" s="2">
        <f t="shared" si="30"/>
        <v>-3.9</v>
      </c>
      <c r="C115" s="33" t="str">
        <f t="shared" si="34"/>
        <v/>
      </c>
      <c r="D115" s="2" cm="1">
        <f t="array" ref="D115">_xlfn.IFS($R$12=1,E57,    $R$12=2,E57,    $R$12=3,D57,   $R$12=4,E57,    $R$12=5,D57,    $R$12=6,D57,    $R$12=7,E57)</f>
        <v>0</v>
      </c>
      <c r="E115" s="2">
        <v>0.1</v>
      </c>
      <c r="F115" s="2">
        <v>32.200000000000003</v>
      </c>
      <c r="G115" s="33" t="str">
        <f t="shared" si="33"/>
        <v/>
      </c>
      <c r="H115" s="34" t="str">
        <f>IF(ISNUMBER(R115),R115,IF(B115&lt;$K$50,"",(C115+D115*E115*F115)/1.466))</f>
        <v/>
      </c>
      <c r="I115" s="36" t="str">
        <f t="shared" si="31"/>
        <v/>
      </c>
      <c r="J115" s="8" t="str">
        <f t="shared" si="35"/>
        <v/>
      </c>
      <c r="K115" s="8" t="str">
        <f t="shared" si="32"/>
        <v/>
      </c>
      <c r="L115" s="7" t="str">
        <f>IFERROR(IF(ISNUMBER(R115),0,L114+I115),"")</f>
        <v/>
      </c>
      <c r="R115" s="1" t="str">
        <f>IF($K$50=B115,$K$23,"")</f>
        <v/>
      </c>
      <c r="AB115" s="2" t="str" cm="1">
        <f t="array" ref="AB115">_xlfn.IFS($R$12=1,"",     $R$12=2,"",     $R$12=3,"",     $R$12=4,AA62,     $R$12=5,"",     $R$12=6,"",     $R$12=7,AA62)</f>
        <v/>
      </c>
    </row>
    <row r="116" spans="2:28" x14ac:dyDescent="0.25">
      <c r="B116" s="2">
        <f t="shared" si="30"/>
        <v>-3.8</v>
      </c>
      <c r="C116" s="33" t="str">
        <f t="shared" si="34"/>
        <v/>
      </c>
      <c r="D116" s="2" cm="1">
        <f t="array" ref="D116">_xlfn.IFS($R$12=1,E58,    $R$12=2,E58,    $R$12=3,D58,   $R$12=4,E58,    $R$12=5,D58,    $R$12=6,D58,    $R$12=7,E58)</f>
        <v>0</v>
      </c>
      <c r="E116" s="2">
        <v>0.1</v>
      </c>
      <c r="F116" s="2">
        <v>32.200000000000003</v>
      </c>
      <c r="G116" s="33" t="str">
        <f t="shared" si="33"/>
        <v/>
      </c>
      <c r="H116" s="34" t="str">
        <f>IF(ISNUMBER(R116),R116,IF(B116&lt;$K$50,"",(C116+D116*E116*F116)/1.466))</f>
        <v/>
      </c>
      <c r="I116" s="36" t="str">
        <f t="shared" si="31"/>
        <v/>
      </c>
      <c r="J116" s="8" t="str">
        <f t="shared" si="35"/>
        <v/>
      </c>
      <c r="K116" s="8" t="str">
        <f t="shared" si="32"/>
        <v/>
      </c>
      <c r="L116" s="7" t="str">
        <f>IFERROR(IF(ISNUMBER(R116),0,L115+I116),"")</f>
        <v/>
      </c>
      <c r="R116" s="1" t="str">
        <f>IF($K$50=B116,$K$23,"")</f>
        <v/>
      </c>
      <c r="AB116" s="2" t="str" cm="1">
        <f t="array" ref="AB116">_xlfn.IFS($R$12=1,"",     $R$12=2,"",     $R$12=3,"",     $R$12=4,AA63,     $R$12=5,"",     $R$12=6,"",     $R$12=7,AA63)</f>
        <v/>
      </c>
    </row>
    <row r="117" spans="2:28" x14ac:dyDescent="0.25">
      <c r="B117" s="2">
        <f t="shared" si="30"/>
        <v>-3.7</v>
      </c>
      <c r="C117" s="33" t="str">
        <f>IFERROR(H116*1.466,"")</f>
        <v/>
      </c>
      <c r="D117" s="2" cm="1">
        <f t="array" ref="D117">_xlfn.IFS($R$12=1,E59,    $R$12=2,E59,    $R$12=3,D59,   $R$12=4,E59,    $R$12=5,D59,    $R$12=6,D59,    $R$12=7,E59)</f>
        <v>0</v>
      </c>
      <c r="E117" s="2">
        <v>0.1</v>
      </c>
      <c r="F117" s="2">
        <v>32.200000000000003</v>
      </c>
      <c r="G117" s="33" t="str">
        <f t="shared" si="33"/>
        <v/>
      </c>
      <c r="H117" s="34" t="str">
        <f>IF(ISNUMBER(R117),R117,IF(B117&lt;$K$50,"",(C117+D117*E117*F117)/1.466))</f>
        <v/>
      </c>
      <c r="I117" s="36" t="str">
        <f t="shared" si="31"/>
        <v/>
      </c>
      <c r="J117" s="8" t="str">
        <f t="shared" si="35"/>
        <v/>
      </c>
      <c r="K117" s="8" t="str">
        <f t="shared" si="32"/>
        <v/>
      </c>
      <c r="L117" s="7" t="str">
        <f>IFERROR(IF(ISNUMBER(R117),0,L116+I117),"")</f>
        <v/>
      </c>
      <c r="R117" s="1" t="str">
        <f>IF($K$50=B117,$K$23,"")</f>
        <v/>
      </c>
      <c r="AB117" s="2" t="str" cm="1">
        <f t="array" ref="AB117">_xlfn.IFS($R$12=1,"",     $R$12=2,"",     $R$12=3,"",     $R$12=4,AA64,     $R$12=5,"",     $R$12=6,"",     $R$12=7,AA64)</f>
        <v/>
      </c>
    </row>
    <row r="118" spans="2:28" x14ac:dyDescent="0.25">
      <c r="B118" s="2">
        <f t="shared" si="30"/>
        <v>-3.6</v>
      </c>
      <c r="C118" s="33" t="str">
        <f t="shared" si="34"/>
        <v/>
      </c>
      <c r="D118" s="2" cm="1">
        <f t="array" ref="D118">_xlfn.IFS($R$12=1,E60,    $R$12=2,E60,    $R$12=3,D60,   $R$12=4,E60,    $R$12=5,D60,    $R$12=6,D60,    $R$12=7,E60)</f>
        <v>0</v>
      </c>
      <c r="E118" s="2">
        <v>0.1</v>
      </c>
      <c r="F118" s="2">
        <v>32.200000000000003</v>
      </c>
      <c r="G118" s="33" t="str">
        <f t="shared" si="33"/>
        <v/>
      </c>
      <c r="H118" s="34" t="str">
        <f>IF(ISNUMBER(R118),R118,IF(B118&lt;$K$50,"",(C118+D118*E118*F118)/1.466))</f>
        <v/>
      </c>
      <c r="I118" s="36" t="str">
        <f t="shared" si="31"/>
        <v/>
      </c>
      <c r="J118" s="8" t="str">
        <f t="shared" si="35"/>
        <v/>
      </c>
      <c r="K118" s="8" t="str">
        <f t="shared" si="32"/>
        <v/>
      </c>
      <c r="L118" s="7" t="str">
        <f>IFERROR(IF(ISNUMBER(R118),0,L117+I118),"")</f>
        <v/>
      </c>
      <c r="R118" s="1" t="str">
        <f>IF($K$50=B118,$K$23,"")</f>
        <v/>
      </c>
      <c r="AB118" s="2" t="str" cm="1">
        <f t="array" ref="AB118">_xlfn.IFS($R$12=1,"",     $R$12=2,"",     $R$12=3,"",     $R$12=4,AA65,     $R$12=5,"",     $R$12=6,"",     $R$12=7,AA65)</f>
        <v/>
      </c>
    </row>
    <row r="119" spans="2:28" x14ac:dyDescent="0.25">
      <c r="B119" s="2">
        <f t="shared" si="30"/>
        <v>-3.5</v>
      </c>
      <c r="C119" s="33" t="str">
        <f t="shared" si="34"/>
        <v/>
      </c>
      <c r="D119" s="2" cm="1">
        <f t="array" ref="D119">_xlfn.IFS($R$12=1,E61,    $R$12=2,E61,    $R$12=3,D61,   $R$12=4,E61,    $R$12=5,D61,    $R$12=6,D61,    $R$12=7,E61)</f>
        <v>0</v>
      </c>
      <c r="E119" s="2">
        <v>0.1</v>
      </c>
      <c r="F119" s="2">
        <v>32.200000000000003</v>
      </c>
      <c r="G119" s="33" t="str">
        <f t="shared" si="33"/>
        <v/>
      </c>
      <c r="H119" s="34" t="str">
        <f>IF(ISNUMBER(R119),R119,IF(B119&lt;$K$50,"",(C119+D119*E119*F119)/1.466))</f>
        <v/>
      </c>
      <c r="I119" s="36" t="str">
        <f t="shared" si="31"/>
        <v/>
      </c>
      <c r="J119" s="8" t="str">
        <f t="shared" si="35"/>
        <v/>
      </c>
      <c r="K119" s="8" t="str">
        <f t="shared" si="32"/>
        <v/>
      </c>
      <c r="L119" s="7" t="str">
        <f>IFERROR(IF(ISNUMBER(R119),0,L118+I119),"")</f>
        <v/>
      </c>
      <c r="R119" s="1" t="str">
        <f>IF($K$50=B119,$K$23,"")</f>
        <v/>
      </c>
      <c r="AB119" s="2" t="str" cm="1">
        <f t="array" ref="AB119">_xlfn.IFS($R$12=1,X20,     $R$12=2,X20,     $R$12=3,X20,     $R$12=4,AA66,     $R$12=5,X20,     $R$12=6,X20,     $R$12=7,AA66)</f>
        <v/>
      </c>
    </row>
    <row r="120" spans="2:28" x14ac:dyDescent="0.25">
      <c r="B120" s="2">
        <f t="shared" si="30"/>
        <v>-3.4</v>
      </c>
      <c r="C120" s="33" t="str">
        <f>IFERROR(H119*1.466,"")</f>
        <v/>
      </c>
      <c r="D120" s="2" cm="1">
        <f t="array" ref="D120">_xlfn.IFS($R$12=1,E62,    $R$12=2,E62,    $R$12=3,D62,   $R$12=4,E62,    $R$12=5,D62,    $R$12=6,D62,    $R$12=7,E62)</f>
        <v>0</v>
      </c>
      <c r="E120" s="2">
        <v>0.1</v>
      </c>
      <c r="F120" s="2">
        <v>32.200000000000003</v>
      </c>
      <c r="G120" s="33" t="str">
        <f>IFERROR(C120+D120*E120*F120,"")</f>
        <v/>
      </c>
      <c r="H120" s="34" t="str">
        <f>IF(ISNUMBER(R120),R120,IF(B120&lt;$K$50,"",(C120+D120*E120*F120)/1.466))</f>
        <v/>
      </c>
      <c r="I120" s="36" t="str">
        <f t="shared" si="31"/>
        <v/>
      </c>
      <c r="J120" s="8" t="str">
        <f t="shared" si="35"/>
        <v/>
      </c>
      <c r="K120" s="8" t="str">
        <f t="shared" si="32"/>
        <v/>
      </c>
      <c r="L120" s="7" t="str">
        <f>IFERROR(IF(ISNUMBER(R120),0,L119+I120),"")</f>
        <v/>
      </c>
      <c r="R120" s="1" t="str">
        <f>IF($K$50=B120,$K$23,"")</f>
        <v/>
      </c>
      <c r="AB120" s="2" t="str" cm="1">
        <f t="array" ref="AB120">_xlfn.IFS($R$12=1,"",     $R$12=2,"",     $R$12=3,"",     $R$12=4,AA67,     $R$12=5,"",     $R$12=6,"",     $R$12=7,AA67)</f>
        <v/>
      </c>
    </row>
    <row r="121" spans="2:28" x14ac:dyDescent="0.25">
      <c r="B121" s="2">
        <f t="shared" si="30"/>
        <v>-3.3</v>
      </c>
      <c r="C121" s="33" t="str">
        <f t="shared" si="34"/>
        <v/>
      </c>
      <c r="D121" s="2" cm="1">
        <f t="array" ref="D121">_xlfn.IFS($R$12=1,E63,    $R$12=2,E63,    $R$12=3,D63,   $R$12=4,E63,    $R$12=5,D63,    $R$12=6,D63,    $R$12=7,E63)</f>
        <v>0</v>
      </c>
      <c r="E121" s="2">
        <v>0.1</v>
      </c>
      <c r="F121" s="2">
        <v>32.200000000000003</v>
      </c>
      <c r="G121" s="33" t="str">
        <f t="shared" si="33"/>
        <v/>
      </c>
      <c r="H121" s="34" t="str">
        <f>IF(ISNUMBER(R121),R121,IF(B121&lt;$K$50,"",(C121+D121*E121*F121)/1.466))</f>
        <v/>
      </c>
      <c r="I121" s="36" t="str">
        <f t="shared" si="31"/>
        <v/>
      </c>
      <c r="J121" s="8" t="str">
        <f t="shared" si="35"/>
        <v/>
      </c>
      <c r="K121" s="8" t="str">
        <f t="shared" si="32"/>
        <v/>
      </c>
      <c r="L121" s="7" t="str">
        <f>IFERROR(IF(ISNUMBER(R121),0,L120+I121),"")</f>
        <v/>
      </c>
      <c r="R121" s="1" t="str">
        <f>IF($K$50=B121,$K$23,"")</f>
        <v/>
      </c>
      <c r="AB121" s="2" t="str" cm="1">
        <f t="array" ref="AB121">_xlfn.IFS($R$12=1,"",     $R$12=2,"",     $R$12=3,"",     $R$12=4,AA68,     $R$12=5,"",     $R$12=6,"",     $R$12=7,AA68)</f>
        <v/>
      </c>
    </row>
    <row r="122" spans="2:28" x14ac:dyDescent="0.25">
      <c r="B122" s="2">
        <f t="shared" si="30"/>
        <v>-3.2</v>
      </c>
      <c r="C122" s="33" t="str">
        <f t="shared" si="34"/>
        <v/>
      </c>
      <c r="D122" s="2" cm="1">
        <f t="array" ref="D122">_xlfn.IFS($R$12=1,E64,    $R$12=2,E64,    $R$12=3,D64,   $R$12=4,E64,    $R$12=5,D64,    $R$12=6,D64,    $R$12=7,E64)</f>
        <v>0</v>
      </c>
      <c r="E122" s="2">
        <v>0.1</v>
      </c>
      <c r="F122" s="2">
        <v>32.200000000000003</v>
      </c>
      <c r="G122" s="33" t="str">
        <f t="shared" si="33"/>
        <v/>
      </c>
      <c r="H122" s="34" t="str">
        <f>IF(ISNUMBER(R122),R122,IF(B122&lt;$K$50,"",(C122+D122*E122*F122)/1.466))</f>
        <v/>
      </c>
      <c r="I122" s="36" t="str">
        <f t="shared" si="31"/>
        <v/>
      </c>
      <c r="J122" s="8" t="str">
        <f t="shared" si="35"/>
        <v/>
      </c>
      <c r="K122" s="8" t="str">
        <f t="shared" si="32"/>
        <v/>
      </c>
      <c r="L122" s="7" t="str">
        <f>IFERROR(IF(ISNUMBER(R122),0,L121+I122),"")</f>
        <v/>
      </c>
      <c r="R122" s="1" t="str">
        <f>IF($K$50=B122,$K$23,"")</f>
        <v/>
      </c>
      <c r="AB122" s="2" t="str" cm="1">
        <f t="array" ref="AB122">_xlfn.IFS($R$12=1,"",     $R$12=2,"",     $R$12=3,"",     $R$12=4,AA69,     $R$12=5,"",     $R$12=6,"",     $R$12=7,AA69)</f>
        <v/>
      </c>
    </row>
    <row r="123" spans="2:28" x14ac:dyDescent="0.25">
      <c r="B123" s="2">
        <f t="shared" si="30"/>
        <v>-3.1</v>
      </c>
      <c r="C123" s="33" t="str">
        <f t="shared" si="34"/>
        <v/>
      </c>
      <c r="D123" s="2" cm="1">
        <f t="array" ref="D123">_xlfn.IFS($R$12=1,E65,    $R$12=2,E65,    $R$12=3,D65,   $R$12=4,E65,    $R$12=5,D65,    $R$12=6,D65,    $R$12=7,E65)</f>
        <v>0</v>
      </c>
      <c r="E123" s="2">
        <v>0.1</v>
      </c>
      <c r="F123" s="2">
        <v>32.200000000000003</v>
      </c>
      <c r="G123" s="33" t="str">
        <f t="shared" si="33"/>
        <v/>
      </c>
      <c r="H123" s="34" t="str">
        <f>IF(ISNUMBER(R123),R123,IF(B123&lt;$K$50,"",(C123+D123*E123*F123)/1.466))</f>
        <v/>
      </c>
      <c r="I123" s="36" t="str">
        <f t="shared" si="31"/>
        <v/>
      </c>
      <c r="J123" s="8" t="str">
        <f t="shared" si="35"/>
        <v/>
      </c>
      <c r="K123" s="8" t="str">
        <f t="shared" si="32"/>
        <v/>
      </c>
      <c r="L123" s="7" t="str">
        <f>IFERROR(IF(ISNUMBER(R123),0,L122+I123),"")</f>
        <v/>
      </c>
      <c r="R123" s="1" t="str">
        <f>IF($K$50=B123,$K$23,"")</f>
        <v/>
      </c>
      <c r="AB123" s="2" t="str" cm="1">
        <f t="array" ref="AB123">_xlfn.IFS($R$12=1,"",     $R$12=2,"",     $R$12=3,"",     $R$12=4,AA70,     $R$12=5,"",     $R$12=6,"",     $R$12=7,AA70)</f>
        <v/>
      </c>
    </row>
    <row r="124" spans="2:28" x14ac:dyDescent="0.25">
      <c r="B124" s="2">
        <f t="shared" si="30"/>
        <v>-3</v>
      </c>
      <c r="C124" s="33" t="str">
        <f t="shared" si="34"/>
        <v/>
      </c>
      <c r="D124" s="2" cm="1">
        <f t="array" ref="D124">_xlfn.IFS($R$12=1,E66,    $R$12=2,E66,    $R$12=3,D66,   $R$12=4,E66,    $R$12=5,D66,    $R$12=6,D66,    $R$12=7,E66)</f>
        <v>0</v>
      </c>
      <c r="E124" s="2">
        <v>0.1</v>
      </c>
      <c r="F124" s="2">
        <v>32.200000000000003</v>
      </c>
      <c r="G124" s="33" t="str">
        <f t="shared" si="33"/>
        <v/>
      </c>
      <c r="H124" s="34" t="str">
        <f>IF(ISNUMBER(R124),R124,IF(B124&lt;$K$50,"",(C124+D124*E124*F124)/1.466))</f>
        <v/>
      </c>
      <c r="I124" s="36" t="str">
        <f t="shared" si="31"/>
        <v/>
      </c>
      <c r="J124" s="8" t="str">
        <f t="shared" si="35"/>
        <v/>
      </c>
      <c r="K124" s="8" t="str">
        <f t="shared" si="32"/>
        <v/>
      </c>
      <c r="L124" s="7" t="str">
        <f>IFERROR(IF(ISNUMBER(R124),0,L123+I124),"")</f>
        <v/>
      </c>
      <c r="R124" s="1" t="str">
        <f>IF($K$50=B124,$K$23,"")</f>
        <v/>
      </c>
      <c r="AB124" s="2" t="str" cm="1">
        <f t="array" ref="AB124">_xlfn.IFS($R$12=1,X21,     $R$12=2,X21,     $R$12=3,X21,     $R$12=4,AA71,     $R$12=5,X21,     $R$12=6,X21,     $R$12=7,AA71)</f>
        <v/>
      </c>
    </row>
    <row r="125" spans="2:28" x14ac:dyDescent="0.25">
      <c r="B125" s="2">
        <f t="shared" si="30"/>
        <v>-2.9</v>
      </c>
      <c r="C125" s="33" t="str">
        <f t="shared" si="34"/>
        <v/>
      </c>
      <c r="D125" s="2" cm="1">
        <f t="array" ref="D125">_xlfn.IFS($R$12=1,E67,    $R$12=2,E67,    $R$12=3,D67,   $R$12=4,E67,    $R$12=5,D67,    $R$12=6,D67,    $R$12=7,E67)</f>
        <v>0</v>
      </c>
      <c r="E125" s="2">
        <v>0.1</v>
      </c>
      <c r="F125" s="2">
        <v>32.200000000000003</v>
      </c>
      <c r="G125" s="33" t="str">
        <f t="shared" si="33"/>
        <v/>
      </c>
      <c r="H125" s="34" t="str">
        <f>IF(ISNUMBER(R125),R125,IF(B125&lt;$K$50,"",(C125+D125*E125*F125)/1.466))</f>
        <v/>
      </c>
      <c r="I125" s="36" t="str">
        <f t="shared" si="31"/>
        <v/>
      </c>
      <c r="J125" s="8" t="str">
        <f t="shared" si="35"/>
        <v/>
      </c>
      <c r="K125" s="8" t="str">
        <f t="shared" si="32"/>
        <v/>
      </c>
      <c r="L125" s="7" t="str">
        <f>IFERROR(IF(ISNUMBER(R125),0,L124+I125),"")</f>
        <v/>
      </c>
      <c r="R125" s="1" t="str">
        <f>IF($K$50=B125,$K$23,"")</f>
        <v/>
      </c>
      <c r="AB125" s="2" t="str" cm="1">
        <f t="array" ref="AB125">_xlfn.IFS($R$12=1,"",     $R$12=2,"",     $R$12=3,"",     $R$12=4,AA72,     $R$12=5,"",     $R$12=6,"",     $R$12=7,AA72)</f>
        <v/>
      </c>
    </row>
    <row r="126" spans="2:28" x14ac:dyDescent="0.25">
      <c r="B126" s="2">
        <f t="shared" si="30"/>
        <v>-2.8</v>
      </c>
      <c r="C126" s="33" t="str">
        <f t="shared" si="34"/>
        <v/>
      </c>
      <c r="D126" s="2" cm="1">
        <f t="array" ref="D126">_xlfn.IFS($R$12=1,E68,    $R$12=2,E68,    $R$12=3,D68,   $R$12=4,E68,    $R$12=5,D68,    $R$12=6,D68,    $R$12=7,E68)</f>
        <v>0</v>
      </c>
      <c r="E126" s="2">
        <v>0.1</v>
      </c>
      <c r="F126" s="2">
        <v>32.200000000000003</v>
      </c>
      <c r="G126" s="33" t="str">
        <f t="shared" si="33"/>
        <v/>
      </c>
      <c r="H126" s="34" t="str">
        <f>IF(ISNUMBER(R126),R126,IF(B126&lt;$K$50,"",(C126+D126*E126*F126)/1.466))</f>
        <v/>
      </c>
      <c r="I126" s="36" t="str">
        <f t="shared" si="31"/>
        <v/>
      </c>
      <c r="J126" s="8" t="str">
        <f t="shared" si="35"/>
        <v/>
      </c>
      <c r="K126" s="8" t="str">
        <f t="shared" si="32"/>
        <v/>
      </c>
      <c r="L126" s="7" t="str">
        <f>IFERROR(IF(ISNUMBER(R126),0,L125+I126),"")</f>
        <v/>
      </c>
      <c r="R126" s="1" t="str">
        <f>IF($K$50=B126,$K$23,"")</f>
        <v/>
      </c>
      <c r="AB126" s="2" t="str" cm="1">
        <f t="array" ref="AB126">_xlfn.IFS($R$12=1,"",     $R$12=2,"",     $R$12=3,"",     $R$12=4,AA73,     $R$12=5,"",     $R$12=6,"",     $R$12=7,AA73)</f>
        <v/>
      </c>
    </row>
    <row r="127" spans="2:28" x14ac:dyDescent="0.25">
      <c r="B127" s="2">
        <f t="shared" si="30"/>
        <v>-2.7</v>
      </c>
      <c r="C127" s="33" t="str">
        <f t="shared" si="34"/>
        <v/>
      </c>
      <c r="D127" s="2" cm="1">
        <f t="array" ref="D127">_xlfn.IFS($R$12=1,E69,    $R$12=2,E69,    $R$12=3,D69,   $R$12=4,E69,    $R$12=5,D69,    $R$12=6,D69,    $R$12=7,E69)</f>
        <v>0</v>
      </c>
      <c r="E127" s="2">
        <v>0.1</v>
      </c>
      <c r="F127" s="2">
        <v>32.200000000000003</v>
      </c>
      <c r="G127" s="33" t="str">
        <f t="shared" si="33"/>
        <v/>
      </c>
      <c r="H127" s="34" t="str">
        <f>IF(ISNUMBER(R127),R127,IF(B127&lt;$K$50,"",(C127+D127*E127*F127)/1.466))</f>
        <v/>
      </c>
      <c r="I127" s="36" t="str">
        <f t="shared" si="31"/>
        <v/>
      </c>
      <c r="J127" s="8" t="str">
        <f t="shared" si="35"/>
        <v/>
      </c>
      <c r="K127" s="8" t="str">
        <f t="shared" si="32"/>
        <v/>
      </c>
      <c r="L127" s="7" t="str">
        <f>IFERROR(IF(ISNUMBER(R127),0,L126+I127),"")</f>
        <v/>
      </c>
      <c r="R127" s="1" t="str">
        <f>IF($K$50=B127,$K$23,"")</f>
        <v/>
      </c>
      <c r="AB127" s="2" t="str" cm="1">
        <f t="array" ref="AB127">_xlfn.IFS($R$12=1,"",     $R$12=2,"",     $R$12=3,"",     $R$12=4,AA74,     $R$12=5,"",     $R$12=6,"",     $R$12=7,AA74)</f>
        <v/>
      </c>
    </row>
    <row r="128" spans="2:28" x14ac:dyDescent="0.25">
      <c r="B128" s="2">
        <f t="shared" si="30"/>
        <v>-2.6</v>
      </c>
      <c r="C128" s="33" t="str">
        <f t="shared" si="34"/>
        <v/>
      </c>
      <c r="D128" s="2" cm="1">
        <f t="array" ref="D128">_xlfn.IFS($R$12=1,E70,    $R$12=2,E70,    $R$12=3,D70,   $R$12=4,E70,    $R$12=5,D70,    $R$12=6,D70,    $R$12=7,E70)</f>
        <v>0</v>
      </c>
      <c r="E128" s="2">
        <v>0.1</v>
      </c>
      <c r="F128" s="2">
        <v>32.200000000000003</v>
      </c>
      <c r="G128" s="33" t="str">
        <f t="shared" si="33"/>
        <v/>
      </c>
      <c r="H128" s="34" t="str">
        <f>IF(ISNUMBER(R128),R128,IF(B128&lt;$K$50,"",(C128+D128*E128*F128)/1.466))</f>
        <v/>
      </c>
      <c r="I128" s="36" t="str">
        <f t="shared" si="31"/>
        <v/>
      </c>
      <c r="J128" s="8" t="str">
        <f t="shared" si="35"/>
        <v/>
      </c>
      <c r="K128" s="8" t="str">
        <f t="shared" si="32"/>
        <v/>
      </c>
      <c r="L128" s="7" t="str">
        <f>IFERROR(IF(ISNUMBER(R128),0,L127+I128),"")</f>
        <v/>
      </c>
      <c r="R128" s="1" t="str">
        <f>IF($K$50=B128,$K$23,"")</f>
        <v/>
      </c>
      <c r="AB128" s="2" t="str" cm="1">
        <f t="array" ref="AB128">_xlfn.IFS($R$12=1,"",     $R$12=2,"",     $R$12=3,"",     $R$12=4,AA75,     $R$12=5,"",     $R$12=6,"",     $R$12=7,AA75)</f>
        <v/>
      </c>
    </row>
    <row r="129" spans="2:28" x14ac:dyDescent="0.25">
      <c r="B129" s="2">
        <f t="shared" si="30"/>
        <v>-2.5</v>
      </c>
      <c r="C129" s="33" t="str">
        <f t="shared" si="34"/>
        <v/>
      </c>
      <c r="D129" s="2" cm="1">
        <f t="array" ref="D129">_xlfn.IFS($R$12=1,E71,    $R$12=2,E71,    $R$12=3,D71,   $R$12=4,E71,    $R$12=5,D71,    $R$12=6,D71,    $R$12=7,E71)</f>
        <v>0</v>
      </c>
      <c r="E129" s="2">
        <v>0.1</v>
      </c>
      <c r="F129" s="2">
        <v>32.200000000000003</v>
      </c>
      <c r="G129" s="33" t="str">
        <f t="shared" si="33"/>
        <v/>
      </c>
      <c r="H129" s="34" t="str">
        <f>IF(ISNUMBER(R129),R129,IF(B129&lt;$K$50,"",(C129+D129*E129*F129)/1.466))</f>
        <v/>
      </c>
      <c r="I129" s="36" t="str">
        <f t="shared" si="31"/>
        <v/>
      </c>
      <c r="J129" s="8" t="str">
        <f t="shared" si="35"/>
        <v/>
      </c>
      <c r="K129" s="8" t="str">
        <f t="shared" si="32"/>
        <v/>
      </c>
      <c r="L129" s="7" t="str">
        <f>IFERROR(IF(ISNUMBER(R129),0,L128+I129),"")</f>
        <v/>
      </c>
      <c r="R129" s="1" t="str">
        <f>IF($K$50=B129,$K$23,"")</f>
        <v/>
      </c>
      <c r="AB129" s="2" t="str" cm="1">
        <f t="array" ref="AB129">_xlfn.IFS($R$12=1,X22,     $R$12=2,X22,     $R$12=3,X22,     $R$12=4,AA76,     $R$12=5,X22,     $R$12=6,X22,     $R$12=7,AA76)</f>
        <v/>
      </c>
    </row>
    <row r="130" spans="2:28" x14ac:dyDescent="0.25">
      <c r="B130" s="2">
        <f t="shared" si="30"/>
        <v>-2.4</v>
      </c>
      <c r="C130" s="33" t="str">
        <f t="shared" si="34"/>
        <v/>
      </c>
      <c r="D130" s="2" cm="1">
        <f t="array" ref="D130">_xlfn.IFS($R$12=1,E72,    $R$12=2,E72,    $R$12=3,D72,   $R$12=4,E72,    $R$12=5,D72,    $R$12=6,D72,    $R$12=7,E72)</f>
        <v>0</v>
      </c>
      <c r="E130" s="2">
        <v>0.1</v>
      </c>
      <c r="F130" s="2">
        <v>32.200000000000003</v>
      </c>
      <c r="G130" s="33" t="str">
        <f t="shared" si="33"/>
        <v/>
      </c>
      <c r="H130" s="34" t="str">
        <f>IF(ISNUMBER(R130),R130,IF(B130&lt;$K$50,"",(C130+D130*E130*F130)/1.466))</f>
        <v/>
      </c>
      <c r="I130" s="36" t="str">
        <f t="shared" si="31"/>
        <v/>
      </c>
      <c r="J130" s="8" t="str">
        <f t="shared" si="35"/>
        <v/>
      </c>
      <c r="K130" s="8" t="str">
        <f t="shared" si="32"/>
        <v/>
      </c>
      <c r="L130" s="7" t="str">
        <f>IFERROR(IF(ISNUMBER(R130),0,L129+I130),"")</f>
        <v/>
      </c>
      <c r="R130" s="1" t="str">
        <f>IF($K$50=B130,$K$23,"")</f>
        <v/>
      </c>
      <c r="AB130" s="2" t="str" cm="1">
        <f t="array" ref="AB130">_xlfn.IFS($R$12=1,"",     $R$12=2,"",     $R$12=3,"",     $R$12=4,AA77,     $R$12=5,"",     $R$12=6,"",     $R$12=7,AA77)</f>
        <v/>
      </c>
    </row>
    <row r="131" spans="2:28" x14ac:dyDescent="0.25">
      <c r="B131" s="2">
        <f t="shared" si="30"/>
        <v>-2.2999999999999998</v>
      </c>
      <c r="C131" s="33" t="str">
        <f t="shared" si="34"/>
        <v/>
      </c>
      <c r="D131" s="2" cm="1">
        <f t="array" ref="D131">_xlfn.IFS($R$12=1,E73,    $R$12=2,E73,    $R$12=3,D73,   $R$12=4,E73,    $R$12=5,D73,    $R$12=6,D73,    $R$12=7,E73)</f>
        <v>0</v>
      </c>
      <c r="E131" s="2">
        <v>0.1</v>
      </c>
      <c r="F131" s="2">
        <v>32.200000000000003</v>
      </c>
      <c r="G131" s="33" t="str">
        <f t="shared" si="33"/>
        <v/>
      </c>
      <c r="H131" s="34" t="str">
        <f>IF(ISNUMBER(R131),R131,IF(B131&lt;$K$50,"",(C131+D131*E131*F131)/1.466))</f>
        <v/>
      </c>
      <c r="I131" s="36" t="str">
        <f t="shared" si="31"/>
        <v/>
      </c>
      <c r="J131" s="8" t="str">
        <f t="shared" si="35"/>
        <v/>
      </c>
      <c r="K131" s="8" t="str">
        <f t="shared" si="32"/>
        <v/>
      </c>
      <c r="L131" s="7" t="str">
        <f>IFERROR(IF(ISNUMBER(R131),0,L130+I131),"")</f>
        <v/>
      </c>
      <c r="R131" s="1" t="str">
        <f>IF($K$50=B131,$K$23,"")</f>
        <v/>
      </c>
      <c r="AB131" s="2" t="str" cm="1">
        <f t="array" ref="AB131">_xlfn.IFS($R$12=1,"",     $R$12=2,"",     $R$12=3,"",     $R$12=4,AA78,     $R$12=5,"",     $R$12=6,"",     $R$12=7,AA78)</f>
        <v/>
      </c>
    </row>
    <row r="132" spans="2:28" x14ac:dyDescent="0.25">
      <c r="B132" s="2">
        <f t="shared" si="30"/>
        <v>-2.2000000000000002</v>
      </c>
      <c r="C132" s="33" t="str">
        <f t="shared" si="34"/>
        <v/>
      </c>
      <c r="D132" s="2" cm="1">
        <f t="array" ref="D132">_xlfn.IFS($R$12=1,E74,    $R$12=2,E74,    $R$12=3,D74,   $R$12=4,E74,    $R$12=5,D74,    $R$12=6,D74,    $R$12=7,E74)</f>
        <v>0</v>
      </c>
      <c r="E132" s="2">
        <v>0.1</v>
      </c>
      <c r="F132" s="2">
        <v>32.200000000000003</v>
      </c>
      <c r="G132" s="33" t="str">
        <f t="shared" si="33"/>
        <v/>
      </c>
      <c r="H132" s="34" t="str">
        <f>IF(ISNUMBER(R132),R132,IF(B132&lt;$K$50,"",(C132+D132*E132*F132)/1.466))</f>
        <v/>
      </c>
      <c r="I132" s="36" t="str">
        <f t="shared" si="31"/>
        <v/>
      </c>
      <c r="J132" s="8" t="str">
        <f t="shared" si="35"/>
        <v/>
      </c>
      <c r="K132" s="8" t="str">
        <f t="shared" si="32"/>
        <v/>
      </c>
      <c r="L132" s="7" t="str">
        <f>IFERROR(IF(ISNUMBER(R132),0,L131+I132),"")</f>
        <v/>
      </c>
      <c r="R132" s="1" t="str">
        <f>IF($K$50=B132,$K$23,"")</f>
        <v/>
      </c>
      <c r="AB132" s="2" t="str" cm="1">
        <f t="array" ref="AB132">_xlfn.IFS($R$12=1,"",     $R$12=2,"",     $R$12=3,"",     $R$12=4,AA79,     $R$12=5,"",     $R$12=6,"",     $R$12=7,AA79)</f>
        <v/>
      </c>
    </row>
    <row r="133" spans="2:28" x14ac:dyDescent="0.25">
      <c r="B133" s="2">
        <f t="shared" si="30"/>
        <v>-2.1</v>
      </c>
      <c r="C133" s="33" t="str">
        <f t="shared" si="34"/>
        <v/>
      </c>
      <c r="D133" s="2" cm="1">
        <f t="array" ref="D133">_xlfn.IFS($R$12=1,E75,    $R$12=2,E75,    $R$12=3,D75,   $R$12=4,E75,    $R$12=5,D75,    $R$12=6,D75,    $R$12=7,E75)</f>
        <v>0</v>
      </c>
      <c r="E133" s="2">
        <v>0.1</v>
      </c>
      <c r="F133" s="2">
        <v>32.200000000000003</v>
      </c>
      <c r="G133" s="33" t="str">
        <f t="shared" si="33"/>
        <v/>
      </c>
      <c r="H133" s="34" t="str">
        <f>IF(ISNUMBER(R133),R133,IF(B133&lt;$K$50,"",(C133+D133*E133*F133)/1.466))</f>
        <v/>
      </c>
      <c r="I133" s="36" t="str">
        <f t="shared" si="31"/>
        <v/>
      </c>
      <c r="J133" s="8" t="str">
        <f t="shared" si="35"/>
        <v/>
      </c>
      <c r="K133" s="8" t="str">
        <f t="shared" si="32"/>
        <v/>
      </c>
      <c r="L133" s="7" t="str">
        <f>IFERROR(IF(ISNUMBER(R133),0,L132+I133),"")</f>
        <v/>
      </c>
      <c r="R133" s="1" t="str">
        <f>IF($K$50=B133,$K$23,"")</f>
        <v/>
      </c>
      <c r="AB133" s="2" t="str" cm="1">
        <f t="array" ref="AB133">_xlfn.IFS($R$12=1,"",     $R$12=2,"",     $R$12=3,"",     $R$12=4,AA80,     $R$12=5,"",     $R$12=6,"",     $R$12=7,AA80)</f>
        <v/>
      </c>
    </row>
    <row r="134" spans="2:28" ht="16.5" customHeight="1" x14ac:dyDescent="0.25">
      <c r="B134" s="2">
        <f t="shared" si="30"/>
        <v>-2</v>
      </c>
      <c r="C134" s="33" t="str">
        <f t="shared" si="34"/>
        <v/>
      </c>
      <c r="D134" s="2" cm="1">
        <f t="array" ref="D134">_xlfn.IFS($R$12=1,E76,    $R$12=2,E76,    $R$12=3,D76,   $R$12=4,E76,    $R$12=5,D76,    $R$12=6,D76,    $R$12=7,E76)</f>
        <v>0</v>
      </c>
      <c r="E134" s="2">
        <v>0.1</v>
      </c>
      <c r="F134" s="2">
        <v>32.200000000000003</v>
      </c>
      <c r="G134" s="33" t="str">
        <f t="shared" si="33"/>
        <v/>
      </c>
      <c r="H134" s="34" t="str">
        <f>IF(ISNUMBER(R134),R134,IF(B134&lt;$K$50,"",(C134+D134*E134*F134)/1.466))</f>
        <v/>
      </c>
      <c r="I134" s="36" t="str">
        <f t="shared" si="31"/>
        <v/>
      </c>
      <c r="J134" s="8" t="str">
        <f t="shared" si="35"/>
        <v/>
      </c>
      <c r="K134" s="8" t="str">
        <f t="shared" si="32"/>
        <v/>
      </c>
      <c r="L134" s="7" t="str">
        <f>IFERROR(IF(ISNUMBER(R134),0,L133+I134),"")</f>
        <v/>
      </c>
      <c r="R134" s="1" t="str">
        <f>IF($K$50=B134,$K$23,"")</f>
        <v/>
      </c>
      <c r="AB134" s="2" t="str" cm="1">
        <f t="array" ref="AB134">_xlfn.IFS($R$12=1,X23,     $R$12=2,X23,     $R$12=3,X23,     $R$12=4,AA81,     $R$12=5,X23,     $R$12=6,X23,     $R$12=7,AA81)</f>
        <v/>
      </c>
    </row>
    <row r="135" spans="2:28" ht="16.5" customHeight="1" x14ac:dyDescent="0.25">
      <c r="B135" s="2">
        <f t="shared" si="30"/>
        <v>-1.9</v>
      </c>
      <c r="C135" s="33" t="str">
        <f t="shared" si="34"/>
        <v/>
      </c>
      <c r="D135" s="2" cm="1">
        <f t="array" ref="D135">_xlfn.IFS($R$12=1,E77,    $R$12=2,E77,    $R$12=3,D77,   $R$12=4,E77,    $R$12=5,D77,    $R$12=6,D77,    $R$12=7,E77)</f>
        <v>0</v>
      </c>
      <c r="E135" s="2">
        <v>0.1</v>
      </c>
      <c r="F135" s="2">
        <v>32.200000000000003</v>
      </c>
      <c r="G135" s="33" t="str">
        <f t="shared" si="33"/>
        <v/>
      </c>
      <c r="H135" s="34" t="str">
        <f>IF(ISNUMBER(R135),R135,IF(B135&lt;$K$50,"",(C135+D135*E135*F135)/1.466))</f>
        <v/>
      </c>
      <c r="I135" s="36" t="str">
        <f t="shared" si="31"/>
        <v/>
      </c>
      <c r="J135" s="8" t="str">
        <f t="shared" si="35"/>
        <v/>
      </c>
      <c r="K135" s="8" t="str">
        <f t="shared" si="32"/>
        <v/>
      </c>
      <c r="L135" s="7" t="str">
        <f>IFERROR(IF(ISNUMBER(R135),0,L134+I135),"")</f>
        <v/>
      </c>
      <c r="R135" s="1" t="str">
        <f>IF($K$50=B135,$K$23,"")</f>
        <v/>
      </c>
      <c r="AB135" s="2" t="str" cm="1">
        <f t="array" ref="AB135">_xlfn.IFS($R$12=1,"",     $R$12=2,"",     $R$12=3,"",     $R$12=4,AA82,     $R$12=5,"",     $R$12=6,"",     $R$12=7,AA82)</f>
        <v/>
      </c>
    </row>
    <row r="136" spans="2:28" ht="14.25" customHeight="1" x14ac:dyDescent="0.25">
      <c r="B136" s="2">
        <f t="shared" si="30"/>
        <v>-1.8</v>
      </c>
      <c r="C136" s="33" t="str">
        <f t="shared" si="34"/>
        <v/>
      </c>
      <c r="D136" s="2" cm="1">
        <f t="array" ref="D136">_xlfn.IFS($R$12=1,E78,    $R$12=2,E78,    $R$12=3,D78,   $R$12=4,E78,    $R$12=5,D78,    $R$12=6,D78,    $R$12=7,E78)</f>
        <v>0</v>
      </c>
      <c r="E136" s="2">
        <v>0.1</v>
      </c>
      <c r="F136" s="2">
        <v>32.200000000000003</v>
      </c>
      <c r="G136" s="33" t="str">
        <f t="shared" si="33"/>
        <v/>
      </c>
      <c r="H136" s="34" t="str">
        <f>IF(ISNUMBER(R136),R136,IF(B136&lt;$K$50,"",(C136+D136*E136*F136)/1.466))</f>
        <v/>
      </c>
      <c r="I136" s="36" t="str">
        <f t="shared" si="31"/>
        <v/>
      </c>
      <c r="J136" s="8" t="str">
        <f t="shared" si="35"/>
        <v/>
      </c>
      <c r="K136" s="8" t="str">
        <f t="shared" si="32"/>
        <v/>
      </c>
      <c r="L136" s="7" t="str">
        <f>IFERROR(IF(ISNUMBER(R136),0,L135+I136),"")</f>
        <v/>
      </c>
      <c r="R136" s="1" t="str">
        <f>IF($K$50=B136,$K$23,"")</f>
        <v/>
      </c>
      <c r="AB136" s="2" t="str" cm="1">
        <f t="array" ref="AB136">_xlfn.IFS($R$12=1,"",     $R$12=2,"",     $R$12=3,"",     $R$12=4,AA83,     $R$12=5,"",     $R$12=6,"",     $R$12=7,AA83)</f>
        <v/>
      </c>
    </row>
    <row r="137" spans="2:28" ht="14.25" customHeight="1" x14ac:dyDescent="0.25">
      <c r="B137" s="2">
        <f t="shared" si="30"/>
        <v>-1.7</v>
      </c>
      <c r="C137" s="33" t="str">
        <f t="shared" si="34"/>
        <v/>
      </c>
      <c r="D137" s="2" cm="1">
        <f t="array" ref="D137">_xlfn.IFS($R$12=1,E79,    $R$12=2,E79,    $R$12=3,D79,   $R$12=4,E79,    $R$12=5,D79,    $R$12=6,D79,    $R$12=7,E79)</f>
        <v>0</v>
      </c>
      <c r="E137" s="2">
        <v>0.1</v>
      </c>
      <c r="F137" s="2">
        <v>32.200000000000003</v>
      </c>
      <c r="G137" s="33" t="str">
        <f t="shared" si="33"/>
        <v/>
      </c>
      <c r="H137" s="34" t="str">
        <f>IF(ISNUMBER(R137),R137,IF(B137&lt;$K$50,"",(C137+D137*E137*F137)/1.466))</f>
        <v/>
      </c>
      <c r="I137" s="36" t="str">
        <f t="shared" si="31"/>
        <v/>
      </c>
      <c r="J137" s="8" t="str">
        <f t="shared" si="35"/>
        <v/>
      </c>
      <c r="K137" s="8" t="str">
        <f t="shared" si="32"/>
        <v/>
      </c>
      <c r="L137" s="7" t="str">
        <f>IFERROR(IF(ISNUMBER(R137),0,L136+I137),"")</f>
        <v/>
      </c>
      <c r="R137" s="1" t="str">
        <f>IF($K$50=B137,$K$23,"")</f>
        <v/>
      </c>
      <c r="AB137" s="2" t="str" cm="1">
        <f t="array" ref="AB137">_xlfn.IFS($R$12=1,"",     $R$12=2,"",     $R$12=3,"",     $R$12=4,AA84,     $R$12=5,"",     $R$12=6,"",     $R$12=7,AA84)</f>
        <v/>
      </c>
    </row>
    <row r="138" spans="2:28" ht="15.75" customHeight="1" x14ac:dyDescent="0.25">
      <c r="B138" s="2">
        <f t="shared" si="30"/>
        <v>-1.6</v>
      </c>
      <c r="C138" s="33" t="str">
        <f t="shared" si="34"/>
        <v/>
      </c>
      <c r="D138" s="2" cm="1">
        <f t="array" ref="D138">_xlfn.IFS($R$12=1,E80,    $R$12=2,E80,    $R$12=3,D80,   $R$12=4,E80,    $R$12=5,D80,    $R$12=6,D80,    $R$12=7,E80)</f>
        <v>0</v>
      </c>
      <c r="E138" s="2">
        <v>0.1</v>
      </c>
      <c r="F138" s="2">
        <v>32.200000000000003</v>
      </c>
      <c r="G138" s="33" t="str">
        <f t="shared" si="33"/>
        <v/>
      </c>
      <c r="H138" s="34" t="str">
        <f>IF(ISNUMBER(R138),R138,IF(B138&lt;$K$50,"",(C138+D138*E138*F138)/1.466))</f>
        <v/>
      </c>
      <c r="I138" s="36" t="str">
        <f t="shared" si="31"/>
        <v/>
      </c>
      <c r="J138" s="8" t="str">
        <f t="shared" si="35"/>
        <v/>
      </c>
      <c r="K138" s="8" t="str">
        <f t="shared" si="32"/>
        <v/>
      </c>
      <c r="L138" s="7" t="str">
        <f>IFERROR(IF(ISNUMBER(R138),0,L137+I138),"")</f>
        <v/>
      </c>
      <c r="R138" s="1" t="str">
        <f>IF($K$50=B138,$K$23,"")</f>
        <v/>
      </c>
      <c r="AB138" s="2" t="str" cm="1">
        <f t="array" ref="AB138">_xlfn.IFS($R$12=1,"",     $R$12=2,"",     $R$12=3,"",     $R$12=4,AA85,     $R$12=5,"",     $R$12=6,"",     $R$12=7,AA85)</f>
        <v/>
      </c>
    </row>
    <row r="139" spans="2:28" ht="15.75" customHeight="1" x14ac:dyDescent="0.25">
      <c r="B139" s="2">
        <f t="shared" si="30"/>
        <v>-1.5</v>
      </c>
      <c r="C139" s="33" t="str">
        <f t="shared" si="34"/>
        <v/>
      </c>
      <c r="D139" s="2" cm="1">
        <f t="array" ref="D139">_xlfn.IFS($R$12=1,E81,    $R$12=2,E81,    $R$12=3,D81,   $R$12=4,E81,    $R$12=5,D81,    $R$12=6,D81,    $R$12=7,E81)</f>
        <v>0</v>
      </c>
      <c r="E139" s="2">
        <v>0.1</v>
      </c>
      <c r="F139" s="2">
        <v>32.200000000000003</v>
      </c>
      <c r="G139" s="33" t="str">
        <f t="shared" si="33"/>
        <v/>
      </c>
      <c r="H139" s="34" t="str">
        <f>IF(ISNUMBER(R139),R139,IF(B139&lt;$K$50,"",(C139+D139*E139*F139)/1.466))</f>
        <v/>
      </c>
      <c r="I139" s="36" t="str">
        <f t="shared" si="31"/>
        <v/>
      </c>
      <c r="J139" s="8" t="str">
        <f t="shared" si="35"/>
        <v/>
      </c>
      <c r="K139" s="8" t="str">
        <f t="shared" si="32"/>
        <v/>
      </c>
      <c r="L139" s="7" t="str">
        <f>IFERROR(IF(ISNUMBER(R139),0,L138+I139),"")</f>
        <v/>
      </c>
      <c r="R139" s="1" t="str">
        <f>IF($K$50=B139,$K$23,"")</f>
        <v/>
      </c>
      <c r="AB139" s="2" t="str" cm="1">
        <f t="array" ref="AB139">_xlfn.IFS($R$12=1,X24,     $R$12=2,X24,     $R$12=3,X24,     $R$12=4,AA86,     $R$12=5,X24,     $R$12=6,X24,     $R$12=7,AA86)</f>
        <v/>
      </c>
    </row>
    <row r="140" spans="2:28" ht="15.75" customHeight="1" x14ac:dyDescent="0.25">
      <c r="B140" s="2">
        <f t="shared" si="30"/>
        <v>-1.4</v>
      </c>
      <c r="C140" s="33" t="str">
        <f t="shared" si="34"/>
        <v/>
      </c>
      <c r="D140" s="2" cm="1">
        <f t="array" ref="D140">_xlfn.IFS($R$12=1,E82,    $R$12=2,E82,    $R$12=3,D82,   $R$12=4,E82,    $R$12=5,D82,    $R$12=6,D82,    $R$12=7,E82)</f>
        <v>0</v>
      </c>
      <c r="E140" s="2">
        <v>0.1</v>
      </c>
      <c r="F140" s="2">
        <v>32.200000000000003</v>
      </c>
      <c r="G140" s="33" t="str">
        <f t="shared" si="33"/>
        <v/>
      </c>
      <c r="H140" s="34" t="str">
        <f>IF(ISNUMBER(R140),R140,IF(B140&lt;$K$50,"",(C140+D140*E140*F140)/1.466))</f>
        <v/>
      </c>
      <c r="I140" s="36" t="str">
        <f t="shared" si="31"/>
        <v/>
      </c>
      <c r="J140" s="8" t="str">
        <f t="shared" si="35"/>
        <v/>
      </c>
      <c r="K140" s="8" t="str">
        <f t="shared" si="32"/>
        <v/>
      </c>
      <c r="L140" s="7" t="str">
        <f>IFERROR(IF(ISNUMBER(R140),0,L139+I140),"")</f>
        <v/>
      </c>
      <c r="R140" s="1" t="str">
        <f>IF($K$50=B140,$K$23,"")</f>
        <v/>
      </c>
      <c r="AB140" s="2" t="str" cm="1">
        <f t="array" ref="AB140">_xlfn.IFS($R$12=1,"",     $R$12=2,"",     $R$12=3,"",     $R$12=4,AA87,     $R$12=5,"",     $R$12=6,"",     $R$12=7,AA87)</f>
        <v/>
      </c>
    </row>
    <row r="141" spans="2:28" ht="15" customHeight="1" x14ac:dyDescent="0.25">
      <c r="B141" s="2">
        <f t="shared" si="30"/>
        <v>-1.3</v>
      </c>
      <c r="C141" s="33" t="str">
        <f t="shared" si="34"/>
        <v/>
      </c>
      <c r="D141" s="2" cm="1">
        <f t="array" ref="D141">_xlfn.IFS($R$12=1,E83,    $R$12=2,E83,    $R$12=3,D83,   $R$12=4,E83,    $R$12=5,D83,    $R$12=6,D83,    $R$12=7,E83)</f>
        <v>0</v>
      </c>
      <c r="E141" s="2">
        <v>0.1</v>
      </c>
      <c r="F141" s="2">
        <v>32.200000000000003</v>
      </c>
      <c r="G141" s="33" t="str">
        <f t="shared" si="33"/>
        <v/>
      </c>
      <c r="H141" s="34" t="str">
        <f>IF(ISNUMBER(R141),R141,IF(B141&lt;$K$50,"",(C141+D141*E141*F141)/1.466))</f>
        <v/>
      </c>
      <c r="I141" s="36" t="str">
        <f t="shared" si="31"/>
        <v/>
      </c>
      <c r="J141" s="8" t="str">
        <f>IFERROR(J142+I141,"")</f>
        <v/>
      </c>
      <c r="K141" s="8" t="str">
        <f t="shared" si="32"/>
        <v/>
      </c>
      <c r="L141" s="7" t="str">
        <f>IFERROR(IF(ISNUMBER(R141),0,L140+I141),"")</f>
        <v/>
      </c>
      <c r="R141" s="1" t="str">
        <f>IF($K$50=B141,$K$23,"")</f>
        <v/>
      </c>
      <c r="AB141" s="2" t="str" cm="1">
        <f t="array" ref="AB141">_xlfn.IFS($R$12=1,"",     $R$12=2,"",     $R$12=3,"",     $R$12=4,AA88,     $R$12=5,"",     $R$12=6,"",     $R$12=7,AA88)</f>
        <v/>
      </c>
    </row>
    <row r="142" spans="2:28" ht="16.5" customHeight="1" x14ac:dyDescent="0.25">
      <c r="B142" s="2">
        <f t="shared" si="30"/>
        <v>-1.2</v>
      </c>
      <c r="C142" s="33" t="str">
        <f t="shared" si="34"/>
        <v/>
      </c>
      <c r="D142" s="2" cm="1">
        <f t="array" ref="D142">_xlfn.IFS($R$12=1,E84,    $R$12=2,E84,    $R$12=3,D84,   $R$12=4,E84,    $R$12=5,D84,    $R$12=6,D84,    $R$12=7,E84)</f>
        <v>0</v>
      </c>
      <c r="E142" s="2">
        <v>0.1</v>
      </c>
      <c r="F142" s="2">
        <v>32.200000000000003</v>
      </c>
      <c r="G142" s="33" t="str">
        <f t="shared" si="33"/>
        <v/>
      </c>
      <c r="H142" s="34" t="str">
        <f>IF(ISNUMBER(R142),R142,IF(B142&lt;$K$50,"",(C142+D142*E142*F142)/1.466))</f>
        <v/>
      </c>
      <c r="I142" s="36" t="str">
        <f t="shared" si="31"/>
        <v/>
      </c>
      <c r="J142" s="8" t="str">
        <f t="shared" si="35"/>
        <v/>
      </c>
      <c r="K142" s="8" t="str">
        <f t="shared" si="32"/>
        <v/>
      </c>
      <c r="L142" s="7" t="str">
        <f>IFERROR(IF(ISNUMBER(R142),0,L141+I142),"")</f>
        <v/>
      </c>
      <c r="R142" s="1" t="str">
        <f>IF($K$50=B142,$K$23,"")</f>
        <v/>
      </c>
      <c r="AB142" s="2" t="str" cm="1">
        <f t="array" ref="AB142">_xlfn.IFS($R$12=1,"",     $R$12=2,"",     $R$12=3,"",     $R$12=4,AA89,     $R$12=5,"",     $R$12=6,"",     $R$12=7,AA89)</f>
        <v/>
      </c>
    </row>
    <row r="143" spans="2:28" ht="15.75" customHeight="1" x14ac:dyDescent="0.25">
      <c r="B143" s="2">
        <f t="shared" si="30"/>
        <v>-1.1000000000000001</v>
      </c>
      <c r="C143" s="33" t="str">
        <f t="shared" si="34"/>
        <v/>
      </c>
      <c r="D143" s="2" cm="1">
        <f t="array" ref="D143">_xlfn.IFS($R$12=1,E85,    $R$12=2,E85,    $R$12=3,D85,   $R$12=4,E85,    $R$12=5,D85,    $R$12=6,D85,    $R$12=7,E85)</f>
        <v>0</v>
      </c>
      <c r="E143" s="2">
        <v>0.1</v>
      </c>
      <c r="F143" s="2">
        <v>32.200000000000003</v>
      </c>
      <c r="G143" s="33" t="str">
        <f t="shared" si="33"/>
        <v/>
      </c>
      <c r="H143" s="34" t="str">
        <f>IF(ISNUMBER(R143),R143,IF(B143&lt;$K$50,"",(C143+D143*E143*F143)/1.466))</f>
        <v/>
      </c>
      <c r="I143" s="36" t="str">
        <f t="shared" si="31"/>
        <v/>
      </c>
      <c r="J143" s="8" t="str">
        <f t="shared" si="35"/>
        <v/>
      </c>
      <c r="K143" s="8" t="str">
        <f t="shared" si="32"/>
        <v/>
      </c>
      <c r="L143" s="7" t="str">
        <f>IFERROR(IF(ISNUMBER(R143),0,L142+I143),"")</f>
        <v/>
      </c>
      <c r="R143" s="1" t="str">
        <f>IF($K$50=B143,$K$23,"")</f>
        <v/>
      </c>
      <c r="AB143" s="2" t="str" cm="1">
        <f t="array" ref="AB143">_xlfn.IFS($R$12=1,"",     $R$12=2,"",     $R$12=3,"",     $R$12=4,AA90,     $R$12=5,"",     $R$12=6,"",     $R$12=7,AA90)</f>
        <v/>
      </c>
    </row>
    <row r="144" spans="2:28" x14ac:dyDescent="0.25">
      <c r="B144" s="2">
        <f t="shared" si="30"/>
        <v>-1</v>
      </c>
      <c r="C144" s="33" t="str">
        <f t="shared" si="34"/>
        <v/>
      </c>
      <c r="D144" s="2" cm="1">
        <f t="array" ref="D144">_xlfn.IFS($R$12=1,E86,    $R$12=2,E86,    $R$12=3,D86,   $R$12=4,E86,    $R$12=5,D86,    $R$12=6,D86,    $R$12=7,E86)</f>
        <v>0</v>
      </c>
      <c r="E144" s="2">
        <v>0.1</v>
      </c>
      <c r="F144" s="2">
        <v>32.200000000000003</v>
      </c>
      <c r="G144" s="33" t="str">
        <f t="shared" si="33"/>
        <v/>
      </c>
      <c r="H144" s="34" t="str">
        <f>IF(ISNUMBER(R144),R144,IF(B144&lt;$K$50,"",(C144+D144*E144*F144)/1.466))</f>
        <v/>
      </c>
      <c r="I144" s="36" t="str">
        <f t="shared" si="31"/>
        <v/>
      </c>
      <c r="J144" s="8" t="str">
        <f>IFERROR(J145+I144,"")</f>
        <v/>
      </c>
      <c r="K144" s="8" t="str">
        <f t="shared" si="32"/>
        <v/>
      </c>
      <c r="L144" s="7" t="str">
        <f>IFERROR(IF(ISNUMBER(R144),0,L143+I144),"")</f>
        <v/>
      </c>
      <c r="R144" s="1" t="str">
        <f>IF($K$50=B144,$K$23,"")</f>
        <v/>
      </c>
      <c r="AB144" s="2" t="str" cm="1">
        <f t="array" ref="AB144">_xlfn.IFS($R$12=1,X25,     $R$12=2,X25,     $R$12=3,X25,     $R$12=4,AA91,     $R$12=5,X25,     $R$12=6,X25,     $R$12=7,AA91)</f>
        <v/>
      </c>
    </row>
    <row r="145" spans="2:28" x14ac:dyDescent="0.25">
      <c r="B145" s="2">
        <f t="shared" si="30"/>
        <v>-0.9</v>
      </c>
      <c r="C145" s="33" t="str">
        <f t="shared" si="34"/>
        <v/>
      </c>
      <c r="D145" s="2" cm="1">
        <f t="array" ref="D145">_xlfn.IFS($R$12=1,E87,    $R$12=2,E87,    $R$12=3,D87,   $R$12=4,E87,    $R$12=5,D87,    $R$12=6,D87,    $R$12=7,E87)</f>
        <v>0</v>
      </c>
      <c r="E145" s="2">
        <v>0.1</v>
      </c>
      <c r="F145" s="2">
        <v>32.200000000000003</v>
      </c>
      <c r="G145" s="33" t="str">
        <f t="shared" si="33"/>
        <v/>
      </c>
      <c r="H145" s="34" t="str">
        <f>IF(ISNUMBER(R145),R145,IF(B145&lt;$K$50,"",(C145+D145*E145*F145)/1.466))</f>
        <v/>
      </c>
      <c r="I145" s="36" t="str">
        <f>IFERROR(G145*E145,"")</f>
        <v/>
      </c>
      <c r="J145" s="8" t="str">
        <f>IFERROR(J146+I145,"")</f>
        <v/>
      </c>
      <c r="K145" s="8" t="str">
        <f>IFERROR(K146+I145,"")</f>
        <v/>
      </c>
      <c r="L145" s="7" t="str">
        <f>IFERROR(IF(ISNUMBER(R145),0,L144+I145),"")</f>
        <v/>
      </c>
      <c r="R145" s="1" t="str">
        <f>IF($K$50=B145,$K$23,"")</f>
        <v/>
      </c>
      <c r="AB145" s="2" t="str" cm="1">
        <f t="array" ref="AB145">_xlfn.IFS($R$12=1,"",     $R$12=2,"",     $R$12=3,"",     $R$12=4,AA92,     $R$12=5,"",     $R$12=6,"",     $R$12=7,AA92)</f>
        <v/>
      </c>
    </row>
    <row r="146" spans="2:28" x14ac:dyDescent="0.25">
      <c r="B146" s="2">
        <f t="shared" si="30"/>
        <v>-0.8</v>
      </c>
      <c r="C146" s="33" t="str">
        <f t="shared" si="34"/>
        <v/>
      </c>
      <c r="D146" s="2" cm="1">
        <f t="array" ref="D146">_xlfn.IFS($R$12=1,E88,    $R$12=2,E88,    $R$12=3,D88,   $R$12=4,E88,    $R$12=5,D88,    $R$12=6,D88,    $R$12=7,E88)</f>
        <v>0</v>
      </c>
      <c r="E146" s="2">
        <v>0.1</v>
      </c>
      <c r="F146" s="2">
        <v>32.200000000000003</v>
      </c>
      <c r="G146" s="33" t="str">
        <f t="shared" si="33"/>
        <v/>
      </c>
      <c r="H146" s="34" t="str">
        <f>IF(ISNUMBER(R146),R146,IF(B146&lt;$K$50,"",(C146+D146*E146*F146)/1.466))</f>
        <v/>
      </c>
      <c r="I146" s="36" t="str">
        <f t="shared" ref="I146:I155" si="36">IFERROR(G146*E146,"")</f>
        <v/>
      </c>
      <c r="J146" s="8" t="str">
        <f t="shared" ref="J146:J154" si="37">IFERROR(J147+I146,"")</f>
        <v/>
      </c>
      <c r="K146" s="8" t="str">
        <f>IFERROR(K147+I146,"")</f>
        <v/>
      </c>
      <c r="L146" s="7" t="str">
        <f>IFERROR(IF(ISNUMBER(R146),0,L145+I146),"")</f>
        <v/>
      </c>
      <c r="R146" s="1" t="str">
        <f>IF($K$50=B146,$K$23,"")</f>
        <v/>
      </c>
      <c r="AB146" s="2" t="str" cm="1">
        <f t="array" ref="AB146">_xlfn.IFS($R$12=1,"",     $R$12=2,"",     $R$12=3,"",     $R$12=4,AA93,     $R$12=5,"",     $R$12=6,"",     $R$12=7,AA93)</f>
        <v/>
      </c>
    </row>
    <row r="147" spans="2:28" x14ac:dyDescent="0.25">
      <c r="B147" s="2">
        <f t="shared" si="30"/>
        <v>-0.7</v>
      </c>
      <c r="C147" s="33" t="str">
        <f t="shared" si="34"/>
        <v/>
      </c>
      <c r="D147" s="2" cm="1">
        <f t="array" ref="D147">_xlfn.IFS($R$12=1,E89,    $R$12=2,E89,    $R$12=3,D89,   $R$12=4,E89,    $R$12=5,D89,    $R$12=6,D89,    $R$12=7,E89)</f>
        <v>0</v>
      </c>
      <c r="E147" s="2">
        <v>0.1</v>
      </c>
      <c r="F147" s="2">
        <v>32.200000000000003</v>
      </c>
      <c r="G147" s="33" t="str">
        <f t="shared" si="33"/>
        <v/>
      </c>
      <c r="H147" s="34" t="str">
        <f>IF(ISNUMBER(R147),R147,IF(B147&lt;$K$50,"",(C147+D147*E147*F147)/1.466))</f>
        <v/>
      </c>
      <c r="I147" s="36" t="str">
        <f t="shared" si="36"/>
        <v/>
      </c>
      <c r="J147" s="8" t="str">
        <f t="shared" si="37"/>
        <v/>
      </c>
      <c r="K147" s="8" t="str">
        <f>IFERROR(K148+I147,"")</f>
        <v/>
      </c>
      <c r="L147" s="7" t="str">
        <f>IFERROR(IF(ISNUMBER(R147),0,L146+I147),"")</f>
        <v/>
      </c>
      <c r="R147" s="1" t="str">
        <f>IF($K$50=B147,$K$23,"")</f>
        <v/>
      </c>
      <c r="AB147" s="2" t="str" cm="1">
        <f t="array" ref="AB147">_xlfn.IFS($R$12=1,"",     $R$12=2,"",     $R$12=3,"",     $R$12=4,AA94,     $R$12=5,"",     $R$12=6,"",     $R$12=7,AA94)</f>
        <v/>
      </c>
    </row>
    <row r="148" spans="2:28" x14ac:dyDescent="0.25">
      <c r="B148" s="2">
        <f t="shared" si="30"/>
        <v>-0.6</v>
      </c>
      <c r="C148" s="33" t="str">
        <f t="shared" si="34"/>
        <v/>
      </c>
      <c r="D148" s="2" cm="1">
        <f t="array" ref="D148">_xlfn.IFS($R$12=1,E90,    $R$12=2,E90,    $R$12=3,D90,   $R$12=4,E90,    $R$12=5,D90,    $R$12=6,D90,    $R$12=7,E90)</f>
        <v>0</v>
      </c>
      <c r="E148" s="2">
        <v>0.1</v>
      </c>
      <c r="F148" s="2">
        <v>32.200000000000003</v>
      </c>
      <c r="G148" s="33" t="str">
        <f t="shared" si="33"/>
        <v/>
      </c>
      <c r="H148" s="34" t="str">
        <f>IF(ISNUMBER(R148),R148,IF(B148&lt;$K$50,"",(C148+D148*E148*F148)/1.466))</f>
        <v/>
      </c>
      <c r="I148" s="36" t="str">
        <f t="shared" si="36"/>
        <v/>
      </c>
      <c r="J148" s="8" t="str">
        <f t="shared" si="37"/>
        <v/>
      </c>
      <c r="K148" s="8" t="str">
        <f t="shared" ref="K148:K154" si="38">IFERROR(K149+I148,"")</f>
        <v/>
      </c>
      <c r="L148" s="7" t="str">
        <f>IFERROR(IF(ISNUMBER(R148),0,L147+I148),"")</f>
        <v/>
      </c>
      <c r="R148" s="1" t="str">
        <f>IF($K$50=B148,$K$23,"")</f>
        <v/>
      </c>
      <c r="AB148" s="2" t="str" cm="1">
        <f t="array" ref="AB148">_xlfn.IFS($R$12=1,"",     $R$12=2,"",     $R$12=3,"",     $R$12=4,AA95,     $R$12=5,"",     $R$12=6,"",     $R$12=7,AA95)</f>
        <v/>
      </c>
    </row>
    <row r="149" spans="2:28" x14ac:dyDescent="0.25">
      <c r="B149" s="2">
        <f t="shared" si="30"/>
        <v>-0.5</v>
      </c>
      <c r="C149" s="33" t="str">
        <f t="shared" si="34"/>
        <v/>
      </c>
      <c r="D149" s="2" cm="1">
        <f t="array" ref="D149">_xlfn.IFS($R$12=1,E91,    $R$12=2,E91,    $R$12=3,D91,   $R$12=4,E91,    $R$12=5,D91,    $R$12=6,D91,    $R$12=7,E91)</f>
        <v>0</v>
      </c>
      <c r="E149" s="2">
        <v>0.1</v>
      </c>
      <c r="F149" s="2">
        <v>32.200000000000003</v>
      </c>
      <c r="G149" s="33" t="str">
        <f t="shared" si="33"/>
        <v/>
      </c>
      <c r="H149" s="34" t="str">
        <f>IF(ISNUMBER(R149),R149,IF(B149&lt;$K$50,"",(C149+D149*E149*F149)/1.466))</f>
        <v/>
      </c>
      <c r="I149" s="36" t="str">
        <f t="shared" si="36"/>
        <v/>
      </c>
      <c r="J149" s="8" t="str">
        <f t="shared" si="37"/>
        <v/>
      </c>
      <c r="K149" s="8" t="str">
        <f t="shared" si="38"/>
        <v/>
      </c>
      <c r="L149" s="7" t="str">
        <f>IFERROR(IF(ISNUMBER(R149),0,L148+I149),"")</f>
        <v/>
      </c>
      <c r="R149" s="1" t="str">
        <f>IF($K$50=B149,$K$23,"")</f>
        <v/>
      </c>
      <c r="AB149" s="2" t="str" cm="1">
        <f t="array" ref="AB149">_xlfn.IFS($R$12=1,X26,     $R$12=2,X26,     $R$12=3,X26,     $R$12=4,AA96,     $R$12=5,X26,     $R$12=6,X26,     $R$12=7,AA96)</f>
        <v/>
      </c>
    </row>
    <row r="150" spans="2:28" x14ac:dyDescent="0.25">
      <c r="B150" s="2">
        <f t="shared" si="30"/>
        <v>-0.4</v>
      </c>
      <c r="C150" s="33" t="str">
        <f t="shared" si="34"/>
        <v/>
      </c>
      <c r="D150" s="2" cm="1">
        <f t="array" ref="D150">_xlfn.IFS($R$12=1,E92,    $R$12=2,E92,    $R$12=3,D92,   $R$12=4,E92,    $R$12=5,D92,    $R$12=6,D92,    $R$12=7,E92)</f>
        <v>0</v>
      </c>
      <c r="E150" s="2">
        <v>0.1</v>
      </c>
      <c r="F150" s="2">
        <v>32.200000000000003</v>
      </c>
      <c r="G150" s="33" t="str">
        <f t="shared" si="33"/>
        <v/>
      </c>
      <c r="H150" s="34" t="str">
        <f>IF(ISNUMBER(R150),R150,IF(B150&lt;$K$50,"",(C150+D150*E150*F150)/1.466))</f>
        <v/>
      </c>
      <c r="I150" s="36" t="str">
        <f t="shared" si="36"/>
        <v/>
      </c>
      <c r="J150" s="8" t="str">
        <f>IFERROR(J151+I150,"")</f>
        <v/>
      </c>
      <c r="K150" s="8" t="str">
        <f t="shared" si="38"/>
        <v/>
      </c>
      <c r="L150" s="7" t="str">
        <f>IFERROR(IF(ISNUMBER(R150),0,L149+I150),"")</f>
        <v/>
      </c>
      <c r="R150" s="1" t="str">
        <f>IF($K$50=B150,$K$23,"")</f>
        <v/>
      </c>
    </row>
    <row r="151" spans="2:28" x14ac:dyDescent="0.25">
      <c r="B151" s="2">
        <f t="shared" si="30"/>
        <v>-0.3</v>
      </c>
      <c r="C151" s="33" t="str">
        <f t="shared" si="34"/>
        <v/>
      </c>
      <c r="D151" s="2" cm="1">
        <f t="array" ref="D151">_xlfn.IFS($R$12=1,E93,    $R$12=2,E93,    $R$12=3,D93,   $R$12=4,E93,    $R$12=5,D93,    $R$12=6,D93,    $R$12=7,E93)</f>
        <v>0</v>
      </c>
      <c r="E151" s="2">
        <v>0.1</v>
      </c>
      <c r="F151" s="2">
        <v>32.200000000000003</v>
      </c>
      <c r="G151" s="33" t="str">
        <f t="shared" si="33"/>
        <v/>
      </c>
      <c r="H151" s="34" t="str">
        <f>IF(ISNUMBER(R151),R151,IF(B151&lt;$K$50,"",(C151+D151*E151*F151)/1.466))</f>
        <v/>
      </c>
      <c r="I151" s="36" t="str">
        <f t="shared" si="36"/>
        <v/>
      </c>
      <c r="J151" s="8" t="str">
        <f t="shared" si="37"/>
        <v/>
      </c>
      <c r="K151" s="8" t="str">
        <f t="shared" si="38"/>
        <v/>
      </c>
      <c r="L151" s="7" t="str">
        <f>IFERROR(IF(ISNUMBER(R151),0,L150+I151),"")</f>
        <v/>
      </c>
      <c r="R151" s="1" t="str">
        <f>IF($K$50=B151,$K$23,"")</f>
        <v/>
      </c>
    </row>
    <row r="152" spans="2:28" x14ac:dyDescent="0.25">
      <c r="B152" s="2">
        <f t="shared" si="30"/>
        <v>-0.2</v>
      </c>
      <c r="C152" s="33" t="str">
        <f t="shared" si="34"/>
        <v/>
      </c>
      <c r="D152" s="2" cm="1">
        <f t="array" ref="D152">_xlfn.IFS($R$12=1,E94,    $R$12=2,E94,    $R$12=3,D94,   $R$12=4,E94,    $R$12=5,D94,    $R$12=6,D94,    $R$12=7,E94)</f>
        <v>0</v>
      </c>
      <c r="E152" s="2">
        <v>0.1</v>
      </c>
      <c r="F152" s="2">
        <v>32.200000000000003</v>
      </c>
      <c r="G152" s="33" t="str">
        <f t="shared" si="33"/>
        <v/>
      </c>
      <c r="H152" s="34" t="str">
        <f>IF(ISNUMBER(R152),R152,IF(B152&lt;$K$50,"",(C152+D152*E152*F152)/1.466))</f>
        <v/>
      </c>
      <c r="I152" s="36" t="str">
        <f t="shared" si="36"/>
        <v/>
      </c>
      <c r="J152" s="8" t="str">
        <f t="shared" si="37"/>
        <v/>
      </c>
      <c r="K152" s="8" t="str">
        <f t="shared" si="38"/>
        <v/>
      </c>
      <c r="L152" s="7" t="str">
        <f>IFERROR(IF(ISNUMBER(R152),0,L151+I152),"")</f>
        <v/>
      </c>
      <c r="R152" s="1" t="str">
        <f>IF($K$50=B152,$K$23,"")</f>
        <v/>
      </c>
    </row>
    <row r="153" spans="2:28" x14ac:dyDescent="0.25">
      <c r="B153" s="2">
        <f t="shared" si="30"/>
        <v>-0.1</v>
      </c>
      <c r="C153" s="33" t="str">
        <f t="shared" si="34"/>
        <v/>
      </c>
      <c r="D153" s="2" cm="1">
        <f t="array" ref="D153">_xlfn.IFS($R$12=1,E95,    $R$12=2,E95,    $R$12=3,D95,   $R$12=4,E95,    $R$12=5,D95,    $R$12=6,D95,    $R$12=7,E95)</f>
        <v>0</v>
      </c>
      <c r="E153" s="2">
        <v>0.1</v>
      </c>
      <c r="F153" s="2">
        <v>32.200000000000003</v>
      </c>
      <c r="G153" s="33" t="str">
        <f t="shared" si="33"/>
        <v/>
      </c>
      <c r="H153" s="34" t="str">
        <f>IF(ISNUMBER(R153),R153,IF(B153&lt;$K$50,"",(C153+D153*E153*F153)/1.466))</f>
        <v/>
      </c>
      <c r="I153" s="36" t="str">
        <f t="shared" si="36"/>
        <v/>
      </c>
      <c r="J153" s="8" t="str">
        <f>IFERROR(J154+I153,"")</f>
        <v/>
      </c>
      <c r="K153" s="8" t="str">
        <f t="shared" si="38"/>
        <v/>
      </c>
      <c r="L153" s="7" t="str">
        <f>IFERROR(IF(ISNUMBER(R153),0,L152+I153),"")</f>
        <v/>
      </c>
      <c r="R153" s="1" t="str">
        <f>IF($K$50=B153,$K$23,"")</f>
        <v/>
      </c>
    </row>
    <row r="154" spans="2:28" x14ac:dyDescent="0.25">
      <c r="B154" s="105">
        <f t="shared" si="30"/>
        <v>0</v>
      </c>
      <c r="C154" s="119" t="str">
        <f t="shared" si="34"/>
        <v/>
      </c>
      <c r="D154" s="105" cm="1">
        <f t="array" ref="D154">_xlfn.IFS($R$12=1,E96,    $R$12=2,E96,    $R$12=3,D96,   $R$12=4,E96,    $R$12=5,D96,    $R$12=6,D96,    $R$12=7,E96)</f>
        <v>0</v>
      </c>
      <c r="E154" s="105">
        <v>0.1</v>
      </c>
      <c r="F154" s="105">
        <v>32.200000000000003</v>
      </c>
      <c r="G154" s="119" t="str">
        <f>IFERROR(C154+ROUND(D154*E154*F154,3),"")</f>
        <v/>
      </c>
      <c r="H154" s="126">
        <f>IF(ISNUMBER(R154),R154,IF(B154&lt;$K$50,"",(C154+D154*E154*F154)/1.466))</f>
        <v>0</v>
      </c>
      <c r="I154" s="37" t="str">
        <f t="shared" si="36"/>
        <v/>
      </c>
      <c r="J154" s="38" t="str">
        <f t="shared" si="37"/>
        <v/>
      </c>
      <c r="K154" s="38" t="str">
        <f t="shared" si="38"/>
        <v/>
      </c>
      <c r="L154" s="39">
        <f>IFERROR(IF(ISNUMBER(R154),0,L153+I154),"")</f>
        <v>0</v>
      </c>
      <c r="R154" s="1">
        <f>IF($K$50=B154,$K$23,"")</f>
        <v>0</v>
      </c>
    </row>
    <row r="155" spans="2:28" x14ac:dyDescent="0.25">
      <c r="B155" s="105">
        <v>0.1</v>
      </c>
      <c r="C155" s="119">
        <f t="shared" si="34"/>
        <v>0</v>
      </c>
      <c r="D155" s="127">
        <f>AVERAGE(D152:D154)</f>
        <v>0</v>
      </c>
      <c r="E155" s="105">
        <v>0.1</v>
      </c>
      <c r="F155" s="105">
        <v>32.200000000000003</v>
      </c>
      <c r="G155" s="119">
        <f>C155+ROUND(D155*E155*F155,3)</f>
        <v>0</v>
      </c>
      <c r="H155" s="128">
        <f>IF(ISNUMBER(R155),R155,IF(B155&lt;$K$50,"",(C155+D155*E155*F155)/1.466))</f>
        <v>0</v>
      </c>
      <c r="I155" s="37">
        <f t="shared" si="36"/>
        <v>0</v>
      </c>
      <c r="J155" s="38">
        <v>0</v>
      </c>
      <c r="K155" s="38">
        <f>IFERROR(I155,"")</f>
        <v>0</v>
      </c>
      <c r="L155" s="39">
        <f>IFERROR(IF(ISNUMBER(R155),0,L154+I155),"")</f>
        <v>0</v>
      </c>
      <c r="R155" s="1" t="str">
        <f>IF($K$50=B155,$K$23,"")</f>
        <v/>
      </c>
    </row>
    <row r="156" spans="2:28" x14ac:dyDescent="0.25">
      <c r="B156" s="95" t="s">
        <v>33</v>
      </c>
      <c r="C156" s="148"/>
      <c r="D156" s="148"/>
      <c r="E156" s="18"/>
      <c r="F156" s="18"/>
      <c r="G156" s="40"/>
      <c r="H156" s="40"/>
      <c r="I156" s="41"/>
      <c r="J156" s="42" t="s">
        <v>19</v>
      </c>
      <c r="K156" s="42" t="s">
        <v>20</v>
      </c>
      <c r="L156" s="40"/>
    </row>
    <row r="157" spans="2:28" x14ac:dyDescent="0.25">
      <c r="B157" s="95"/>
      <c r="C157" s="95"/>
      <c r="D157" s="95"/>
      <c r="I157" s="36"/>
      <c r="L157" s="36"/>
    </row>
    <row r="158" spans="2:28" x14ac:dyDescent="0.25">
      <c r="B158" s="95" t="s">
        <v>108</v>
      </c>
      <c r="C158" s="95"/>
      <c r="D158" s="95"/>
    </row>
    <row r="159" spans="2:28" x14ac:dyDescent="0.25">
      <c r="B159" s="95" t="s">
        <v>109</v>
      </c>
      <c r="C159" s="95"/>
      <c r="D159" s="95"/>
    </row>
    <row r="160" spans="2:28" x14ac:dyDescent="0.25">
      <c r="B160" s="95" t="s">
        <v>34</v>
      </c>
      <c r="C160" s="95"/>
      <c r="D160" s="95"/>
      <c r="E160" s="43">
        <f>0.04*K23</f>
        <v>0</v>
      </c>
      <c r="G160" s="1" t="s">
        <v>35</v>
      </c>
      <c r="L160" s="44">
        <f>H154+E160</f>
        <v>0</v>
      </c>
    </row>
    <row r="161" spans="2:18" x14ac:dyDescent="0.25">
      <c r="B161" s="95"/>
      <c r="C161" s="95"/>
      <c r="D161" s="95"/>
      <c r="G161" s="1" t="s">
        <v>36</v>
      </c>
      <c r="L161" s="45">
        <f>H155-E160</f>
        <v>0</v>
      </c>
    </row>
    <row r="163" spans="2:18" x14ac:dyDescent="0.25">
      <c r="B163" s="113" t="s">
        <v>37</v>
      </c>
    </row>
    <row r="164" spans="2:18" ht="18" x14ac:dyDescent="0.35">
      <c r="B164" s="97" t="s">
        <v>110</v>
      </c>
      <c r="C164" s="19"/>
      <c r="H164" s="19" t="s">
        <v>38</v>
      </c>
      <c r="J164" s="19"/>
    </row>
    <row r="165" spans="2:18" x14ac:dyDescent="0.25">
      <c r="B165" s="106"/>
      <c r="C165" s="108" t="s">
        <v>39</v>
      </c>
      <c r="D165" s="108" t="s">
        <v>116</v>
      </c>
      <c r="E165" s="108"/>
      <c r="F165" s="108"/>
      <c r="G165" s="129" t="s">
        <v>40</v>
      </c>
      <c r="H165" s="46"/>
      <c r="I165" s="46"/>
      <c r="J165" s="46"/>
      <c r="K165" s="47"/>
    </row>
    <row r="166" spans="2:18" x14ac:dyDescent="0.25">
      <c r="B166" s="107" t="s">
        <v>31</v>
      </c>
      <c r="C166" s="109" t="s">
        <v>41</v>
      </c>
      <c r="D166" s="109" t="s">
        <v>117</v>
      </c>
      <c r="E166" s="109"/>
      <c r="F166" s="109"/>
      <c r="G166" s="130" t="s">
        <v>42</v>
      </c>
      <c r="H166" s="48"/>
      <c r="I166" s="48"/>
      <c r="J166" s="48"/>
      <c r="K166" s="49"/>
    </row>
    <row r="167" spans="2:18" x14ac:dyDescent="0.25">
      <c r="B167" s="150" t="s">
        <v>43</v>
      </c>
      <c r="C167" s="29" t="s">
        <v>44</v>
      </c>
      <c r="D167" s="50" t="s">
        <v>45</v>
      </c>
      <c r="E167" s="29" t="s">
        <v>27</v>
      </c>
      <c r="F167" s="50" t="s">
        <v>45</v>
      </c>
      <c r="G167" s="151" t="s">
        <v>46</v>
      </c>
      <c r="H167" s="149" t="s">
        <v>47</v>
      </c>
      <c r="I167" s="149" t="s">
        <v>46</v>
      </c>
      <c r="J167" s="149" t="s">
        <v>27</v>
      </c>
      <c r="K167" s="152" t="s">
        <v>48</v>
      </c>
    </row>
    <row r="168" spans="2:18" x14ac:dyDescent="0.25">
      <c r="B168" s="153">
        <v>-5</v>
      </c>
      <c r="C168" s="2">
        <v>0</v>
      </c>
      <c r="D168" s="2" cm="1">
        <f t="array" ref="D168">_xlfn.IFS($R$12=1,D46,    $R$12=2,D46,    $R$12=3,C46,   $R$12=4,D46,    $R$12=5,C46,    $R$12=6,C46,    $R$12=7,D46)</f>
        <v>0</v>
      </c>
      <c r="E168" s="2">
        <v>0.1</v>
      </c>
      <c r="F168" s="2">
        <v>32.200000000000003</v>
      </c>
      <c r="G168" s="78" t="str">
        <f>IF(B168&lt;$K$53,"",IF(R168=0,0,ROUND(C168+D168*E168*F168,3)))</f>
        <v/>
      </c>
      <c r="H168" s="2">
        <f>IF(R168=0,0,0)</f>
        <v>0</v>
      </c>
      <c r="I168" s="2" t="str">
        <f t="shared" ref="I168:I219" si="39">G168</f>
        <v/>
      </c>
      <c r="J168" s="2">
        <f t="shared" ref="J168:J219" si="40">E168</f>
        <v>0.1</v>
      </c>
      <c r="K168" s="78" t="str">
        <f>IFERROR(IF(R168=0,0,ROUND(I168*J168,3)+H168),"")</f>
        <v/>
      </c>
      <c r="R168" s="1" t="str">
        <f>IF(B168=$K$53,0,"")</f>
        <v/>
      </c>
    </row>
    <row r="169" spans="2:18" x14ac:dyDescent="0.25">
      <c r="B169" s="154">
        <v>-4.9000000000000004</v>
      </c>
      <c r="C169" s="2" t="str">
        <f t="shared" ref="C169:C219" si="41">G168</f>
        <v/>
      </c>
      <c r="D169" s="2" cm="1">
        <f t="array" ref="D169">_xlfn.IFS($R$12=1,D47,    $R$12=2,D47,    $R$12=3,C47,   $R$12=4,D47,    $R$12=5,C47,    $R$12=6,C47,    $R$12=7,D47)</f>
        <v>0</v>
      </c>
      <c r="E169" s="2">
        <v>0.1</v>
      </c>
      <c r="F169" s="2">
        <v>32.200000000000003</v>
      </c>
      <c r="G169" s="78" t="str">
        <f>IF(B169&lt;$K$53,"",IF(R169=0,0,ROUND(C169+D169*E169*F169,3)))</f>
        <v/>
      </c>
      <c r="H169" s="2" t="str">
        <f>IF(R169=0,0,K168)</f>
        <v/>
      </c>
      <c r="I169" s="2" t="str">
        <f t="shared" si="39"/>
        <v/>
      </c>
      <c r="J169" s="2">
        <f t="shared" si="40"/>
        <v>0.1</v>
      </c>
      <c r="K169" s="78" t="str">
        <f>IFERROR(IF(R169=0,0,ROUND(I169*J169,3)+H169),"")</f>
        <v/>
      </c>
      <c r="R169" s="1" t="str">
        <f>IF(B169=$K$53,0,"")</f>
        <v/>
      </c>
    </row>
    <row r="170" spans="2:18" x14ac:dyDescent="0.25">
      <c r="B170" s="154">
        <v>-4.8</v>
      </c>
      <c r="C170" s="2" t="str">
        <f t="shared" si="41"/>
        <v/>
      </c>
      <c r="D170" s="2" cm="1">
        <f t="array" ref="D170">_xlfn.IFS($R$12=1,D48,    $R$12=2,D48,    $R$12=3,C48,   $R$12=4,D48,    $R$12=5,C48,    $R$12=6,C48,    $R$12=7,D48)</f>
        <v>0</v>
      </c>
      <c r="E170" s="2">
        <v>0.1</v>
      </c>
      <c r="F170" s="2">
        <v>32.200000000000003</v>
      </c>
      <c r="G170" s="78" t="str">
        <f>IF(B170&lt;$K$53,"",IF(R170=0,0,ROUND(C170+D170*E170*F170,3)))</f>
        <v/>
      </c>
      <c r="H170" s="2" t="str">
        <f>IF(R170=0,0,K169)</f>
        <v/>
      </c>
      <c r="I170" s="2" t="str">
        <f t="shared" si="39"/>
        <v/>
      </c>
      <c r="J170" s="2">
        <f t="shared" si="40"/>
        <v>0.1</v>
      </c>
      <c r="K170" s="78" t="str">
        <f>IFERROR(IF(R170=0,0,ROUND(I170*J170,3)+H170),"")</f>
        <v/>
      </c>
      <c r="R170" s="1" t="str">
        <f>IF(B170=$K$53,0,"")</f>
        <v/>
      </c>
    </row>
    <row r="171" spans="2:18" x14ac:dyDescent="0.25">
      <c r="B171" s="154">
        <v>-4.7</v>
      </c>
      <c r="C171" s="2" t="str">
        <f t="shared" si="41"/>
        <v/>
      </c>
      <c r="D171" s="2" cm="1">
        <f t="array" ref="D171">_xlfn.IFS($R$12=1,D49,    $R$12=2,D49,    $R$12=3,C49,   $R$12=4,D49,    $R$12=5,C49,    $R$12=6,C49,    $R$12=7,D49)</f>
        <v>0</v>
      </c>
      <c r="E171" s="2">
        <v>0.1</v>
      </c>
      <c r="F171" s="2">
        <v>32.200000000000003</v>
      </c>
      <c r="G171" s="78" t="str">
        <f>IF(B171&lt;$K$53,"",IF(R171=0,0,ROUND(C171+D171*E171*F171,3)))</f>
        <v/>
      </c>
      <c r="H171" s="2" t="str">
        <f>IF(R171=0,0,K170)</f>
        <v/>
      </c>
      <c r="I171" s="2" t="str">
        <f t="shared" si="39"/>
        <v/>
      </c>
      <c r="J171" s="2">
        <f t="shared" si="40"/>
        <v>0.1</v>
      </c>
      <c r="K171" s="78" t="str">
        <f>IFERROR(IF(R171=0,0,ROUND(I171*J171,3)+H171),"")</f>
        <v/>
      </c>
      <c r="R171" s="1" t="str">
        <f>IF(B171=$K$53,0,"")</f>
        <v/>
      </c>
    </row>
    <row r="172" spans="2:18" x14ac:dyDescent="0.25">
      <c r="B172" s="154">
        <v>-4.5999999999999996</v>
      </c>
      <c r="C172" s="2" t="str">
        <f t="shared" si="41"/>
        <v/>
      </c>
      <c r="D172" s="2" cm="1">
        <f t="array" ref="D172">_xlfn.IFS($R$12=1,D50,    $R$12=2,D50,    $R$12=3,C50,   $R$12=4,D50,    $R$12=5,C50,    $R$12=6,C50,    $R$12=7,D50)</f>
        <v>0</v>
      </c>
      <c r="E172" s="2">
        <v>0.1</v>
      </c>
      <c r="F172" s="2">
        <v>32.200000000000003</v>
      </c>
      <c r="G172" s="78" t="str">
        <f>IF(B172&lt;$K$53,"",IF(R172=0,0,ROUND(C172+D172*E172*F172,3)))</f>
        <v/>
      </c>
      <c r="H172" s="2" t="str">
        <f>IF(R172=0,0,K171)</f>
        <v/>
      </c>
      <c r="I172" s="2" t="str">
        <f t="shared" si="39"/>
        <v/>
      </c>
      <c r="J172" s="2">
        <f t="shared" si="40"/>
        <v>0.1</v>
      </c>
      <c r="K172" s="78" t="str">
        <f>IFERROR(IF(R172=0,0,ROUND(I172*J172,3)+H172),"")</f>
        <v/>
      </c>
      <c r="R172" s="1" t="str">
        <f>IF(B172=$K$53,0,"")</f>
        <v/>
      </c>
    </row>
    <row r="173" spans="2:18" x14ac:dyDescent="0.25">
      <c r="B173" s="154">
        <v>-4.5</v>
      </c>
      <c r="C173" s="2" t="str">
        <f t="shared" si="41"/>
        <v/>
      </c>
      <c r="D173" s="2" cm="1">
        <f t="array" ref="D173">_xlfn.IFS($R$12=1,D51,    $R$12=2,D51,    $R$12=3,C51,   $R$12=4,D51,    $R$12=5,C51,    $R$12=6,C51,    $R$12=7,D51)</f>
        <v>0</v>
      </c>
      <c r="E173" s="2">
        <v>0.1</v>
      </c>
      <c r="F173" s="2">
        <v>32.200000000000003</v>
      </c>
      <c r="G173" s="78" t="str">
        <f>IF(B173&lt;$K$53,"",IF(R173=0,0,ROUND(C173+D173*E173*F173,3)))</f>
        <v/>
      </c>
      <c r="H173" s="2" t="str">
        <f>IF(R173=0,0,K172)</f>
        <v/>
      </c>
      <c r="I173" s="2" t="str">
        <f t="shared" si="39"/>
        <v/>
      </c>
      <c r="J173" s="2">
        <f t="shared" si="40"/>
        <v>0.1</v>
      </c>
      <c r="K173" s="78" t="str">
        <f>IFERROR(IF(R173=0,0,ROUND(I173*J173,3)+H173),"")</f>
        <v/>
      </c>
      <c r="R173" s="1" t="str">
        <f>IF(B173=$K$53,0,"")</f>
        <v/>
      </c>
    </row>
    <row r="174" spans="2:18" x14ac:dyDescent="0.25">
      <c r="B174" s="154">
        <v>-4.4000000000000004</v>
      </c>
      <c r="C174" s="2" t="str">
        <f t="shared" si="41"/>
        <v/>
      </c>
      <c r="D174" s="2" cm="1">
        <f t="array" ref="D174">_xlfn.IFS($R$12=1,D52,    $R$12=2,D52,    $R$12=3,C52,   $R$12=4,D52,    $R$12=5,C52,    $R$12=6,C52,    $R$12=7,D52)</f>
        <v>0</v>
      </c>
      <c r="E174" s="2">
        <v>0.1</v>
      </c>
      <c r="F174" s="2">
        <v>32.200000000000003</v>
      </c>
      <c r="G174" s="78" t="str">
        <f>IF(B174&lt;$K$53,"",IF(R174=0,0,ROUND(C174+D174*E174*F174,3)))</f>
        <v/>
      </c>
      <c r="H174" s="2" t="str">
        <f>IF(R174=0,0,K173)</f>
        <v/>
      </c>
      <c r="I174" s="2" t="str">
        <f t="shared" si="39"/>
        <v/>
      </c>
      <c r="J174" s="2">
        <f t="shared" si="40"/>
        <v>0.1</v>
      </c>
      <c r="K174" s="78" t="str">
        <f>IFERROR(IF(R174=0,0,ROUND(I174*J174,3)+H174),"")</f>
        <v/>
      </c>
      <c r="R174" s="1" t="str">
        <f>IF(B174=$K$53,0,"")</f>
        <v/>
      </c>
    </row>
    <row r="175" spans="2:18" x14ac:dyDescent="0.25">
      <c r="B175" s="154">
        <v>-4.3</v>
      </c>
      <c r="C175" s="2" t="str">
        <f t="shared" si="41"/>
        <v/>
      </c>
      <c r="D175" s="2" cm="1">
        <f t="array" ref="D175">_xlfn.IFS($R$12=1,D53,    $R$12=2,D53,    $R$12=3,C53,   $R$12=4,D53,    $R$12=5,C53,    $R$12=6,C53,    $R$12=7,D53)</f>
        <v>0</v>
      </c>
      <c r="E175" s="2">
        <v>0.1</v>
      </c>
      <c r="F175" s="2">
        <v>32.200000000000003</v>
      </c>
      <c r="G175" s="78" t="str">
        <f>IF(B175&lt;$K$53,"",IF(R175=0,0,ROUND(C175+D175*E175*F175,3)))</f>
        <v/>
      </c>
      <c r="H175" s="2" t="str">
        <f>IF(R175=0,0,K174)</f>
        <v/>
      </c>
      <c r="I175" s="2" t="str">
        <f t="shared" si="39"/>
        <v/>
      </c>
      <c r="J175" s="2">
        <f t="shared" si="40"/>
        <v>0.1</v>
      </c>
      <c r="K175" s="78" t="str">
        <f>IFERROR(IF(R175=0,0,ROUND(I175*J175,3)+H175),"")</f>
        <v/>
      </c>
      <c r="R175" s="1" t="str">
        <f>IF(B175=$K$53,0,"")</f>
        <v/>
      </c>
    </row>
    <row r="176" spans="2:18" x14ac:dyDescent="0.25">
      <c r="B176" s="154">
        <v>-4.2</v>
      </c>
      <c r="C176" s="2" t="str">
        <f t="shared" si="41"/>
        <v/>
      </c>
      <c r="D176" s="2" cm="1">
        <f t="array" ref="D176">_xlfn.IFS($R$12=1,D54,    $R$12=2,D54,    $R$12=3,C54,   $R$12=4,D54,    $R$12=5,C54,    $R$12=6,C54,    $R$12=7,D54)</f>
        <v>0</v>
      </c>
      <c r="E176" s="2">
        <v>0.1</v>
      </c>
      <c r="F176" s="2">
        <v>32.200000000000003</v>
      </c>
      <c r="G176" s="78" t="str">
        <f>IF(B176&lt;$K$53,"",IF(R176=0,0,ROUND(C176+D176*E176*F176,3)))</f>
        <v/>
      </c>
      <c r="H176" s="2" t="str">
        <f>IF(R176=0,0,K175)</f>
        <v/>
      </c>
      <c r="I176" s="2" t="str">
        <f t="shared" si="39"/>
        <v/>
      </c>
      <c r="J176" s="2">
        <f t="shared" si="40"/>
        <v>0.1</v>
      </c>
      <c r="K176" s="78" t="str">
        <f>IFERROR(IF(R176=0,0,ROUND(I176*J176,3)+H176),"")</f>
        <v/>
      </c>
      <c r="R176" s="1" t="str">
        <f>IF(B176=$K$53,0,"")</f>
        <v/>
      </c>
    </row>
    <row r="177" spans="2:18" x14ac:dyDescent="0.25">
      <c r="B177" s="154">
        <v>-4.0999999999999996</v>
      </c>
      <c r="C177" s="2" t="str">
        <f t="shared" si="41"/>
        <v/>
      </c>
      <c r="D177" s="2" cm="1">
        <f t="array" ref="D177">_xlfn.IFS($R$12=1,D55,    $R$12=2,D55,    $R$12=3,C55,   $R$12=4,D55,    $R$12=5,C55,    $R$12=6,C55,    $R$12=7,D55)</f>
        <v>0</v>
      </c>
      <c r="E177" s="2">
        <v>0.1</v>
      </c>
      <c r="F177" s="2">
        <v>32.200000000000003</v>
      </c>
      <c r="G177" s="78" t="str">
        <f>IF(B177&lt;$K$53,"",IF(R177=0,0,ROUND(C177+D177*E177*F177,3)))</f>
        <v/>
      </c>
      <c r="H177" s="2" t="str">
        <f>IF(R177=0,0,K176)</f>
        <v/>
      </c>
      <c r="I177" s="2" t="str">
        <f t="shared" si="39"/>
        <v/>
      </c>
      <c r="J177" s="2">
        <f t="shared" si="40"/>
        <v>0.1</v>
      </c>
      <c r="K177" s="78" t="str">
        <f>IFERROR(IF(R177=0,0,ROUND(I177*J177,3)+H177),"")</f>
        <v/>
      </c>
      <c r="R177" s="1" t="str">
        <f>IF(B177=$K$53,0,"")</f>
        <v/>
      </c>
    </row>
    <row r="178" spans="2:18" x14ac:dyDescent="0.25">
      <c r="B178" s="154">
        <v>-4</v>
      </c>
      <c r="C178" s="2" t="str">
        <f t="shared" si="41"/>
        <v/>
      </c>
      <c r="D178" s="2" cm="1">
        <f t="array" ref="D178">_xlfn.IFS($R$12=1,D56,    $R$12=2,D56,    $R$12=3,C56,   $R$12=4,D56,    $R$12=5,C56,    $R$12=6,C56,    $R$12=7,D56)</f>
        <v>0</v>
      </c>
      <c r="E178" s="2">
        <v>0.1</v>
      </c>
      <c r="F178" s="2">
        <v>32.200000000000003</v>
      </c>
      <c r="G178" s="78" t="str">
        <f>IF(B178&lt;$K$53,"",IF(R178=0,0,ROUND(C178+D178*E178*F178,3)))</f>
        <v/>
      </c>
      <c r="H178" s="2" t="str">
        <f>IF(R178=0,0,K177)</f>
        <v/>
      </c>
      <c r="I178" s="2" t="str">
        <f t="shared" si="39"/>
        <v/>
      </c>
      <c r="J178" s="2">
        <f t="shared" si="40"/>
        <v>0.1</v>
      </c>
      <c r="K178" s="78" t="str">
        <f>IFERROR(IF(R178=0,0,ROUND(I178*J178,3)+H178),"")</f>
        <v/>
      </c>
      <c r="R178" s="1" t="str">
        <f>IF(B178=$K$53,0,"")</f>
        <v/>
      </c>
    </row>
    <row r="179" spans="2:18" x14ac:dyDescent="0.25">
      <c r="B179" s="154">
        <v>-3.9</v>
      </c>
      <c r="C179" s="2" t="str">
        <f t="shared" si="41"/>
        <v/>
      </c>
      <c r="D179" s="2" cm="1">
        <f t="array" ref="D179">_xlfn.IFS($R$12=1,D57,    $R$12=2,D57,    $R$12=3,C57,   $R$12=4,D57,    $R$12=5,C57,    $R$12=6,C57,    $R$12=7,D57)</f>
        <v>0</v>
      </c>
      <c r="E179" s="2">
        <v>0.1</v>
      </c>
      <c r="F179" s="2">
        <v>32.200000000000003</v>
      </c>
      <c r="G179" s="78" t="str">
        <f>IF(B179&lt;$K$53,"",IF(R179=0,0,ROUND(C179+D179*E179*F179,3)))</f>
        <v/>
      </c>
      <c r="H179" s="2" t="str">
        <f>IF(R179=0,0,K178)</f>
        <v/>
      </c>
      <c r="I179" s="2" t="str">
        <f t="shared" si="39"/>
        <v/>
      </c>
      <c r="J179" s="2">
        <f t="shared" si="40"/>
        <v>0.1</v>
      </c>
      <c r="K179" s="78" t="str">
        <f>IFERROR(IF(R179=0,0,ROUND(I179*J179,3)+H179),"")</f>
        <v/>
      </c>
      <c r="R179" s="1" t="str">
        <f>IF(B179=$K$53,0,"")</f>
        <v/>
      </c>
    </row>
    <row r="180" spans="2:18" x14ac:dyDescent="0.25">
      <c r="B180" s="154">
        <v>-3.8</v>
      </c>
      <c r="C180" s="2" t="str">
        <f t="shared" si="41"/>
        <v/>
      </c>
      <c r="D180" s="2" cm="1">
        <f t="array" ref="D180">_xlfn.IFS($R$12=1,D58,    $R$12=2,D58,    $R$12=3,C58,   $R$12=4,D58,    $R$12=5,C58,    $R$12=6,C58,    $R$12=7,D58)</f>
        <v>0</v>
      </c>
      <c r="E180" s="2">
        <v>0.1</v>
      </c>
      <c r="F180" s="2">
        <v>32.200000000000003</v>
      </c>
      <c r="G180" s="78" t="str">
        <f>IF(B180&lt;$K$53,"",IF(R180=0,0,ROUND(C180+D180*E180*F180,3)))</f>
        <v/>
      </c>
      <c r="H180" s="2" t="str">
        <f>IF(R180=0,0,K179)</f>
        <v/>
      </c>
      <c r="I180" s="2" t="str">
        <f t="shared" si="39"/>
        <v/>
      </c>
      <c r="J180" s="2">
        <f t="shared" si="40"/>
        <v>0.1</v>
      </c>
      <c r="K180" s="78" t="str">
        <f>IFERROR(IF(R180=0,0,ROUND(I180*J180,3)+H180),"")</f>
        <v/>
      </c>
      <c r="R180" s="1" t="str">
        <f>IF(B180=$K$53,0,"")</f>
        <v/>
      </c>
    </row>
    <row r="181" spans="2:18" x14ac:dyDescent="0.25">
      <c r="B181" s="154">
        <v>-3.7</v>
      </c>
      <c r="C181" s="2" t="str">
        <f t="shared" si="41"/>
        <v/>
      </c>
      <c r="D181" s="2" cm="1">
        <f t="array" ref="D181">_xlfn.IFS($R$12=1,D59,    $R$12=2,D59,    $R$12=3,C59,   $R$12=4,D59,    $R$12=5,C59,    $R$12=6,C59,    $R$12=7,D59)</f>
        <v>0</v>
      </c>
      <c r="E181" s="2">
        <v>0.1</v>
      </c>
      <c r="F181" s="2">
        <v>32.200000000000003</v>
      </c>
      <c r="G181" s="78" t="str">
        <f>IF(B181&lt;$K$53,"",IF(R181=0,0,ROUND(C181+D181*E181*F181,3)))</f>
        <v/>
      </c>
      <c r="H181" s="2" t="str">
        <f>IF(R181=0,0,K180)</f>
        <v/>
      </c>
      <c r="I181" s="2" t="str">
        <f t="shared" si="39"/>
        <v/>
      </c>
      <c r="J181" s="2">
        <f t="shared" si="40"/>
        <v>0.1</v>
      </c>
      <c r="K181" s="78" t="str">
        <f>IFERROR(IF(R181=0,0,ROUND(I181*J181,3)+H181),"")</f>
        <v/>
      </c>
      <c r="R181" s="1" t="str">
        <f>IF(B181=$K$53,0,"")</f>
        <v/>
      </c>
    </row>
    <row r="182" spans="2:18" x14ac:dyDescent="0.25">
      <c r="B182" s="154">
        <v>-3.6</v>
      </c>
      <c r="C182" s="2" t="str">
        <f t="shared" si="41"/>
        <v/>
      </c>
      <c r="D182" s="2" cm="1">
        <f t="array" ref="D182">_xlfn.IFS($R$12=1,D60,    $R$12=2,D60,    $R$12=3,C60,   $R$12=4,D60,    $R$12=5,C60,    $R$12=6,C60,    $R$12=7,D60)</f>
        <v>0</v>
      </c>
      <c r="E182" s="2">
        <v>0.1</v>
      </c>
      <c r="F182" s="2">
        <v>32.200000000000003</v>
      </c>
      <c r="G182" s="78" t="str">
        <f>IF(B182&lt;$K$53,"",IF(R182=0,0,ROUND(C182+D182*E182*F182,3)))</f>
        <v/>
      </c>
      <c r="H182" s="2" t="str">
        <f>IF(R182=0,0,K181)</f>
        <v/>
      </c>
      <c r="I182" s="2" t="str">
        <f t="shared" si="39"/>
        <v/>
      </c>
      <c r="J182" s="2">
        <f t="shared" si="40"/>
        <v>0.1</v>
      </c>
      <c r="K182" s="78" t="str">
        <f>IFERROR(IF(R182=0,0,ROUND(I182*J182,3)+H182),"")</f>
        <v/>
      </c>
      <c r="R182" s="1" t="str">
        <f>IF(B182=$K$53,0,"")</f>
        <v/>
      </c>
    </row>
    <row r="183" spans="2:18" x14ac:dyDescent="0.25">
      <c r="B183" s="154">
        <v>-3.5</v>
      </c>
      <c r="C183" s="2" t="str">
        <f t="shared" si="41"/>
        <v/>
      </c>
      <c r="D183" s="2" cm="1">
        <f t="array" ref="D183">_xlfn.IFS($R$12=1,D61,    $R$12=2,D61,    $R$12=3,C61,   $R$12=4,D61,    $R$12=5,C61,    $R$12=6,C61,    $R$12=7,D61)</f>
        <v>0</v>
      </c>
      <c r="E183" s="2">
        <v>0.1</v>
      </c>
      <c r="F183" s="2">
        <v>32.200000000000003</v>
      </c>
      <c r="G183" s="78" t="str">
        <f>IF(B183&lt;$K$53,"",IF(R183=0,0,ROUND(C183+D183*E183*F183,3)))</f>
        <v/>
      </c>
      <c r="H183" s="2" t="str">
        <f>IF(R183=0,0,K182)</f>
        <v/>
      </c>
      <c r="I183" s="2" t="str">
        <f t="shared" si="39"/>
        <v/>
      </c>
      <c r="J183" s="2">
        <f t="shared" si="40"/>
        <v>0.1</v>
      </c>
      <c r="K183" s="78" t="str">
        <f>IFERROR(IF(R183=0,0,ROUND(I183*J183,3)+H183),"")</f>
        <v/>
      </c>
      <c r="R183" s="1" t="str">
        <f>IF(B183=$K$53,0,"")</f>
        <v/>
      </c>
    </row>
    <row r="184" spans="2:18" x14ac:dyDescent="0.25">
      <c r="B184" s="154">
        <v>-3.4</v>
      </c>
      <c r="C184" s="2" t="str">
        <f t="shared" si="41"/>
        <v/>
      </c>
      <c r="D184" s="2" cm="1">
        <f t="array" ref="D184">_xlfn.IFS($R$12=1,D62,    $R$12=2,D62,    $R$12=3,C62,   $R$12=4,D62,    $R$12=5,C62,    $R$12=6,C62,    $R$12=7,D62)</f>
        <v>0</v>
      </c>
      <c r="E184" s="2">
        <v>0.1</v>
      </c>
      <c r="F184" s="2">
        <v>32.200000000000003</v>
      </c>
      <c r="G184" s="78" t="str">
        <f>IF(B184&lt;$K$53,"",IF(R184=0,0,ROUND(C184+D184*E184*F184,3)))</f>
        <v/>
      </c>
      <c r="H184" s="2" t="str">
        <f>IF(R184=0,0,K183)</f>
        <v/>
      </c>
      <c r="I184" s="2" t="str">
        <f t="shared" si="39"/>
        <v/>
      </c>
      <c r="J184" s="2">
        <f t="shared" si="40"/>
        <v>0.1</v>
      </c>
      <c r="K184" s="78" t="str">
        <f>IFERROR(IF(R184=0,0,ROUND(I184*J184,3)+H184),"")</f>
        <v/>
      </c>
      <c r="R184" s="1" t="str">
        <f>IF(B184=$K$53,0,"")</f>
        <v/>
      </c>
    </row>
    <row r="185" spans="2:18" x14ac:dyDescent="0.25">
      <c r="B185" s="154">
        <v>-3.3</v>
      </c>
      <c r="C185" s="2" t="str">
        <f t="shared" si="41"/>
        <v/>
      </c>
      <c r="D185" s="2" cm="1">
        <f t="array" ref="D185">_xlfn.IFS($R$12=1,D63,    $R$12=2,D63,    $R$12=3,C63,   $R$12=4,D63,    $R$12=5,C63,    $R$12=6,C63,    $R$12=7,D63)</f>
        <v>0</v>
      </c>
      <c r="E185" s="2">
        <v>0.1</v>
      </c>
      <c r="F185" s="2">
        <v>32.200000000000003</v>
      </c>
      <c r="G185" s="78" t="str">
        <f>IF(B185&lt;$K$53,"",IF(R185=0,0,ROUND(C185+D185*E185*F185,3)))</f>
        <v/>
      </c>
      <c r="H185" s="2" t="str">
        <f>IF(R185=0,0,K184)</f>
        <v/>
      </c>
      <c r="I185" s="2" t="str">
        <f t="shared" si="39"/>
        <v/>
      </c>
      <c r="J185" s="2">
        <f t="shared" si="40"/>
        <v>0.1</v>
      </c>
      <c r="K185" s="78" t="str">
        <f>IFERROR(IF(R185=0,0,ROUND(I185*J185,3)+H185),"")</f>
        <v/>
      </c>
      <c r="R185" s="1" t="str">
        <f>IF(B185=$K$53,0,"")</f>
        <v/>
      </c>
    </row>
    <row r="186" spans="2:18" x14ac:dyDescent="0.25">
      <c r="B186" s="154">
        <v>-3.2</v>
      </c>
      <c r="C186" s="2" t="str">
        <f t="shared" si="41"/>
        <v/>
      </c>
      <c r="D186" s="2" cm="1">
        <f t="array" ref="D186">_xlfn.IFS($R$12=1,D64,    $R$12=2,D64,    $R$12=3,C64,   $R$12=4,D64,    $R$12=5,C64,    $R$12=6,C64,    $R$12=7,D64)</f>
        <v>0</v>
      </c>
      <c r="E186" s="2">
        <v>0.1</v>
      </c>
      <c r="F186" s="2">
        <v>32.200000000000003</v>
      </c>
      <c r="G186" s="78" t="str">
        <f>IF(B186&lt;$K$53,"",IF(R186=0,0,ROUND(C186+D186*E186*F186,3)))</f>
        <v/>
      </c>
      <c r="H186" s="2" t="str">
        <f>IF(R186=0,0,K185)</f>
        <v/>
      </c>
      <c r="I186" s="2" t="str">
        <f t="shared" si="39"/>
        <v/>
      </c>
      <c r="J186" s="2">
        <f t="shared" si="40"/>
        <v>0.1</v>
      </c>
      <c r="K186" s="78" t="str">
        <f>IFERROR(IF(R186=0,0,ROUND(I186*J186,3)+H186),"")</f>
        <v/>
      </c>
      <c r="R186" s="1" t="str">
        <f>IF(B186=$K$53,0,"")</f>
        <v/>
      </c>
    </row>
    <row r="187" spans="2:18" x14ac:dyDescent="0.25">
      <c r="B187" s="154">
        <v>-3.1</v>
      </c>
      <c r="C187" s="2" t="str">
        <f t="shared" si="41"/>
        <v/>
      </c>
      <c r="D187" s="2" cm="1">
        <f t="array" ref="D187">_xlfn.IFS($R$12=1,D65,    $R$12=2,D65,    $R$12=3,C65,   $R$12=4,D65,    $R$12=5,C65,    $R$12=6,C65,    $R$12=7,D65)</f>
        <v>0</v>
      </c>
      <c r="E187" s="2">
        <v>0.1</v>
      </c>
      <c r="F187" s="2">
        <v>32.200000000000003</v>
      </c>
      <c r="G187" s="78" t="str">
        <f>IF(B187&lt;$K$53,"",IF(R187=0,0,ROUND(C187+D187*E187*F187,3)))</f>
        <v/>
      </c>
      <c r="H187" s="2" t="str">
        <f>IF(R187=0,0,K186)</f>
        <v/>
      </c>
      <c r="I187" s="2" t="str">
        <f t="shared" si="39"/>
        <v/>
      </c>
      <c r="J187" s="2">
        <f t="shared" si="40"/>
        <v>0.1</v>
      </c>
      <c r="K187" s="78" t="str">
        <f>IFERROR(IF(R187=0,0,ROUND(I187*J187,3)+H187),"")</f>
        <v/>
      </c>
      <c r="R187" s="1" t="str">
        <f>IF(B187=$K$53,0,"")</f>
        <v/>
      </c>
    </row>
    <row r="188" spans="2:18" x14ac:dyDescent="0.25">
      <c r="B188" s="154">
        <v>-3</v>
      </c>
      <c r="C188" s="2" t="str">
        <f t="shared" si="41"/>
        <v/>
      </c>
      <c r="D188" s="2" cm="1">
        <f t="array" ref="D188">_xlfn.IFS($R$12=1,D66,    $R$12=2,D66,    $R$12=3,C66,   $R$12=4,D66,    $R$12=5,C66,    $R$12=6,C66,    $R$12=7,D66)</f>
        <v>0</v>
      </c>
      <c r="E188" s="2">
        <v>0.1</v>
      </c>
      <c r="F188" s="2">
        <v>32.200000000000003</v>
      </c>
      <c r="G188" s="78" t="str">
        <f>IF(B188&lt;$K$53,"",IF(R188=0,0,ROUND(C188+D188*E188*F188,3)))</f>
        <v/>
      </c>
      <c r="H188" s="2" t="str">
        <f>IF(R188=0,0,K187)</f>
        <v/>
      </c>
      <c r="I188" s="2" t="str">
        <f t="shared" si="39"/>
        <v/>
      </c>
      <c r="J188" s="2">
        <f t="shared" si="40"/>
        <v>0.1</v>
      </c>
      <c r="K188" s="78" t="str">
        <f>IFERROR(IF(R188=0,0,ROUND(I188*J188,3)+H188),"")</f>
        <v/>
      </c>
      <c r="R188" s="1" t="str">
        <f>IF(B188=$K$53,0,"")</f>
        <v/>
      </c>
    </row>
    <row r="189" spans="2:18" x14ac:dyDescent="0.25">
      <c r="B189" s="154">
        <v>-2.9</v>
      </c>
      <c r="C189" s="2" t="str">
        <f t="shared" si="41"/>
        <v/>
      </c>
      <c r="D189" s="2" cm="1">
        <f t="array" ref="D189">_xlfn.IFS($R$12=1,D67,    $R$12=2,D67,    $R$12=3,C67,   $R$12=4,D67,    $R$12=5,C67,    $R$12=6,C67,    $R$12=7,D67)</f>
        <v>0</v>
      </c>
      <c r="E189" s="2">
        <v>0.1</v>
      </c>
      <c r="F189" s="2">
        <v>32.200000000000003</v>
      </c>
      <c r="G189" s="78" t="str">
        <f>IF(B189&lt;$K$53,"",IF(R189=0,0,ROUND(C189+D189*E189*F189,3)))</f>
        <v/>
      </c>
      <c r="H189" s="2" t="str">
        <f>IF(R189=0,0,K188)</f>
        <v/>
      </c>
      <c r="I189" s="2" t="str">
        <f t="shared" si="39"/>
        <v/>
      </c>
      <c r="J189" s="2">
        <f t="shared" si="40"/>
        <v>0.1</v>
      </c>
      <c r="K189" s="78" t="str">
        <f>IFERROR(IF(R189=0,0,ROUND(I189*J189,3)+H189),"")</f>
        <v/>
      </c>
      <c r="R189" s="1" t="str">
        <f>IF(B189=$K$53,0,"")</f>
        <v/>
      </c>
    </row>
    <row r="190" spans="2:18" x14ac:dyDescent="0.25">
      <c r="B190" s="154">
        <v>-2.8</v>
      </c>
      <c r="C190" s="2" t="str">
        <f t="shared" si="41"/>
        <v/>
      </c>
      <c r="D190" s="2" cm="1">
        <f t="array" ref="D190">_xlfn.IFS($R$12=1,D68,    $R$12=2,D68,    $R$12=3,C68,   $R$12=4,D68,    $R$12=5,C68,    $R$12=6,C68,    $R$12=7,D68)</f>
        <v>0</v>
      </c>
      <c r="E190" s="2">
        <v>0.1</v>
      </c>
      <c r="F190" s="2">
        <v>32.200000000000003</v>
      </c>
      <c r="G190" s="78" t="str">
        <f>IF(B190&lt;$K$53,"",IF(R190=0,0,ROUND(C190+D190*E190*F190,3)))</f>
        <v/>
      </c>
      <c r="H190" s="2" t="str">
        <f>IF(R190=0,0,K189)</f>
        <v/>
      </c>
      <c r="I190" s="2" t="str">
        <f t="shared" si="39"/>
        <v/>
      </c>
      <c r="J190" s="2">
        <f t="shared" si="40"/>
        <v>0.1</v>
      </c>
      <c r="K190" s="78" t="str">
        <f>IFERROR(IF(R190=0,0,ROUND(I190*J190,3)+H190),"")</f>
        <v/>
      </c>
      <c r="R190" s="1" t="str">
        <f>IF(B190=$K$53,0,"")</f>
        <v/>
      </c>
    </row>
    <row r="191" spans="2:18" x14ac:dyDescent="0.25">
      <c r="B191" s="154">
        <v>-2.7</v>
      </c>
      <c r="C191" s="2" t="str">
        <f t="shared" si="41"/>
        <v/>
      </c>
      <c r="D191" s="2" cm="1">
        <f t="array" ref="D191">_xlfn.IFS($R$12=1,D69,    $R$12=2,D69,    $R$12=3,C69,   $R$12=4,D69,    $R$12=5,C69,    $R$12=6,C69,    $R$12=7,D69)</f>
        <v>0</v>
      </c>
      <c r="E191" s="2">
        <v>0.1</v>
      </c>
      <c r="F191" s="2">
        <v>32.200000000000003</v>
      </c>
      <c r="G191" s="78" t="str">
        <f>IF(B191&lt;$K$53,"",IF(R191=0,0,ROUND(C191+D191*E191*F191,3)))</f>
        <v/>
      </c>
      <c r="H191" s="2" t="str">
        <f>IF(R191=0,0,K190)</f>
        <v/>
      </c>
      <c r="I191" s="2" t="str">
        <f t="shared" si="39"/>
        <v/>
      </c>
      <c r="J191" s="2">
        <f t="shared" si="40"/>
        <v>0.1</v>
      </c>
      <c r="K191" s="78" t="str">
        <f>IFERROR(IF(R191=0,0,ROUND(I191*J191,3)+H191),"")</f>
        <v/>
      </c>
      <c r="R191" s="1" t="str">
        <f>IF(B191=$K$53,0,"")</f>
        <v/>
      </c>
    </row>
    <row r="192" spans="2:18" x14ac:dyDescent="0.25">
      <c r="B192" s="154">
        <v>-2.6</v>
      </c>
      <c r="C192" s="2" t="str">
        <f t="shared" si="41"/>
        <v/>
      </c>
      <c r="D192" s="2" cm="1">
        <f t="array" ref="D192">_xlfn.IFS($R$12=1,D70,    $R$12=2,D70,    $R$12=3,C70,   $R$12=4,D70,    $R$12=5,C70,    $R$12=6,C70,    $R$12=7,D70)</f>
        <v>0</v>
      </c>
      <c r="E192" s="2">
        <v>0.1</v>
      </c>
      <c r="F192" s="2">
        <v>32.200000000000003</v>
      </c>
      <c r="G192" s="78" t="str">
        <f>IF(B192&lt;$K$53,"",IF(R192=0,0,ROUND(C192+D192*E192*F192,3)))</f>
        <v/>
      </c>
      <c r="H192" s="2" t="str">
        <f>IF(R192=0,0,K191)</f>
        <v/>
      </c>
      <c r="I192" s="2" t="str">
        <f t="shared" si="39"/>
        <v/>
      </c>
      <c r="J192" s="2">
        <f t="shared" si="40"/>
        <v>0.1</v>
      </c>
      <c r="K192" s="78" t="str">
        <f>IFERROR(IF(R192=0,0,ROUND(I192*J192,3)+H192),"")</f>
        <v/>
      </c>
      <c r="R192" s="1" t="str">
        <f>IF(B192=$K$53,0,"")</f>
        <v/>
      </c>
    </row>
    <row r="193" spans="2:18" x14ac:dyDescent="0.25">
      <c r="B193" s="154">
        <v>-2.5</v>
      </c>
      <c r="C193" s="2" t="str">
        <f t="shared" si="41"/>
        <v/>
      </c>
      <c r="D193" s="2" cm="1">
        <f t="array" ref="D193">_xlfn.IFS($R$12=1,D71,    $R$12=2,D71,    $R$12=3,C71,   $R$12=4,D71,    $R$12=5,C71,    $R$12=6,C71,    $R$12=7,D71)</f>
        <v>0</v>
      </c>
      <c r="E193" s="2">
        <v>0.1</v>
      </c>
      <c r="F193" s="2">
        <v>32.200000000000003</v>
      </c>
      <c r="G193" s="78" t="str">
        <f>IF(B193&lt;$K$53,"",IF(R193=0,0,ROUND(C193+D193*E193*F193,3)))</f>
        <v/>
      </c>
      <c r="H193" s="2" t="str">
        <f>IF(R193=0,0,K192)</f>
        <v/>
      </c>
      <c r="I193" s="2" t="str">
        <f t="shared" si="39"/>
        <v/>
      </c>
      <c r="J193" s="2">
        <f t="shared" si="40"/>
        <v>0.1</v>
      </c>
      <c r="K193" s="78" t="str">
        <f>IFERROR(IF(R193=0,0,ROUND(I193*J193,3)+H193),"")</f>
        <v/>
      </c>
      <c r="R193" s="1" t="str">
        <f>IF(B193=$K$53,0,"")</f>
        <v/>
      </c>
    </row>
    <row r="194" spans="2:18" x14ac:dyDescent="0.25">
      <c r="B194" s="154">
        <v>-2.4</v>
      </c>
      <c r="C194" s="2" t="str">
        <f t="shared" si="41"/>
        <v/>
      </c>
      <c r="D194" s="2" cm="1">
        <f t="array" ref="D194">_xlfn.IFS($R$12=1,D72,    $R$12=2,D72,    $R$12=3,C72,   $R$12=4,D72,    $R$12=5,C72,    $R$12=6,C72,    $R$12=7,D72)</f>
        <v>0</v>
      </c>
      <c r="E194" s="2">
        <v>0.1</v>
      </c>
      <c r="F194" s="2">
        <v>32.200000000000003</v>
      </c>
      <c r="G194" s="78" t="str">
        <f>IF(B194&lt;$K$53,"",IF(R194=0,0,ROUND(C194+D194*E194*F194,3)))</f>
        <v/>
      </c>
      <c r="H194" s="2" t="str">
        <f>IF(R194=0,0,K193)</f>
        <v/>
      </c>
      <c r="I194" s="2" t="str">
        <f t="shared" si="39"/>
        <v/>
      </c>
      <c r="J194" s="2">
        <f t="shared" si="40"/>
        <v>0.1</v>
      </c>
      <c r="K194" s="78" t="str">
        <f>IFERROR(IF(R194=0,0,ROUND(I194*J194,3)+H194),"")</f>
        <v/>
      </c>
      <c r="R194" s="1" t="str">
        <f>IF(B194=$K$53,0,"")</f>
        <v/>
      </c>
    </row>
    <row r="195" spans="2:18" x14ac:dyDescent="0.25">
      <c r="B195" s="154">
        <v>-2.2999999999999998</v>
      </c>
      <c r="C195" s="2" t="str">
        <f t="shared" si="41"/>
        <v/>
      </c>
      <c r="D195" s="2" cm="1">
        <f t="array" ref="D195">_xlfn.IFS($R$12=1,D73,    $R$12=2,D73,    $R$12=3,C73,   $R$12=4,D73,    $R$12=5,C73,    $R$12=6,C73,    $R$12=7,D73)</f>
        <v>0</v>
      </c>
      <c r="E195" s="2">
        <v>0.1</v>
      </c>
      <c r="F195" s="2">
        <v>32.200000000000003</v>
      </c>
      <c r="G195" s="78" t="str">
        <f>IF(B195&lt;$K$53,"",IF(R195=0,0,ROUND(C195+D195*E195*F195,3)))</f>
        <v/>
      </c>
      <c r="H195" s="2" t="str">
        <f>IF(R195=0,0,K194)</f>
        <v/>
      </c>
      <c r="I195" s="2" t="str">
        <f t="shared" si="39"/>
        <v/>
      </c>
      <c r="J195" s="2">
        <f t="shared" si="40"/>
        <v>0.1</v>
      </c>
      <c r="K195" s="78" t="str">
        <f>IFERROR(IF(R195=0,0,ROUND(I195*J195,3)+H195),"")</f>
        <v/>
      </c>
      <c r="R195" s="1" t="str">
        <f>IF(B195=$K$53,0,"")</f>
        <v/>
      </c>
    </row>
    <row r="196" spans="2:18" x14ac:dyDescent="0.25">
      <c r="B196" s="154">
        <v>-2.2000000000000002</v>
      </c>
      <c r="C196" s="2" t="str">
        <f t="shared" si="41"/>
        <v/>
      </c>
      <c r="D196" s="2" cm="1">
        <f t="array" ref="D196">_xlfn.IFS($R$12=1,D74,    $R$12=2,D74,    $R$12=3,C74,   $R$12=4,D74,    $R$12=5,C74,    $R$12=6,C74,    $R$12=7,D74)</f>
        <v>0</v>
      </c>
      <c r="E196" s="2">
        <v>0.1</v>
      </c>
      <c r="F196" s="2">
        <v>32.200000000000003</v>
      </c>
      <c r="G196" s="78" t="str">
        <f>IF(B196&lt;$K$53,"",IF(R196=0,0,ROUND(C196+D196*E196*F196,3)))</f>
        <v/>
      </c>
      <c r="H196" s="2" t="str">
        <f>IF(R196=0,0,K195)</f>
        <v/>
      </c>
      <c r="I196" s="2" t="str">
        <f t="shared" si="39"/>
        <v/>
      </c>
      <c r="J196" s="2">
        <f t="shared" si="40"/>
        <v>0.1</v>
      </c>
      <c r="K196" s="78" t="str">
        <f>IFERROR(IF(R196=0,0,ROUND(I196*J196,3)+H196),"")</f>
        <v/>
      </c>
      <c r="R196" s="1" t="str">
        <f>IF(B196=$K$53,0,"")</f>
        <v/>
      </c>
    </row>
    <row r="197" spans="2:18" x14ac:dyDescent="0.25">
      <c r="B197" s="154">
        <v>-2.1</v>
      </c>
      <c r="C197" s="2" t="str">
        <f t="shared" si="41"/>
        <v/>
      </c>
      <c r="D197" s="2" cm="1">
        <f t="array" ref="D197">_xlfn.IFS($R$12=1,D75,    $R$12=2,D75,    $R$12=3,C75,   $R$12=4,D75,    $R$12=5,C75,    $R$12=6,C75,    $R$12=7,D75)</f>
        <v>0</v>
      </c>
      <c r="E197" s="2">
        <v>0.1</v>
      </c>
      <c r="F197" s="2">
        <v>32.200000000000003</v>
      </c>
      <c r="G197" s="78" t="str">
        <f>IF(B197&lt;$K$53,"",IF(R197=0,0,ROUND(C197+D197*E197*F197,3)))</f>
        <v/>
      </c>
      <c r="H197" s="2" t="str">
        <f>IF(R197=0,0,K196)</f>
        <v/>
      </c>
      <c r="I197" s="2" t="str">
        <f t="shared" si="39"/>
        <v/>
      </c>
      <c r="J197" s="2">
        <f t="shared" si="40"/>
        <v>0.1</v>
      </c>
      <c r="K197" s="78" t="str">
        <f>IFERROR(IF(R197=0,0,ROUND(I197*J197,3)+H197),"")</f>
        <v/>
      </c>
      <c r="R197" s="1" t="str">
        <f>IF(B197=$K$53,0,"")</f>
        <v/>
      </c>
    </row>
    <row r="198" spans="2:18" x14ac:dyDescent="0.25">
      <c r="B198" s="154">
        <v>-2</v>
      </c>
      <c r="C198" s="2" t="str">
        <f t="shared" si="41"/>
        <v/>
      </c>
      <c r="D198" s="2" cm="1">
        <f t="array" ref="D198">_xlfn.IFS($R$12=1,D76,    $R$12=2,D76,    $R$12=3,C76,   $R$12=4,D76,    $R$12=5,C76,    $R$12=6,C76,    $R$12=7,D76)</f>
        <v>0</v>
      </c>
      <c r="E198" s="2">
        <v>0.1</v>
      </c>
      <c r="F198" s="2">
        <v>32.200000000000003</v>
      </c>
      <c r="G198" s="78" t="str">
        <f>IF(B198&lt;$K$53,"",IF(R198=0,0,ROUND(C198+D198*E198*F198,3)))</f>
        <v/>
      </c>
      <c r="H198" s="2" t="str">
        <f>IF(R198=0,0,K197)</f>
        <v/>
      </c>
      <c r="I198" s="2" t="str">
        <f t="shared" si="39"/>
        <v/>
      </c>
      <c r="J198" s="2">
        <f t="shared" si="40"/>
        <v>0.1</v>
      </c>
      <c r="K198" s="78" t="str">
        <f>IFERROR(IF(R198=0,0,ROUND(I198*J198,3)+H198),"")</f>
        <v/>
      </c>
      <c r="R198" s="1" t="str">
        <f>IF(B198=$K$53,0,"")</f>
        <v/>
      </c>
    </row>
    <row r="199" spans="2:18" x14ac:dyDescent="0.25">
      <c r="B199" s="154">
        <v>-1.9</v>
      </c>
      <c r="C199" s="2" t="str">
        <f t="shared" si="41"/>
        <v/>
      </c>
      <c r="D199" s="2" cm="1">
        <f t="array" ref="D199">_xlfn.IFS($R$12=1,D77,    $R$12=2,D77,    $R$12=3,C77,   $R$12=4,D77,    $R$12=5,C77,    $R$12=6,C77,    $R$12=7,D77)</f>
        <v>0</v>
      </c>
      <c r="E199" s="2">
        <v>0.1</v>
      </c>
      <c r="F199" s="2">
        <v>32.200000000000003</v>
      </c>
      <c r="G199" s="78" t="str">
        <f>IF(B199&lt;$K$53,"",IF(R199=0,0,ROUND(C199+D199*E199*F199,3)))</f>
        <v/>
      </c>
      <c r="H199" s="2" t="str">
        <f>IF(R199=0,0,K198)</f>
        <v/>
      </c>
      <c r="I199" s="2" t="str">
        <f t="shared" si="39"/>
        <v/>
      </c>
      <c r="J199" s="2">
        <f t="shared" si="40"/>
        <v>0.1</v>
      </c>
      <c r="K199" s="78" t="str">
        <f>IFERROR(IF(R199=0,0,ROUND(I199*J199,3)+H199),"")</f>
        <v/>
      </c>
      <c r="R199" s="1" t="str">
        <f>IF(B199=$K$53,0,"")</f>
        <v/>
      </c>
    </row>
    <row r="200" spans="2:18" x14ac:dyDescent="0.25">
      <c r="B200" s="154">
        <v>-1.8</v>
      </c>
      <c r="C200" s="2" t="str">
        <f t="shared" si="41"/>
        <v/>
      </c>
      <c r="D200" s="2" cm="1">
        <f t="array" ref="D200">_xlfn.IFS($R$12=1,D78,    $R$12=2,D78,    $R$12=3,C78,   $R$12=4,D78,    $R$12=5,C78,    $R$12=6,C78,    $R$12=7,D78)</f>
        <v>0</v>
      </c>
      <c r="E200" s="2">
        <v>0.1</v>
      </c>
      <c r="F200" s="2">
        <v>32.200000000000003</v>
      </c>
      <c r="G200" s="78" t="str">
        <f>IF(B200&lt;$K$53,"",IF(R200=0,0,ROUND(C200+D200*E200*F200,3)))</f>
        <v/>
      </c>
      <c r="H200" s="2" t="str">
        <f>IF(R200=0,0,K199)</f>
        <v/>
      </c>
      <c r="I200" s="2" t="str">
        <f t="shared" si="39"/>
        <v/>
      </c>
      <c r="J200" s="2">
        <f t="shared" si="40"/>
        <v>0.1</v>
      </c>
      <c r="K200" s="78" t="str">
        <f>IFERROR(IF(R200=0,0,ROUND(I200*J200,3)+H200),"")</f>
        <v/>
      </c>
      <c r="R200" s="1" t="str">
        <f>IF(B200=$K$53,0,"")</f>
        <v/>
      </c>
    </row>
    <row r="201" spans="2:18" x14ac:dyDescent="0.25">
      <c r="B201" s="154">
        <v>-1.7</v>
      </c>
      <c r="C201" s="2" t="str">
        <f t="shared" si="41"/>
        <v/>
      </c>
      <c r="D201" s="2" cm="1">
        <f t="array" ref="D201">_xlfn.IFS($R$12=1,D79,    $R$12=2,D79,    $R$12=3,C79,   $R$12=4,D79,    $R$12=5,C79,    $R$12=6,C79,    $R$12=7,D79)</f>
        <v>0</v>
      </c>
      <c r="E201" s="2">
        <v>0.1</v>
      </c>
      <c r="F201" s="2">
        <v>32.200000000000003</v>
      </c>
      <c r="G201" s="78" t="str">
        <f>IF(B201&lt;$K$53,"",IF(R201=0,0,ROUND(C201+D201*E201*F201,3)))</f>
        <v/>
      </c>
      <c r="H201" s="2" t="str">
        <f>IF(R201=0,0,K200)</f>
        <v/>
      </c>
      <c r="I201" s="2" t="str">
        <f t="shared" si="39"/>
        <v/>
      </c>
      <c r="J201" s="2">
        <f t="shared" si="40"/>
        <v>0.1</v>
      </c>
      <c r="K201" s="78" t="str">
        <f>IFERROR(IF(R201=0,0,ROUND(I201*J201,3)+H201),"")</f>
        <v/>
      </c>
      <c r="R201" s="1" t="str">
        <f>IF(B201=$K$53,0,"")</f>
        <v/>
      </c>
    </row>
    <row r="202" spans="2:18" x14ac:dyDescent="0.25">
      <c r="B202" s="154">
        <v>-1.6</v>
      </c>
      <c r="C202" s="2" t="str">
        <f t="shared" si="41"/>
        <v/>
      </c>
      <c r="D202" s="2" cm="1">
        <f t="array" ref="D202">_xlfn.IFS($R$12=1,D80,    $R$12=2,D80,    $R$12=3,C80,   $R$12=4,D80,    $R$12=5,C80,    $R$12=6,C80,    $R$12=7,D80)</f>
        <v>0</v>
      </c>
      <c r="E202" s="2">
        <v>0.1</v>
      </c>
      <c r="F202" s="2">
        <v>32.200000000000003</v>
      </c>
      <c r="G202" s="78" t="str">
        <f>IF(B202&lt;$K$53,"",IF(R202=0,0,ROUND(C202+D202*E202*F202,3)))</f>
        <v/>
      </c>
      <c r="H202" s="2" t="str">
        <f>IF(R202=0,0,K201)</f>
        <v/>
      </c>
      <c r="I202" s="2" t="str">
        <f t="shared" si="39"/>
        <v/>
      </c>
      <c r="J202" s="2">
        <f t="shared" si="40"/>
        <v>0.1</v>
      </c>
      <c r="K202" s="78" t="str">
        <f>IFERROR(IF(R202=0,0,ROUND(I202*J202,3)+H202),"")</f>
        <v/>
      </c>
      <c r="R202" s="1" t="str">
        <f>IF(B202=$K$53,0,"")</f>
        <v/>
      </c>
    </row>
    <row r="203" spans="2:18" x14ac:dyDescent="0.25">
      <c r="B203" s="154">
        <v>-1.5</v>
      </c>
      <c r="C203" s="2" t="str">
        <f t="shared" si="41"/>
        <v/>
      </c>
      <c r="D203" s="2" cm="1">
        <f t="array" ref="D203">_xlfn.IFS($R$12=1,D81,    $R$12=2,D81,    $R$12=3,C81,   $R$12=4,D81,    $R$12=5,C81,    $R$12=6,C81,    $R$12=7,D81)</f>
        <v>0</v>
      </c>
      <c r="E203" s="2">
        <v>0.1</v>
      </c>
      <c r="F203" s="2">
        <v>32.200000000000003</v>
      </c>
      <c r="G203" s="78" t="str">
        <f>IF(B203&lt;$K$53,"",IF(R203=0,0,ROUND(C203+D203*E203*F203,3)))</f>
        <v/>
      </c>
      <c r="H203" s="2" t="str">
        <f>IF(R203=0,0,K202)</f>
        <v/>
      </c>
      <c r="I203" s="2" t="str">
        <f t="shared" si="39"/>
        <v/>
      </c>
      <c r="J203" s="2">
        <f t="shared" si="40"/>
        <v>0.1</v>
      </c>
      <c r="K203" s="78" t="str">
        <f>IFERROR(IF(R203=0,0,ROUND(I203*J203,3)+H203),"")</f>
        <v/>
      </c>
      <c r="R203" s="1" t="str">
        <f>IF(B203=$K$53,0,"")</f>
        <v/>
      </c>
    </row>
    <row r="204" spans="2:18" x14ac:dyDescent="0.25">
      <c r="B204" s="154">
        <v>-1.4</v>
      </c>
      <c r="C204" s="2" t="str">
        <f t="shared" si="41"/>
        <v/>
      </c>
      <c r="D204" s="2" cm="1">
        <f t="array" ref="D204">_xlfn.IFS($R$12=1,D82,    $R$12=2,D82,    $R$12=3,C82,   $R$12=4,D82,    $R$12=5,C82,    $R$12=6,C82,    $R$12=7,D82)</f>
        <v>0</v>
      </c>
      <c r="E204" s="2">
        <v>0.1</v>
      </c>
      <c r="F204" s="2">
        <v>32.200000000000003</v>
      </c>
      <c r="G204" s="78" t="str">
        <f>IF(B204&lt;$K$53,"",IF(R204=0,0,ROUND(C204+D204*E204*F204,3)))</f>
        <v/>
      </c>
      <c r="H204" s="2" t="str">
        <f>IF(R204=0,0,K203)</f>
        <v/>
      </c>
      <c r="I204" s="2" t="str">
        <f t="shared" si="39"/>
        <v/>
      </c>
      <c r="J204" s="2">
        <f t="shared" si="40"/>
        <v>0.1</v>
      </c>
      <c r="K204" s="78" t="str">
        <f>IFERROR(IF(R204=0,0,ROUND(I204*J204,3)+H204),"")</f>
        <v/>
      </c>
      <c r="R204" s="1" t="str">
        <f>IF(B204=$K$53,0,"")</f>
        <v/>
      </c>
    </row>
    <row r="205" spans="2:18" x14ac:dyDescent="0.25">
      <c r="B205" s="154">
        <v>-1.3</v>
      </c>
      <c r="C205" s="2" t="str">
        <f t="shared" si="41"/>
        <v/>
      </c>
      <c r="D205" s="2" cm="1">
        <f t="array" ref="D205">_xlfn.IFS($R$12=1,D83,    $R$12=2,D83,    $R$12=3,C83,   $R$12=4,D83,    $R$12=5,C83,    $R$12=6,C83,    $R$12=7,D83)</f>
        <v>0</v>
      </c>
      <c r="E205" s="2">
        <v>0.1</v>
      </c>
      <c r="F205" s="2">
        <v>32.200000000000003</v>
      </c>
      <c r="G205" s="78" t="str">
        <f>IF(B205&lt;$K$53,"",IF(R205=0,0,ROUND(C205+D205*E205*F205,3)))</f>
        <v/>
      </c>
      <c r="H205" s="2" t="str">
        <f>IF(R205=0,0,K204)</f>
        <v/>
      </c>
      <c r="I205" s="2" t="str">
        <f t="shared" si="39"/>
        <v/>
      </c>
      <c r="J205" s="2">
        <f t="shared" si="40"/>
        <v>0.1</v>
      </c>
      <c r="K205" s="78" t="str">
        <f>IFERROR(IF(R205=0,0,ROUND(I205*J205,3)+H205),"")</f>
        <v/>
      </c>
      <c r="R205" s="1" t="str">
        <f>IF(B205=$K$53,0,"")</f>
        <v/>
      </c>
    </row>
    <row r="206" spans="2:18" x14ac:dyDescent="0.25">
      <c r="B206" s="154">
        <v>-1.2</v>
      </c>
      <c r="C206" s="2" t="str">
        <f t="shared" si="41"/>
        <v/>
      </c>
      <c r="D206" s="2" cm="1">
        <f t="array" ref="D206">_xlfn.IFS($R$12=1,D84,    $R$12=2,D84,    $R$12=3,C84,   $R$12=4,D84,    $R$12=5,C84,    $R$12=6,C84,    $R$12=7,D84)</f>
        <v>0</v>
      </c>
      <c r="E206" s="2">
        <v>0.1</v>
      </c>
      <c r="F206" s="2">
        <v>32.200000000000003</v>
      </c>
      <c r="G206" s="78" t="str">
        <f>IF(B206&lt;$K$53,"",IF(R206=0,0,ROUND(C206+D206*E206*F206,3)))</f>
        <v/>
      </c>
      <c r="H206" s="2" t="str">
        <f>IF(R206=0,0,K205)</f>
        <v/>
      </c>
      <c r="I206" s="2" t="str">
        <f t="shared" si="39"/>
        <v/>
      </c>
      <c r="J206" s="2">
        <f t="shared" si="40"/>
        <v>0.1</v>
      </c>
      <c r="K206" s="78" t="str">
        <f>IFERROR(IF(R206=0,0,ROUND(I206*J206,3)+H206),"")</f>
        <v/>
      </c>
      <c r="R206" s="1" t="str">
        <f>IF(B206=$K$53,0,"")</f>
        <v/>
      </c>
    </row>
    <row r="207" spans="2:18" x14ac:dyDescent="0.25">
      <c r="B207" s="154">
        <v>-1.1000000000000001</v>
      </c>
      <c r="C207" s="2" t="str">
        <f t="shared" si="41"/>
        <v/>
      </c>
      <c r="D207" s="2" cm="1">
        <f t="array" ref="D207">_xlfn.IFS($R$12=1,D85,    $R$12=2,D85,    $R$12=3,C85,   $R$12=4,D85,    $R$12=5,C85,    $R$12=6,C85,    $R$12=7,D85)</f>
        <v>0</v>
      </c>
      <c r="E207" s="2">
        <v>0.1</v>
      </c>
      <c r="F207" s="2">
        <v>32.200000000000003</v>
      </c>
      <c r="G207" s="78" t="str">
        <f>IF(B207&lt;$K$53,"",IF(R207=0,0,ROUND(C207+D207*E207*F207,3)))</f>
        <v/>
      </c>
      <c r="H207" s="2" t="str">
        <f>IF(R207=0,0,K206)</f>
        <v/>
      </c>
      <c r="I207" s="2" t="str">
        <f t="shared" si="39"/>
        <v/>
      </c>
      <c r="J207" s="2">
        <f t="shared" si="40"/>
        <v>0.1</v>
      </c>
      <c r="K207" s="78" t="str">
        <f>IFERROR(IF(R207=0,0,ROUND(I207*J207,3)+H207),"")</f>
        <v/>
      </c>
      <c r="R207" s="1" t="str">
        <f>IF(B207=$K$53,0,"")</f>
        <v/>
      </c>
    </row>
    <row r="208" spans="2:18" x14ac:dyDescent="0.25">
      <c r="B208" s="154">
        <v>-1</v>
      </c>
      <c r="C208" s="2" t="str">
        <f t="shared" si="41"/>
        <v/>
      </c>
      <c r="D208" s="2" cm="1">
        <f t="array" ref="D208">_xlfn.IFS($R$12=1,D86,    $R$12=2,D86,    $R$12=3,C86,   $R$12=4,D86,    $R$12=5,C86,    $R$12=6,C86,    $R$12=7,D86)</f>
        <v>0</v>
      </c>
      <c r="E208" s="2">
        <v>0.1</v>
      </c>
      <c r="F208" s="2">
        <v>32.200000000000003</v>
      </c>
      <c r="G208" s="78" t="str">
        <f>IF(B208&lt;$K$53,"",IF(R208=0,0,ROUND(C208+D208*E208*F208,3)))</f>
        <v/>
      </c>
      <c r="H208" s="2" t="str">
        <f>IF(R208=0,0,K207)</f>
        <v/>
      </c>
      <c r="I208" s="2" t="str">
        <f t="shared" si="39"/>
        <v/>
      </c>
      <c r="J208" s="2">
        <f t="shared" si="40"/>
        <v>0.1</v>
      </c>
      <c r="K208" s="78" t="str">
        <f>IFERROR(IF(R208=0,0,ROUND(I208*J208,3)+H208),"")</f>
        <v/>
      </c>
      <c r="R208" s="1" t="str">
        <f>IF(B208=$K$53,0,"")</f>
        <v/>
      </c>
    </row>
    <row r="209" spans="2:21" x14ac:dyDescent="0.25">
      <c r="B209" s="154">
        <v>-0.9</v>
      </c>
      <c r="C209" s="2" t="str">
        <f t="shared" si="41"/>
        <v/>
      </c>
      <c r="D209" s="2" cm="1">
        <f t="array" ref="D209">_xlfn.IFS($R$12=1,D87,    $R$12=2,D87,    $R$12=3,C87,   $R$12=4,D87,    $R$12=5,C87,    $R$12=6,C87,    $R$12=7,D87)</f>
        <v>0</v>
      </c>
      <c r="E209" s="2">
        <v>0.1</v>
      </c>
      <c r="F209" s="2">
        <v>32.200000000000003</v>
      </c>
      <c r="G209" s="78" t="str">
        <f>IF(B209&lt;$K$53,"",IF(R209=0,0,ROUND(C209+D209*E209*F209,3)))</f>
        <v/>
      </c>
      <c r="H209" s="2" t="str">
        <f>IF(R209=0,0,K208)</f>
        <v/>
      </c>
      <c r="I209" s="2" t="str">
        <f t="shared" si="39"/>
        <v/>
      </c>
      <c r="J209" s="2">
        <f t="shared" si="40"/>
        <v>0.1</v>
      </c>
      <c r="K209" s="78" t="str">
        <f>IFERROR(IF(R209=0,0,ROUND(I209*J209,3)+H209),"")</f>
        <v/>
      </c>
      <c r="R209" s="1" t="str">
        <f>IF(B209=$K$53,0,"")</f>
        <v/>
      </c>
    </row>
    <row r="210" spans="2:21" x14ac:dyDescent="0.25">
      <c r="B210" s="154">
        <v>-0.8</v>
      </c>
      <c r="C210" s="2" t="str">
        <f t="shared" si="41"/>
        <v/>
      </c>
      <c r="D210" s="2" cm="1">
        <f t="array" ref="D210">_xlfn.IFS($R$12=1,D88,    $R$12=2,D88,    $R$12=3,C88,   $R$12=4,D88,    $R$12=5,C88,    $R$12=6,C88,    $R$12=7,D88)</f>
        <v>0</v>
      </c>
      <c r="E210" s="2">
        <v>0.1</v>
      </c>
      <c r="F210" s="2">
        <v>32.200000000000003</v>
      </c>
      <c r="G210" s="78" t="str">
        <f>IF(B210&lt;$K$53,"",IF(R210=0,0,ROUND(C210+D210*E210*F210,3)))</f>
        <v/>
      </c>
      <c r="H210" s="2" t="str">
        <f>IF(R210=0,0,K209)</f>
        <v/>
      </c>
      <c r="I210" s="2" t="str">
        <f t="shared" si="39"/>
        <v/>
      </c>
      <c r="J210" s="2">
        <f t="shared" si="40"/>
        <v>0.1</v>
      </c>
      <c r="K210" s="78" t="str">
        <f>IFERROR(IF(R210=0,0,ROUND(I210*J210,3)+H210),"")</f>
        <v/>
      </c>
      <c r="R210" s="1" t="str">
        <f>IF(B210=$K$53,0,"")</f>
        <v/>
      </c>
    </row>
    <row r="211" spans="2:21" x14ac:dyDescent="0.25">
      <c r="B211" s="154">
        <v>-0.7</v>
      </c>
      <c r="C211" s="2" t="str">
        <f t="shared" si="41"/>
        <v/>
      </c>
      <c r="D211" s="2" cm="1">
        <f t="array" ref="D211">_xlfn.IFS($R$12=1,D89,    $R$12=2,D89,    $R$12=3,C89,   $R$12=4,D89,    $R$12=5,C89,    $R$12=6,C89,    $R$12=7,D89)</f>
        <v>0</v>
      </c>
      <c r="E211" s="2">
        <v>0.1</v>
      </c>
      <c r="F211" s="2">
        <v>32.200000000000003</v>
      </c>
      <c r="G211" s="78" t="str">
        <f>IF(B211&lt;$K$53,"",IF(R211=0,0,ROUND(C211+D211*E211*F211,3)))</f>
        <v/>
      </c>
      <c r="H211" s="2" t="str">
        <f>IF(R211=0,0,K210)</f>
        <v/>
      </c>
      <c r="I211" s="2" t="str">
        <f t="shared" si="39"/>
        <v/>
      </c>
      <c r="J211" s="2">
        <f t="shared" si="40"/>
        <v>0.1</v>
      </c>
      <c r="K211" s="78" t="str">
        <f>IFERROR(IF(R211=0,0,ROUND(I211*J211,3)+H211),"")</f>
        <v/>
      </c>
      <c r="R211" s="1" t="str">
        <f>IF(B211=$K$53,0,"")</f>
        <v/>
      </c>
    </row>
    <row r="212" spans="2:21" x14ac:dyDescent="0.25">
      <c r="B212" s="154">
        <v>-0.6</v>
      </c>
      <c r="C212" s="2" t="str">
        <f t="shared" si="41"/>
        <v/>
      </c>
      <c r="D212" s="2" cm="1">
        <f t="array" ref="D212">_xlfn.IFS($R$12=1,D90,    $R$12=2,D90,    $R$12=3,C90,   $R$12=4,D90,    $R$12=5,C90,    $R$12=6,C90,    $R$12=7,D90)</f>
        <v>0</v>
      </c>
      <c r="E212" s="2">
        <v>0.1</v>
      </c>
      <c r="F212" s="2">
        <v>32.200000000000003</v>
      </c>
      <c r="G212" s="78" t="str">
        <f>IF(B212&lt;$K$53,"",IF(R212=0,0,ROUND(C212+D212*E212*F212,3)))</f>
        <v/>
      </c>
      <c r="H212" s="2" t="str">
        <f>IF(R212=0,0,K211)</f>
        <v/>
      </c>
      <c r="I212" s="2" t="str">
        <f t="shared" si="39"/>
        <v/>
      </c>
      <c r="J212" s="2">
        <f t="shared" si="40"/>
        <v>0.1</v>
      </c>
      <c r="K212" s="78" t="str">
        <f>IFERROR(IF(R212=0,0,ROUND(I212*J212,3)+H212),"")</f>
        <v/>
      </c>
      <c r="R212" s="1" t="str">
        <f>IF(B212=$K$53,0,"")</f>
        <v/>
      </c>
    </row>
    <row r="213" spans="2:21" x14ac:dyDescent="0.25">
      <c r="B213" s="154">
        <v>-0.5</v>
      </c>
      <c r="C213" s="2" t="str">
        <f t="shared" si="41"/>
        <v/>
      </c>
      <c r="D213" s="2" cm="1">
        <f t="array" ref="D213">_xlfn.IFS($R$12=1,D91,    $R$12=2,D91,    $R$12=3,C91,   $R$12=4,D91,    $R$12=5,C91,    $R$12=6,C91,    $R$12=7,D91)</f>
        <v>0</v>
      </c>
      <c r="E213" s="2">
        <v>0.1</v>
      </c>
      <c r="F213" s="2">
        <v>32.200000000000003</v>
      </c>
      <c r="G213" s="78" t="str">
        <f>IF(B213&lt;$K$53,"",IF(R213=0,0,ROUND(C213+D213*E213*F213,3)))</f>
        <v/>
      </c>
      <c r="H213" s="2" t="str">
        <f>IF(R213=0,0,K212)</f>
        <v/>
      </c>
      <c r="I213" s="2" t="str">
        <f t="shared" si="39"/>
        <v/>
      </c>
      <c r="J213" s="2">
        <f t="shared" si="40"/>
        <v>0.1</v>
      </c>
      <c r="K213" s="78" t="str">
        <f>IFERROR(IF(R213=0,0,ROUND(I213*J213,3)+H213),"")</f>
        <v/>
      </c>
      <c r="R213" s="1" t="str">
        <f>IF(B213=$K$53,0,"")</f>
        <v/>
      </c>
    </row>
    <row r="214" spans="2:21" x14ac:dyDescent="0.25">
      <c r="B214" s="154">
        <v>-0.4</v>
      </c>
      <c r="C214" s="2" t="str">
        <f t="shared" si="41"/>
        <v/>
      </c>
      <c r="D214" s="2" cm="1">
        <f t="array" ref="D214">_xlfn.IFS($R$12=1,D92,    $R$12=2,D92,    $R$12=3,C92,   $R$12=4,D92,    $R$12=5,C92,    $R$12=6,C92,    $R$12=7,D92)</f>
        <v>0</v>
      </c>
      <c r="E214" s="2">
        <v>0.1</v>
      </c>
      <c r="F214" s="2">
        <v>32.200000000000003</v>
      </c>
      <c r="G214" s="78" t="str">
        <f>IF(B214&lt;$K$53,"",IF(R214=0,0,ROUND(C214+D214*E214*F214,3)))</f>
        <v/>
      </c>
      <c r="H214" s="2" t="str">
        <f>IF(R214=0,0,K213)</f>
        <v/>
      </c>
      <c r="I214" s="2" t="str">
        <f t="shared" si="39"/>
        <v/>
      </c>
      <c r="J214" s="2">
        <f t="shared" si="40"/>
        <v>0.1</v>
      </c>
      <c r="K214" s="78" t="str">
        <f>IFERROR(IF(R214=0,0,ROUND(I214*J214,3)+H214),"")</f>
        <v/>
      </c>
      <c r="R214" s="1" t="str">
        <f>IF(B214=$K$53,0,"")</f>
        <v/>
      </c>
    </row>
    <row r="215" spans="2:21" x14ac:dyDescent="0.25">
      <c r="B215" s="154">
        <v>-0.3</v>
      </c>
      <c r="C215" s="2" t="str">
        <f t="shared" si="41"/>
        <v/>
      </c>
      <c r="D215" s="2" cm="1">
        <f t="array" ref="D215">_xlfn.IFS($R$12=1,D93,    $R$12=2,D93,    $R$12=3,C93,   $R$12=4,D93,    $R$12=5,C93,    $R$12=6,C93,    $R$12=7,D93)</f>
        <v>0</v>
      </c>
      <c r="E215" s="2">
        <v>0.1</v>
      </c>
      <c r="F215" s="2">
        <v>32.200000000000003</v>
      </c>
      <c r="G215" s="78" t="str">
        <f>IF(B215&lt;$K$53,"",IF(R215=0,0,ROUND(C215+D215*E215*F215,3)))</f>
        <v/>
      </c>
      <c r="H215" s="2" t="str">
        <f>IF(R215=0,0,K214)</f>
        <v/>
      </c>
      <c r="I215" s="2" t="str">
        <f t="shared" si="39"/>
        <v/>
      </c>
      <c r="J215" s="2">
        <f t="shared" si="40"/>
        <v>0.1</v>
      </c>
      <c r="K215" s="78" t="str">
        <f>IFERROR(IF(R215=0,0,ROUND(I215*J215,3)+H215),"")</f>
        <v/>
      </c>
      <c r="R215" s="1" t="str">
        <f>IF(B215=$K$53,0,"")</f>
        <v/>
      </c>
    </row>
    <row r="216" spans="2:21" x14ac:dyDescent="0.25">
      <c r="B216" s="154">
        <v>-0.2</v>
      </c>
      <c r="C216" s="2" t="str">
        <f t="shared" si="41"/>
        <v/>
      </c>
      <c r="D216" s="2" cm="1">
        <f t="array" ref="D216">_xlfn.IFS($R$12=1,D94,    $R$12=2,D94,    $R$12=3,C94,   $R$12=4,D94,    $R$12=5,C94,    $R$12=6,C94,    $R$12=7,D94)</f>
        <v>0</v>
      </c>
      <c r="E216" s="2">
        <v>0.1</v>
      </c>
      <c r="F216" s="2">
        <v>32.200000000000003</v>
      </c>
      <c r="G216" s="78" t="str">
        <f>IF(B216&lt;$K$53,"",IF(R216=0,0,ROUND(C216+D216*E216*F216,3)))</f>
        <v/>
      </c>
      <c r="H216" s="2" t="str">
        <f>IF(R216=0,0,K215)</f>
        <v/>
      </c>
      <c r="I216" s="2" t="str">
        <f t="shared" si="39"/>
        <v/>
      </c>
      <c r="J216" s="2">
        <f t="shared" si="40"/>
        <v>0.1</v>
      </c>
      <c r="K216" s="78" t="str">
        <f>IFERROR(IF(R216=0,0,ROUND(I216*J216,3)+H216),"")</f>
        <v/>
      </c>
      <c r="R216" s="1" t="str">
        <f>IF(B216=$K$53,0,"")</f>
        <v/>
      </c>
    </row>
    <row r="217" spans="2:21" x14ac:dyDescent="0.25">
      <c r="B217" s="154">
        <v>-0.1</v>
      </c>
      <c r="C217" s="2" t="str">
        <f t="shared" si="41"/>
        <v/>
      </c>
      <c r="D217" s="2" cm="1">
        <f t="array" ref="D217">_xlfn.IFS($R$12=1,D95,    $R$12=2,D95,    $R$12=3,C95,   $R$12=4,D95,    $R$12=5,C95,    $R$12=6,C95,    $R$12=7,D95)</f>
        <v>0</v>
      </c>
      <c r="E217" s="2">
        <v>0.1</v>
      </c>
      <c r="F217" s="2">
        <v>32.200000000000003</v>
      </c>
      <c r="G217" s="78" t="str">
        <f>IF(B217&lt;$K$53,"",IF(R217=0,0,ROUND(C217+D217*E217*F217,3)))</f>
        <v/>
      </c>
      <c r="H217" s="2" t="str">
        <f>IF(R217=0,0,K216)</f>
        <v/>
      </c>
      <c r="I217" s="2" t="str">
        <f t="shared" si="39"/>
        <v/>
      </c>
      <c r="J217" s="2">
        <f t="shared" si="40"/>
        <v>0.1</v>
      </c>
      <c r="K217" s="78" t="str">
        <f>IFERROR(IF(R217=0,0,ROUND(I217*J217,3)+H217),"")</f>
        <v/>
      </c>
      <c r="R217" s="1" t="str">
        <f>IF(B217=$K$53,0,"")</f>
        <v/>
      </c>
    </row>
    <row r="218" spans="2:21" x14ac:dyDescent="0.25">
      <c r="B218" s="155">
        <v>0</v>
      </c>
      <c r="C218" s="105" t="str">
        <f t="shared" si="41"/>
        <v/>
      </c>
      <c r="D218" s="105" cm="1">
        <f t="array" ref="D218">_xlfn.IFS($R$12=1,D96,    $R$12=2,D96,    $R$12=3,C96,   $R$12=4,D96,    $R$12=5,C96,    $R$12=6,C96,    $R$12=7,D96)</f>
        <v>0</v>
      </c>
      <c r="E218" s="105">
        <v>0.1</v>
      </c>
      <c r="F218" s="105">
        <v>32.200000000000003</v>
      </c>
      <c r="G218" s="115">
        <f>IF(B218&lt;$K$53,"",IF(R218=0,0,ROUND(C218+D218*E218*F218,3)))</f>
        <v>0</v>
      </c>
      <c r="H218" s="105">
        <f>IF(R218=0,0,K217)</f>
        <v>0</v>
      </c>
      <c r="I218" s="105">
        <f t="shared" si="39"/>
        <v>0</v>
      </c>
      <c r="J218" s="105">
        <f t="shared" si="40"/>
        <v>0.1</v>
      </c>
      <c r="K218" s="32">
        <f>IFERROR(IF(R218=0,0,ROUND(I218*J218,3)+H218),"")</f>
        <v>0</v>
      </c>
      <c r="R218" s="1">
        <f>IF(B218=$K$53,0,"")</f>
        <v>0</v>
      </c>
    </row>
    <row r="219" spans="2:21" x14ac:dyDescent="0.25">
      <c r="B219" s="154">
        <v>0.1</v>
      </c>
      <c r="C219" s="2">
        <f t="shared" si="41"/>
        <v>0</v>
      </c>
      <c r="D219" s="33">
        <f>AVERAGE(D216:D218)</f>
        <v>0</v>
      </c>
      <c r="E219" s="2">
        <v>0.1</v>
      </c>
      <c r="F219" s="2">
        <v>32.200000000000003</v>
      </c>
      <c r="G219" s="78">
        <f>IF(B219&lt;$K$53,"",IF(R219=0,0,ROUND(C219+D219*E219*F219,3)))</f>
        <v>0</v>
      </c>
      <c r="H219" s="2">
        <f>IF(R219=0,0,K218)</f>
        <v>0</v>
      </c>
      <c r="I219" s="2">
        <f t="shared" si="39"/>
        <v>0</v>
      </c>
      <c r="J219" s="2">
        <f t="shared" si="40"/>
        <v>0.1</v>
      </c>
      <c r="K219" s="27">
        <f>IFERROR(IF(R219=0,0,ROUND(I219*J219,3)+H219),"")</f>
        <v>0</v>
      </c>
      <c r="R219" s="1" t="str">
        <f>IF(B219=$K$53,0,"")</f>
        <v/>
      </c>
    </row>
    <row r="220" spans="2:21" x14ac:dyDescent="0.25">
      <c r="B220" s="156" t="s">
        <v>43</v>
      </c>
      <c r="C220" s="52" t="s">
        <v>44</v>
      </c>
      <c r="D220" s="52" t="s">
        <v>45</v>
      </c>
      <c r="E220" s="52" t="s">
        <v>27</v>
      </c>
      <c r="F220" s="52" t="s">
        <v>45</v>
      </c>
      <c r="G220" s="53" t="s">
        <v>46</v>
      </c>
      <c r="H220" s="54" t="s">
        <v>47</v>
      </c>
      <c r="I220" s="54" t="s">
        <v>46</v>
      </c>
      <c r="J220" s="54" t="s">
        <v>27</v>
      </c>
      <c r="K220" s="55" t="s">
        <v>48</v>
      </c>
    </row>
    <row r="221" spans="2:21" x14ac:dyDescent="0.25">
      <c r="B221" s="95" t="s">
        <v>49</v>
      </c>
    </row>
    <row r="223" spans="2:21" x14ac:dyDescent="0.25">
      <c r="B223" s="97" t="s">
        <v>50</v>
      </c>
    </row>
    <row r="224" spans="2:21" ht="18" x14ac:dyDescent="0.35">
      <c r="B224" s="108"/>
      <c r="C224" s="108" t="s">
        <v>111</v>
      </c>
      <c r="D224" s="131"/>
      <c r="E224" s="132" t="s">
        <v>51</v>
      </c>
      <c r="F224" s="133" t="s">
        <v>52</v>
      </c>
      <c r="G224" s="134"/>
      <c r="H224" s="134"/>
      <c r="I224" s="135" t="s">
        <v>53</v>
      </c>
      <c r="J224" s="136" t="s">
        <v>54</v>
      </c>
      <c r="K224" s="137"/>
      <c r="L224" s="137"/>
      <c r="M224" s="137" t="s">
        <v>51</v>
      </c>
      <c r="N224" s="138" t="s">
        <v>53</v>
      </c>
      <c r="S224" s="1" t="s">
        <v>55</v>
      </c>
      <c r="T224" s="1" t="s">
        <v>56</v>
      </c>
      <c r="U224" s="1" t="s">
        <v>57</v>
      </c>
    </row>
    <row r="225" spans="2:21" x14ac:dyDescent="0.25">
      <c r="B225" s="109" t="s">
        <v>31</v>
      </c>
      <c r="C225" s="109" t="s">
        <v>58</v>
      </c>
      <c r="D225" s="56" t="s">
        <v>43</v>
      </c>
      <c r="E225" s="139" t="s">
        <v>59</v>
      </c>
      <c r="F225" s="140" t="s">
        <v>60</v>
      </c>
      <c r="G225" s="140" t="s">
        <v>61</v>
      </c>
      <c r="H225" s="140" t="s">
        <v>25</v>
      </c>
      <c r="I225" s="141" t="s">
        <v>62</v>
      </c>
      <c r="J225" s="142" t="s">
        <v>39</v>
      </c>
      <c r="K225" s="142" t="s">
        <v>63</v>
      </c>
      <c r="L225" s="142"/>
      <c r="M225" s="142" t="s">
        <v>59</v>
      </c>
      <c r="N225" s="143" t="s">
        <v>23</v>
      </c>
      <c r="S225" s="1" t="s">
        <v>64</v>
      </c>
    </row>
    <row r="226" spans="2:21" x14ac:dyDescent="0.25">
      <c r="B226" s="50" t="s">
        <v>43</v>
      </c>
      <c r="C226" s="50" t="s">
        <v>65</v>
      </c>
      <c r="D226" s="50" t="s">
        <v>27</v>
      </c>
      <c r="E226" s="51" t="s">
        <v>66</v>
      </c>
      <c r="F226" s="57" t="s">
        <v>67</v>
      </c>
      <c r="G226" s="57" t="s">
        <v>68</v>
      </c>
      <c r="H226" s="57" t="s">
        <v>27</v>
      </c>
      <c r="I226" s="58" t="s">
        <v>69</v>
      </c>
      <c r="J226" s="59" t="s">
        <v>47</v>
      </c>
      <c r="K226" s="59" t="s">
        <v>70</v>
      </c>
      <c r="L226" s="59" t="s">
        <v>71</v>
      </c>
      <c r="M226" s="59" t="s">
        <v>66</v>
      </c>
      <c r="N226" s="60" t="s">
        <v>72</v>
      </c>
    </row>
    <row r="227" spans="2:21" x14ac:dyDescent="0.25">
      <c r="B227" s="2">
        <f>B46</f>
        <v>-5</v>
      </c>
      <c r="C227" s="33" t="str">
        <f t="shared" ref="C227:C278" si="42">G104</f>
        <v/>
      </c>
      <c r="D227" s="2">
        <v>0.1</v>
      </c>
      <c r="E227" s="34" t="str">
        <f>IFERROR(C227*D227,"")</f>
        <v/>
      </c>
      <c r="F227" s="33">
        <v>0</v>
      </c>
      <c r="G227" s="33" cm="1">
        <f t="array" ref="G227">_xlfn.IFS($R$12=1,F46,    $R$12=2,F46,    $R$12=3,E46,   $R$12=4,F46,    $R$12=5,E46,    $R$12=6,E46,    $R$12=7,F46)</f>
        <v>0</v>
      </c>
      <c r="H227" s="116">
        <v>0.1</v>
      </c>
      <c r="I227" s="34" t="str">
        <f>IF(B227&lt;$K$56,"",IF(R227=0,0,F227+G227*H227))</f>
        <v/>
      </c>
      <c r="J227" s="33">
        <v>0</v>
      </c>
      <c r="K227" s="33" t="str">
        <f t="shared" ref="K227:K278" si="43">I227</f>
        <v/>
      </c>
      <c r="L227" s="117" t="str">
        <f>IFERROR(SIN(K227/57.3),"")</f>
        <v/>
      </c>
      <c r="M227" s="118" t="str">
        <f>IF(E227="",IF(B227&gt;$K$56-0.1,U227,E227),E227)</f>
        <v/>
      </c>
      <c r="N227" s="34" t="str">
        <f>IFERROR(IF(R227=0,0,J227+L227*M227),"")</f>
        <v/>
      </c>
      <c r="R227" s="1" t="str">
        <f>IF(B227=$K$56,0,"")</f>
        <v/>
      </c>
      <c r="S227" s="1">
        <f>T227+D104*0.1*32.2</f>
        <v>0</v>
      </c>
      <c r="T227" s="1">
        <f>IF(R104="",S228,R104*1.466)</f>
        <v>0</v>
      </c>
      <c r="U227" s="1">
        <f t="shared" ref="U227:U241" si="44">T227*0.1</f>
        <v>0</v>
      </c>
    </row>
    <row r="228" spans="2:21" x14ac:dyDescent="0.25">
      <c r="B228" s="2">
        <f t="shared" ref="B228:B277" si="45">B47</f>
        <v>-4.9000000000000004</v>
      </c>
      <c r="C228" s="33" t="str">
        <f t="shared" si="42"/>
        <v/>
      </c>
      <c r="D228" s="2">
        <v>0.1</v>
      </c>
      <c r="E228" s="34" t="str">
        <f t="shared" ref="E228:E278" si="46">IFERROR(C228*D228,"")</f>
        <v/>
      </c>
      <c r="F228" s="33" t="str">
        <f t="shared" ref="F228:F278" si="47">I227</f>
        <v/>
      </c>
      <c r="G228" s="33" cm="1">
        <f t="array" ref="G228">_xlfn.IFS($R$12=1,F47,    $R$12=2,F47,    $R$12=3,E47,   $R$12=4,F47,    $R$12=5,E47,    $R$12=6,E47,    $R$12=7,F47)</f>
        <v>0</v>
      </c>
      <c r="H228" s="116">
        <v>0.1</v>
      </c>
      <c r="I228" s="34" t="str">
        <f>IF(B228&lt;$K$56,"",IF(R228=0,0,F228+G228*H228))</f>
        <v/>
      </c>
      <c r="J228" s="33" t="str">
        <f>IFERROR(N227,"")</f>
        <v/>
      </c>
      <c r="K228" s="33" t="str">
        <f t="shared" si="43"/>
        <v/>
      </c>
      <c r="L228" s="117" t="str">
        <f t="shared" ref="L228:L278" si="48">IFERROR(SIN(K228/57.3),"")</f>
        <v/>
      </c>
      <c r="M228" s="118" t="str">
        <f>IF(E228="",IF(B228&gt;$K$56-0.1,U228,E228),E228)</f>
        <v/>
      </c>
      <c r="N228" s="34" t="str">
        <f>IFERROR(IF(R228=0,0,J228+L228*M228),"")</f>
        <v/>
      </c>
      <c r="R228" s="1" t="str">
        <f>IF(B228=$K$56,0,"")</f>
        <v/>
      </c>
      <c r="S228" s="1">
        <f>T228+D105*0.1*32.2</f>
        <v>0</v>
      </c>
      <c r="T228" s="1">
        <f>IF(R105="",S229,R105*1.466)</f>
        <v>0</v>
      </c>
      <c r="U228" s="1">
        <f t="shared" si="44"/>
        <v>0</v>
      </c>
    </row>
    <row r="229" spans="2:21" x14ac:dyDescent="0.25">
      <c r="B229" s="2">
        <f t="shared" si="45"/>
        <v>-4.8</v>
      </c>
      <c r="C229" s="33" t="str">
        <f t="shared" si="42"/>
        <v/>
      </c>
      <c r="D229" s="2">
        <v>0.1</v>
      </c>
      <c r="E229" s="34" t="str">
        <f t="shared" si="46"/>
        <v/>
      </c>
      <c r="F229" s="33" t="str">
        <f t="shared" si="47"/>
        <v/>
      </c>
      <c r="G229" s="33" cm="1">
        <f t="array" ref="G229">_xlfn.IFS($R$12=1,F48,    $R$12=2,F48,    $R$12=3,E48,   $R$12=4,F48,    $R$12=5,E48,    $R$12=6,E48,    $R$12=7,F48)</f>
        <v>0</v>
      </c>
      <c r="H229" s="116">
        <v>0.1</v>
      </c>
      <c r="I229" s="34" t="str">
        <f>IF(B229&lt;$K$56,"",IF(R229=0,0,F229+G229*H229))</f>
        <v/>
      </c>
      <c r="J229" s="33" t="str">
        <f t="shared" ref="J229:J278" si="49">IFERROR(N228,"")</f>
        <v/>
      </c>
      <c r="K229" s="33" t="str">
        <f t="shared" si="43"/>
        <v/>
      </c>
      <c r="L229" s="117" t="str">
        <f t="shared" si="48"/>
        <v/>
      </c>
      <c r="M229" s="118" t="str">
        <f>IF(E229="",IF(B229&gt;$K$56-0.1,U229,E229),E229)</f>
        <v/>
      </c>
      <c r="N229" s="34" t="str">
        <f>IFERROR(IF(R229=0,0,J229+L229*M229),"")</f>
        <v/>
      </c>
      <c r="R229" s="1" t="str">
        <f>IF(B229=$K$56,0,"")</f>
        <v/>
      </c>
      <c r="S229" s="1">
        <f>T229+D106*0.1*32.2</f>
        <v>0</v>
      </c>
      <c r="T229" s="1">
        <f>IF(R106="",S230,R106*1.466)</f>
        <v>0</v>
      </c>
      <c r="U229" s="1">
        <f t="shared" si="44"/>
        <v>0</v>
      </c>
    </row>
    <row r="230" spans="2:21" x14ac:dyDescent="0.25">
      <c r="B230" s="2">
        <f t="shared" si="45"/>
        <v>-4.7</v>
      </c>
      <c r="C230" s="33" t="str">
        <f t="shared" si="42"/>
        <v/>
      </c>
      <c r="D230" s="2">
        <v>0.1</v>
      </c>
      <c r="E230" s="34" t="str">
        <f t="shared" si="46"/>
        <v/>
      </c>
      <c r="F230" s="33" t="str">
        <f t="shared" si="47"/>
        <v/>
      </c>
      <c r="G230" s="33" cm="1">
        <f t="array" ref="G230">_xlfn.IFS($R$12=1,F49,    $R$12=2,F49,    $R$12=3,E49,   $R$12=4,F49,    $R$12=5,E49,    $R$12=6,E49,    $R$12=7,F49)</f>
        <v>0</v>
      </c>
      <c r="H230" s="116">
        <v>0.1</v>
      </c>
      <c r="I230" s="34" t="str">
        <f>IF(B230&lt;$K$56,"",IF(R230=0,0,F230+G230*H230))</f>
        <v/>
      </c>
      <c r="J230" s="33" t="str">
        <f t="shared" si="49"/>
        <v/>
      </c>
      <c r="K230" s="33" t="str">
        <f t="shared" si="43"/>
        <v/>
      </c>
      <c r="L230" s="117" t="str">
        <f t="shared" si="48"/>
        <v/>
      </c>
      <c r="M230" s="118" t="str">
        <f>IF(E230="",IF(B230&gt;$K$56-0.1,U230,E230),E230)</f>
        <v/>
      </c>
      <c r="N230" s="34" t="str">
        <f>IFERROR(IF(R230=0,0,J230+L230*M230),"")</f>
        <v/>
      </c>
      <c r="R230" s="1" t="str">
        <f>IF(B230=$K$56,0,"")</f>
        <v/>
      </c>
      <c r="S230" s="1">
        <f>T230+D107*0.1*32.2</f>
        <v>0</v>
      </c>
      <c r="T230" s="1">
        <f>IF(R107="",S231,R107*1.466)</f>
        <v>0</v>
      </c>
      <c r="U230" s="1">
        <f t="shared" si="44"/>
        <v>0</v>
      </c>
    </row>
    <row r="231" spans="2:21" x14ac:dyDescent="0.25">
      <c r="B231" s="2">
        <f t="shared" si="45"/>
        <v>-4.5999999999999996</v>
      </c>
      <c r="C231" s="33" t="str">
        <f t="shared" si="42"/>
        <v/>
      </c>
      <c r="D231" s="2">
        <v>0.1</v>
      </c>
      <c r="E231" s="34" t="str">
        <f t="shared" si="46"/>
        <v/>
      </c>
      <c r="F231" s="33" t="str">
        <f t="shared" si="47"/>
        <v/>
      </c>
      <c r="G231" s="33" cm="1">
        <f t="array" ref="G231">_xlfn.IFS($R$12=1,F50,    $R$12=2,F50,    $R$12=3,E50,   $R$12=4,F50,    $R$12=5,E50,    $R$12=6,E50,    $R$12=7,F50)</f>
        <v>0</v>
      </c>
      <c r="H231" s="116">
        <v>0.1</v>
      </c>
      <c r="I231" s="34" t="str">
        <f>IF(B231&lt;$K$56,"",IF(R231=0,0,F231+G231*H231))</f>
        <v/>
      </c>
      <c r="J231" s="33" t="str">
        <f t="shared" si="49"/>
        <v/>
      </c>
      <c r="K231" s="33" t="str">
        <f t="shared" si="43"/>
        <v/>
      </c>
      <c r="L231" s="117" t="str">
        <f t="shared" si="48"/>
        <v/>
      </c>
      <c r="M231" s="118" t="str">
        <f>IF(E231="",IF(B231&gt;$K$56-0.1,U231,E231),E231)</f>
        <v/>
      </c>
      <c r="N231" s="34" t="str">
        <f>IFERROR(IF(R231=0,0,J231+L231*M231),"")</f>
        <v/>
      </c>
      <c r="R231" s="1" t="str">
        <f>IF(B231=$K$56,0,"")</f>
        <v/>
      </c>
      <c r="S231" s="1">
        <f>T231+D108*0.1*32.2</f>
        <v>0</v>
      </c>
      <c r="T231" s="1">
        <f>IF(R108="",S232,R108*1.466)</f>
        <v>0</v>
      </c>
      <c r="U231" s="1">
        <f t="shared" si="44"/>
        <v>0</v>
      </c>
    </row>
    <row r="232" spans="2:21" x14ac:dyDescent="0.25">
      <c r="B232" s="2">
        <f t="shared" si="45"/>
        <v>-4.5</v>
      </c>
      <c r="C232" s="33" t="str">
        <f t="shared" si="42"/>
        <v/>
      </c>
      <c r="D232" s="2">
        <v>0.1</v>
      </c>
      <c r="E232" s="34" t="str">
        <f t="shared" si="46"/>
        <v/>
      </c>
      <c r="F232" s="33" t="str">
        <f t="shared" si="47"/>
        <v/>
      </c>
      <c r="G232" s="33" cm="1">
        <f t="array" ref="G232">_xlfn.IFS($R$12=1,F51,    $R$12=2,F51,    $R$12=3,E51,   $R$12=4,F51,    $R$12=5,E51,    $R$12=6,E51,    $R$12=7,F51)</f>
        <v>0</v>
      </c>
      <c r="H232" s="116">
        <v>0.1</v>
      </c>
      <c r="I232" s="34" t="str">
        <f>IF(B232&lt;$K$56,"",IF(R232=0,0,F232+G232*H232))</f>
        <v/>
      </c>
      <c r="J232" s="33" t="str">
        <f t="shared" si="49"/>
        <v/>
      </c>
      <c r="K232" s="33" t="str">
        <f t="shared" si="43"/>
        <v/>
      </c>
      <c r="L232" s="117" t="str">
        <f t="shared" si="48"/>
        <v/>
      </c>
      <c r="M232" s="118" t="str">
        <f>IF(E232="",IF(B232&gt;$K$56-0.1,U232,E232),E232)</f>
        <v/>
      </c>
      <c r="N232" s="34" t="str">
        <f>IFERROR(IF(R232=0,0,J232+L232*M232),"")</f>
        <v/>
      </c>
      <c r="R232" s="1" t="str">
        <f>IF(B232=$K$56,0,"")</f>
        <v/>
      </c>
      <c r="S232" s="1">
        <f>T232+D109*0.1*32.2</f>
        <v>0</v>
      </c>
      <c r="T232" s="1">
        <f>IF(R109="",S233,R109*1.466)</f>
        <v>0</v>
      </c>
      <c r="U232" s="1">
        <f t="shared" si="44"/>
        <v>0</v>
      </c>
    </row>
    <row r="233" spans="2:21" x14ac:dyDescent="0.25">
      <c r="B233" s="2">
        <f t="shared" si="45"/>
        <v>-4.4000000000000004</v>
      </c>
      <c r="C233" s="33" t="str">
        <f t="shared" si="42"/>
        <v/>
      </c>
      <c r="D233" s="2">
        <v>0.1</v>
      </c>
      <c r="E233" s="34" t="str">
        <f t="shared" si="46"/>
        <v/>
      </c>
      <c r="F233" s="33" t="str">
        <f t="shared" si="47"/>
        <v/>
      </c>
      <c r="G233" s="33" cm="1">
        <f t="array" ref="G233">_xlfn.IFS($R$12=1,F52,    $R$12=2,F52,    $R$12=3,E52,   $R$12=4,F52,    $R$12=5,E52,    $R$12=6,E52,    $R$12=7,F52)</f>
        <v>0</v>
      </c>
      <c r="H233" s="116">
        <v>0.1</v>
      </c>
      <c r="I233" s="34" t="str">
        <f>IF(B233&lt;$K$56,"",IF(R233=0,0,F233+G233*H233))</f>
        <v/>
      </c>
      <c r="J233" s="33" t="str">
        <f t="shared" si="49"/>
        <v/>
      </c>
      <c r="K233" s="33" t="str">
        <f t="shared" si="43"/>
        <v/>
      </c>
      <c r="L233" s="117" t="str">
        <f t="shared" si="48"/>
        <v/>
      </c>
      <c r="M233" s="118" t="str">
        <f>IF(E233="",IF(B233&gt;$K$56-0.1,U233,E233),E233)</f>
        <v/>
      </c>
      <c r="N233" s="34" t="str">
        <f>IFERROR(IF(R233=0,0,J233+L233*M233),"")</f>
        <v/>
      </c>
      <c r="R233" s="1" t="str">
        <f>IF(B233=$K$56,0,"")</f>
        <v/>
      </c>
      <c r="S233" s="1">
        <f>T233+D110*0.1*32.2</f>
        <v>0</v>
      </c>
      <c r="T233" s="1">
        <f>IF(R110="",S234,R110*1.466)</f>
        <v>0</v>
      </c>
      <c r="U233" s="1">
        <f t="shared" si="44"/>
        <v>0</v>
      </c>
    </row>
    <row r="234" spans="2:21" x14ac:dyDescent="0.25">
      <c r="B234" s="2">
        <f t="shared" si="45"/>
        <v>-4.3</v>
      </c>
      <c r="C234" s="33" t="str">
        <f t="shared" si="42"/>
        <v/>
      </c>
      <c r="D234" s="2">
        <v>0.1</v>
      </c>
      <c r="E234" s="34" t="str">
        <f t="shared" si="46"/>
        <v/>
      </c>
      <c r="F234" s="33" t="str">
        <f t="shared" si="47"/>
        <v/>
      </c>
      <c r="G234" s="33" cm="1">
        <f t="array" ref="G234">_xlfn.IFS($R$12=1,F53,    $R$12=2,F53,    $R$12=3,E53,   $R$12=4,F53,    $R$12=5,E53,    $R$12=6,E53,    $R$12=7,F53)</f>
        <v>0</v>
      </c>
      <c r="H234" s="116">
        <v>0.1</v>
      </c>
      <c r="I234" s="34" t="str">
        <f>IF(B234&lt;$K$56,"",IF(R234=0,0,F234+G234*H234))</f>
        <v/>
      </c>
      <c r="J234" s="33" t="str">
        <f t="shared" si="49"/>
        <v/>
      </c>
      <c r="K234" s="33" t="str">
        <f t="shared" si="43"/>
        <v/>
      </c>
      <c r="L234" s="117" t="str">
        <f t="shared" si="48"/>
        <v/>
      </c>
      <c r="M234" s="118" t="str">
        <f>IF(E234="",IF(B234&gt;$K$56-0.1,U234,E234),E234)</f>
        <v/>
      </c>
      <c r="N234" s="34" t="str">
        <f>IFERROR(IF(R234=0,0,J234+L234*M234),"")</f>
        <v/>
      </c>
      <c r="R234" s="1" t="str">
        <f>IF(B234=$K$56,0,"")</f>
        <v/>
      </c>
      <c r="S234" s="1">
        <f>T234+D111*0.1*32.2</f>
        <v>0</v>
      </c>
      <c r="T234" s="1">
        <f>IF(R111="",S235,R111*1.466)</f>
        <v>0</v>
      </c>
      <c r="U234" s="1">
        <f t="shared" si="44"/>
        <v>0</v>
      </c>
    </row>
    <row r="235" spans="2:21" x14ac:dyDescent="0.25">
      <c r="B235" s="2">
        <f t="shared" si="45"/>
        <v>-4.2</v>
      </c>
      <c r="C235" s="33" t="str">
        <f t="shared" si="42"/>
        <v/>
      </c>
      <c r="D235" s="2">
        <v>0.1</v>
      </c>
      <c r="E235" s="34" t="str">
        <f t="shared" si="46"/>
        <v/>
      </c>
      <c r="F235" s="33" t="str">
        <f t="shared" si="47"/>
        <v/>
      </c>
      <c r="G235" s="33" cm="1">
        <f t="array" ref="G235">_xlfn.IFS($R$12=1,F54,    $R$12=2,F54,    $R$12=3,E54,   $R$12=4,F54,    $R$12=5,E54,    $R$12=6,E54,    $R$12=7,F54)</f>
        <v>0</v>
      </c>
      <c r="H235" s="116">
        <v>0.1</v>
      </c>
      <c r="I235" s="34" t="str">
        <f>IF(B235&lt;$K$56,"",IF(R235=0,0,F235+G235*H235))</f>
        <v/>
      </c>
      <c r="J235" s="33" t="str">
        <f t="shared" si="49"/>
        <v/>
      </c>
      <c r="K235" s="33" t="str">
        <f t="shared" si="43"/>
        <v/>
      </c>
      <c r="L235" s="117" t="str">
        <f t="shared" si="48"/>
        <v/>
      </c>
      <c r="M235" s="118" t="str">
        <f>IF(E235="",IF(B235&gt;$K$56-0.1,U235,E235),E235)</f>
        <v/>
      </c>
      <c r="N235" s="34" t="str">
        <f>IFERROR(IF(R235=0,0,J235+L235*M235),"")</f>
        <v/>
      </c>
      <c r="R235" s="1" t="str">
        <f>IF(B235=$K$56,0,"")</f>
        <v/>
      </c>
      <c r="S235" s="1">
        <f>T235+D112*0.1*32.2</f>
        <v>0</v>
      </c>
      <c r="T235" s="1">
        <f>IF(R112="",S236,R112*1.466)</f>
        <v>0</v>
      </c>
      <c r="U235" s="1">
        <f t="shared" si="44"/>
        <v>0</v>
      </c>
    </row>
    <row r="236" spans="2:21" x14ac:dyDescent="0.25">
      <c r="B236" s="2">
        <f t="shared" si="45"/>
        <v>-4.0999999999999996</v>
      </c>
      <c r="C236" s="33" t="str">
        <f t="shared" si="42"/>
        <v/>
      </c>
      <c r="D236" s="2">
        <v>0.1</v>
      </c>
      <c r="E236" s="34" t="str">
        <f t="shared" si="46"/>
        <v/>
      </c>
      <c r="F236" s="33" t="str">
        <f t="shared" si="47"/>
        <v/>
      </c>
      <c r="G236" s="33" cm="1">
        <f t="array" ref="G236">_xlfn.IFS($R$12=1,F55,    $R$12=2,F55,    $R$12=3,E55,   $R$12=4,F55,    $R$12=5,E55,    $R$12=6,E55,    $R$12=7,F55)</f>
        <v>0</v>
      </c>
      <c r="H236" s="116">
        <v>0.1</v>
      </c>
      <c r="I236" s="34" t="str">
        <f>IF(B236&lt;$K$56,"",IF(R236=0,0,F236+G236*H236))</f>
        <v/>
      </c>
      <c r="J236" s="33" t="str">
        <f t="shared" si="49"/>
        <v/>
      </c>
      <c r="K236" s="33" t="str">
        <f t="shared" si="43"/>
        <v/>
      </c>
      <c r="L236" s="117" t="str">
        <f t="shared" si="48"/>
        <v/>
      </c>
      <c r="M236" s="118" t="str">
        <f>IF(E236="",IF(B236&gt;$K$56-0.1,U236,E236),E236)</f>
        <v/>
      </c>
      <c r="N236" s="34" t="str">
        <f>IFERROR(IF(R236=0,0,J236+L236*M236),"")</f>
        <v/>
      </c>
      <c r="R236" s="1" t="str">
        <f>IF(B236=$K$56,0,"")</f>
        <v/>
      </c>
      <c r="S236" s="1">
        <f>T236+D113*0.1*32.2</f>
        <v>0</v>
      </c>
      <c r="T236" s="1">
        <f>IF(R113="",S237,R113*1.466)</f>
        <v>0</v>
      </c>
      <c r="U236" s="1">
        <f t="shared" si="44"/>
        <v>0</v>
      </c>
    </row>
    <row r="237" spans="2:21" x14ac:dyDescent="0.25">
      <c r="B237" s="2">
        <f t="shared" si="45"/>
        <v>-4</v>
      </c>
      <c r="C237" s="33" t="str">
        <f t="shared" si="42"/>
        <v/>
      </c>
      <c r="D237" s="2">
        <v>0.1</v>
      </c>
      <c r="E237" s="34" t="str">
        <f t="shared" si="46"/>
        <v/>
      </c>
      <c r="F237" s="33" t="str">
        <f t="shared" si="47"/>
        <v/>
      </c>
      <c r="G237" s="33" cm="1">
        <f t="array" ref="G237">_xlfn.IFS($R$12=1,F56,    $R$12=2,F56,    $R$12=3,E56,   $R$12=4,F56,    $R$12=5,E56,    $R$12=6,E56,    $R$12=7,F56)</f>
        <v>0</v>
      </c>
      <c r="H237" s="116">
        <v>0.1</v>
      </c>
      <c r="I237" s="34" t="str">
        <f>IF(B237&lt;$K$56,"",IF(R237=0,0,F237+G237*H237))</f>
        <v/>
      </c>
      <c r="J237" s="33" t="str">
        <f t="shared" si="49"/>
        <v/>
      </c>
      <c r="K237" s="33" t="str">
        <f t="shared" si="43"/>
        <v/>
      </c>
      <c r="L237" s="117" t="str">
        <f t="shared" si="48"/>
        <v/>
      </c>
      <c r="M237" s="118" t="str">
        <f>IF(E237="",IF(B237&gt;$K$56-0.1,U237,E237),E237)</f>
        <v/>
      </c>
      <c r="N237" s="34" t="str">
        <f>IFERROR(IF(R237=0,0,J237+L237*M237),"")</f>
        <v/>
      </c>
      <c r="R237" s="1" t="str">
        <f>IF(B237=$K$56,0,"")</f>
        <v/>
      </c>
      <c r="S237" s="1">
        <f>T237+D114*0.1*32.2</f>
        <v>0</v>
      </c>
      <c r="T237" s="1">
        <f>IF(R114="",S238,R114*1.466)</f>
        <v>0</v>
      </c>
      <c r="U237" s="1">
        <f t="shared" si="44"/>
        <v>0</v>
      </c>
    </row>
    <row r="238" spans="2:21" x14ac:dyDescent="0.25">
      <c r="B238" s="2">
        <f t="shared" si="45"/>
        <v>-3.9</v>
      </c>
      <c r="C238" s="33" t="str">
        <f t="shared" si="42"/>
        <v/>
      </c>
      <c r="D238" s="2">
        <v>0.1</v>
      </c>
      <c r="E238" s="34" t="str">
        <f t="shared" si="46"/>
        <v/>
      </c>
      <c r="F238" s="33" t="str">
        <f t="shared" si="47"/>
        <v/>
      </c>
      <c r="G238" s="33" cm="1">
        <f t="array" ref="G238">_xlfn.IFS($R$12=1,F57,    $R$12=2,F57,    $R$12=3,E57,   $R$12=4,F57,    $R$12=5,E57,    $R$12=6,E57,    $R$12=7,F57)</f>
        <v>0</v>
      </c>
      <c r="H238" s="116">
        <v>0.1</v>
      </c>
      <c r="I238" s="34" t="str">
        <f>IF(B238&lt;$K$56,"",IF(R238=0,0,F238+G238*H238))</f>
        <v/>
      </c>
      <c r="J238" s="33" t="str">
        <f t="shared" si="49"/>
        <v/>
      </c>
      <c r="K238" s="33" t="str">
        <f t="shared" si="43"/>
        <v/>
      </c>
      <c r="L238" s="117" t="str">
        <f t="shared" si="48"/>
        <v/>
      </c>
      <c r="M238" s="118" t="str">
        <f>IF(E238="",IF(B238&gt;$K$56-0.1,U238,E238),E238)</f>
        <v/>
      </c>
      <c r="N238" s="34" t="str">
        <f>IFERROR(IF(R238=0,0,J238+L238*M238),"")</f>
        <v/>
      </c>
      <c r="R238" s="1" t="str">
        <f>IF(B238=$K$56,0,"")</f>
        <v/>
      </c>
      <c r="S238" s="1">
        <f>T238+D115*0.1*32.2</f>
        <v>0</v>
      </c>
      <c r="T238" s="1">
        <f>IF(R115="",S239,R115*1.466)</f>
        <v>0</v>
      </c>
      <c r="U238" s="1">
        <f t="shared" si="44"/>
        <v>0</v>
      </c>
    </row>
    <row r="239" spans="2:21" x14ac:dyDescent="0.25">
      <c r="B239" s="2">
        <f t="shared" si="45"/>
        <v>-3.8</v>
      </c>
      <c r="C239" s="33" t="str">
        <f t="shared" si="42"/>
        <v/>
      </c>
      <c r="D239" s="2">
        <v>0.1</v>
      </c>
      <c r="E239" s="34" t="str">
        <f t="shared" si="46"/>
        <v/>
      </c>
      <c r="F239" s="33" t="str">
        <f t="shared" si="47"/>
        <v/>
      </c>
      <c r="G239" s="33" cm="1">
        <f t="array" ref="G239">_xlfn.IFS($R$12=1,F58,    $R$12=2,F58,    $R$12=3,E58,   $R$12=4,F58,    $R$12=5,E58,    $R$12=6,E58,    $R$12=7,F58)</f>
        <v>0</v>
      </c>
      <c r="H239" s="116">
        <v>0.1</v>
      </c>
      <c r="I239" s="34" t="str">
        <f>IF(B239&lt;$K$56,"",IF(R239=0,0,F239+G239*H239))</f>
        <v/>
      </c>
      <c r="J239" s="33" t="str">
        <f t="shared" si="49"/>
        <v/>
      </c>
      <c r="K239" s="33" t="str">
        <f t="shared" si="43"/>
        <v/>
      </c>
      <c r="L239" s="117" t="str">
        <f t="shared" si="48"/>
        <v/>
      </c>
      <c r="M239" s="118" t="str">
        <f>IF(E239="",IF(B239&gt;$K$56-0.1,U239,E239),E239)</f>
        <v/>
      </c>
      <c r="N239" s="34" t="str">
        <f>IFERROR(IF(R239=0,0,J239+L239*M239),"")</f>
        <v/>
      </c>
      <c r="R239" s="1" t="str">
        <f>IF(B239=$K$56,0,"")</f>
        <v/>
      </c>
      <c r="S239" s="1">
        <f>T239+D116*0.1*32.2</f>
        <v>0</v>
      </c>
      <c r="T239" s="1">
        <f>IF(R116="",S240,R116*1.466)</f>
        <v>0</v>
      </c>
      <c r="U239" s="1">
        <f t="shared" si="44"/>
        <v>0</v>
      </c>
    </row>
    <row r="240" spans="2:21" x14ac:dyDescent="0.25">
      <c r="B240" s="2">
        <f t="shared" si="45"/>
        <v>-3.7</v>
      </c>
      <c r="C240" s="33" t="str">
        <f t="shared" si="42"/>
        <v/>
      </c>
      <c r="D240" s="2">
        <v>0.1</v>
      </c>
      <c r="E240" s="34" t="str">
        <f t="shared" si="46"/>
        <v/>
      </c>
      <c r="F240" s="33" t="str">
        <f t="shared" si="47"/>
        <v/>
      </c>
      <c r="G240" s="33" cm="1">
        <f t="array" ref="G240">_xlfn.IFS($R$12=1,F59,    $R$12=2,F59,    $R$12=3,E59,   $R$12=4,F59,    $R$12=5,E59,    $R$12=6,E59,    $R$12=7,F59)</f>
        <v>0</v>
      </c>
      <c r="H240" s="116">
        <v>0.1</v>
      </c>
      <c r="I240" s="34" t="str">
        <f>IF(B240&lt;$K$56,"",IF(R240=0,0,F240+G240*H240))</f>
        <v/>
      </c>
      <c r="J240" s="33" t="str">
        <f t="shared" si="49"/>
        <v/>
      </c>
      <c r="K240" s="33" t="str">
        <f t="shared" si="43"/>
        <v/>
      </c>
      <c r="L240" s="117" t="str">
        <f t="shared" si="48"/>
        <v/>
      </c>
      <c r="M240" s="118" t="str">
        <f>IF(E240="",IF(B240&gt;$K$56-0.1,U240,E240),E240)</f>
        <v/>
      </c>
      <c r="N240" s="34" t="str">
        <f>IFERROR(IF(R240=0,0,J240+L240*M240),"")</f>
        <v/>
      </c>
      <c r="R240" s="1" t="str">
        <f>IF(B240=$K$56,0,"")</f>
        <v/>
      </c>
      <c r="S240" s="1">
        <f>T240+D117*0.1*32.2</f>
        <v>0</v>
      </c>
      <c r="T240" s="1">
        <f>IF(R117="",S241,R117*1.466)</f>
        <v>0</v>
      </c>
      <c r="U240" s="1">
        <f t="shared" si="44"/>
        <v>0</v>
      </c>
    </row>
    <row r="241" spans="2:21" x14ac:dyDescent="0.25">
      <c r="B241" s="2">
        <f t="shared" si="45"/>
        <v>-3.6</v>
      </c>
      <c r="C241" s="33" t="str">
        <f t="shared" si="42"/>
        <v/>
      </c>
      <c r="D241" s="2">
        <v>0.1</v>
      </c>
      <c r="E241" s="34" t="str">
        <f t="shared" si="46"/>
        <v/>
      </c>
      <c r="F241" s="33" t="str">
        <f t="shared" si="47"/>
        <v/>
      </c>
      <c r="G241" s="33" cm="1">
        <f t="array" ref="G241">_xlfn.IFS($R$12=1,F60,    $R$12=2,F60,    $R$12=3,E60,   $R$12=4,F60,    $R$12=5,E60,    $R$12=6,E60,    $R$12=7,F60)</f>
        <v>0</v>
      </c>
      <c r="H241" s="116">
        <v>0.1</v>
      </c>
      <c r="I241" s="34" t="str">
        <f>IF(B241&lt;$K$56,"",IF(R241=0,0,F241+G241*H241))</f>
        <v/>
      </c>
      <c r="J241" s="33" t="str">
        <f t="shared" si="49"/>
        <v/>
      </c>
      <c r="K241" s="33" t="str">
        <f t="shared" si="43"/>
        <v/>
      </c>
      <c r="L241" s="117" t="str">
        <f t="shared" si="48"/>
        <v/>
      </c>
      <c r="M241" s="118" t="str">
        <f>IF(E241="",IF(B241&gt;$K$56-0.1,U241,E241),E241)</f>
        <v/>
      </c>
      <c r="N241" s="34" t="str">
        <f>IFERROR(IF(R241=0,0,J241+L241*M241),"")</f>
        <v/>
      </c>
      <c r="R241" s="1" t="str">
        <f>IF(B241=$K$56,0,"")</f>
        <v/>
      </c>
      <c r="S241" s="1">
        <f>T241+D118*0.1*32.2</f>
        <v>0</v>
      </c>
      <c r="T241" s="1">
        <f>IF(R118="",S242,R118*1.466)</f>
        <v>0</v>
      </c>
      <c r="U241" s="1">
        <f t="shared" si="44"/>
        <v>0</v>
      </c>
    </row>
    <row r="242" spans="2:21" x14ac:dyDescent="0.25">
      <c r="B242" s="2">
        <f t="shared" si="45"/>
        <v>-3.5</v>
      </c>
      <c r="C242" s="33" t="str">
        <f t="shared" si="42"/>
        <v/>
      </c>
      <c r="D242" s="2">
        <v>0.1</v>
      </c>
      <c r="E242" s="34" t="str">
        <f t="shared" si="46"/>
        <v/>
      </c>
      <c r="F242" s="33" t="str">
        <f t="shared" si="47"/>
        <v/>
      </c>
      <c r="G242" s="33" cm="1">
        <f t="array" ref="G242">_xlfn.IFS($R$12=1,F61,    $R$12=2,F61,    $R$12=3,E61,   $R$12=4,F61,    $R$12=5,E61,    $R$12=6,E61,    $R$12=7,F61)</f>
        <v>0</v>
      </c>
      <c r="H242" s="116">
        <v>0.1</v>
      </c>
      <c r="I242" s="34" t="str">
        <f>IF(B242&lt;$K$56,"",IF(R242=0,0,F242+G242*H242))</f>
        <v/>
      </c>
      <c r="J242" s="33" t="str">
        <f t="shared" si="49"/>
        <v/>
      </c>
      <c r="K242" s="33" t="str">
        <f t="shared" si="43"/>
        <v/>
      </c>
      <c r="L242" s="117" t="str">
        <f t="shared" si="48"/>
        <v/>
      </c>
      <c r="M242" s="118" t="str">
        <f>IF(E242="",IF(B242&gt;$K$56-0.1,U242,E242),E242)</f>
        <v/>
      </c>
      <c r="N242" s="34" t="str">
        <f>IFERROR(IF(R242=0,0,J242+L242*M242),"")</f>
        <v/>
      </c>
      <c r="R242" s="1" t="str">
        <f>IF(B242=$K$56,0,"")</f>
        <v/>
      </c>
      <c r="S242" s="1">
        <f>T242+D119*0.1*32.2</f>
        <v>0</v>
      </c>
      <c r="T242" s="1">
        <f>IF(R119="",S243,R119*1.466)</f>
        <v>0</v>
      </c>
      <c r="U242" s="1">
        <f>T242*0.1</f>
        <v>0</v>
      </c>
    </row>
    <row r="243" spans="2:21" x14ac:dyDescent="0.25">
      <c r="B243" s="2">
        <f t="shared" si="45"/>
        <v>-3.4</v>
      </c>
      <c r="C243" s="33" t="str">
        <f t="shared" si="42"/>
        <v/>
      </c>
      <c r="D243" s="2">
        <v>0.1</v>
      </c>
      <c r="E243" s="34" t="str">
        <f t="shared" si="46"/>
        <v/>
      </c>
      <c r="F243" s="33" t="str">
        <f t="shared" si="47"/>
        <v/>
      </c>
      <c r="G243" s="33" cm="1">
        <f t="array" ref="G243">_xlfn.IFS($R$12=1,F62,    $R$12=2,F62,    $R$12=3,E62,   $R$12=4,F62,    $R$12=5,E62,    $R$12=6,E62,    $R$12=7,F62)</f>
        <v>0</v>
      </c>
      <c r="H243" s="116">
        <v>0.1</v>
      </c>
      <c r="I243" s="34" t="str">
        <f>IF(B243&lt;$K$56,"",IF(R243=0,0,F243+G243*H243))</f>
        <v/>
      </c>
      <c r="J243" s="33" t="str">
        <f t="shared" si="49"/>
        <v/>
      </c>
      <c r="K243" s="33" t="str">
        <f t="shared" si="43"/>
        <v/>
      </c>
      <c r="L243" s="117" t="str">
        <f t="shared" si="48"/>
        <v/>
      </c>
      <c r="M243" s="118" t="str">
        <f>IF(E243="",IF(B243&gt;$K$56-0.1,U243,E243),E243)</f>
        <v/>
      </c>
      <c r="N243" s="34" t="str">
        <f>IFERROR(IF(R243=0,0,J243+L243*M243),"")</f>
        <v/>
      </c>
      <c r="R243" s="1" t="str">
        <f>IF(B243=$K$56,0,"")</f>
        <v/>
      </c>
      <c r="S243" s="1">
        <f>T243+D120*0.1*32.2</f>
        <v>0</v>
      </c>
      <c r="T243" s="1">
        <f>IF(R120="",S244,R120*1.466)</f>
        <v>0</v>
      </c>
      <c r="U243" s="1">
        <f t="shared" ref="U243:U277" si="50">T243*0.1</f>
        <v>0</v>
      </c>
    </row>
    <row r="244" spans="2:21" x14ac:dyDescent="0.25">
      <c r="B244" s="2">
        <f t="shared" si="45"/>
        <v>-3.3</v>
      </c>
      <c r="C244" s="33" t="str">
        <f t="shared" si="42"/>
        <v/>
      </c>
      <c r="D244" s="2">
        <v>0.1</v>
      </c>
      <c r="E244" s="34" t="str">
        <f t="shared" si="46"/>
        <v/>
      </c>
      <c r="F244" s="33" t="str">
        <f t="shared" si="47"/>
        <v/>
      </c>
      <c r="G244" s="33" cm="1">
        <f t="array" ref="G244">_xlfn.IFS($R$12=1,F63,    $R$12=2,F63,    $R$12=3,E63,   $R$12=4,F63,    $R$12=5,E63,    $R$12=6,E63,    $R$12=7,F63)</f>
        <v>0</v>
      </c>
      <c r="H244" s="116">
        <v>0.1</v>
      </c>
      <c r="I244" s="34" t="str">
        <f>IF(B244&lt;$K$56,"",IF(R244=0,0,F244+G244*H244))</f>
        <v/>
      </c>
      <c r="J244" s="33" t="str">
        <f t="shared" si="49"/>
        <v/>
      </c>
      <c r="K244" s="33" t="str">
        <f t="shared" si="43"/>
        <v/>
      </c>
      <c r="L244" s="117" t="str">
        <f t="shared" si="48"/>
        <v/>
      </c>
      <c r="M244" s="118" t="str">
        <f>IF(E244="",IF(B244&gt;$K$56-0.1,U244,E244),E244)</f>
        <v/>
      </c>
      <c r="N244" s="34" t="str">
        <f>IFERROR(IF(R244=0,0,J244+L244*M244),"")</f>
        <v/>
      </c>
      <c r="R244" s="1" t="str">
        <f>IF(B244=$K$56,0,"")</f>
        <v/>
      </c>
      <c r="S244" s="1">
        <f>T244+D121*0.1*32.2</f>
        <v>0</v>
      </c>
      <c r="T244" s="1">
        <f>IF(R121="",S245,R121*1.466)</f>
        <v>0</v>
      </c>
      <c r="U244" s="1">
        <f t="shared" si="50"/>
        <v>0</v>
      </c>
    </row>
    <row r="245" spans="2:21" x14ac:dyDescent="0.25">
      <c r="B245" s="2">
        <f t="shared" si="45"/>
        <v>-3.2</v>
      </c>
      <c r="C245" s="33" t="str">
        <f t="shared" si="42"/>
        <v/>
      </c>
      <c r="D245" s="2">
        <v>0.1</v>
      </c>
      <c r="E245" s="34" t="str">
        <f t="shared" si="46"/>
        <v/>
      </c>
      <c r="F245" s="33" t="str">
        <f t="shared" si="47"/>
        <v/>
      </c>
      <c r="G245" s="33" cm="1">
        <f t="array" ref="G245">_xlfn.IFS($R$12=1,F64,    $R$12=2,F64,    $R$12=3,E64,   $R$12=4,F64,    $R$12=5,E64,    $R$12=6,E64,    $R$12=7,F64)</f>
        <v>0</v>
      </c>
      <c r="H245" s="116">
        <v>0.1</v>
      </c>
      <c r="I245" s="34" t="str">
        <f>IF(B245&lt;$K$56,"",IF(R245=0,0,F245+G245*H245))</f>
        <v/>
      </c>
      <c r="J245" s="33" t="str">
        <f t="shared" si="49"/>
        <v/>
      </c>
      <c r="K245" s="33" t="str">
        <f t="shared" si="43"/>
        <v/>
      </c>
      <c r="L245" s="117" t="str">
        <f t="shared" si="48"/>
        <v/>
      </c>
      <c r="M245" s="118" t="str">
        <f>IF(E245="",IF(B245&gt;$K$56-0.1,U245,E245),E245)</f>
        <v/>
      </c>
      <c r="N245" s="34" t="str">
        <f>IFERROR(IF(R245=0,0,J245+L245*M245),"")</f>
        <v/>
      </c>
      <c r="R245" s="1" t="str">
        <f>IF(B245=$K$56,0,"")</f>
        <v/>
      </c>
      <c r="S245" s="1">
        <f>T245+D122*0.1*32.2</f>
        <v>0</v>
      </c>
      <c r="T245" s="1">
        <f>IF(R122="",S246,R122*1.466)</f>
        <v>0</v>
      </c>
      <c r="U245" s="1">
        <f t="shared" si="50"/>
        <v>0</v>
      </c>
    </row>
    <row r="246" spans="2:21" x14ac:dyDescent="0.25">
      <c r="B246" s="2">
        <f t="shared" si="45"/>
        <v>-3.1</v>
      </c>
      <c r="C246" s="33" t="str">
        <f t="shared" si="42"/>
        <v/>
      </c>
      <c r="D246" s="2">
        <v>0.1</v>
      </c>
      <c r="E246" s="34" t="str">
        <f t="shared" si="46"/>
        <v/>
      </c>
      <c r="F246" s="33" t="str">
        <f t="shared" si="47"/>
        <v/>
      </c>
      <c r="G246" s="33" cm="1">
        <f t="array" ref="G246">_xlfn.IFS($R$12=1,F65,    $R$12=2,F65,    $R$12=3,E65,   $R$12=4,F65,    $R$12=5,E65,    $R$12=6,E65,    $R$12=7,F65)</f>
        <v>0</v>
      </c>
      <c r="H246" s="116">
        <v>0.1</v>
      </c>
      <c r="I246" s="34" t="str">
        <f>IF(B246&lt;$K$56,"",IF(R246=0,0,F246+G246*H246))</f>
        <v/>
      </c>
      <c r="J246" s="33" t="str">
        <f t="shared" si="49"/>
        <v/>
      </c>
      <c r="K246" s="33" t="str">
        <f t="shared" si="43"/>
        <v/>
      </c>
      <c r="L246" s="117" t="str">
        <f t="shared" si="48"/>
        <v/>
      </c>
      <c r="M246" s="118" t="str">
        <f>IF(E246="",IF(B246&gt;$K$56-0.1,U246,E246),E246)</f>
        <v/>
      </c>
      <c r="N246" s="34" t="str">
        <f>IFERROR(IF(R246=0,0,J246+L246*M246),"")</f>
        <v/>
      </c>
      <c r="R246" s="1" t="str">
        <f>IF(B246=$K$56,0,"")</f>
        <v/>
      </c>
      <c r="S246" s="1">
        <f>T246+D123*0.1*32.2</f>
        <v>0</v>
      </c>
      <c r="T246" s="1">
        <f>IF(R123="",S247,R123*1.466)</f>
        <v>0</v>
      </c>
      <c r="U246" s="1">
        <f t="shared" si="50"/>
        <v>0</v>
      </c>
    </row>
    <row r="247" spans="2:21" x14ac:dyDescent="0.25">
      <c r="B247" s="2">
        <f t="shared" si="45"/>
        <v>-3</v>
      </c>
      <c r="C247" s="33" t="str">
        <f t="shared" si="42"/>
        <v/>
      </c>
      <c r="D247" s="2">
        <v>0.1</v>
      </c>
      <c r="E247" s="34" t="str">
        <f t="shared" si="46"/>
        <v/>
      </c>
      <c r="F247" s="33" t="str">
        <f t="shared" si="47"/>
        <v/>
      </c>
      <c r="G247" s="33" cm="1">
        <f t="array" ref="G247">_xlfn.IFS($R$12=1,F66,    $R$12=2,F66,    $R$12=3,E66,   $R$12=4,F66,    $R$12=5,E66,    $R$12=6,E66,    $R$12=7,F66)</f>
        <v>0</v>
      </c>
      <c r="H247" s="116">
        <v>0.1</v>
      </c>
      <c r="I247" s="34" t="str">
        <f>IF(B247&lt;$K$56,"",IF(R247=0,0,F247+G247*H247))</f>
        <v/>
      </c>
      <c r="J247" s="33" t="str">
        <f t="shared" si="49"/>
        <v/>
      </c>
      <c r="K247" s="33" t="str">
        <f t="shared" si="43"/>
        <v/>
      </c>
      <c r="L247" s="117" t="str">
        <f t="shared" si="48"/>
        <v/>
      </c>
      <c r="M247" s="118" t="str">
        <f>IF(E247="",IF(B247&gt;$K$56-0.1,U247,E247),E247)</f>
        <v/>
      </c>
      <c r="N247" s="34" t="str">
        <f>IFERROR(IF(R247=0,0,J247+L247*M247),"")</f>
        <v/>
      </c>
      <c r="R247" s="1" t="str">
        <f>IF(B247=$K$56,0,"")</f>
        <v/>
      </c>
      <c r="S247" s="1">
        <f>T247+D124*0.1*32.2</f>
        <v>0</v>
      </c>
      <c r="T247" s="1">
        <f>IF(R124="",S248,R124*1.466)</f>
        <v>0</v>
      </c>
      <c r="U247" s="1">
        <f t="shared" si="50"/>
        <v>0</v>
      </c>
    </row>
    <row r="248" spans="2:21" x14ac:dyDescent="0.25">
      <c r="B248" s="2">
        <f t="shared" si="45"/>
        <v>-2.9</v>
      </c>
      <c r="C248" s="33" t="str">
        <f t="shared" si="42"/>
        <v/>
      </c>
      <c r="D248" s="2">
        <v>0.1</v>
      </c>
      <c r="E248" s="34" t="str">
        <f t="shared" si="46"/>
        <v/>
      </c>
      <c r="F248" s="33" t="str">
        <f t="shared" si="47"/>
        <v/>
      </c>
      <c r="G248" s="33" cm="1">
        <f t="array" ref="G248">_xlfn.IFS($R$12=1,F67,    $R$12=2,F67,    $R$12=3,E67,   $R$12=4,F67,    $R$12=5,E67,    $R$12=6,E67,    $R$12=7,F67)</f>
        <v>0</v>
      </c>
      <c r="H248" s="116">
        <v>0.1</v>
      </c>
      <c r="I248" s="34" t="str">
        <f>IF(B248&lt;$K$56,"",IF(R248=0,0,F248+G248*H248))</f>
        <v/>
      </c>
      <c r="J248" s="33" t="str">
        <f t="shared" si="49"/>
        <v/>
      </c>
      <c r="K248" s="33" t="str">
        <f t="shared" si="43"/>
        <v/>
      </c>
      <c r="L248" s="117" t="str">
        <f t="shared" si="48"/>
        <v/>
      </c>
      <c r="M248" s="118" t="str">
        <f>IF(E248="",IF(B248&gt;$K$56-0.1,U248,E248),E248)</f>
        <v/>
      </c>
      <c r="N248" s="34" t="str">
        <f>IFERROR(IF(R248=0,0,J248+L248*M248),"")</f>
        <v/>
      </c>
      <c r="R248" s="1" t="str">
        <f>IF(B248=$K$56,0,"")</f>
        <v/>
      </c>
      <c r="S248" s="1">
        <f>T248+D125*0.1*32.2</f>
        <v>0</v>
      </c>
      <c r="T248" s="1">
        <f>IF(R125="",S249,R125*1.466)</f>
        <v>0</v>
      </c>
      <c r="U248" s="1">
        <f t="shared" si="50"/>
        <v>0</v>
      </c>
    </row>
    <row r="249" spans="2:21" x14ac:dyDescent="0.25">
      <c r="B249" s="2">
        <f t="shared" si="45"/>
        <v>-2.8</v>
      </c>
      <c r="C249" s="33" t="str">
        <f t="shared" si="42"/>
        <v/>
      </c>
      <c r="D249" s="2">
        <v>0.1</v>
      </c>
      <c r="E249" s="34" t="str">
        <f t="shared" si="46"/>
        <v/>
      </c>
      <c r="F249" s="33" t="str">
        <f t="shared" si="47"/>
        <v/>
      </c>
      <c r="G249" s="33" cm="1">
        <f t="array" ref="G249">_xlfn.IFS($R$12=1,F68,    $R$12=2,F68,    $R$12=3,E68,   $R$12=4,F68,    $R$12=5,E68,    $R$12=6,E68,    $R$12=7,F68)</f>
        <v>0</v>
      </c>
      <c r="H249" s="116">
        <v>0.1</v>
      </c>
      <c r="I249" s="34" t="str">
        <f>IF(B249&lt;$K$56,"",IF(R249=0,0,F249+G249*H249))</f>
        <v/>
      </c>
      <c r="J249" s="33" t="str">
        <f t="shared" si="49"/>
        <v/>
      </c>
      <c r="K249" s="33" t="str">
        <f t="shared" si="43"/>
        <v/>
      </c>
      <c r="L249" s="117" t="str">
        <f t="shared" si="48"/>
        <v/>
      </c>
      <c r="M249" s="118" t="str">
        <f>IF(E249="",IF(B249&gt;$K$56-0.1,U249,E249),E249)</f>
        <v/>
      </c>
      <c r="N249" s="34" t="str">
        <f>IFERROR(IF(R249=0,0,J249+L249*M249),"")</f>
        <v/>
      </c>
      <c r="R249" s="1" t="str">
        <f>IF(B249=$K$56,0,"")</f>
        <v/>
      </c>
      <c r="S249" s="1">
        <f>T249+D126*0.1*32.2</f>
        <v>0</v>
      </c>
      <c r="T249" s="1">
        <f>IF(R126="",S250,R126*1.466)</f>
        <v>0</v>
      </c>
      <c r="U249" s="1">
        <f t="shared" si="50"/>
        <v>0</v>
      </c>
    </row>
    <row r="250" spans="2:21" x14ac:dyDescent="0.25">
      <c r="B250" s="2">
        <f t="shared" si="45"/>
        <v>-2.7</v>
      </c>
      <c r="C250" s="33" t="str">
        <f t="shared" si="42"/>
        <v/>
      </c>
      <c r="D250" s="2">
        <v>0.1</v>
      </c>
      <c r="E250" s="34" t="str">
        <f t="shared" si="46"/>
        <v/>
      </c>
      <c r="F250" s="33" t="str">
        <f t="shared" si="47"/>
        <v/>
      </c>
      <c r="G250" s="33" cm="1">
        <f t="array" ref="G250">_xlfn.IFS($R$12=1,F69,    $R$12=2,F69,    $R$12=3,E69,   $R$12=4,F69,    $R$12=5,E69,    $R$12=6,E69,    $R$12=7,F69)</f>
        <v>0</v>
      </c>
      <c r="H250" s="116">
        <v>0.1</v>
      </c>
      <c r="I250" s="34" t="str">
        <f>IF(B250&lt;$K$56,"",IF(R250=0,0,F250+G250*H250))</f>
        <v/>
      </c>
      <c r="J250" s="33" t="str">
        <f t="shared" si="49"/>
        <v/>
      </c>
      <c r="K250" s="33" t="str">
        <f t="shared" si="43"/>
        <v/>
      </c>
      <c r="L250" s="117" t="str">
        <f t="shared" si="48"/>
        <v/>
      </c>
      <c r="M250" s="118" t="str">
        <f>IF(E250="",IF(B250&gt;$K$56-0.1,U250,E250),E250)</f>
        <v/>
      </c>
      <c r="N250" s="34" t="str">
        <f>IFERROR(IF(R250=0,0,J250+L250*M250),"")</f>
        <v/>
      </c>
      <c r="R250" s="1" t="str">
        <f>IF(B250=$K$56,0,"")</f>
        <v/>
      </c>
      <c r="S250" s="1">
        <f>T250+D127*0.1*32.2</f>
        <v>0</v>
      </c>
      <c r="T250" s="1">
        <f>IF(R127="",S251,R127*1.466)</f>
        <v>0</v>
      </c>
      <c r="U250" s="1">
        <f t="shared" si="50"/>
        <v>0</v>
      </c>
    </row>
    <row r="251" spans="2:21" x14ac:dyDescent="0.25">
      <c r="B251" s="2">
        <f t="shared" si="45"/>
        <v>-2.6</v>
      </c>
      <c r="C251" s="33" t="str">
        <f t="shared" si="42"/>
        <v/>
      </c>
      <c r="D251" s="2">
        <v>0.1</v>
      </c>
      <c r="E251" s="34" t="str">
        <f t="shared" si="46"/>
        <v/>
      </c>
      <c r="F251" s="33" t="str">
        <f t="shared" si="47"/>
        <v/>
      </c>
      <c r="G251" s="33" cm="1">
        <f t="array" ref="G251">_xlfn.IFS($R$12=1,F70,    $R$12=2,F70,    $R$12=3,E70,   $R$12=4,F70,    $R$12=5,E70,    $R$12=6,E70,    $R$12=7,F70)</f>
        <v>0</v>
      </c>
      <c r="H251" s="116">
        <v>0.1</v>
      </c>
      <c r="I251" s="34" t="str">
        <f>IF(B251&lt;$K$56,"",IF(R251=0,0,F251+G251*H251))</f>
        <v/>
      </c>
      <c r="J251" s="33" t="str">
        <f t="shared" si="49"/>
        <v/>
      </c>
      <c r="K251" s="33" t="str">
        <f t="shared" si="43"/>
        <v/>
      </c>
      <c r="L251" s="117" t="str">
        <f t="shared" si="48"/>
        <v/>
      </c>
      <c r="M251" s="118" t="str">
        <f>IF(E251="",IF(B251&gt;$K$56-0.1,U251,E251),E251)</f>
        <v/>
      </c>
      <c r="N251" s="34" t="str">
        <f>IFERROR(IF(R251=0,0,J251+L251*M251),"")</f>
        <v/>
      </c>
      <c r="R251" s="1" t="str">
        <f>IF(B251=$K$56,0,"")</f>
        <v/>
      </c>
      <c r="S251" s="1">
        <f>T251+D128*0.1*32.2</f>
        <v>0</v>
      </c>
      <c r="T251" s="1">
        <f>IF(R128="",S252,R128*1.466)</f>
        <v>0</v>
      </c>
      <c r="U251" s="1">
        <f t="shared" si="50"/>
        <v>0</v>
      </c>
    </row>
    <row r="252" spans="2:21" x14ac:dyDescent="0.25">
      <c r="B252" s="2">
        <f t="shared" si="45"/>
        <v>-2.5</v>
      </c>
      <c r="C252" s="33" t="str">
        <f t="shared" si="42"/>
        <v/>
      </c>
      <c r="D252" s="2">
        <v>0.1</v>
      </c>
      <c r="E252" s="34" t="str">
        <f t="shared" si="46"/>
        <v/>
      </c>
      <c r="F252" s="33" t="str">
        <f t="shared" si="47"/>
        <v/>
      </c>
      <c r="G252" s="33" cm="1">
        <f t="array" ref="G252">_xlfn.IFS($R$12=1,F71,    $R$12=2,F71,    $R$12=3,E71,   $R$12=4,F71,    $R$12=5,E71,    $R$12=6,E71,    $R$12=7,F71)</f>
        <v>0</v>
      </c>
      <c r="H252" s="116">
        <v>0.1</v>
      </c>
      <c r="I252" s="34" t="str">
        <f>IF(B252&lt;$K$56,"",IF(R252=0,0,F252+G252*H252))</f>
        <v/>
      </c>
      <c r="J252" s="33" t="str">
        <f t="shared" si="49"/>
        <v/>
      </c>
      <c r="K252" s="33" t="str">
        <f t="shared" si="43"/>
        <v/>
      </c>
      <c r="L252" s="117" t="str">
        <f t="shared" si="48"/>
        <v/>
      </c>
      <c r="M252" s="118" t="str">
        <f>IF(E252="",IF(B252&gt;$K$56-0.1,U252,E252),E252)</f>
        <v/>
      </c>
      <c r="N252" s="34" t="str">
        <f>IFERROR(IF(R252=0,0,J252+L252*M252),"")</f>
        <v/>
      </c>
      <c r="R252" s="1" t="str">
        <f>IF(B252=$K$56,0,"")</f>
        <v/>
      </c>
      <c r="S252" s="1">
        <f>T252+D129*0.1*32.2</f>
        <v>0</v>
      </c>
      <c r="T252" s="1">
        <f>IF(R129="",S253,R129*1.466)</f>
        <v>0</v>
      </c>
      <c r="U252" s="1">
        <f t="shared" si="50"/>
        <v>0</v>
      </c>
    </row>
    <row r="253" spans="2:21" x14ac:dyDescent="0.25">
      <c r="B253" s="2">
        <f t="shared" si="45"/>
        <v>-2.4</v>
      </c>
      <c r="C253" s="33" t="str">
        <f t="shared" si="42"/>
        <v/>
      </c>
      <c r="D253" s="2">
        <v>0.1</v>
      </c>
      <c r="E253" s="34" t="str">
        <f t="shared" si="46"/>
        <v/>
      </c>
      <c r="F253" s="33" t="str">
        <f t="shared" si="47"/>
        <v/>
      </c>
      <c r="G253" s="33" cm="1">
        <f t="array" ref="G253">_xlfn.IFS($R$12=1,F72,    $R$12=2,F72,    $R$12=3,E72,   $R$12=4,F72,    $R$12=5,E72,    $R$12=6,E72,    $R$12=7,F72)</f>
        <v>0</v>
      </c>
      <c r="H253" s="116">
        <v>0.1</v>
      </c>
      <c r="I253" s="34" t="str">
        <f>IF(B253&lt;$K$56,"",IF(R253=0,0,F253+G253*H253))</f>
        <v/>
      </c>
      <c r="J253" s="33" t="str">
        <f t="shared" si="49"/>
        <v/>
      </c>
      <c r="K253" s="33" t="str">
        <f t="shared" si="43"/>
        <v/>
      </c>
      <c r="L253" s="117" t="str">
        <f t="shared" si="48"/>
        <v/>
      </c>
      <c r="M253" s="118" t="str">
        <f>IF(E253="",IF(B253&gt;$K$56-0.1,U253,E253),E253)</f>
        <v/>
      </c>
      <c r="N253" s="34" t="str">
        <f>IFERROR(IF(R253=0,0,J253+L253*M253),"")</f>
        <v/>
      </c>
      <c r="R253" s="1" t="str">
        <f>IF(B253=$K$56,0,"")</f>
        <v/>
      </c>
      <c r="S253" s="1">
        <f>T253+D130*0.1*32.2</f>
        <v>0</v>
      </c>
      <c r="T253" s="1">
        <f>IF(R130="",S254,R130*1.466)</f>
        <v>0</v>
      </c>
      <c r="U253" s="1">
        <f t="shared" si="50"/>
        <v>0</v>
      </c>
    </row>
    <row r="254" spans="2:21" x14ac:dyDescent="0.25">
      <c r="B254" s="2">
        <f t="shared" si="45"/>
        <v>-2.2999999999999998</v>
      </c>
      <c r="C254" s="33" t="str">
        <f t="shared" si="42"/>
        <v/>
      </c>
      <c r="D254" s="2">
        <v>0.1</v>
      </c>
      <c r="E254" s="34" t="str">
        <f t="shared" si="46"/>
        <v/>
      </c>
      <c r="F254" s="33" t="str">
        <f t="shared" si="47"/>
        <v/>
      </c>
      <c r="G254" s="33" cm="1">
        <f t="array" ref="G254">_xlfn.IFS($R$12=1,F73,    $R$12=2,F73,    $R$12=3,E73,   $R$12=4,F73,    $R$12=5,E73,    $R$12=6,E73,    $R$12=7,F73)</f>
        <v>0</v>
      </c>
      <c r="H254" s="116">
        <v>0.1</v>
      </c>
      <c r="I254" s="34" t="str">
        <f>IF(B254&lt;$K$56,"",IF(R254=0,0,F254+G254*H254))</f>
        <v/>
      </c>
      <c r="J254" s="33" t="str">
        <f t="shared" si="49"/>
        <v/>
      </c>
      <c r="K254" s="33" t="str">
        <f t="shared" si="43"/>
        <v/>
      </c>
      <c r="L254" s="117" t="str">
        <f t="shared" si="48"/>
        <v/>
      </c>
      <c r="M254" s="118" t="str">
        <f>IF(E254="",IF(B254&gt;$K$56-0.1,U254,E254),E254)</f>
        <v/>
      </c>
      <c r="N254" s="34" t="str">
        <f>IFERROR(IF(R254=0,0,J254+L254*M254),"")</f>
        <v/>
      </c>
      <c r="R254" s="1" t="str">
        <f>IF(B254=$K$56,0,"")</f>
        <v/>
      </c>
      <c r="S254" s="1">
        <f>T254+D131*0.1*32.2</f>
        <v>0</v>
      </c>
      <c r="T254" s="1">
        <f>IF(R131="",S255,R131*1.466)</f>
        <v>0</v>
      </c>
      <c r="U254" s="1">
        <f t="shared" si="50"/>
        <v>0</v>
      </c>
    </row>
    <row r="255" spans="2:21" x14ac:dyDescent="0.25">
      <c r="B255" s="2">
        <f t="shared" si="45"/>
        <v>-2.2000000000000002</v>
      </c>
      <c r="C255" s="33" t="str">
        <f t="shared" si="42"/>
        <v/>
      </c>
      <c r="D255" s="2">
        <v>0.1</v>
      </c>
      <c r="E255" s="34" t="str">
        <f t="shared" si="46"/>
        <v/>
      </c>
      <c r="F255" s="33" t="str">
        <f t="shared" si="47"/>
        <v/>
      </c>
      <c r="G255" s="33" cm="1">
        <f t="array" ref="G255">_xlfn.IFS($R$12=1,F74,    $R$12=2,F74,    $R$12=3,E74,   $R$12=4,F74,    $R$12=5,E74,    $R$12=6,E74,    $R$12=7,F74)</f>
        <v>0</v>
      </c>
      <c r="H255" s="116">
        <v>0.1</v>
      </c>
      <c r="I255" s="34" t="str">
        <f>IF(B255&lt;$K$56,"",IF(R255=0,0,F255+G255*H255))</f>
        <v/>
      </c>
      <c r="J255" s="33" t="str">
        <f t="shared" si="49"/>
        <v/>
      </c>
      <c r="K255" s="33" t="str">
        <f t="shared" si="43"/>
        <v/>
      </c>
      <c r="L255" s="117" t="str">
        <f t="shared" si="48"/>
        <v/>
      </c>
      <c r="M255" s="118" t="str">
        <f>IF(E255="",IF(B255&gt;$K$56-0.1,U255,E255),E255)</f>
        <v/>
      </c>
      <c r="N255" s="34" t="str">
        <f>IFERROR(IF(R255=0,0,J255+L255*M255),"")</f>
        <v/>
      </c>
      <c r="R255" s="1" t="str">
        <f>IF(B255=$K$56,0,"")</f>
        <v/>
      </c>
      <c r="S255" s="1">
        <f>T255+D132*0.1*32.2</f>
        <v>0</v>
      </c>
      <c r="T255" s="1">
        <f>IF(R132="",S256,R132*1.466)</f>
        <v>0</v>
      </c>
      <c r="U255" s="1">
        <f t="shared" si="50"/>
        <v>0</v>
      </c>
    </row>
    <row r="256" spans="2:21" x14ac:dyDescent="0.25">
      <c r="B256" s="2">
        <f t="shared" si="45"/>
        <v>-2.1</v>
      </c>
      <c r="C256" s="33" t="str">
        <f t="shared" si="42"/>
        <v/>
      </c>
      <c r="D256" s="2">
        <v>0.1</v>
      </c>
      <c r="E256" s="34" t="str">
        <f t="shared" si="46"/>
        <v/>
      </c>
      <c r="F256" s="33" t="str">
        <f t="shared" si="47"/>
        <v/>
      </c>
      <c r="G256" s="33" cm="1">
        <f t="array" ref="G256">_xlfn.IFS($R$12=1,F75,    $R$12=2,F75,    $R$12=3,E75,   $R$12=4,F75,    $R$12=5,E75,    $R$12=6,E75,    $R$12=7,F75)</f>
        <v>0</v>
      </c>
      <c r="H256" s="116">
        <v>0.1</v>
      </c>
      <c r="I256" s="34" t="str">
        <f>IF(B256&lt;$K$56,"",IF(R256=0,0,F256+G256*H256))</f>
        <v/>
      </c>
      <c r="J256" s="33" t="str">
        <f t="shared" si="49"/>
        <v/>
      </c>
      <c r="K256" s="33" t="str">
        <f t="shared" si="43"/>
        <v/>
      </c>
      <c r="L256" s="117" t="str">
        <f t="shared" si="48"/>
        <v/>
      </c>
      <c r="M256" s="118" t="str">
        <f>IF(E256="",IF(B256&gt;$K$56-0.1,U256,E256),E256)</f>
        <v/>
      </c>
      <c r="N256" s="34" t="str">
        <f>IFERROR(IF(R256=0,0,J256+L256*M256),"")</f>
        <v/>
      </c>
      <c r="R256" s="1" t="str">
        <f>IF(B256=$K$56,0,"")</f>
        <v/>
      </c>
      <c r="S256" s="1">
        <f>T256+D133*0.1*32.2</f>
        <v>0</v>
      </c>
      <c r="T256" s="1">
        <f>IF(R133="",S257,R133*1.466)</f>
        <v>0</v>
      </c>
      <c r="U256" s="1">
        <f t="shared" si="50"/>
        <v>0</v>
      </c>
    </row>
    <row r="257" spans="2:21" x14ac:dyDescent="0.25">
      <c r="B257" s="2">
        <f t="shared" si="45"/>
        <v>-2</v>
      </c>
      <c r="C257" s="33" t="str">
        <f t="shared" si="42"/>
        <v/>
      </c>
      <c r="D257" s="2">
        <v>0.1</v>
      </c>
      <c r="E257" s="34" t="str">
        <f t="shared" si="46"/>
        <v/>
      </c>
      <c r="F257" s="33" t="str">
        <f t="shared" si="47"/>
        <v/>
      </c>
      <c r="G257" s="33" cm="1">
        <f t="array" ref="G257">_xlfn.IFS($R$12=1,F76,    $R$12=2,F76,    $R$12=3,E76,   $R$12=4,F76,    $R$12=5,E76,    $R$12=6,E76,    $R$12=7,F76)</f>
        <v>0</v>
      </c>
      <c r="H257" s="116">
        <v>0.1</v>
      </c>
      <c r="I257" s="34" t="str">
        <f>IF(B257&lt;$K$56,"",IF(R257=0,0,F257+G257*H257))</f>
        <v/>
      </c>
      <c r="J257" s="33" t="str">
        <f t="shared" si="49"/>
        <v/>
      </c>
      <c r="K257" s="33" t="str">
        <f t="shared" si="43"/>
        <v/>
      </c>
      <c r="L257" s="117" t="str">
        <f t="shared" si="48"/>
        <v/>
      </c>
      <c r="M257" s="118" t="str">
        <f>IF(E257="",IF(B257&gt;$K$56-0.1,U257,E257),E257)</f>
        <v/>
      </c>
      <c r="N257" s="34" t="str">
        <f>IFERROR(IF(R257=0,0,J257+L257*M257),"")</f>
        <v/>
      </c>
      <c r="R257" s="1" t="str">
        <f>IF(B257=$K$56,0,"")</f>
        <v/>
      </c>
      <c r="S257" s="1">
        <f>T257+D134*0.1*32.2</f>
        <v>0</v>
      </c>
      <c r="T257" s="1">
        <f>IF(R134="",S258,R134*1.466)</f>
        <v>0</v>
      </c>
      <c r="U257" s="1">
        <f t="shared" si="50"/>
        <v>0</v>
      </c>
    </row>
    <row r="258" spans="2:21" x14ac:dyDescent="0.25">
      <c r="B258" s="2">
        <f t="shared" si="45"/>
        <v>-1.9</v>
      </c>
      <c r="C258" s="33" t="str">
        <f t="shared" si="42"/>
        <v/>
      </c>
      <c r="D258" s="2">
        <v>0.1</v>
      </c>
      <c r="E258" s="34" t="str">
        <f t="shared" si="46"/>
        <v/>
      </c>
      <c r="F258" s="33" t="str">
        <f t="shared" si="47"/>
        <v/>
      </c>
      <c r="G258" s="33" cm="1">
        <f t="array" ref="G258">_xlfn.IFS($R$12=1,F77,    $R$12=2,F77,    $R$12=3,E77,   $R$12=4,F77,    $R$12=5,E77,    $R$12=6,E77,    $R$12=7,F77)</f>
        <v>0</v>
      </c>
      <c r="H258" s="116">
        <v>0.1</v>
      </c>
      <c r="I258" s="34" t="str">
        <f>IF(B258&lt;$K$56,"",IF(R258=0,0,F258+G258*H258))</f>
        <v/>
      </c>
      <c r="J258" s="33" t="str">
        <f t="shared" si="49"/>
        <v/>
      </c>
      <c r="K258" s="33" t="str">
        <f t="shared" si="43"/>
        <v/>
      </c>
      <c r="L258" s="117" t="str">
        <f t="shared" si="48"/>
        <v/>
      </c>
      <c r="M258" s="118" t="str">
        <f>IF(E258="",IF(B258&gt;$K$56-0.1,U258,E258),E258)</f>
        <v/>
      </c>
      <c r="N258" s="34" t="str">
        <f>IFERROR(IF(R258=0,0,J258+L258*M258),"")</f>
        <v/>
      </c>
      <c r="R258" s="1" t="str">
        <f>IF(B258=$K$56,0,"")</f>
        <v/>
      </c>
      <c r="S258" s="1">
        <f>T258+D135*0.1*32.2</f>
        <v>0</v>
      </c>
      <c r="T258" s="1">
        <f>IF(R135="",S259,R135*1.466)</f>
        <v>0</v>
      </c>
      <c r="U258" s="1">
        <f t="shared" si="50"/>
        <v>0</v>
      </c>
    </row>
    <row r="259" spans="2:21" x14ac:dyDescent="0.25">
      <c r="B259" s="2">
        <f t="shared" si="45"/>
        <v>-1.8</v>
      </c>
      <c r="C259" s="33" t="str">
        <f t="shared" si="42"/>
        <v/>
      </c>
      <c r="D259" s="2">
        <v>0.1</v>
      </c>
      <c r="E259" s="34" t="str">
        <f t="shared" si="46"/>
        <v/>
      </c>
      <c r="F259" s="33" t="str">
        <f t="shared" si="47"/>
        <v/>
      </c>
      <c r="G259" s="33" cm="1">
        <f t="array" ref="G259">_xlfn.IFS($R$12=1,F78,    $R$12=2,F78,    $R$12=3,E78,   $R$12=4,F78,    $R$12=5,E78,    $R$12=6,E78,    $R$12=7,F78)</f>
        <v>0</v>
      </c>
      <c r="H259" s="116">
        <v>0.1</v>
      </c>
      <c r="I259" s="34" t="str">
        <f>IF(B259&lt;$K$56,"",IF(R259=0,0,F259+G259*H259))</f>
        <v/>
      </c>
      <c r="J259" s="33" t="str">
        <f t="shared" si="49"/>
        <v/>
      </c>
      <c r="K259" s="33" t="str">
        <f t="shared" si="43"/>
        <v/>
      </c>
      <c r="L259" s="117" t="str">
        <f t="shared" si="48"/>
        <v/>
      </c>
      <c r="M259" s="118" t="str">
        <f>IF(E259="",IF(B259&gt;$K$56-0.1,U259,E259),E259)</f>
        <v/>
      </c>
      <c r="N259" s="34" t="str">
        <f>IFERROR(IF(R259=0,0,J259+L259*M259),"")</f>
        <v/>
      </c>
      <c r="R259" s="1" t="str">
        <f>IF(B259=$K$56,0,"")</f>
        <v/>
      </c>
      <c r="S259" s="1">
        <f>T259+D136*0.1*32.2</f>
        <v>0</v>
      </c>
      <c r="T259" s="1">
        <f>IF(R136="",S260,R136*1.466)</f>
        <v>0</v>
      </c>
      <c r="U259" s="1">
        <f t="shared" si="50"/>
        <v>0</v>
      </c>
    </row>
    <row r="260" spans="2:21" x14ac:dyDescent="0.25">
      <c r="B260" s="2">
        <f t="shared" si="45"/>
        <v>-1.7</v>
      </c>
      <c r="C260" s="33" t="str">
        <f t="shared" si="42"/>
        <v/>
      </c>
      <c r="D260" s="2">
        <v>0.1</v>
      </c>
      <c r="E260" s="34" t="str">
        <f t="shared" si="46"/>
        <v/>
      </c>
      <c r="F260" s="33" t="str">
        <f t="shared" si="47"/>
        <v/>
      </c>
      <c r="G260" s="33" cm="1">
        <f t="array" ref="G260">_xlfn.IFS($R$12=1,F79,    $R$12=2,F79,    $R$12=3,E79,   $R$12=4,F79,    $R$12=5,E79,    $R$12=6,E79,    $R$12=7,F79)</f>
        <v>0</v>
      </c>
      <c r="H260" s="116">
        <v>0.1</v>
      </c>
      <c r="I260" s="34" t="str">
        <f>IF(B260&lt;$K$56,"",IF(R260=0,0,F260+G260*H260))</f>
        <v/>
      </c>
      <c r="J260" s="33" t="str">
        <f t="shared" si="49"/>
        <v/>
      </c>
      <c r="K260" s="33" t="str">
        <f t="shared" si="43"/>
        <v/>
      </c>
      <c r="L260" s="117" t="str">
        <f t="shared" si="48"/>
        <v/>
      </c>
      <c r="M260" s="118" t="str">
        <f>IF(E260="",IF(B260&gt;$K$56-0.1,U260,E260),E260)</f>
        <v/>
      </c>
      <c r="N260" s="34" t="str">
        <f>IFERROR(IF(R260=0,0,J260+L260*M260),"")</f>
        <v/>
      </c>
      <c r="R260" s="1" t="str">
        <f>IF(B260=$K$56,0,"")</f>
        <v/>
      </c>
      <c r="S260" s="1">
        <f>T260+D137*0.1*32.2</f>
        <v>0</v>
      </c>
      <c r="T260" s="1">
        <f>IF(R137="",S261,R137*1.466)</f>
        <v>0</v>
      </c>
      <c r="U260" s="1">
        <f t="shared" si="50"/>
        <v>0</v>
      </c>
    </row>
    <row r="261" spans="2:21" x14ac:dyDescent="0.25">
      <c r="B261" s="2">
        <f t="shared" si="45"/>
        <v>-1.6</v>
      </c>
      <c r="C261" s="33" t="str">
        <f t="shared" si="42"/>
        <v/>
      </c>
      <c r="D261" s="2">
        <v>0.1</v>
      </c>
      <c r="E261" s="34" t="str">
        <f t="shared" si="46"/>
        <v/>
      </c>
      <c r="F261" s="33" t="str">
        <f t="shared" si="47"/>
        <v/>
      </c>
      <c r="G261" s="33" cm="1">
        <f t="array" ref="G261">_xlfn.IFS($R$12=1,F80,    $R$12=2,F80,    $R$12=3,E80,   $R$12=4,F80,    $R$12=5,E80,    $R$12=6,E80,    $R$12=7,F80)</f>
        <v>0</v>
      </c>
      <c r="H261" s="116">
        <v>0.1</v>
      </c>
      <c r="I261" s="34" t="str">
        <f>IF(B261&lt;$K$56,"",IF(R261=0,0,F261+G261*H261))</f>
        <v/>
      </c>
      <c r="J261" s="33" t="str">
        <f t="shared" si="49"/>
        <v/>
      </c>
      <c r="K261" s="33" t="str">
        <f t="shared" si="43"/>
        <v/>
      </c>
      <c r="L261" s="117" t="str">
        <f t="shared" si="48"/>
        <v/>
      </c>
      <c r="M261" s="118" t="str">
        <f>IF(E261="",IF(B261&gt;$K$56-0.1,U261,E261),E261)</f>
        <v/>
      </c>
      <c r="N261" s="34" t="str">
        <f>IFERROR(IF(R261=0,0,J261+L261*M261),"")</f>
        <v/>
      </c>
      <c r="R261" s="1" t="str">
        <f>IF(B261=$K$56,0,"")</f>
        <v/>
      </c>
      <c r="S261" s="1">
        <f>T261+D138*0.1*32.2</f>
        <v>0</v>
      </c>
      <c r="T261" s="1">
        <f>IF(R138="",S262,R138*1.466)</f>
        <v>0</v>
      </c>
      <c r="U261" s="1">
        <f t="shared" si="50"/>
        <v>0</v>
      </c>
    </row>
    <row r="262" spans="2:21" x14ac:dyDescent="0.25">
      <c r="B262" s="2">
        <f t="shared" si="45"/>
        <v>-1.5</v>
      </c>
      <c r="C262" s="33" t="str">
        <f t="shared" si="42"/>
        <v/>
      </c>
      <c r="D262" s="2">
        <v>0.1</v>
      </c>
      <c r="E262" s="34" t="str">
        <f t="shared" si="46"/>
        <v/>
      </c>
      <c r="F262" s="33" t="str">
        <f t="shared" si="47"/>
        <v/>
      </c>
      <c r="G262" s="33" cm="1">
        <f t="array" ref="G262">_xlfn.IFS($R$12=1,F81,    $R$12=2,F81,    $R$12=3,E81,   $R$12=4,F81,    $R$12=5,E81,    $R$12=6,E81,    $R$12=7,F81)</f>
        <v>0</v>
      </c>
      <c r="H262" s="116">
        <v>0.1</v>
      </c>
      <c r="I262" s="34" t="str">
        <f>IF(B262&lt;$K$56,"",IF(R262=0,0,F262+G262*H262))</f>
        <v/>
      </c>
      <c r="J262" s="33" t="str">
        <f t="shared" si="49"/>
        <v/>
      </c>
      <c r="K262" s="33" t="str">
        <f t="shared" si="43"/>
        <v/>
      </c>
      <c r="L262" s="117" t="str">
        <f t="shared" si="48"/>
        <v/>
      </c>
      <c r="M262" s="118" t="str">
        <f>IF(E262="",IF(B262&gt;$K$56-0.1,U262,E262),E262)</f>
        <v/>
      </c>
      <c r="N262" s="34" t="str">
        <f>IFERROR(IF(R262=0,0,J262+L262*M262),"")</f>
        <v/>
      </c>
      <c r="R262" s="1" t="str">
        <f>IF(B262=$K$56,0,"")</f>
        <v/>
      </c>
      <c r="S262" s="1">
        <f>T262+D139*0.1*32.2</f>
        <v>0</v>
      </c>
      <c r="T262" s="1">
        <f>IF(R139="",S263,R139*1.466)</f>
        <v>0</v>
      </c>
      <c r="U262" s="1">
        <f t="shared" si="50"/>
        <v>0</v>
      </c>
    </row>
    <row r="263" spans="2:21" x14ac:dyDescent="0.25">
      <c r="B263" s="2">
        <f t="shared" si="45"/>
        <v>-1.4</v>
      </c>
      <c r="C263" s="33" t="str">
        <f t="shared" si="42"/>
        <v/>
      </c>
      <c r="D263" s="2">
        <v>0.1</v>
      </c>
      <c r="E263" s="34" t="str">
        <f t="shared" si="46"/>
        <v/>
      </c>
      <c r="F263" s="33" t="str">
        <f t="shared" si="47"/>
        <v/>
      </c>
      <c r="G263" s="33" cm="1">
        <f t="array" ref="G263">_xlfn.IFS($R$12=1,F82,    $R$12=2,F82,    $R$12=3,E82,   $R$12=4,F82,    $R$12=5,E82,    $R$12=6,E82,    $R$12=7,F82)</f>
        <v>0</v>
      </c>
      <c r="H263" s="116">
        <v>0.1</v>
      </c>
      <c r="I263" s="34" t="str">
        <f>IF(B263&lt;$K$56,"",IF(R263=0,0,F263+G263*H263))</f>
        <v/>
      </c>
      <c r="J263" s="33" t="str">
        <f t="shared" si="49"/>
        <v/>
      </c>
      <c r="K263" s="33" t="str">
        <f t="shared" si="43"/>
        <v/>
      </c>
      <c r="L263" s="117" t="str">
        <f t="shared" si="48"/>
        <v/>
      </c>
      <c r="M263" s="118" t="str">
        <f>IF(E263="",IF(B263&gt;$K$56-0.1,U263,E263),E263)</f>
        <v/>
      </c>
      <c r="N263" s="34" t="str">
        <f>IFERROR(IF(R263=0,0,J263+L263*M263),"")</f>
        <v/>
      </c>
      <c r="R263" s="1" t="str">
        <f>IF(B263=$K$56,0,"")</f>
        <v/>
      </c>
      <c r="S263" s="1">
        <f>T263+D140*0.1*32.2</f>
        <v>0</v>
      </c>
      <c r="T263" s="1">
        <f>IF(R140="",S264,R140*1.466)</f>
        <v>0</v>
      </c>
      <c r="U263" s="1">
        <f t="shared" si="50"/>
        <v>0</v>
      </c>
    </row>
    <row r="264" spans="2:21" x14ac:dyDescent="0.25">
      <c r="B264" s="2">
        <f t="shared" si="45"/>
        <v>-1.3</v>
      </c>
      <c r="C264" s="33" t="str">
        <f t="shared" si="42"/>
        <v/>
      </c>
      <c r="D264" s="2">
        <v>0.1</v>
      </c>
      <c r="E264" s="34" t="str">
        <f t="shared" si="46"/>
        <v/>
      </c>
      <c r="F264" s="33" t="str">
        <f t="shared" si="47"/>
        <v/>
      </c>
      <c r="G264" s="33" cm="1">
        <f t="array" ref="G264">_xlfn.IFS($R$12=1,F83,    $R$12=2,F83,    $R$12=3,E83,   $R$12=4,F83,    $R$12=5,E83,    $R$12=6,E83,    $R$12=7,F83)</f>
        <v>0</v>
      </c>
      <c r="H264" s="116">
        <v>0.1</v>
      </c>
      <c r="I264" s="34" t="str">
        <f>IF(B264&lt;$K$56,"",IF(R264=0,0,F264+G264*H264))</f>
        <v/>
      </c>
      <c r="J264" s="33" t="str">
        <f t="shared" si="49"/>
        <v/>
      </c>
      <c r="K264" s="33" t="str">
        <f t="shared" si="43"/>
        <v/>
      </c>
      <c r="L264" s="117" t="str">
        <f t="shared" si="48"/>
        <v/>
      </c>
      <c r="M264" s="118" t="str">
        <f>IF(E264="",IF(B264&gt;$K$56-0.1,U264,E264),E264)</f>
        <v/>
      </c>
      <c r="N264" s="34" t="str">
        <f>IFERROR(IF(R264=0,0,J264+L264*M264),"")</f>
        <v/>
      </c>
      <c r="R264" s="1" t="str">
        <f>IF(B264=$K$56,0,"")</f>
        <v/>
      </c>
      <c r="S264" s="1">
        <f>T264+D141*0.1*32.2</f>
        <v>0</v>
      </c>
      <c r="T264" s="1">
        <f>IF(R141="",S265,R141*1.466)</f>
        <v>0</v>
      </c>
      <c r="U264" s="1">
        <f t="shared" si="50"/>
        <v>0</v>
      </c>
    </row>
    <row r="265" spans="2:21" x14ac:dyDescent="0.25">
      <c r="B265" s="2">
        <f t="shared" si="45"/>
        <v>-1.2</v>
      </c>
      <c r="C265" s="33" t="str">
        <f t="shared" si="42"/>
        <v/>
      </c>
      <c r="D265" s="2">
        <v>0.1</v>
      </c>
      <c r="E265" s="34" t="str">
        <f t="shared" si="46"/>
        <v/>
      </c>
      <c r="F265" s="33" t="str">
        <f t="shared" si="47"/>
        <v/>
      </c>
      <c r="G265" s="33" cm="1">
        <f t="array" ref="G265">_xlfn.IFS($R$12=1,F84,    $R$12=2,F84,    $R$12=3,E84,   $R$12=4,F84,    $R$12=5,E84,    $R$12=6,E84,    $R$12=7,F84)</f>
        <v>0</v>
      </c>
      <c r="H265" s="116">
        <v>0.1</v>
      </c>
      <c r="I265" s="34" t="str">
        <f>IF(B265&lt;$K$56,"",IF(R265=0,0,F265+G265*H265))</f>
        <v/>
      </c>
      <c r="J265" s="33" t="str">
        <f t="shared" si="49"/>
        <v/>
      </c>
      <c r="K265" s="33" t="str">
        <f t="shared" si="43"/>
        <v/>
      </c>
      <c r="L265" s="117" t="str">
        <f t="shared" si="48"/>
        <v/>
      </c>
      <c r="M265" s="118" t="str">
        <f>IF(E265="",IF(B265&gt;$K$56-0.1,U265,E265),E265)</f>
        <v/>
      </c>
      <c r="N265" s="34" t="str">
        <f>IFERROR(IF(R265=0,0,J265+L265*M265),"")</f>
        <v/>
      </c>
      <c r="R265" s="1" t="str">
        <f>IF(B265=$K$56,0,"")</f>
        <v/>
      </c>
      <c r="S265" s="1">
        <f>T265+D142*0.1*32.2</f>
        <v>0</v>
      </c>
      <c r="T265" s="1">
        <f>IF(R142="",S266,R142*1.466)</f>
        <v>0</v>
      </c>
      <c r="U265" s="1">
        <f t="shared" si="50"/>
        <v>0</v>
      </c>
    </row>
    <row r="266" spans="2:21" x14ac:dyDescent="0.25">
      <c r="B266" s="2">
        <f t="shared" si="45"/>
        <v>-1.1000000000000001</v>
      </c>
      <c r="C266" s="33" t="str">
        <f t="shared" si="42"/>
        <v/>
      </c>
      <c r="D266" s="2">
        <v>0.1</v>
      </c>
      <c r="E266" s="34" t="str">
        <f t="shared" si="46"/>
        <v/>
      </c>
      <c r="F266" s="33" t="str">
        <f t="shared" si="47"/>
        <v/>
      </c>
      <c r="G266" s="33" cm="1">
        <f t="array" ref="G266">_xlfn.IFS($R$12=1,F85,    $R$12=2,F85,    $R$12=3,E85,   $R$12=4,F85,    $R$12=5,E85,    $R$12=6,E85,    $R$12=7,F85)</f>
        <v>0</v>
      </c>
      <c r="H266" s="116">
        <v>0.1</v>
      </c>
      <c r="I266" s="34" t="str">
        <f>IF(B266&lt;$K$56,"",IF(R266=0,0,F266+G266*H266))</f>
        <v/>
      </c>
      <c r="J266" s="33" t="str">
        <f t="shared" si="49"/>
        <v/>
      </c>
      <c r="K266" s="33" t="str">
        <f t="shared" si="43"/>
        <v/>
      </c>
      <c r="L266" s="117" t="str">
        <f t="shared" si="48"/>
        <v/>
      </c>
      <c r="M266" s="118" t="str">
        <f>IF(E266="",IF(B266&gt;$K$56-0.1,U266,E266),E266)</f>
        <v/>
      </c>
      <c r="N266" s="34" t="str">
        <f>IFERROR(IF(R266=0,0,J266+L266*M266),"")</f>
        <v/>
      </c>
      <c r="R266" s="1" t="str">
        <f>IF(B266=$K$56,0,"")</f>
        <v/>
      </c>
      <c r="S266" s="1">
        <f>T266+D143*0.1*32.2</f>
        <v>0</v>
      </c>
      <c r="T266" s="1">
        <f>IF(R143="",S267,R143*1.466)</f>
        <v>0</v>
      </c>
      <c r="U266" s="1">
        <f t="shared" si="50"/>
        <v>0</v>
      </c>
    </row>
    <row r="267" spans="2:21" x14ac:dyDescent="0.25">
      <c r="B267" s="2">
        <f t="shared" si="45"/>
        <v>-1</v>
      </c>
      <c r="C267" s="33" t="str">
        <f t="shared" si="42"/>
        <v/>
      </c>
      <c r="D267" s="2">
        <v>0.1</v>
      </c>
      <c r="E267" s="34" t="str">
        <f t="shared" si="46"/>
        <v/>
      </c>
      <c r="F267" s="33" t="str">
        <f t="shared" si="47"/>
        <v/>
      </c>
      <c r="G267" s="33" cm="1">
        <f t="array" ref="G267">_xlfn.IFS($R$12=1,F86,    $R$12=2,F86,    $R$12=3,E86,   $R$12=4,F86,    $R$12=5,E86,    $R$12=6,E86,    $R$12=7,F86)</f>
        <v>0</v>
      </c>
      <c r="H267" s="116">
        <v>0.1</v>
      </c>
      <c r="I267" s="34" t="str">
        <f>IF(B267&lt;$K$56,"",IF(R267=0,0,F267+G267*H267))</f>
        <v/>
      </c>
      <c r="J267" s="33" t="str">
        <f t="shared" si="49"/>
        <v/>
      </c>
      <c r="K267" s="33" t="str">
        <f t="shared" si="43"/>
        <v/>
      </c>
      <c r="L267" s="117" t="str">
        <f t="shared" si="48"/>
        <v/>
      </c>
      <c r="M267" s="118" t="str">
        <f>IF(E267="",IF(B267&gt;$K$56-0.1,U267,E267),E267)</f>
        <v/>
      </c>
      <c r="N267" s="34" t="str">
        <f>IFERROR(IF(R267=0,0,J267+L267*M267),"")</f>
        <v/>
      </c>
      <c r="R267" s="1" t="str">
        <f>IF(B267=$K$56,0,"")</f>
        <v/>
      </c>
      <c r="S267" s="1">
        <f>T267+D144*0.1*32.2</f>
        <v>0</v>
      </c>
      <c r="T267" s="1">
        <f>IF(R144="",S268,R144*1.466)</f>
        <v>0</v>
      </c>
      <c r="U267" s="1">
        <f t="shared" si="50"/>
        <v>0</v>
      </c>
    </row>
    <row r="268" spans="2:21" x14ac:dyDescent="0.25">
      <c r="B268" s="2">
        <f t="shared" si="45"/>
        <v>-0.9</v>
      </c>
      <c r="C268" s="33" t="str">
        <f t="shared" si="42"/>
        <v/>
      </c>
      <c r="D268" s="2">
        <v>0.1</v>
      </c>
      <c r="E268" s="34" t="str">
        <f t="shared" si="46"/>
        <v/>
      </c>
      <c r="F268" s="33" t="str">
        <f t="shared" si="47"/>
        <v/>
      </c>
      <c r="G268" s="33" cm="1">
        <f t="array" ref="G268">_xlfn.IFS($R$12=1,F87,    $R$12=2,F87,    $R$12=3,E87,   $R$12=4,F87,    $R$12=5,E87,    $R$12=6,E87,    $R$12=7,F87)</f>
        <v>0</v>
      </c>
      <c r="H268" s="116">
        <v>0.1</v>
      </c>
      <c r="I268" s="34" t="str">
        <f>IF(B268&lt;$K$56,"",IF(R268=0,0,F268+G268*H268))</f>
        <v/>
      </c>
      <c r="J268" s="33" t="str">
        <f t="shared" si="49"/>
        <v/>
      </c>
      <c r="K268" s="33" t="str">
        <f t="shared" si="43"/>
        <v/>
      </c>
      <c r="L268" s="117" t="str">
        <f t="shared" si="48"/>
        <v/>
      </c>
      <c r="M268" s="118" t="str">
        <f>IF(E268="",IF(B268&gt;$K$56-0.1,U268,E268),E268)</f>
        <v/>
      </c>
      <c r="N268" s="34" t="str">
        <f>IFERROR(IF(R268=0,0,J268+L268*M268),"")</f>
        <v/>
      </c>
      <c r="R268" s="1" t="str">
        <f>IF(B268=$K$56,0,"")</f>
        <v/>
      </c>
      <c r="S268" s="1">
        <f>T268+D145*0.1*32.2</f>
        <v>0</v>
      </c>
      <c r="T268" s="1">
        <f>IF(R145="",S269,R145*1.466)</f>
        <v>0</v>
      </c>
      <c r="U268" s="1">
        <f t="shared" si="50"/>
        <v>0</v>
      </c>
    </row>
    <row r="269" spans="2:21" x14ac:dyDescent="0.25">
      <c r="B269" s="2">
        <f t="shared" si="45"/>
        <v>-0.8</v>
      </c>
      <c r="C269" s="33" t="str">
        <f t="shared" si="42"/>
        <v/>
      </c>
      <c r="D269" s="2">
        <v>0.1</v>
      </c>
      <c r="E269" s="34" t="str">
        <f t="shared" si="46"/>
        <v/>
      </c>
      <c r="F269" s="33" t="str">
        <f t="shared" si="47"/>
        <v/>
      </c>
      <c r="G269" s="33" cm="1">
        <f t="array" ref="G269">_xlfn.IFS($R$12=1,F88,    $R$12=2,F88,    $R$12=3,E88,   $R$12=4,F88,    $R$12=5,E88,    $R$12=6,E88,    $R$12=7,F88)</f>
        <v>0</v>
      </c>
      <c r="H269" s="116">
        <v>0.1</v>
      </c>
      <c r="I269" s="34" t="str">
        <f>IF(B269&lt;$K$56,"",IF(R269=0,0,F269+G269*H269))</f>
        <v/>
      </c>
      <c r="J269" s="33" t="str">
        <f t="shared" si="49"/>
        <v/>
      </c>
      <c r="K269" s="33" t="str">
        <f t="shared" si="43"/>
        <v/>
      </c>
      <c r="L269" s="117" t="str">
        <f t="shared" si="48"/>
        <v/>
      </c>
      <c r="M269" s="118" t="str">
        <f>IF(E269="",IF(B269&gt;$K$56-0.1,U269,E269),E269)</f>
        <v/>
      </c>
      <c r="N269" s="34" t="str">
        <f>IFERROR(IF(R269=0,0,J269+L269*M269),"")</f>
        <v/>
      </c>
      <c r="R269" s="1" t="str">
        <f>IF(B269=$K$56,0,"")</f>
        <v/>
      </c>
      <c r="S269" s="1">
        <f>T269+D146*0.1*32.2</f>
        <v>0</v>
      </c>
      <c r="T269" s="1">
        <f>IF(R146="",S270,R146*1.466)</f>
        <v>0</v>
      </c>
      <c r="U269" s="1">
        <f t="shared" si="50"/>
        <v>0</v>
      </c>
    </row>
    <row r="270" spans="2:21" x14ac:dyDescent="0.25">
      <c r="B270" s="2">
        <f t="shared" si="45"/>
        <v>-0.7</v>
      </c>
      <c r="C270" s="33" t="str">
        <f t="shared" si="42"/>
        <v/>
      </c>
      <c r="D270" s="2">
        <v>0.1</v>
      </c>
      <c r="E270" s="34" t="str">
        <f t="shared" si="46"/>
        <v/>
      </c>
      <c r="F270" s="33" t="str">
        <f t="shared" si="47"/>
        <v/>
      </c>
      <c r="G270" s="33" cm="1">
        <f t="array" ref="G270">_xlfn.IFS($R$12=1,F89,    $R$12=2,F89,    $R$12=3,E89,   $R$12=4,F89,    $R$12=5,E89,    $R$12=6,E89,    $R$12=7,F89)</f>
        <v>0</v>
      </c>
      <c r="H270" s="116">
        <v>0.1</v>
      </c>
      <c r="I270" s="34" t="str">
        <f>IF(B270&lt;$K$56,"",IF(R270=0,0,F270+G270*H270))</f>
        <v/>
      </c>
      <c r="J270" s="33" t="str">
        <f t="shared" si="49"/>
        <v/>
      </c>
      <c r="K270" s="33" t="str">
        <f t="shared" si="43"/>
        <v/>
      </c>
      <c r="L270" s="117" t="str">
        <f t="shared" si="48"/>
        <v/>
      </c>
      <c r="M270" s="118" t="str">
        <f>IF(E270="",IF(B270&gt;$K$56-0.1,U270,E270),E270)</f>
        <v/>
      </c>
      <c r="N270" s="34" t="str">
        <f>IFERROR(IF(R270=0,0,J270+L270*M270),"")</f>
        <v/>
      </c>
      <c r="R270" s="1" t="str">
        <f>IF(B270=$K$56,0,"")</f>
        <v/>
      </c>
      <c r="S270" s="1">
        <f>T270+D147*0.1*32.2</f>
        <v>0</v>
      </c>
      <c r="T270" s="1">
        <f>IF(R147="",S271,R147*1.466)</f>
        <v>0</v>
      </c>
      <c r="U270" s="1">
        <f t="shared" si="50"/>
        <v>0</v>
      </c>
    </row>
    <row r="271" spans="2:21" x14ac:dyDescent="0.25">
      <c r="B271" s="2">
        <f t="shared" si="45"/>
        <v>-0.6</v>
      </c>
      <c r="C271" s="33" t="str">
        <f t="shared" si="42"/>
        <v/>
      </c>
      <c r="D271" s="2">
        <v>0.1</v>
      </c>
      <c r="E271" s="34" t="str">
        <f t="shared" si="46"/>
        <v/>
      </c>
      <c r="F271" s="33" t="str">
        <f t="shared" si="47"/>
        <v/>
      </c>
      <c r="G271" s="33" cm="1">
        <f t="array" ref="G271">_xlfn.IFS($R$12=1,F90,    $R$12=2,F90,    $R$12=3,E90,   $R$12=4,F90,    $R$12=5,E90,    $R$12=6,E90,    $R$12=7,F90)</f>
        <v>0</v>
      </c>
      <c r="H271" s="116">
        <v>0.1</v>
      </c>
      <c r="I271" s="34" t="str">
        <f>IF(B271&lt;$K$56,"",IF(R271=0,0,F271+G271*H271))</f>
        <v/>
      </c>
      <c r="J271" s="33" t="str">
        <f t="shared" si="49"/>
        <v/>
      </c>
      <c r="K271" s="33" t="str">
        <f t="shared" si="43"/>
        <v/>
      </c>
      <c r="L271" s="117" t="str">
        <f t="shared" si="48"/>
        <v/>
      </c>
      <c r="M271" s="118" t="str">
        <f>IF(E271="",IF(B271&gt;$K$56-0.1,U271,E271),E271)</f>
        <v/>
      </c>
      <c r="N271" s="34" t="str">
        <f>IFERROR(IF(R271=0,0,J271+L271*M271),"")</f>
        <v/>
      </c>
      <c r="R271" s="1" t="str">
        <f>IF(B271=$K$56,0,"")</f>
        <v/>
      </c>
      <c r="S271" s="1">
        <f>T271+D148*0.1*32.2</f>
        <v>0</v>
      </c>
      <c r="T271" s="1">
        <f>IF(R148="",S272,R148*1.466)</f>
        <v>0</v>
      </c>
      <c r="U271" s="1">
        <f t="shared" si="50"/>
        <v>0</v>
      </c>
    </row>
    <row r="272" spans="2:21" x14ac:dyDescent="0.25">
      <c r="B272" s="2">
        <f t="shared" si="45"/>
        <v>-0.5</v>
      </c>
      <c r="C272" s="33" t="str">
        <f t="shared" si="42"/>
        <v/>
      </c>
      <c r="D272" s="2">
        <v>0.1</v>
      </c>
      <c r="E272" s="34" t="str">
        <f t="shared" si="46"/>
        <v/>
      </c>
      <c r="F272" s="33" t="str">
        <f t="shared" si="47"/>
        <v/>
      </c>
      <c r="G272" s="33" cm="1">
        <f t="array" ref="G272">_xlfn.IFS($R$12=1,F91,    $R$12=2,F91,    $R$12=3,E91,   $R$12=4,F91,    $R$12=5,E91,    $R$12=6,E91,    $R$12=7,F91)</f>
        <v>0</v>
      </c>
      <c r="H272" s="116">
        <v>0.1</v>
      </c>
      <c r="I272" s="34" t="str">
        <f>IF(B272&lt;$K$56,"",IF(R272=0,0,F272+G272*H272))</f>
        <v/>
      </c>
      <c r="J272" s="33" t="str">
        <f t="shared" si="49"/>
        <v/>
      </c>
      <c r="K272" s="33" t="str">
        <f t="shared" si="43"/>
        <v/>
      </c>
      <c r="L272" s="117" t="str">
        <f t="shared" si="48"/>
        <v/>
      </c>
      <c r="M272" s="118" t="str">
        <f>IF(E272="",IF(B272&gt;$K$56-0.1,U272,E272),E272)</f>
        <v/>
      </c>
      <c r="N272" s="34" t="str">
        <f>IFERROR(IF(R272=0,0,J272+L272*M272),"")</f>
        <v/>
      </c>
      <c r="R272" s="1" t="str">
        <f>IF(B272=$K$56,0,"")</f>
        <v/>
      </c>
      <c r="S272" s="1">
        <f>T272+D149*0.1*32.2</f>
        <v>0</v>
      </c>
      <c r="T272" s="1">
        <f>IF(R149="",S273,R149*1.466)</f>
        <v>0</v>
      </c>
      <c r="U272" s="1">
        <f t="shared" si="50"/>
        <v>0</v>
      </c>
    </row>
    <row r="273" spans="2:21" x14ac:dyDescent="0.25">
      <c r="B273" s="2">
        <f t="shared" si="45"/>
        <v>-0.4</v>
      </c>
      <c r="C273" s="33" t="str">
        <f t="shared" si="42"/>
        <v/>
      </c>
      <c r="D273" s="2">
        <v>0.1</v>
      </c>
      <c r="E273" s="34" t="str">
        <f t="shared" si="46"/>
        <v/>
      </c>
      <c r="F273" s="33" t="str">
        <f t="shared" si="47"/>
        <v/>
      </c>
      <c r="G273" s="33" cm="1">
        <f t="array" ref="G273">_xlfn.IFS($R$12=1,F92,    $R$12=2,F92,    $R$12=3,E92,   $R$12=4,F92,    $R$12=5,E92,    $R$12=6,E92,    $R$12=7,F92)</f>
        <v>0</v>
      </c>
      <c r="H273" s="116">
        <v>0.1</v>
      </c>
      <c r="I273" s="34" t="str">
        <f>IF(B273&lt;$K$56,"",IF(R273=0,0,F273+G273*H273))</f>
        <v/>
      </c>
      <c r="J273" s="33" t="str">
        <f t="shared" si="49"/>
        <v/>
      </c>
      <c r="K273" s="33" t="str">
        <f t="shared" si="43"/>
        <v/>
      </c>
      <c r="L273" s="117" t="str">
        <f t="shared" si="48"/>
        <v/>
      </c>
      <c r="M273" s="118" t="str">
        <f>IF(E273="",IF(B273&gt;$K$56-0.1,U273,E273),E273)</f>
        <v/>
      </c>
      <c r="N273" s="34" t="str">
        <f>IFERROR(IF(R273=0,0,J273+L273*M273),"")</f>
        <v/>
      </c>
      <c r="R273" s="1" t="str">
        <f>IF(B273=$K$56,0,"")</f>
        <v/>
      </c>
      <c r="S273" s="1">
        <f>T273+D150*0.1*32.2</f>
        <v>0</v>
      </c>
      <c r="T273" s="1">
        <f>IF(R150="",S274,R150*1.466)</f>
        <v>0</v>
      </c>
      <c r="U273" s="1">
        <f t="shared" si="50"/>
        <v>0</v>
      </c>
    </row>
    <row r="274" spans="2:21" x14ac:dyDescent="0.25">
      <c r="B274" s="2">
        <f t="shared" si="45"/>
        <v>-0.3</v>
      </c>
      <c r="C274" s="33" t="str">
        <f t="shared" si="42"/>
        <v/>
      </c>
      <c r="D274" s="2">
        <v>0.1</v>
      </c>
      <c r="E274" s="34" t="str">
        <f t="shared" si="46"/>
        <v/>
      </c>
      <c r="F274" s="33" t="str">
        <f t="shared" si="47"/>
        <v/>
      </c>
      <c r="G274" s="33" cm="1">
        <f t="array" ref="G274">_xlfn.IFS($R$12=1,F93,    $R$12=2,F93,    $R$12=3,E93,   $R$12=4,F93,    $R$12=5,E93,    $R$12=6,E93,    $R$12=7,F93)</f>
        <v>0</v>
      </c>
      <c r="H274" s="116">
        <v>0.1</v>
      </c>
      <c r="I274" s="34" t="str">
        <f>IF(B274&lt;$K$56,"",IF(R274=0,0,F274+G274*H274))</f>
        <v/>
      </c>
      <c r="J274" s="33" t="str">
        <f t="shared" si="49"/>
        <v/>
      </c>
      <c r="K274" s="33" t="str">
        <f t="shared" si="43"/>
        <v/>
      </c>
      <c r="L274" s="117" t="str">
        <f t="shared" si="48"/>
        <v/>
      </c>
      <c r="M274" s="118" t="str">
        <f>IF(E274="",IF(B274&gt;$K$56-0.1,U274,E274),E274)</f>
        <v/>
      </c>
      <c r="N274" s="34" t="str">
        <f>IFERROR(IF(R274=0,0,J274+L274*M274),"")</f>
        <v/>
      </c>
      <c r="R274" s="1" t="str">
        <f>IF(B274=$K$56,0,"")</f>
        <v/>
      </c>
      <c r="S274" s="1">
        <f>T274+D151*0.1*32.2</f>
        <v>0</v>
      </c>
      <c r="T274" s="1">
        <f>IF(R151="",S275,R151*1.466)</f>
        <v>0</v>
      </c>
      <c r="U274" s="1">
        <f t="shared" si="50"/>
        <v>0</v>
      </c>
    </row>
    <row r="275" spans="2:21" x14ac:dyDescent="0.25">
      <c r="B275" s="2">
        <f t="shared" si="45"/>
        <v>-0.2</v>
      </c>
      <c r="C275" s="33" t="str">
        <f t="shared" si="42"/>
        <v/>
      </c>
      <c r="D275" s="2">
        <v>0.1</v>
      </c>
      <c r="E275" s="34" t="str">
        <f t="shared" si="46"/>
        <v/>
      </c>
      <c r="F275" s="33" t="str">
        <f t="shared" si="47"/>
        <v/>
      </c>
      <c r="G275" s="33" cm="1">
        <f t="array" ref="G275">_xlfn.IFS($R$12=1,F94,    $R$12=2,F94,    $R$12=3,E94,   $R$12=4,F94,    $R$12=5,E94,    $R$12=6,E94,    $R$12=7,F94)</f>
        <v>0</v>
      </c>
      <c r="H275" s="116">
        <v>0.1</v>
      </c>
      <c r="I275" s="34" t="str">
        <f>IF(B275&lt;$K$56,"",IF(R275=0,0,F275+G275*H275))</f>
        <v/>
      </c>
      <c r="J275" s="33" t="str">
        <f t="shared" si="49"/>
        <v/>
      </c>
      <c r="K275" s="33" t="str">
        <f t="shared" si="43"/>
        <v/>
      </c>
      <c r="L275" s="117" t="str">
        <f t="shared" si="48"/>
        <v/>
      </c>
      <c r="M275" s="118" t="str">
        <f>IF(E275="",IF(B275&gt;$K$56-0.1,U275,E275),E275)</f>
        <v/>
      </c>
      <c r="N275" s="34" t="str">
        <f>IFERROR(IF(R275=0,0,J275+L275*M275),"")</f>
        <v/>
      </c>
      <c r="R275" s="1" t="str">
        <f>IF(B275=$K$56,0,"")</f>
        <v/>
      </c>
      <c r="S275" s="1">
        <f>T275+D152*0.1*32.2</f>
        <v>0</v>
      </c>
      <c r="T275" s="1">
        <f>IF(R152="",S276,R152*1.466)</f>
        <v>0</v>
      </c>
      <c r="U275" s="1">
        <f t="shared" si="50"/>
        <v>0</v>
      </c>
    </row>
    <row r="276" spans="2:21" x14ac:dyDescent="0.25">
      <c r="B276" s="2">
        <f t="shared" si="45"/>
        <v>-0.1</v>
      </c>
      <c r="C276" s="33" t="str">
        <f t="shared" si="42"/>
        <v/>
      </c>
      <c r="D276" s="2">
        <v>0.1</v>
      </c>
      <c r="E276" s="34" t="str">
        <f t="shared" si="46"/>
        <v/>
      </c>
      <c r="F276" s="33" t="str">
        <f t="shared" si="47"/>
        <v/>
      </c>
      <c r="G276" s="33" cm="1">
        <f t="array" ref="G276">_xlfn.IFS($R$12=1,F95,    $R$12=2,F95,    $R$12=3,E95,   $R$12=4,F95,    $R$12=5,E95,    $R$12=6,E95,    $R$12=7,F95)</f>
        <v>0</v>
      </c>
      <c r="H276" s="116">
        <v>0.1</v>
      </c>
      <c r="I276" s="34" t="str">
        <f>IF(B276&lt;$K$56,"",IF(R276=0,0,F276+G276*H276))</f>
        <v/>
      </c>
      <c r="J276" s="33" t="str">
        <f t="shared" si="49"/>
        <v/>
      </c>
      <c r="K276" s="33" t="str">
        <f t="shared" si="43"/>
        <v/>
      </c>
      <c r="L276" s="117" t="str">
        <f t="shared" si="48"/>
        <v/>
      </c>
      <c r="M276" s="118" t="str">
        <f>IF(E276="",IF(B276&gt;$K$56-0.1,U276,E276),E276)</f>
        <v/>
      </c>
      <c r="N276" s="34" t="str">
        <f>IFERROR(IF(R276=0,0,J276+L276*M276),"")</f>
        <v/>
      </c>
      <c r="R276" s="1" t="str">
        <f>IF(B276=$K$56,0,"")</f>
        <v/>
      </c>
      <c r="S276" s="1">
        <f>T276+D153*0.1*32.2</f>
        <v>0</v>
      </c>
      <c r="T276" s="1">
        <f>IF(R153="",S277,R153*1.466)</f>
        <v>0</v>
      </c>
      <c r="U276" s="1">
        <f t="shared" si="50"/>
        <v>0</v>
      </c>
    </row>
    <row r="277" spans="2:21" x14ac:dyDescent="0.25">
      <c r="B277" s="105">
        <f t="shared" si="45"/>
        <v>0</v>
      </c>
      <c r="C277" s="119" t="str">
        <f t="shared" si="42"/>
        <v/>
      </c>
      <c r="D277" s="105">
        <v>0.1</v>
      </c>
      <c r="E277" s="120" t="str">
        <f t="shared" si="46"/>
        <v/>
      </c>
      <c r="F277" s="119" t="str">
        <f t="shared" si="47"/>
        <v/>
      </c>
      <c r="G277" s="119" cm="1">
        <f t="array" ref="G277">_xlfn.IFS($R$12=1,F96,    $R$12=2,F96,    $R$12=3,E96,   $R$12=4,F96,    $R$12=5,E96,    $R$12=6,E96,    $R$12=7,F96)</f>
        <v>0</v>
      </c>
      <c r="H277" s="121">
        <v>0.1</v>
      </c>
      <c r="I277" s="122">
        <f>IF(B277&lt;$K$56,"",IF(R277=0,0,F277+G277*H277))</f>
        <v>0</v>
      </c>
      <c r="J277" s="119" t="str">
        <f t="shared" si="49"/>
        <v/>
      </c>
      <c r="K277" s="119">
        <f t="shared" si="43"/>
        <v>0</v>
      </c>
      <c r="L277" s="123">
        <f t="shared" si="48"/>
        <v>0</v>
      </c>
      <c r="M277" s="124">
        <f>IF(E277="",IF(B277&gt;$K$56-0.1,U277,E277),E277)</f>
        <v>0</v>
      </c>
      <c r="N277" s="125">
        <f>IFERROR(IF(R277=0,0,J277+L277*M277),"")</f>
        <v>0</v>
      </c>
      <c r="R277" s="1">
        <f>IF(B277=$K$56,0,"")</f>
        <v>0</v>
      </c>
      <c r="S277" s="1">
        <f>T277+D154*0.1*32.2</f>
        <v>0</v>
      </c>
      <c r="T277" s="1">
        <f>IF(R154="",S278,R154*1.466)</f>
        <v>0</v>
      </c>
      <c r="U277" s="1">
        <f t="shared" si="50"/>
        <v>0</v>
      </c>
    </row>
    <row r="278" spans="2:21" x14ac:dyDescent="0.25">
      <c r="B278" s="110">
        <v>0.1</v>
      </c>
      <c r="C278" s="119">
        <f t="shared" si="42"/>
        <v>0</v>
      </c>
      <c r="D278" s="105">
        <v>0.1</v>
      </c>
      <c r="E278" s="120">
        <f t="shared" si="46"/>
        <v>0</v>
      </c>
      <c r="F278" s="119">
        <f t="shared" si="47"/>
        <v>0</v>
      </c>
      <c r="G278" s="119">
        <f>AVERAGE(G275:G277)</f>
        <v>0</v>
      </c>
      <c r="H278" s="121">
        <v>0.1</v>
      </c>
      <c r="I278" s="122">
        <f>IF(B278&lt;$K$56,"",IF(R278=0,0,F278+G278*H278))</f>
        <v>0</v>
      </c>
      <c r="J278" s="119">
        <f t="shared" si="49"/>
        <v>0</v>
      </c>
      <c r="K278" s="119">
        <f t="shared" si="43"/>
        <v>0</v>
      </c>
      <c r="L278" s="123">
        <f t="shared" si="48"/>
        <v>0</v>
      </c>
      <c r="M278" s="124">
        <f>IF(E278="",IF(B278&gt;$K$56-0.1,U278,E278),E278)</f>
        <v>0</v>
      </c>
      <c r="N278" s="125">
        <f>IFERROR(IF(R278=0,0,J278+L278*M278),"")</f>
        <v>0</v>
      </c>
      <c r="R278" s="1" t="str">
        <f>IF(B278=$K$56,0,"")</f>
        <v/>
      </c>
      <c r="S278" s="1">
        <f>T278+D155*0.1*32.2</f>
        <v>0</v>
      </c>
    </row>
    <row r="279" spans="2:21" x14ac:dyDescent="0.25">
      <c r="B279" s="50" t="s">
        <v>43</v>
      </c>
      <c r="C279" s="50" t="s">
        <v>65</v>
      </c>
      <c r="D279" s="52" t="s">
        <v>27</v>
      </c>
      <c r="E279" s="53" t="s">
        <v>66</v>
      </c>
      <c r="F279" s="61" t="s">
        <v>67</v>
      </c>
      <c r="G279" s="61" t="s">
        <v>68</v>
      </c>
      <c r="H279" s="61" t="s">
        <v>27</v>
      </c>
      <c r="I279" s="62" t="s">
        <v>69</v>
      </c>
      <c r="J279" s="63" t="s">
        <v>47</v>
      </c>
      <c r="K279" s="63" t="s">
        <v>70</v>
      </c>
      <c r="L279" s="63" t="s">
        <v>71</v>
      </c>
      <c r="M279" s="63" t="s">
        <v>66</v>
      </c>
      <c r="N279" s="64" t="s">
        <v>72</v>
      </c>
    </row>
    <row r="280" spans="2:21" x14ac:dyDescent="0.25">
      <c r="B280" s="65"/>
      <c r="C280" s="66"/>
      <c r="D280" s="66"/>
      <c r="E280" s="67"/>
      <c r="F280" s="67" t="s">
        <v>73</v>
      </c>
      <c r="G280" s="67"/>
      <c r="H280" s="67"/>
      <c r="I280" s="66"/>
    </row>
    <row r="281" spans="2:21" x14ac:dyDescent="0.25">
      <c r="B281" s="96" t="s">
        <v>74</v>
      </c>
      <c r="C281" s="66"/>
      <c r="D281" s="66"/>
      <c r="E281" s="66"/>
      <c r="F281" s="66"/>
      <c r="G281" s="66"/>
      <c r="H281" s="66"/>
      <c r="I281" s="66"/>
      <c r="K281" s="69" t="e">
        <f>$K$218/$N$277</f>
        <v>#DIV/0!</v>
      </c>
    </row>
    <row r="282" spans="2:21" x14ac:dyDescent="0.25">
      <c r="B282" s="96" t="s">
        <v>75</v>
      </c>
      <c r="C282" s="66"/>
      <c r="D282" s="66"/>
      <c r="E282" s="66"/>
      <c r="F282" s="66"/>
      <c r="G282" s="66"/>
      <c r="H282" s="66"/>
      <c r="J282" s="66"/>
      <c r="L282" s="6"/>
    </row>
    <row r="283" spans="2:21" x14ac:dyDescent="0.25">
      <c r="B283" s="95"/>
    </row>
    <row r="284" spans="2:21" x14ac:dyDescent="0.25">
      <c r="B284" s="98" t="s">
        <v>76</v>
      </c>
      <c r="C284" s="70"/>
      <c r="D284" s="70"/>
      <c r="E284" s="70"/>
      <c r="F284" s="70"/>
      <c r="G284" s="70"/>
      <c r="H284" s="71">
        <f>K218</f>
        <v>0</v>
      </c>
    </row>
    <row r="285" spans="2:21" x14ac:dyDescent="0.25">
      <c r="B285" s="99" t="s">
        <v>77</v>
      </c>
      <c r="C285" s="4"/>
      <c r="D285" s="4"/>
      <c r="E285" s="4"/>
      <c r="F285" s="4"/>
      <c r="G285" s="4"/>
      <c r="H285" s="72">
        <f>N277</f>
        <v>0</v>
      </c>
    </row>
    <row r="286" spans="2:21" x14ac:dyDescent="0.25">
      <c r="B286" s="95"/>
    </row>
    <row r="287" spans="2:21" x14ac:dyDescent="0.25">
      <c r="B287" s="100" t="s">
        <v>78</v>
      </c>
      <c r="C287" s="70"/>
      <c r="D287" s="70"/>
      <c r="E287" s="70"/>
      <c r="F287" s="70"/>
      <c r="G287" s="70"/>
      <c r="H287" s="70"/>
      <c r="I287" s="70"/>
      <c r="J287" s="70"/>
      <c r="K287" s="70"/>
      <c r="L287" s="73"/>
    </row>
    <row r="288" spans="2:21" x14ac:dyDescent="0.25">
      <c r="B288" s="101" t="s">
        <v>79</v>
      </c>
      <c r="L288" s="3"/>
    </row>
    <row r="289" spans="2:12" x14ac:dyDescent="0.25">
      <c r="B289" s="101" t="s">
        <v>80</v>
      </c>
      <c r="L289" s="3"/>
    </row>
    <row r="290" spans="2:12" x14ac:dyDescent="0.25">
      <c r="B290" s="101"/>
      <c r="L290" s="3"/>
    </row>
    <row r="291" spans="2:12" x14ac:dyDescent="0.25">
      <c r="B291" s="101" t="s">
        <v>81</v>
      </c>
      <c r="G291" s="74" t="str">
        <f>IFERROR(ASIN(($K$218-$K$217)/$I$154)*57.3,"")</f>
        <v/>
      </c>
      <c r="L291" s="3"/>
    </row>
    <row r="292" spans="2:12" x14ac:dyDescent="0.25">
      <c r="B292" s="101" t="s">
        <v>82</v>
      </c>
      <c r="G292" s="75">
        <f>I277</f>
        <v>0</v>
      </c>
      <c r="L292" s="3"/>
    </row>
    <row r="293" spans="2:12" x14ac:dyDescent="0.25">
      <c r="B293" s="101"/>
      <c r="G293" s="1" t="str">
        <f>IFERROR(ROUND(G291/G292,3),"")</f>
        <v/>
      </c>
      <c r="H293" s="1" t="s">
        <v>83</v>
      </c>
      <c r="L293" s="3"/>
    </row>
    <row r="294" spans="2:12" x14ac:dyDescent="0.25">
      <c r="B294" s="99"/>
      <c r="C294" s="4"/>
      <c r="D294" s="4"/>
      <c r="E294" s="4"/>
      <c r="F294" s="4"/>
      <c r="G294" s="4"/>
      <c r="H294" s="4" t="s">
        <v>84</v>
      </c>
      <c r="I294" s="4"/>
      <c r="J294" s="4"/>
      <c r="K294" s="4"/>
      <c r="L294" s="5"/>
    </row>
    <row r="295" spans="2:12" x14ac:dyDescent="0.25">
      <c r="B295" s="95"/>
    </row>
    <row r="296" spans="2:12" x14ac:dyDescent="0.25">
      <c r="B296" s="100" t="s">
        <v>85</v>
      </c>
      <c r="C296" s="76"/>
      <c r="D296" s="76"/>
      <c r="E296" s="70"/>
      <c r="F296" s="70"/>
      <c r="G296" s="70" t="s">
        <v>86</v>
      </c>
      <c r="H296" s="73" t="s">
        <v>87</v>
      </c>
    </row>
    <row r="297" spans="2:12" x14ac:dyDescent="0.25">
      <c r="B297" s="101" t="s">
        <v>88</v>
      </c>
      <c r="G297" s="44">
        <f>L160</f>
        <v>0</v>
      </c>
      <c r="H297" s="77">
        <f>L161</f>
        <v>0</v>
      </c>
    </row>
    <row r="298" spans="2:12" x14ac:dyDescent="0.25">
      <c r="B298" s="101"/>
      <c r="G298" s="2"/>
      <c r="H298" s="78"/>
    </row>
    <row r="299" spans="2:12" x14ac:dyDescent="0.25">
      <c r="B299" s="101" t="s">
        <v>89</v>
      </c>
      <c r="G299" s="79">
        <f>L154</f>
        <v>0</v>
      </c>
      <c r="H299" s="80">
        <f>L155</f>
        <v>0</v>
      </c>
    </row>
    <row r="300" spans="2:12" x14ac:dyDescent="0.25">
      <c r="B300" s="101"/>
      <c r="H300" s="3"/>
    </row>
    <row r="301" spans="2:12" x14ac:dyDescent="0.25">
      <c r="B301" s="101" t="s">
        <v>90</v>
      </c>
      <c r="G301" s="79">
        <f>K218</f>
        <v>0</v>
      </c>
      <c r="H301" s="80">
        <f>K219</f>
        <v>0</v>
      </c>
      <c r="I301" s="81"/>
    </row>
    <row r="302" spans="2:12" x14ac:dyDescent="0.25">
      <c r="B302" s="101" t="s">
        <v>91</v>
      </c>
      <c r="G302" s="82">
        <f>N277</f>
        <v>0</v>
      </c>
      <c r="H302" s="83">
        <f>N278</f>
        <v>0</v>
      </c>
      <c r="I302" s="81"/>
    </row>
    <row r="303" spans="2:12" x14ac:dyDescent="0.25">
      <c r="B303" s="101"/>
      <c r="G303" s="2"/>
      <c r="H303" s="78"/>
    </row>
    <row r="304" spans="2:12" x14ac:dyDescent="0.25">
      <c r="B304" s="101" t="s">
        <v>81</v>
      </c>
      <c r="G304" s="84" t="str">
        <f>G291</f>
        <v/>
      </c>
      <c r="H304" s="85" t="e">
        <f>ASIN(($K$219-$K$218)/$I$155)*57.3</f>
        <v>#DIV/0!</v>
      </c>
      <c r="I304" s="81"/>
    </row>
    <row r="305" spans="2:13" x14ac:dyDescent="0.25">
      <c r="B305" s="99" t="s">
        <v>82</v>
      </c>
      <c r="C305" s="4"/>
      <c r="D305" s="4"/>
      <c r="E305" s="4"/>
      <c r="F305" s="4"/>
      <c r="G305" s="86">
        <f>G292</f>
        <v>0</v>
      </c>
      <c r="H305" s="87">
        <f>I278</f>
        <v>0</v>
      </c>
      <c r="I305" s="81"/>
    </row>
    <row r="307" spans="2:13" x14ac:dyDescent="0.25">
      <c r="B307" s="100" t="s">
        <v>92</v>
      </c>
      <c r="C307" s="76"/>
      <c r="D307" s="70"/>
      <c r="E307" s="70"/>
      <c r="F307" s="70"/>
      <c r="G307" s="70"/>
      <c r="H307" s="70"/>
      <c r="I307" s="70"/>
      <c r="J307" s="70"/>
      <c r="K307" s="70"/>
      <c r="L307" s="70"/>
      <c r="M307" s="73"/>
    </row>
    <row r="308" spans="2:13" x14ac:dyDescent="0.25">
      <c r="B308" s="101" t="s">
        <v>93</v>
      </c>
      <c r="M308" s="3"/>
    </row>
    <row r="309" spans="2:13" x14ac:dyDescent="0.25">
      <c r="B309" s="101" t="s">
        <v>94</v>
      </c>
      <c r="M309" s="3"/>
    </row>
    <row r="310" spans="2:13" x14ac:dyDescent="0.25">
      <c r="B310" s="101" t="s">
        <v>95</v>
      </c>
      <c r="M310" s="3"/>
    </row>
    <row r="311" spans="2:13" x14ac:dyDescent="0.25">
      <c r="B311" s="99" t="s">
        <v>96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5"/>
    </row>
    <row r="313" spans="2:13" x14ac:dyDescent="0.25">
      <c r="B313" s="2" t="s">
        <v>97</v>
      </c>
    </row>
  </sheetData>
  <sheetProtection sheet="1" objects="1" scenarios="1" selectLockedCells="1"/>
  <conditionalFormatting sqref="D27:G41">
    <cfRule type="expression" dxfId="2" priority="3">
      <formula>OR($R$12=4,$R$12=7)</formula>
    </cfRule>
  </conditionalFormatting>
  <conditionalFormatting sqref="H15:H26">
    <cfRule type="expression" dxfId="1" priority="2">
      <formula>OR($R$12=1,$R$12=2,$R$12=3,$R$12=5,$R$12=6)</formula>
    </cfRule>
  </conditionalFormatting>
  <conditionalFormatting sqref="H45:H96">
    <cfRule type="expression" dxfId="0" priority="1">
      <formula>OR($R$12=4,$R$12=7)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57150</xdr:rowOff>
                  </from>
                  <to>
                    <xdr:col>2</xdr:col>
                    <xdr:colOff>57150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57150</xdr:rowOff>
                  </from>
                  <to>
                    <xdr:col>2</xdr:col>
                    <xdr:colOff>762000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2</xdr:col>
                    <xdr:colOff>847725</xdr:colOff>
                    <xdr:row>11</xdr:row>
                    <xdr:rowOff>47625</xdr:rowOff>
                  </from>
                  <to>
                    <xdr:col>3</xdr:col>
                    <xdr:colOff>238125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3</xdr:col>
                    <xdr:colOff>371475</xdr:colOff>
                    <xdr:row>11</xdr:row>
                    <xdr:rowOff>19050</xdr:rowOff>
                  </from>
                  <to>
                    <xdr:col>3</xdr:col>
                    <xdr:colOff>895350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3</xdr:col>
                    <xdr:colOff>1009650</xdr:colOff>
                    <xdr:row>11</xdr:row>
                    <xdr:rowOff>28575</xdr:rowOff>
                  </from>
                  <to>
                    <xdr:col>4</xdr:col>
                    <xdr:colOff>428625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4</xdr:col>
                    <xdr:colOff>561975</xdr:colOff>
                    <xdr:row>11</xdr:row>
                    <xdr:rowOff>38100</xdr:rowOff>
                  </from>
                  <to>
                    <xdr:col>5</xdr:col>
                    <xdr:colOff>76200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38100</xdr:rowOff>
                  </from>
                  <to>
                    <xdr:col>5</xdr:col>
                    <xdr:colOff>762000</xdr:colOff>
                    <xdr:row>11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FORD - Start Here - Data Table</vt:lpstr>
      <vt:lpstr>Lateral Distance Moved</vt:lpstr>
      <vt:lpstr>RC8, AB12</vt:lpstr>
      <vt:lpstr>RC6, RC7, RC7P, AB10, AB10P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M. Bruno</dc:creator>
  <cp:lastModifiedBy>John M. Bruno</cp:lastModifiedBy>
  <dcterms:created xsi:type="dcterms:W3CDTF">2022-01-19T16:29:22Z</dcterms:created>
  <dcterms:modified xsi:type="dcterms:W3CDTF">2022-02-28T18:02:26Z</dcterms:modified>
</cp:coreProperties>
</file>