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2021\Dropbox\IPTM EDR1 book for printing\EDR1 Reference Materials for Thumb drive Feb 2022 update\Templates and Sample Files\"/>
    </mc:Choice>
  </mc:AlternateContent>
  <xr:revisionPtr revIDLastSave="0" documentId="13_ncr:1_{82B188A2-C474-4EDE-8535-AC63672E6E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3 EDR Lat DV from accel + PDOF" sheetId="1" r:id="rId1"/>
    <sheet name="Side 4ms accel to DV 12+EDR" sheetId="2" r:id="rId2"/>
    <sheet name="04 06 EDR side DV data " sheetId="3" r:id="rId3"/>
    <sheet name="12, 13, 15 EDR Yaw Rate" sheetId="4" r:id="rId4"/>
    <sheet name="17, 19 EDR yaw rate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7" i="5" l="1"/>
  <c r="Y9" i="5"/>
  <c r="Y10" i="5" s="1"/>
  <c r="Y11" i="5" s="1"/>
  <c r="Y12" i="5" s="1"/>
  <c r="Y13" i="5" s="1"/>
  <c r="Y14" i="5" s="1"/>
  <c r="Y15" i="5" s="1"/>
  <c r="Y16" i="5" s="1"/>
  <c r="Y8" i="5"/>
  <c r="C28" i="4"/>
  <c r="D28" i="4" s="1"/>
  <c r="E28" i="4" s="1"/>
  <c r="F28" i="4" s="1"/>
  <c r="G28" i="4" s="1"/>
  <c r="H28" i="4" s="1"/>
  <c r="I28" i="4" s="1"/>
  <c r="J28" i="4" s="1"/>
  <c r="K28" i="4" s="1"/>
  <c r="L28" i="4" s="1"/>
  <c r="C28" i="5"/>
  <c r="D28" i="5" s="1"/>
  <c r="E28" i="5" s="1"/>
  <c r="F28" i="5" s="1"/>
  <c r="G28" i="5" s="1"/>
  <c r="H28" i="5" s="1"/>
  <c r="I28" i="5" s="1"/>
  <c r="J28" i="5" s="1"/>
  <c r="K28" i="5" s="1"/>
  <c r="L28" i="5" s="1"/>
  <c r="I25" i="1" l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M35" i="2" l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J35" i="2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E35" i="2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A35" i="2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M10" i="2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J10" i="2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D39" i="3" l="1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38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9" i="3"/>
  <c r="I10" i="3" l="1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M32" i="3" s="1"/>
  <c r="N32" i="3" s="1"/>
  <c r="I9" i="3"/>
  <c r="E10" i="2"/>
  <c r="G10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G9" i="2"/>
  <c r="E11" i="2" l="1"/>
  <c r="E12" i="2" s="1"/>
  <c r="G12" i="2" s="1"/>
  <c r="N35" i="3"/>
  <c r="P37" i="3" s="1"/>
  <c r="N33" i="3"/>
  <c r="N34" i="3" s="1"/>
  <c r="E13" i="2" l="1"/>
  <c r="E14" i="2" s="1"/>
  <c r="G11" i="2"/>
  <c r="G13" i="2"/>
  <c r="G14" i="2" l="1"/>
  <c r="E15" i="2"/>
  <c r="E16" i="2" l="1"/>
  <c r="G15" i="2"/>
  <c r="E17" i="2" l="1"/>
  <c r="G16" i="2"/>
  <c r="E18" i="2" l="1"/>
  <c r="G17" i="2"/>
  <c r="G18" i="2" l="1"/>
  <c r="E19" i="2"/>
  <c r="E20" i="2" l="1"/>
  <c r="G19" i="2"/>
  <c r="E21" i="2" l="1"/>
  <c r="G20" i="2"/>
  <c r="G21" i="2" l="1"/>
  <c r="E22" i="2"/>
  <c r="G22" i="2" l="1"/>
  <c r="E23" i="2"/>
  <c r="E24" i="2" l="1"/>
  <c r="G23" i="2"/>
  <c r="E25" i="2" l="1"/>
  <c r="G24" i="2"/>
  <c r="E26" i="2" l="1"/>
  <c r="G25" i="2"/>
  <c r="G26" i="2" l="1"/>
  <c r="E27" i="2"/>
  <c r="G27" i="2" l="1"/>
  <c r="E28" i="2"/>
  <c r="E29" i="2" l="1"/>
  <c r="G28" i="2"/>
  <c r="G29" i="2" l="1"/>
  <c r="E30" i="2"/>
  <c r="G30" i="2" l="1"/>
  <c r="E31" i="2"/>
  <c r="E32" i="2" l="1"/>
  <c r="G31" i="2"/>
  <c r="E33" i="2" l="1"/>
  <c r="G32" i="2"/>
  <c r="E34" i="2" l="1"/>
  <c r="G34" i="2" s="1"/>
  <c r="G33" i="2"/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39" i="1"/>
  <c r="I40" i="1"/>
  <c r="I41" i="1"/>
  <c r="I42" i="1"/>
  <c r="I43" i="1"/>
  <c r="I44" i="1"/>
  <c r="I45" i="1"/>
  <c r="I46" i="1"/>
  <c r="I47" i="1"/>
  <c r="I48" i="1"/>
  <c r="I9" i="1"/>
  <c r="H9" i="1"/>
  <c r="K9" i="1" s="1"/>
  <c r="J9" i="1" l="1"/>
  <c r="J10" i="1" l="1"/>
  <c r="H10" i="1"/>
  <c r="K10" i="1" s="1"/>
  <c r="G10" i="1"/>
  <c r="F11" i="1"/>
  <c r="H11" i="1" s="1"/>
  <c r="K11" i="1" s="1"/>
  <c r="F12" i="1" l="1"/>
  <c r="H12" i="1" s="1"/>
  <c r="K12" i="1" s="1"/>
  <c r="J11" i="1"/>
  <c r="G11" i="1"/>
  <c r="F13" i="1" l="1"/>
  <c r="H13" i="1" s="1"/>
  <c r="K13" i="1" s="1"/>
  <c r="J12" i="1"/>
  <c r="G12" i="1"/>
  <c r="F14" i="1" l="1"/>
  <c r="H14" i="1" s="1"/>
  <c r="K14" i="1" s="1"/>
  <c r="J13" i="1"/>
  <c r="G13" i="1"/>
  <c r="F15" i="1" l="1"/>
  <c r="H15" i="1" s="1"/>
  <c r="K15" i="1" s="1"/>
  <c r="J14" i="1"/>
  <c r="G14" i="1"/>
  <c r="F16" i="1" l="1"/>
  <c r="H16" i="1" s="1"/>
  <c r="K16" i="1" s="1"/>
  <c r="J15" i="1"/>
  <c r="G15" i="1"/>
  <c r="F17" i="1" l="1"/>
  <c r="H17" i="1" s="1"/>
  <c r="K17" i="1" s="1"/>
  <c r="J16" i="1"/>
  <c r="G16" i="1"/>
  <c r="F18" i="1" l="1"/>
  <c r="H18" i="1" s="1"/>
  <c r="K18" i="1" s="1"/>
  <c r="J17" i="1"/>
  <c r="G17" i="1"/>
  <c r="F19" i="1" l="1"/>
  <c r="H19" i="1" s="1"/>
  <c r="K19" i="1" s="1"/>
  <c r="J18" i="1"/>
  <c r="G18" i="1"/>
  <c r="F20" i="1" l="1"/>
  <c r="H20" i="1" s="1"/>
  <c r="K20" i="1" s="1"/>
  <c r="J19" i="1"/>
  <c r="G19" i="1"/>
  <c r="F21" i="1" l="1"/>
  <c r="H21" i="1" s="1"/>
  <c r="K21" i="1" s="1"/>
  <c r="J20" i="1"/>
  <c r="G20" i="1"/>
  <c r="F22" i="1" l="1"/>
  <c r="H22" i="1" s="1"/>
  <c r="K22" i="1" s="1"/>
  <c r="J21" i="1"/>
  <c r="G21" i="1"/>
  <c r="F23" i="1" l="1"/>
  <c r="H23" i="1" s="1"/>
  <c r="K23" i="1" s="1"/>
  <c r="J22" i="1"/>
  <c r="G22" i="1"/>
  <c r="F24" i="1" l="1"/>
  <c r="J23" i="1"/>
  <c r="G23" i="1"/>
  <c r="H24" i="1" l="1"/>
  <c r="K24" i="1" s="1"/>
  <c r="F25" i="1"/>
  <c r="F39" i="1"/>
  <c r="H39" i="1" s="1"/>
  <c r="K39" i="1" s="1"/>
  <c r="J24" i="1"/>
  <c r="G24" i="1"/>
  <c r="G25" i="1" l="1"/>
  <c r="F26" i="1"/>
  <c r="H25" i="1"/>
  <c r="K25" i="1" s="1"/>
  <c r="J25" i="1"/>
  <c r="F40" i="1"/>
  <c r="H40" i="1" s="1"/>
  <c r="K40" i="1" s="1"/>
  <c r="J39" i="1"/>
  <c r="G39" i="1"/>
  <c r="H26" i="1" l="1"/>
  <c r="K26" i="1" s="1"/>
  <c r="J26" i="1"/>
  <c r="F27" i="1"/>
  <c r="G26" i="1"/>
  <c r="F41" i="1"/>
  <c r="H41" i="1" s="1"/>
  <c r="K41" i="1" s="1"/>
  <c r="J40" i="1"/>
  <c r="G40" i="1"/>
  <c r="F28" i="1" l="1"/>
  <c r="H27" i="1"/>
  <c r="K27" i="1" s="1"/>
  <c r="J27" i="1"/>
  <c r="G27" i="1"/>
  <c r="F42" i="1"/>
  <c r="H42" i="1" s="1"/>
  <c r="K42" i="1" s="1"/>
  <c r="J41" i="1"/>
  <c r="G41" i="1"/>
  <c r="J28" i="1" l="1"/>
  <c r="F29" i="1"/>
  <c r="G28" i="1"/>
  <c r="H28" i="1"/>
  <c r="K28" i="1" s="1"/>
  <c r="F43" i="1"/>
  <c r="H43" i="1" s="1"/>
  <c r="K43" i="1" s="1"/>
  <c r="J42" i="1"/>
  <c r="G42" i="1"/>
  <c r="H29" i="1" l="1"/>
  <c r="K29" i="1" s="1"/>
  <c r="G29" i="1"/>
  <c r="F30" i="1"/>
  <c r="J29" i="1"/>
  <c r="F44" i="1"/>
  <c r="H44" i="1" s="1"/>
  <c r="K44" i="1" s="1"/>
  <c r="J43" i="1"/>
  <c r="G43" i="1"/>
  <c r="G30" i="1" l="1"/>
  <c r="H30" i="1"/>
  <c r="K30" i="1" s="1"/>
  <c r="F31" i="1"/>
  <c r="J30" i="1"/>
  <c r="F45" i="1"/>
  <c r="H45" i="1" s="1"/>
  <c r="K45" i="1" s="1"/>
  <c r="J44" i="1"/>
  <c r="G44" i="1"/>
  <c r="F32" i="1" l="1"/>
  <c r="G31" i="1"/>
  <c r="H31" i="1"/>
  <c r="K31" i="1" s="1"/>
  <c r="J31" i="1"/>
  <c r="F46" i="1"/>
  <c r="H46" i="1" s="1"/>
  <c r="K46" i="1" s="1"/>
  <c r="J45" i="1"/>
  <c r="G45" i="1"/>
  <c r="J32" i="1" l="1"/>
  <c r="F33" i="1"/>
  <c r="G32" i="1"/>
  <c r="H32" i="1"/>
  <c r="K32" i="1" s="1"/>
  <c r="F47" i="1"/>
  <c r="H47" i="1" s="1"/>
  <c r="K47" i="1" s="1"/>
  <c r="J46" i="1"/>
  <c r="G46" i="1"/>
  <c r="G33" i="1" l="1"/>
  <c r="J33" i="1"/>
  <c r="H33" i="1"/>
  <c r="K33" i="1" s="1"/>
  <c r="F34" i="1"/>
  <c r="F48" i="1"/>
  <c r="H48" i="1" s="1"/>
  <c r="K48" i="1" s="1"/>
  <c r="J47" i="1"/>
  <c r="G47" i="1"/>
  <c r="H34" i="1" l="1"/>
  <c r="K34" i="1" s="1"/>
  <c r="F35" i="1"/>
  <c r="G34" i="1"/>
  <c r="J34" i="1"/>
  <c r="J48" i="1"/>
  <c r="G48" i="1"/>
  <c r="G35" i="1" l="1"/>
  <c r="H35" i="1"/>
  <c r="K35" i="1" s="1"/>
  <c r="J35" i="1"/>
  <c r="F36" i="1"/>
  <c r="F37" i="1" l="1"/>
  <c r="G36" i="1"/>
  <c r="J36" i="1"/>
  <c r="H36" i="1"/>
  <c r="K36" i="1" s="1"/>
  <c r="F38" i="1" l="1"/>
  <c r="J37" i="1"/>
  <c r="G37" i="1"/>
  <c r="H37" i="1"/>
  <c r="K37" i="1" s="1"/>
  <c r="J38" i="1" l="1"/>
  <c r="G38" i="1"/>
  <c r="H38" i="1"/>
  <c r="K38" i="1" s="1"/>
</calcChain>
</file>

<file path=xl/sharedStrings.xml><?xml version="1.0" encoding="utf-8"?>
<sst xmlns="http://schemas.openxmlformats.org/spreadsheetml/2006/main" count="527" uniqueCount="104">
  <si>
    <t>Time (msec)</t>
  </si>
  <si>
    <t>Longitudinal Delta-V (MPH)</t>
  </si>
  <si>
    <t>Longitudinal Delta-V (km/h)</t>
  </si>
  <si>
    <t>Lateral Acceleration for Frontal/Rear Crash, Floor Sensor (m/sec^2)</t>
  </si>
  <si>
    <t>Power Supply Status</t>
  </si>
  <si>
    <t>PIDsEnd</t>
  </si>
  <si>
    <t>Lat DV from Floor Sensor, (MPH)</t>
  </si>
  <si>
    <t xml:space="preserve"> </t>
  </si>
  <si>
    <t>Toyota 13 EDR Lat Accel to Lat DV Template</t>
  </si>
  <si>
    <t>Lat DV (kph)</t>
  </si>
  <si>
    <t>INSTRUCTIONS</t>
  </si>
  <si>
    <t xml:space="preserve">LONGITUDINAL/LATERAL CRASH PULSE </t>
  </si>
  <si>
    <t>PASTE DATA BELOW</t>
  </si>
  <si>
    <t>PDOF in degrees</t>
  </si>
  <si>
    <t>$grey0.0</t>
  </si>
  <si>
    <t>$greyON</t>
  </si>
  <si>
    <t>Total DV</t>
  </si>
  <si>
    <t>Total DV (kph)</t>
  </si>
  <si>
    <t>CALCULATIONS - IMPERIAL</t>
  </si>
  <si>
    <t>CALCUALTIONS - METRIC</t>
  </si>
  <si>
    <t xml:space="preserve">Copy Columns A thru E from CSV file for 0-250ms </t>
  </si>
  <si>
    <t>Paste into Column A thru E below. D is metric and is hidden</t>
  </si>
  <si>
    <t>Long DV (KPH)</t>
  </si>
  <si>
    <t>While in CDR save data is CSV format</t>
  </si>
  <si>
    <t xml:space="preserve">Copy Lateral Accel from CSV file </t>
  </si>
  <si>
    <t>Paste into Column D below in cells D183-D208</t>
  </si>
  <si>
    <t>CALCULATIONS</t>
  </si>
  <si>
    <t>For when only side Accel is available</t>
  </si>
  <si>
    <t>LATERAL CRASH PULSE (1ST PRIOR EVENT, TRG 3 - TABLE 2 OF 2)</t>
  </si>
  <si>
    <t>Lateral Delta-V, Airbag ECU Sensor (MPH)</t>
  </si>
  <si>
    <t>Lateral Delta-V, Airbag ECU Sensor (km/h)</t>
  </si>
  <si>
    <t>Lateral Delta-V, B-Pillar Sensor (MPH)</t>
  </si>
  <si>
    <t>Lateral Delta-V, B-Pillar Sensor (km/h)</t>
  </si>
  <si>
    <t>Lateral Delta-V, C-Pillar Sensor (MPH)</t>
  </si>
  <si>
    <t>Lateral Delta-V, C-Pillar Sensor (km/h)</t>
  </si>
  <si>
    <t>LONGITUDINAL CRASH PULSE (MOST RECENT EVENT, TRG 4 - TABLE 2 OF 2)</t>
  </si>
  <si>
    <t>Type Time between Frontal and Side Event HERE (Negative if side is FIRST PRIOR event, Positive if side is MOST RECENT event)</t>
  </si>
  <si>
    <t>enter to left in ms</t>
  </si>
  <si>
    <t>Adjusted Time for Time Between Events</t>
  </si>
  <si>
    <t>Interpolated Value of X at Y peak</t>
  </si>
  <si>
    <t>Y over X</t>
  </si>
  <si>
    <t>ATAN</t>
  </si>
  <si>
    <t>Divide XMAX by COS PDOF</t>
  </si>
  <si>
    <t>PDOF at end of YDV</t>
  </si>
  <si>
    <t>COSINE PDOF</t>
  </si>
  <si>
    <t xml:space="preserve">TOTAL DELTA V </t>
  </si>
  <si>
    <t xml:space="preserve">1. Time Between Events </t>
  </si>
  <si>
    <t>2. Paste Lateral DV Data from same event as Longitudinal Below</t>
  </si>
  <si>
    <t>3. Paste Longitudinal Delta V from same event as lateral above H, below</t>
  </si>
  <si>
    <t>Total DV X divided by Cos PDOF</t>
  </si>
  <si>
    <t>Toyota 12/13/15 EDR Lat Accel to Lat DV Template</t>
  </si>
  <si>
    <t>04 06 EDR Side DV data - synchronize to Longtiudinal DV data and get total DV</t>
  </si>
  <si>
    <t xml:space="preserve">4. Type in X value for times just before and after side value </t>
  </si>
  <si>
    <t>tangent PDOF at end of Y data</t>
  </si>
  <si>
    <t>5. TYPE IN XMAX IN YELLOW TO RIGHT</t>
  </si>
  <si>
    <t xml:space="preserve">6. See Graph of XDV, YDV on same time scale, and total DV as calucalated from PDOF above </t>
  </si>
  <si>
    <t>Instructions</t>
  </si>
  <si>
    <t>Find the precrash data table from the event of interest</t>
  </si>
  <si>
    <t>PRE-CRASH DATA, -5 TO 0 SECONDS (MOST RECENT EVENT, TRG 3)</t>
  </si>
  <si>
    <t>Time (sec)</t>
  </si>
  <si>
    <t>0 (TRG)</t>
  </si>
  <si>
    <t>Vehicle Speed (MPH)</t>
  </si>
  <si>
    <t>Vehicle Speed (km/h)</t>
  </si>
  <si>
    <t>Accelerator Pedal, % Full (%)</t>
  </si>
  <si>
    <t>Percentage of Engine Throttle (%)</t>
  </si>
  <si>
    <t>Engine RPM (RPM)</t>
  </si>
  <si>
    <t>Motor RPM (RPM)</t>
  </si>
  <si>
    <t>Invalid</t>
  </si>
  <si>
    <t>Service Brake, ON/OFF</t>
  </si>
  <si>
    <t>OFF</t>
  </si>
  <si>
    <t>ON</t>
  </si>
  <si>
    <t>Brake Oil Pressure (Mpa)</t>
  </si>
  <si>
    <t>Longitudinal Acceleration , VSC Sensor (m/sec^2)</t>
  </si>
  <si>
    <t>Yaw Rate (deg/sec)</t>
  </si>
  <si>
    <t>Steering Input (degrees)</t>
  </si>
  <si>
    <t>Shift Position</t>
  </si>
  <si>
    <t>D</t>
  </si>
  <si>
    <t>Sequential Shift Range</t>
  </si>
  <si>
    <t>Undetermined</t>
  </si>
  <si>
    <t>Cruise Control Status</t>
  </si>
  <si>
    <t>Drive Mode, PWR</t>
  </si>
  <si>
    <t>Drive Mode, ECO</t>
  </si>
  <si>
    <t>Drive Mode, Sport</t>
  </si>
  <si>
    <t>Drive Mode, Snow</t>
  </si>
  <si>
    <t>Drive Mode, EV</t>
  </si>
  <si>
    <t>Fuel Injection Quantity (mm3/st)</t>
  </si>
  <si>
    <t>Heading Change (cumulative yaw)</t>
  </si>
  <si>
    <t>Paste the CSV data for the event of interest including the time row over the data below</t>
  </si>
  <si>
    <t>Heading Change in degrees (cumulative yaw)</t>
  </si>
  <si>
    <t>PRE-CRASH DATA -5 TO 0 SECONDS (MOST RECENT EVENT, TRG 1)</t>
  </si>
  <si>
    <t>Fuel Injection Quantity (mm^3/st)</t>
  </si>
  <si>
    <t>ABS Control Status</t>
  </si>
  <si>
    <t>BOS Control Status</t>
  </si>
  <si>
    <t>Longitudinal Acceleration , VSC Sensor (m/s^2)</t>
  </si>
  <si>
    <t>Yaw Rate (deg/s)</t>
  </si>
  <si>
    <t>VSC Control Status</t>
  </si>
  <si>
    <t>READY Signal</t>
  </si>
  <si>
    <t>Drive Mode, Power Train</t>
  </si>
  <si>
    <t>Drive mode select signal</t>
  </si>
  <si>
    <t>ON (enable)</t>
  </si>
  <si>
    <t>ECO</t>
  </si>
  <si>
    <t>TRG(0)</t>
  </si>
  <si>
    <t>Cumulative Heading Change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</si>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</sst>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8">
    <xf numFmtId="0" fontId="0" fillId="0" borderId="0" xfId="0"/>
    <xf numFmtId="0" fontId="0" fillId="33" borderId="0" xfId="0" applyFill="1"/>
    <xf numFmtId="164" fontId="0" fillId="34" borderId="0" xfId="0" applyNumberFormat="1" applyFill="1"/>
    <xf numFmtId="0" fontId="0" fillId="35" borderId="0" xfId="0" applyFill="1"/>
    <xf numFmtId="0" fontId="0" fillId="36" borderId="0" xfId="0" applyFill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6" fillId="33" borderId="0" xfId="0" applyFont="1" applyFill="1" applyAlignment="1">
      <alignment horizontal="center" wrapText="1"/>
    </xf>
    <xf numFmtId="0" fontId="16" fillId="34" borderId="0" xfId="0" applyFont="1" applyFill="1" applyAlignment="1">
      <alignment horizontal="center" wrapText="1"/>
    </xf>
    <xf numFmtId="0" fontId="16" fillId="34" borderId="0" xfId="0" applyFont="1" applyFill="1" applyAlignment="1">
      <alignment horizontal="center"/>
    </xf>
    <xf numFmtId="164" fontId="16" fillId="34" borderId="0" xfId="0" applyNumberFormat="1" applyFont="1" applyFill="1" applyAlignment="1">
      <alignment horizontal="center"/>
    </xf>
    <xf numFmtId="164" fontId="16" fillId="33" borderId="0" xfId="0" applyNumberFormat="1" applyFont="1" applyFill="1" applyAlignment="1">
      <alignment horizontal="center"/>
    </xf>
    <xf numFmtId="0" fontId="0" fillId="37" borderId="0" xfId="0" applyFill="1"/>
    <xf numFmtId="0" fontId="0" fillId="37" borderId="0" xfId="0" applyFill="1" applyAlignment="1">
      <alignment horizontal="center" wrapText="1"/>
    </xf>
    <xf numFmtId="0" fontId="16" fillId="37" borderId="0" xfId="0" applyFont="1" applyFill="1" applyAlignment="1">
      <alignment horizontal="center" wrapText="1"/>
    </xf>
    <xf numFmtId="164" fontId="0" fillId="37" borderId="0" xfId="0" applyNumberFormat="1" applyFill="1" applyAlignment="1">
      <alignment horizontal="center"/>
    </xf>
    <xf numFmtId="164" fontId="0" fillId="37" borderId="0" xfId="0" applyNumberFormat="1" applyFill="1"/>
    <xf numFmtId="164" fontId="16" fillId="37" borderId="0" xfId="0" applyNumberFormat="1" applyFont="1" applyFill="1" applyAlignment="1">
      <alignment horizontal="center"/>
    </xf>
    <xf numFmtId="0" fontId="0" fillId="38" borderId="0" xfId="0" applyFill="1"/>
    <xf numFmtId="0" fontId="18" fillId="33" borderId="0" xfId="0" applyFont="1" applyFill="1"/>
    <xf numFmtId="0" fontId="0" fillId="39" borderId="0" xfId="0" applyFill="1"/>
    <xf numFmtId="0" fontId="0" fillId="41" borderId="0" xfId="0" applyFill="1"/>
    <xf numFmtId="0" fontId="0" fillId="41" borderId="0" xfId="0" applyFill="1" applyAlignment="1">
      <alignment wrapText="1"/>
    </xf>
    <xf numFmtId="0" fontId="0" fillId="42" borderId="0" xfId="0" applyFill="1"/>
    <xf numFmtId="0" fontId="0" fillId="0" borderId="0" xfId="0"/>
    <xf numFmtId="0" fontId="0" fillId="0" borderId="0" xfId="0" applyAlignment="1">
      <alignment wrapText="1"/>
    </xf>
    <xf numFmtId="0" fontId="0" fillId="33" borderId="0" xfId="0" applyFill="1" applyAlignment="1">
      <alignment wrapText="1"/>
    </xf>
    <xf numFmtId="0" fontId="0" fillId="33" borderId="0" xfId="0" applyFill="1"/>
    <xf numFmtId="0" fontId="0" fillId="34" borderId="0" xfId="0" applyFill="1" applyAlignment="1">
      <alignment wrapText="1"/>
    </xf>
    <xf numFmtId="0" fontId="0" fillId="34" borderId="0" xfId="0" applyFill="1"/>
    <xf numFmtId="164" fontId="0" fillId="34" borderId="0" xfId="0" applyNumberFormat="1" applyFill="1"/>
    <xf numFmtId="0" fontId="0" fillId="35" borderId="0" xfId="0" applyFill="1"/>
    <xf numFmtId="0" fontId="0" fillId="36" borderId="0" xfId="0" applyFill="1"/>
    <xf numFmtId="0" fontId="0" fillId="40" borderId="0" xfId="0" applyFill="1"/>
    <xf numFmtId="0" fontId="0" fillId="40" borderId="0" xfId="0" applyFill="1" applyAlignment="1">
      <alignment wrapText="1"/>
    </xf>
    <xf numFmtId="164" fontId="0" fillId="40" borderId="0" xfId="0" applyNumberFormat="1" applyFill="1"/>
    <xf numFmtId="0" fontId="0" fillId="43" borderId="0" xfId="0" applyFill="1"/>
    <xf numFmtId="165" fontId="0" fillId="0" borderId="0" xfId="0" applyNumberFormat="1"/>
    <xf numFmtId="2" fontId="0" fillId="35" borderId="0" xfId="0" applyNumberFormat="1" applyFill="1"/>
    <xf numFmtId="164" fontId="0" fillId="35" borderId="0" xfId="0" applyNumberFormat="1" applyFill="1"/>
    <xf numFmtId="0" fontId="0" fillId="44" borderId="0" xfId="0" applyFill="1"/>
    <xf numFmtId="0" fontId="0" fillId="35" borderId="0" xfId="0" applyFill="1" applyAlignment="1">
      <alignment wrapText="1"/>
    </xf>
    <xf numFmtId="165" fontId="0" fillId="35" borderId="0" xfId="0" applyNumberFormat="1" applyFill="1"/>
    <xf numFmtId="164" fontId="0" fillId="33" borderId="0" xfId="0" applyNumberFormat="1" applyFill="1"/>
    <xf numFmtId="3" fontId="0" fillId="0" borderId="0" xfId="0" applyNumberFormat="1"/>
    <xf numFmtId="0" fontId="16" fillId="39" borderId="0" xfId="0" applyFont="1" applyFill="1"/>
    <xf numFmtId="0" fontId="0" fillId="45" borderId="0" xfId="0" applyFill="1"/>
    <xf numFmtId="0" fontId="16" fillId="45" borderId="0" xfId="0" applyFont="1" applyFill="1"/>
    <xf numFmtId="164" fontId="0" fillId="33" borderId="0" xfId="0" applyNumberFormat="1" applyFill="1" applyAlignment="1">
      <alignment horizontal="center" wrapText="1"/>
    </xf>
    <xf numFmtId="164" fontId="0" fillId="33" borderId="0" xfId="0" applyNumberFormat="1" applyFill="1" applyAlignment="1">
      <alignment horizontal="center"/>
    </xf>
    <xf numFmtId="0" fontId="19" fillId="45" borderId="0" xfId="0" applyFont="1" applyFill="1" applyAlignment="1">
      <alignment horizontal="center" wrapText="1"/>
    </xf>
    <xf numFmtId="0" fontId="19" fillId="4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45" borderId="0" xfId="0" applyFill="1" applyAlignment="1">
      <alignment horizontal="center" wrapText="1"/>
    </xf>
    <xf numFmtId="0" fontId="0" fillId="45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0" fontId="0" fillId="34" borderId="0" xfId="0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Frontal and Side Delta V vs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940479830797852E-2"/>
          <c:y val="0.15979498861047836"/>
          <c:w val="0.90986210916596588"/>
          <c:h val="0.77111515673297104"/>
        </c:manualLayout>
      </c:layout>
      <c:scatterChart>
        <c:scatterStyle val="lineMarker"/>
        <c:varyColors val="0"/>
        <c:ser>
          <c:idx val="0"/>
          <c:order val="0"/>
          <c:tx>
            <c:v>Y Delta V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'04 06 EDR side DV data '!$A$9:$A$33</c:f>
              <c:numCache>
                <c:formatCode>General</c:formatCode>
                <c:ptCount val="25"/>
                <c:pt idx="0">
                  <c:v>-22</c:v>
                </c:pt>
                <c:pt idx="1">
                  <c:v>-18</c:v>
                </c:pt>
                <c:pt idx="2">
                  <c:v>-14</c:v>
                </c:pt>
                <c:pt idx="3">
                  <c:v>-10</c:v>
                </c:pt>
                <c:pt idx="4">
                  <c:v>-6</c:v>
                </c:pt>
                <c:pt idx="5">
                  <c:v>-2</c:v>
                </c:pt>
                <c:pt idx="6">
                  <c:v>2</c:v>
                </c:pt>
                <c:pt idx="7">
                  <c:v>6</c:v>
                </c:pt>
                <c:pt idx="8">
                  <c:v>10</c:v>
                </c:pt>
                <c:pt idx="9">
                  <c:v>14</c:v>
                </c:pt>
                <c:pt idx="10">
                  <c:v>18</c:v>
                </c:pt>
                <c:pt idx="11">
                  <c:v>22</c:v>
                </c:pt>
                <c:pt idx="12">
                  <c:v>26</c:v>
                </c:pt>
                <c:pt idx="13">
                  <c:v>30</c:v>
                </c:pt>
                <c:pt idx="14">
                  <c:v>34</c:v>
                </c:pt>
                <c:pt idx="15">
                  <c:v>38</c:v>
                </c:pt>
                <c:pt idx="16">
                  <c:v>42</c:v>
                </c:pt>
                <c:pt idx="17">
                  <c:v>46</c:v>
                </c:pt>
                <c:pt idx="18">
                  <c:v>50</c:v>
                </c:pt>
                <c:pt idx="19">
                  <c:v>54</c:v>
                </c:pt>
                <c:pt idx="20">
                  <c:v>58</c:v>
                </c:pt>
                <c:pt idx="21">
                  <c:v>62</c:v>
                </c:pt>
                <c:pt idx="22">
                  <c:v>66</c:v>
                </c:pt>
                <c:pt idx="23">
                  <c:v>70</c:v>
                </c:pt>
                <c:pt idx="24">
                  <c:v>74</c:v>
                </c:pt>
              </c:numCache>
            </c:numRef>
          </c:xVal>
          <c:yVal>
            <c:numRef>
              <c:f>'04 06 EDR side DV data '!$B$9:$B$33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-0.1</c:v>
                </c:pt>
                <c:pt idx="6">
                  <c:v>-0.9</c:v>
                </c:pt>
                <c:pt idx="7">
                  <c:v>-2.1</c:v>
                </c:pt>
                <c:pt idx="8">
                  <c:v>-2.6</c:v>
                </c:pt>
                <c:pt idx="9">
                  <c:v>-3</c:v>
                </c:pt>
                <c:pt idx="10">
                  <c:v>-4.0999999999999996</c:v>
                </c:pt>
                <c:pt idx="11">
                  <c:v>-5.3</c:v>
                </c:pt>
                <c:pt idx="12">
                  <c:v>-6.9</c:v>
                </c:pt>
                <c:pt idx="13">
                  <c:v>-8</c:v>
                </c:pt>
                <c:pt idx="14">
                  <c:v>-8.1999999999999993</c:v>
                </c:pt>
                <c:pt idx="15">
                  <c:v>-9.6999999999999993</c:v>
                </c:pt>
                <c:pt idx="16">
                  <c:v>-11</c:v>
                </c:pt>
                <c:pt idx="17">
                  <c:v>-11.7</c:v>
                </c:pt>
                <c:pt idx="18">
                  <c:v>-12</c:v>
                </c:pt>
                <c:pt idx="19">
                  <c:v>-12.5</c:v>
                </c:pt>
                <c:pt idx="20">
                  <c:v>-12.9</c:v>
                </c:pt>
                <c:pt idx="21">
                  <c:v>-13.2</c:v>
                </c:pt>
                <c:pt idx="22">
                  <c:v>-13.5</c:v>
                </c:pt>
                <c:pt idx="23">
                  <c:v>-13.9</c:v>
                </c:pt>
                <c:pt idx="24">
                  <c:v>-14.2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E7-49E6-8DB9-A3D2E0DCFB4C}"/>
            </c:ext>
          </c:extLst>
        </c:ser>
        <c:ser>
          <c:idx val="1"/>
          <c:order val="1"/>
          <c:tx>
            <c:v>Frontal Delta V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'04 06 EDR side DV data '!$A$38:$A$57</c:f>
              <c:numCache>
                <c:formatCode>General</c:formatCode>
                <c:ptCount val="2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</c:numCache>
            </c:numRef>
          </c:xVal>
          <c:yVal>
            <c:numRef>
              <c:f>'04 06 EDR side DV data '!$B$38:$B$57</c:f>
              <c:numCache>
                <c:formatCode>General</c:formatCode>
                <c:ptCount val="20"/>
                <c:pt idx="0">
                  <c:v>-0.3</c:v>
                </c:pt>
                <c:pt idx="1">
                  <c:v>-0.9</c:v>
                </c:pt>
                <c:pt idx="2">
                  <c:v>-2.5</c:v>
                </c:pt>
                <c:pt idx="3">
                  <c:v>-4.5</c:v>
                </c:pt>
                <c:pt idx="4">
                  <c:v>-6</c:v>
                </c:pt>
                <c:pt idx="5">
                  <c:v>-7.8</c:v>
                </c:pt>
                <c:pt idx="6">
                  <c:v>-9.5</c:v>
                </c:pt>
                <c:pt idx="7">
                  <c:v>-10.3</c:v>
                </c:pt>
                <c:pt idx="8">
                  <c:v>-11.4</c:v>
                </c:pt>
                <c:pt idx="9">
                  <c:v>-12.1</c:v>
                </c:pt>
                <c:pt idx="10">
                  <c:v>-12.4</c:v>
                </c:pt>
                <c:pt idx="11">
                  <c:v>-12.9</c:v>
                </c:pt>
                <c:pt idx="12">
                  <c:v>-13.2</c:v>
                </c:pt>
                <c:pt idx="13">
                  <c:v>-13.5</c:v>
                </c:pt>
                <c:pt idx="14">
                  <c:v>-13.5</c:v>
                </c:pt>
                <c:pt idx="15">
                  <c:v>-13.7</c:v>
                </c:pt>
                <c:pt idx="16">
                  <c:v>-13.7</c:v>
                </c:pt>
                <c:pt idx="17">
                  <c:v>-13.6</c:v>
                </c:pt>
                <c:pt idx="18">
                  <c:v>-13.5</c:v>
                </c:pt>
                <c:pt idx="19">
                  <c:v>-13.5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E7-49E6-8DB9-A3D2E0DCFB4C}"/>
            </c:ext>
          </c:extLst>
        </c:ser>
        <c:ser>
          <c:idx val="2"/>
          <c:order val="2"/>
          <c:tx>
            <c:v>Total DV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'04 06 EDR side DV data '!$A$38:$A$57</c:f>
              <c:numCache>
                <c:formatCode>General</c:formatCode>
                <c:ptCount val="2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</c:numCache>
            </c:numRef>
          </c:xVal>
          <c:yVal>
            <c:numRef>
              <c:f>'04 06 EDR side DV data '!$D$38:$D$57</c:f>
              <c:numCache>
                <c:formatCode>0.0</c:formatCode>
                <c:ptCount val="20"/>
                <c:pt idx="0">
                  <c:v>-0.53641132434576766</c:v>
                </c:pt>
                <c:pt idx="1">
                  <c:v>-1.6092339730373029</c:v>
                </c:pt>
                <c:pt idx="2">
                  <c:v>-4.4700943695480637</c:v>
                </c:pt>
                <c:pt idx="3">
                  <c:v>-8.0461698651865152</c:v>
                </c:pt>
                <c:pt idx="4">
                  <c:v>-10.728226486915352</c:v>
                </c:pt>
                <c:pt idx="5">
                  <c:v>-13.946694432989958</c:v>
                </c:pt>
                <c:pt idx="6">
                  <c:v>-16.986358604282643</c:v>
                </c:pt>
                <c:pt idx="7">
                  <c:v>-18.416788802538022</c:v>
                </c:pt>
                <c:pt idx="8">
                  <c:v>-20.383630325139169</c:v>
                </c:pt>
                <c:pt idx="9">
                  <c:v>-21.635256748612626</c:v>
                </c:pt>
                <c:pt idx="10">
                  <c:v>-22.171668072958397</c:v>
                </c:pt>
                <c:pt idx="11">
                  <c:v>-23.065686946868009</c:v>
                </c:pt>
                <c:pt idx="12">
                  <c:v>-23.602098271213773</c:v>
                </c:pt>
                <c:pt idx="13">
                  <c:v>-24.138509595559544</c:v>
                </c:pt>
                <c:pt idx="14">
                  <c:v>-24.138509595559544</c:v>
                </c:pt>
                <c:pt idx="15">
                  <c:v>-24.496117145123389</c:v>
                </c:pt>
                <c:pt idx="16">
                  <c:v>-24.496117145123389</c:v>
                </c:pt>
                <c:pt idx="17">
                  <c:v>-24.317313370341466</c:v>
                </c:pt>
                <c:pt idx="18">
                  <c:v>-24.138509595559544</c:v>
                </c:pt>
                <c:pt idx="19">
                  <c:v>-24.138509595559544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D7-4267-9FC0-8898992AD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011327"/>
        <c:axId val="815407279"/>
      </c:scatterChart>
      <c:valAx>
        <c:axId val="1376011327"/>
        <c:scaling>
          <c:orientation val="minMax"/>
          <c:max val="200"/>
          <c:min val="-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since X Delta  V wakeup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5407279"/>
        <c:crossesAt val="-25"/>
        <c:crossBetween val="midCat"/>
        <c:majorUnit val="10"/>
      </c:valAx>
      <c:valAx>
        <c:axId val="81540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6011327"/>
        <c:crossesAt val="-25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554595288265023"/>
          <c:y val="0.1128106113172635"/>
          <c:w val="0.1420529740120513"/>
          <c:h val="0.16163906235858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39</xdr:row>
      <xdr:rowOff>167640</xdr:rowOff>
    </xdr:from>
    <xdr:to>
      <xdr:col>15</xdr:col>
      <xdr:colOff>358140</xdr:colOff>
      <xdr:row>61</xdr:row>
      <xdr:rowOff>121920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71C69D-3617-40AD-94B5-6714FECD0B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5"/>
  <sheetViews>
    <sheetView tabSelected="1" topLeftCell="A19" zoomScale="95" workbookViewId="0">
      <selection activeCell="F10" sqref="F10"/>
    </sheetView>
  </sheetViews>
  <sheetFormatPr defaultRowHeight="14.4" x14ac:dyDescent="0.3"/>
  <cols>
    <col min="2" max="2" width="12.6640625" customWidth="1"/>
    <col min="3" max="3" width="10.88671875" hidden="1" customWidth="1"/>
    <col min="4" max="4" width="16.109375" customWidth="1"/>
    <col min="11" max="11" width="13.6640625" customWidth="1"/>
  </cols>
  <sheetData>
    <row r="1" spans="1:12" ht="27.6" customHeight="1" x14ac:dyDescent="0.4">
      <c r="A1" s="19" t="s">
        <v>8</v>
      </c>
      <c r="B1" s="1"/>
      <c r="C1" s="1"/>
      <c r="D1" s="1"/>
      <c r="E1" s="1"/>
      <c r="F1" s="1"/>
    </row>
    <row r="2" spans="1:12" x14ac:dyDescent="0.3">
      <c r="A2" s="20" t="s">
        <v>10</v>
      </c>
      <c r="B2" s="20"/>
    </row>
    <row r="3" spans="1:12" x14ac:dyDescent="0.3">
      <c r="A3" s="3" t="s">
        <v>23</v>
      </c>
      <c r="B3" s="3"/>
      <c r="C3" s="3"/>
      <c r="D3" s="3"/>
    </row>
    <row r="4" spans="1:12" x14ac:dyDescent="0.3">
      <c r="A4" s="3" t="s">
        <v>20</v>
      </c>
      <c r="B4" s="3"/>
      <c r="C4" s="3"/>
      <c r="D4" s="3"/>
    </row>
    <row r="5" spans="1:12" x14ac:dyDescent="0.3">
      <c r="A5" s="3" t="s">
        <v>21</v>
      </c>
      <c r="B5" s="3"/>
      <c r="C5" s="3"/>
      <c r="D5" s="3"/>
    </row>
    <row r="7" spans="1:12" x14ac:dyDescent="0.3">
      <c r="A7" t="s">
        <v>11</v>
      </c>
      <c r="D7" s="1" t="s">
        <v>12</v>
      </c>
      <c r="F7" s="4" t="s">
        <v>18</v>
      </c>
      <c r="G7" s="4"/>
      <c r="H7" s="4"/>
      <c r="I7" s="12" t="s">
        <v>19</v>
      </c>
      <c r="J7" s="12"/>
      <c r="K7" s="12"/>
      <c r="L7" s="18"/>
    </row>
    <row r="8" spans="1:12" ht="78.75" customHeight="1" x14ac:dyDescent="0.3">
      <c r="A8" s="5" t="s">
        <v>0</v>
      </c>
      <c r="B8" s="6" t="s">
        <v>1</v>
      </c>
      <c r="C8" s="6" t="s">
        <v>2</v>
      </c>
      <c r="D8" s="7" t="s">
        <v>3</v>
      </c>
      <c r="E8" s="6" t="s">
        <v>4</v>
      </c>
      <c r="F8" s="8" t="s">
        <v>6</v>
      </c>
      <c r="G8" s="8" t="s">
        <v>13</v>
      </c>
      <c r="H8" s="8" t="s">
        <v>16</v>
      </c>
      <c r="I8" s="14" t="s">
        <v>22</v>
      </c>
      <c r="J8" s="13" t="s">
        <v>9</v>
      </c>
      <c r="K8" s="14" t="s">
        <v>17</v>
      </c>
    </row>
    <row r="9" spans="1:12" ht="15.6" customHeight="1" x14ac:dyDescent="0.3">
      <c r="A9" s="5">
        <v>0</v>
      </c>
      <c r="B9">
        <v>0</v>
      </c>
      <c r="D9" s="24">
        <v>-581</v>
      </c>
      <c r="F9" s="9">
        <v>0</v>
      </c>
      <c r="G9" s="9" t="s">
        <v>7</v>
      </c>
      <c r="H9" s="10">
        <f>SQRT(B9*B9+F9*F9)</f>
        <v>0</v>
      </c>
      <c r="I9" s="17">
        <f>C9</f>
        <v>0</v>
      </c>
      <c r="J9" s="15">
        <f>F9*1.609</f>
        <v>0</v>
      </c>
      <c r="K9" s="16">
        <f t="shared" ref="K9:K48" si="0">H9*1.609</f>
        <v>0</v>
      </c>
    </row>
    <row r="10" spans="1:12" x14ac:dyDescent="0.3">
      <c r="A10" s="5">
        <v>10</v>
      </c>
      <c r="B10">
        <v>0</v>
      </c>
      <c r="D10" s="24">
        <v>-517</v>
      </c>
      <c r="F10" s="10" t="s">
        <v>103</v>
      </c>
      <c r="G10" s="10" t="e">
        <f>ATAN(F10/B10)*57.3</f>
        <v>#VALUE!</v>
      </c>
      <c r="H10" s="10" t="e">
        <f t="shared" ref="H10:H48" si="1">SQRT(B10*B10+F10*F10)</f>
        <v>#VALUE!</v>
      </c>
      <c r="I10" s="17">
        <f t="shared" ref="I10:I48" si="2">C10</f>
        <v>0</v>
      </c>
      <c r="J10" s="15" t="e">
        <f>F10*1.609</f>
        <v>#VALUE!</v>
      </c>
      <c r="K10" s="16" t="e">
        <f t="shared" si="0"/>
        <v>#VALUE!</v>
      </c>
    </row>
    <row r="11" spans="1:12" x14ac:dyDescent="0.3">
      <c r="A11" s="5">
        <v>20</v>
      </c>
      <c r="B11">
        <v>0</v>
      </c>
      <c r="D11" s="24">
        <v>-453</v>
      </c>
      <c r="F11" s="10" t="e">
        <f t="shared" ref="F11:F48" si="3">F10+D11/9.8*32.2/1.466*0.01</f>
        <v>#VALUE!</v>
      </c>
      <c r="G11" s="10" t="e">
        <f t="shared" ref="G11:G48" si="4">ATAN(F11/B11)*57.3</f>
        <v>#VALUE!</v>
      </c>
      <c r="H11" s="10" t="e">
        <f t="shared" si="1"/>
        <v>#VALUE!</v>
      </c>
      <c r="I11" s="17">
        <f t="shared" si="2"/>
        <v>0</v>
      </c>
      <c r="J11" s="15" t="e">
        <f t="shared" ref="J11:J48" si="5">F11*1.609</f>
        <v>#VALUE!</v>
      </c>
      <c r="K11" s="16" t="e">
        <f t="shared" si="0"/>
        <v>#VALUE!</v>
      </c>
    </row>
    <row r="12" spans="1:12" x14ac:dyDescent="0.3">
      <c r="A12" s="5">
        <v>30</v>
      </c>
      <c r="B12" s="24">
        <v>0</v>
      </c>
      <c r="D12" s="24">
        <v>-389</v>
      </c>
      <c r="F12" s="10" t="e">
        <f t="shared" si="3"/>
        <v>#VALUE!</v>
      </c>
      <c r="G12" s="10" t="e">
        <f t="shared" si="4"/>
        <v>#VALUE!</v>
      </c>
      <c r="H12" s="10" t="e">
        <f t="shared" si="1"/>
        <v>#VALUE!</v>
      </c>
      <c r="I12" s="17">
        <f t="shared" si="2"/>
        <v>0</v>
      </c>
      <c r="J12" s="15" t="e">
        <f t="shared" si="5"/>
        <v>#VALUE!</v>
      </c>
      <c r="K12" s="16" t="e">
        <f t="shared" si="0"/>
        <v>#VALUE!</v>
      </c>
    </row>
    <row r="13" spans="1:12" x14ac:dyDescent="0.3">
      <c r="A13" s="5">
        <v>40</v>
      </c>
      <c r="B13" s="24">
        <v>0</v>
      </c>
      <c r="D13" s="24">
        <v>-325</v>
      </c>
      <c r="F13" s="10" t="e">
        <f t="shared" si="3"/>
        <v>#VALUE!</v>
      </c>
      <c r="G13" s="10" t="e">
        <f t="shared" si="4"/>
        <v>#VALUE!</v>
      </c>
      <c r="H13" s="10" t="e">
        <f t="shared" si="1"/>
        <v>#VALUE!</v>
      </c>
      <c r="I13" s="17">
        <f t="shared" si="2"/>
        <v>0</v>
      </c>
      <c r="J13" s="15" t="e">
        <f t="shared" si="5"/>
        <v>#VALUE!</v>
      </c>
      <c r="K13" s="16" t="e">
        <f t="shared" si="0"/>
        <v>#VALUE!</v>
      </c>
    </row>
    <row r="14" spans="1:12" x14ac:dyDescent="0.3">
      <c r="A14" s="5">
        <v>50</v>
      </c>
      <c r="B14" s="24">
        <v>0</v>
      </c>
      <c r="D14" s="24">
        <v>-261</v>
      </c>
      <c r="F14" s="10" t="e">
        <f t="shared" si="3"/>
        <v>#VALUE!</v>
      </c>
      <c r="G14" s="10" t="e">
        <f t="shared" si="4"/>
        <v>#VALUE!</v>
      </c>
      <c r="H14" s="10" t="e">
        <f t="shared" si="1"/>
        <v>#VALUE!</v>
      </c>
      <c r="I14" s="17">
        <f t="shared" si="2"/>
        <v>0</v>
      </c>
      <c r="J14" s="15" t="e">
        <f t="shared" si="5"/>
        <v>#VALUE!</v>
      </c>
      <c r="K14" s="16" t="e">
        <f t="shared" si="0"/>
        <v>#VALUE!</v>
      </c>
    </row>
    <row r="15" spans="1:12" x14ac:dyDescent="0.3">
      <c r="A15" s="5">
        <v>60</v>
      </c>
      <c r="B15" s="24">
        <v>0</v>
      </c>
      <c r="D15" s="24">
        <v>-197</v>
      </c>
      <c r="F15" s="10" t="e">
        <f t="shared" si="3"/>
        <v>#VALUE!</v>
      </c>
      <c r="G15" s="10" t="e">
        <f t="shared" si="4"/>
        <v>#VALUE!</v>
      </c>
      <c r="H15" s="10" t="e">
        <f t="shared" si="1"/>
        <v>#VALUE!</v>
      </c>
      <c r="I15" s="17">
        <f t="shared" si="2"/>
        <v>0</v>
      </c>
      <c r="J15" s="15" t="e">
        <f t="shared" si="5"/>
        <v>#VALUE!</v>
      </c>
      <c r="K15" s="16" t="e">
        <f t="shared" si="0"/>
        <v>#VALUE!</v>
      </c>
    </row>
    <row r="16" spans="1:12" x14ac:dyDescent="0.3">
      <c r="A16" s="5">
        <v>70</v>
      </c>
      <c r="B16" s="24">
        <v>0</v>
      </c>
      <c r="D16" s="24">
        <v>-133</v>
      </c>
      <c r="F16" s="10" t="e">
        <f t="shared" si="3"/>
        <v>#VALUE!</v>
      </c>
      <c r="G16" s="10" t="e">
        <f t="shared" si="4"/>
        <v>#VALUE!</v>
      </c>
      <c r="H16" s="10" t="e">
        <f t="shared" si="1"/>
        <v>#VALUE!</v>
      </c>
      <c r="I16" s="17">
        <f t="shared" si="2"/>
        <v>0</v>
      </c>
      <c r="J16" s="15" t="e">
        <f t="shared" si="5"/>
        <v>#VALUE!</v>
      </c>
      <c r="K16" s="16" t="e">
        <f t="shared" si="0"/>
        <v>#VALUE!</v>
      </c>
    </row>
    <row r="17" spans="1:11" x14ac:dyDescent="0.3">
      <c r="A17" s="5">
        <v>80</v>
      </c>
      <c r="B17" s="24">
        <v>0</v>
      </c>
      <c r="D17" s="24">
        <v>-69</v>
      </c>
      <c r="F17" s="10" t="e">
        <f t="shared" si="3"/>
        <v>#VALUE!</v>
      </c>
      <c r="G17" s="10" t="e">
        <f t="shared" si="4"/>
        <v>#VALUE!</v>
      </c>
      <c r="H17" s="10" t="e">
        <f t="shared" si="1"/>
        <v>#VALUE!</v>
      </c>
      <c r="I17" s="17">
        <f t="shared" si="2"/>
        <v>0</v>
      </c>
      <c r="J17" s="15" t="e">
        <f t="shared" si="5"/>
        <v>#VALUE!</v>
      </c>
      <c r="K17" s="16" t="e">
        <f t="shared" si="0"/>
        <v>#VALUE!</v>
      </c>
    </row>
    <row r="18" spans="1:11" x14ac:dyDescent="0.3">
      <c r="A18" s="5">
        <v>90</v>
      </c>
      <c r="B18" s="24">
        <v>0</v>
      </c>
      <c r="D18" s="24">
        <v>-5</v>
      </c>
      <c r="F18" s="10" t="e">
        <f t="shared" si="3"/>
        <v>#VALUE!</v>
      </c>
      <c r="G18" s="10" t="e">
        <f t="shared" si="4"/>
        <v>#VALUE!</v>
      </c>
      <c r="H18" s="10" t="e">
        <f t="shared" si="1"/>
        <v>#VALUE!</v>
      </c>
      <c r="I18" s="17">
        <f t="shared" si="2"/>
        <v>0</v>
      </c>
      <c r="J18" s="15" t="e">
        <f t="shared" si="5"/>
        <v>#VALUE!</v>
      </c>
      <c r="K18" s="16" t="e">
        <f t="shared" si="0"/>
        <v>#VALUE!</v>
      </c>
    </row>
    <row r="19" spans="1:11" x14ac:dyDescent="0.3">
      <c r="A19" s="5">
        <v>100</v>
      </c>
      <c r="B19" s="24">
        <v>0</v>
      </c>
      <c r="D19" s="24">
        <v>59</v>
      </c>
      <c r="F19" s="10" t="e">
        <f t="shared" si="3"/>
        <v>#VALUE!</v>
      </c>
      <c r="G19" s="10" t="e">
        <f t="shared" si="4"/>
        <v>#VALUE!</v>
      </c>
      <c r="H19" s="10" t="e">
        <f t="shared" si="1"/>
        <v>#VALUE!</v>
      </c>
      <c r="I19" s="17">
        <f t="shared" si="2"/>
        <v>0</v>
      </c>
      <c r="J19" s="15" t="e">
        <f t="shared" si="5"/>
        <v>#VALUE!</v>
      </c>
      <c r="K19" s="16" t="e">
        <f t="shared" si="0"/>
        <v>#VALUE!</v>
      </c>
    </row>
    <row r="20" spans="1:11" x14ac:dyDescent="0.3">
      <c r="A20" s="5">
        <v>110</v>
      </c>
      <c r="B20" s="24">
        <v>0</v>
      </c>
      <c r="D20" s="24">
        <v>123</v>
      </c>
      <c r="F20" s="10" t="e">
        <f t="shared" si="3"/>
        <v>#VALUE!</v>
      </c>
      <c r="G20" s="10" t="e">
        <f t="shared" si="4"/>
        <v>#VALUE!</v>
      </c>
      <c r="H20" s="10" t="e">
        <f t="shared" si="1"/>
        <v>#VALUE!</v>
      </c>
      <c r="I20" s="17">
        <f t="shared" si="2"/>
        <v>0</v>
      </c>
      <c r="J20" s="15" t="e">
        <f t="shared" si="5"/>
        <v>#VALUE!</v>
      </c>
      <c r="K20" s="16" t="e">
        <f t="shared" si="0"/>
        <v>#VALUE!</v>
      </c>
    </row>
    <row r="21" spans="1:11" x14ac:dyDescent="0.3">
      <c r="A21" s="5">
        <v>120</v>
      </c>
      <c r="B21" s="24">
        <v>0</v>
      </c>
      <c r="D21" s="24">
        <v>187</v>
      </c>
      <c r="F21" s="10" t="e">
        <f t="shared" si="3"/>
        <v>#VALUE!</v>
      </c>
      <c r="G21" s="10" t="e">
        <f t="shared" si="4"/>
        <v>#VALUE!</v>
      </c>
      <c r="H21" s="10" t="e">
        <f t="shared" si="1"/>
        <v>#VALUE!</v>
      </c>
      <c r="I21" s="17">
        <f t="shared" si="2"/>
        <v>0</v>
      </c>
      <c r="J21" s="15" t="e">
        <f t="shared" si="5"/>
        <v>#VALUE!</v>
      </c>
      <c r="K21" s="16" t="e">
        <f t="shared" si="0"/>
        <v>#VALUE!</v>
      </c>
    </row>
    <row r="22" spans="1:11" x14ac:dyDescent="0.3">
      <c r="A22" s="5">
        <v>130</v>
      </c>
      <c r="B22" s="24">
        <v>0</v>
      </c>
      <c r="D22" s="24">
        <v>251</v>
      </c>
      <c r="F22" s="11" t="e">
        <f t="shared" si="3"/>
        <v>#VALUE!</v>
      </c>
      <c r="G22" s="11" t="e">
        <f t="shared" si="4"/>
        <v>#VALUE!</v>
      </c>
      <c r="H22" s="10" t="e">
        <f t="shared" si="1"/>
        <v>#VALUE!</v>
      </c>
      <c r="I22" s="17">
        <f t="shared" si="2"/>
        <v>0</v>
      </c>
      <c r="J22" s="15" t="e">
        <f t="shared" si="5"/>
        <v>#VALUE!</v>
      </c>
      <c r="K22" s="16" t="e">
        <f t="shared" si="0"/>
        <v>#VALUE!</v>
      </c>
    </row>
    <row r="23" spans="1:11" x14ac:dyDescent="0.3">
      <c r="A23" s="5">
        <v>140</v>
      </c>
      <c r="B23" s="24">
        <v>0</v>
      </c>
      <c r="D23" s="24">
        <v>315</v>
      </c>
      <c r="F23" s="10" t="e">
        <f t="shared" si="3"/>
        <v>#VALUE!</v>
      </c>
      <c r="G23" s="10" t="e">
        <f t="shared" si="4"/>
        <v>#VALUE!</v>
      </c>
      <c r="H23" s="10" t="e">
        <f t="shared" si="1"/>
        <v>#VALUE!</v>
      </c>
      <c r="I23" s="17">
        <f t="shared" si="2"/>
        <v>0</v>
      </c>
      <c r="J23" s="15" t="e">
        <f t="shared" si="5"/>
        <v>#VALUE!</v>
      </c>
      <c r="K23" s="16" t="e">
        <f t="shared" si="0"/>
        <v>#VALUE!</v>
      </c>
    </row>
    <row r="24" spans="1:11" x14ac:dyDescent="0.3">
      <c r="A24" s="5">
        <v>150</v>
      </c>
      <c r="B24" s="24">
        <v>0</v>
      </c>
      <c r="D24" s="24">
        <v>379</v>
      </c>
      <c r="F24" s="10" t="e">
        <f t="shared" si="3"/>
        <v>#VALUE!</v>
      </c>
      <c r="G24" s="10" t="e">
        <f t="shared" si="4"/>
        <v>#VALUE!</v>
      </c>
      <c r="H24" s="10" t="e">
        <f t="shared" si="1"/>
        <v>#VALUE!</v>
      </c>
      <c r="I24" s="17">
        <f t="shared" si="2"/>
        <v>0</v>
      </c>
      <c r="J24" s="15" t="e">
        <f t="shared" si="5"/>
        <v>#VALUE!</v>
      </c>
      <c r="K24" s="16" t="e">
        <f t="shared" si="0"/>
        <v>#VALUE!</v>
      </c>
    </row>
    <row r="25" spans="1:11" s="24" customFormat="1" x14ac:dyDescent="0.3">
      <c r="A25" s="5">
        <v>160</v>
      </c>
      <c r="B25" s="24">
        <v>0</v>
      </c>
      <c r="D25" s="24">
        <v>443</v>
      </c>
      <c r="F25" s="10" t="e">
        <f t="shared" ref="F25:F38" si="6">F24+D25/9.8*32.2/1.466*0.01</f>
        <v>#VALUE!</v>
      </c>
      <c r="G25" s="10" t="e">
        <f t="shared" ref="G25:G38" si="7">ATAN(F25/B25)*57.3</f>
        <v>#VALUE!</v>
      </c>
      <c r="H25" s="10" t="e">
        <f t="shared" ref="H25:H38" si="8">SQRT(B25*B25+F25*F25)</f>
        <v>#VALUE!</v>
      </c>
      <c r="I25" s="17">
        <f t="shared" ref="I25:I38" si="9">C25</f>
        <v>0</v>
      </c>
      <c r="J25" s="15" t="e">
        <f t="shared" ref="J25:J38" si="10">F25*1.609</f>
        <v>#VALUE!</v>
      </c>
      <c r="K25" s="16" t="e">
        <f t="shared" ref="K25:K38" si="11">H25*1.609</f>
        <v>#VALUE!</v>
      </c>
    </row>
    <row r="26" spans="1:11" s="24" customFormat="1" x14ac:dyDescent="0.3">
      <c r="A26" s="5">
        <v>170</v>
      </c>
      <c r="B26" s="24">
        <v>0</v>
      </c>
      <c r="D26" s="24">
        <v>507</v>
      </c>
      <c r="F26" s="10" t="e">
        <f t="shared" si="6"/>
        <v>#VALUE!</v>
      </c>
      <c r="G26" s="10" t="e">
        <f t="shared" si="7"/>
        <v>#VALUE!</v>
      </c>
      <c r="H26" s="10" t="e">
        <f t="shared" si="8"/>
        <v>#VALUE!</v>
      </c>
      <c r="I26" s="17">
        <f t="shared" si="9"/>
        <v>0</v>
      </c>
      <c r="J26" s="15" t="e">
        <f t="shared" si="10"/>
        <v>#VALUE!</v>
      </c>
      <c r="K26" s="16" t="e">
        <f t="shared" si="11"/>
        <v>#VALUE!</v>
      </c>
    </row>
    <row r="27" spans="1:11" s="24" customFormat="1" x14ac:dyDescent="0.3">
      <c r="A27" s="5">
        <v>180</v>
      </c>
      <c r="B27" s="24">
        <v>0</v>
      </c>
      <c r="D27" s="24">
        <v>571</v>
      </c>
      <c r="F27" s="10" t="e">
        <f t="shared" si="6"/>
        <v>#VALUE!</v>
      </c>
      <c r="G27" s="10" t="e">
        <f t="shared" si="7"/>
        <v>#VALUE!</v>
      </c>
      <c r="H27" s="10" t="e">
        <f t="shared" si="8"/>
        <v>#VALUE!</v>
      </c>
      <c r="I27" s="17">
        <f t="shared" si="9"/>
        <v>0</v>
      </c>
      <c r="J27" s="15" t="e">
        <f t="shared" si="10"/>
        <v>#VALUE!</v>
      </c>
      <c r="K27" s="16" t="e">
        <f t="shared" si="11"/>
        <v>#VALUE!</v>
      </c>
    </row>
    <row r="28" spans="1:11" s="24" customFormat="1" x14ac:dyDescent="0.3">
      <c r="A28" s="5">
        <v>190</v>
      </c>
      <c r="B28" s="24">
        <v>0</v>
      </c>
      <c r="D28" s="24">
        <v>635</v>
      </c>
      <c r="F28" s="10" t="e">
        <f t="shared" si="6"/>
        <v>#VALUE!</v>
      </c>
      <c r="G28" s="10" t="e">
        <f t="shared" si="7"/>
        <v>#VALUE!</v>
      </c>
      <c r="H28" s="10" t="e">
        <f t="shared" si="8"/>
        <v>#VALUE!</v>
      </c>
      <c r="I28" s="17">
        <f t="shared" si="9"/>
        <v>0</v>
      </c>
      <c r="J28" s="15" t="e">
        <f t="shared" si="10"/>
        <v>#VALUE!</v>
      </c>
      <c r="K28" s="16" t="e">
        <f t="shared" si="11"/>
        <v>#VALUE!</v>
      </c>
    </row>
    <row r="29" spans="1:11" s="24" customFormat="1" x14ac:dyDescent="0.3">
      <c r="A29" s="5">
        <v>200</v>
      </c>
      <c r="B29" s="24">
        <v>0</v>
      </c>
      <c r="D29" s="24">
        <v>699</v>
      </c>
      <c r="F29" s="10" t="e">
        <f t="shared" si="6"/>
        <v>#VALUE!</v>
      </c>
      <c r="G29" s="10" t="e">
        <f t="shared" si="7"/>
        <v>#VALUE!</v>
      </c>
      <c r="H29" s="10" t="e">
        <f t="shared" si="8"/>
        <v>#VALUE!</v>
      </c>
      <c r="I29" s="17">
        <f t="shared" si="9"/>
        <v>0</v>
      </c>
      <c r="J29" s="15" t="e">
        <f t="shared" si="10"/>
        <v>#VALUE!</v>
      </c>
      <c r="K29" s="16" t="e">
        <f t="shared" si="11"/>
        <v>#VALUE!</v>
      </c>
    </row>
    <row r="30" spans="1:11" s="24" customFormat="1" x14ac:dyDescent="0.3">
      <c r="A30" s="5">
        <v>210</v>
      </c>
      <c r="B30" s="24">
        <v>0</v>
      </c>
      <c r="D30" s="24">
        <v>763</v>
      </c>
      <c r="F30" s="10" t="e">
        <f t="shared" si="6"/>
        <v>#VALUE!</v>
      </c>
      <c r="G30" s="10" t="e">
        <f t="shared" si="7"/>
        <v>#VALUE!</v>
      </c>
      <c r="H30" s="10" t="e">
        <f t="shared" si="8"/>
        <v>#VALUE!</v>
      </c>
      <c r="I30" s="17">
        <f t="shared" si="9"/>
        <v>0</v>
      </c>
      <c r="J30" s="15" t="e">
        <f t="shared" si="10"/>
        <v>#VALUE!</v>
      </c>
      <c r="K30" s="16" t="e">
        <f t="shared" si="11"/>
        <v>#VALUE!</v>
      </c>
    </row>
    <row r="31" spans="1:11" s="24" customFormat="1" x14ac:dyDescent="0.3">
      <c r="A31" s="5">
        <v>220</v>
      </c>
      <c r="B31" s="24">
        <v>0</v>
      </c>
      <c r="D31" s="24">
        <v>827</v>
      </c>
      <c r="F31" s="10" t="e">
        <f t="shared" si="6"/>
        <v>#VALUE!</v>
      </c>
      <c r="G31" s="10" t="e">
        <f t="shared" si="7"/>
        <v>#VALUE!</v>
      </c>
      <c r="H31" s="10" t="e">
        <f t="shared" si="8"/>
        <v>#VALUE!</v>
      </c>
      <c r="I31" s="17">
        <f t="shared" si="9"/>
        <v>0</v>
      </c>
      <c r="J31" s="15" t="e">
        <f t="shared" si="10"/>
        <v>#VALUE!</v>
      </c>
      <c r="K31" s="16" t="e">
        <f t="shared" si="11"/>
        <v>#VALUE!</v>
      </c>
    </row>
    <row r="32" spans="1:11" s="24" customFormat="1" x14ac:dyDescent="0.3">
      <c r="A32" s="5">
        <v>230</v>
      </c>
      <c r="B32" s="24">
        <v>0</v>
      </c>
      <c r="D32" s="24">
        <v>891</v>
      </c>
      <c r="F32" s="10" t="e">
        <f t="shared" si="6"/>
        <v>#VALUE!</v>
      </c>
      <c r="G32" s="10" t="e">
        <f t="shared" si="7"/>
        <v>#VALUE!</v>
      </c>
      <c r="H32" s="10" t="e">
        <f t="shared" si="8"/>
        <v>#VALUE!</v>
      </c>
      <c r="I32" s="17">
        <f t="shared" si="9"/>
        <v>0</v>
      </c>
      <c r="J32" s="15" t="e">
        <f t="shared" si="10"/>
        <v>#VALUE!</v>
      </c>
      <c r="K32" s="16" t="e">
        <f t="shared" si="11"/>
        <v>#VALUE!</v>
      </c>
    </row>
    <row r="33" spans="1:11" s="24" customFormat="1" x14ac:dyDescent="0.3">
      <c r="A33" s="5">
        <v>240</v>
      </c>
      <c r="B33" s="24">
        <v>0</v>
      </c>
      <c r="D33" s="24">
        <v>955</v>
      </c>
      <c r="F33" s="10" t="e">
        <f t="shared" si="6"/>
        <v>#VALUE!</v>
      </c>
      <c r="G33" s="10" t="e">
        <f t="shared" si="7"/>
        <v>#VALUE!</v>
      </c>
      <c r="H33" s="10" t="e">
        <f t="shared" si="8"/>
        <v>#VALUE!</v>
      </c>
      <c r="I33" s="17">
        <f t="shared" si="9"/>
        <v>0</v>
      </c>
      <c r="J33" s="15" t="e">
        <f t="shared" si="10"/>
        <v>#VALUE!</v>
      </c>
      <c r="K33" s="16" t="e">
        <f t="shared" si="11"/>
        <v>#VALUE!</v>
      </c>
    </row>
    <row r="34" spans="1:11" s="24" customFormat="1" x14ac:dyDescent="0.3">
      <c r="A34" s="5">
        <v>250</v>
      </c>
      <c r="B34" s="24">
        <v>0</v>
      </c>
      <c r="D34" s="24">
        <v>1019</v>
      </c>
      <c r="F34" s="10" t="e">
        <f t="shared" si="6"/>
        <v>#VALUE!</v>
      </c>
      <c r="G34" s="10" t="e">
        <f t="shared" si="7"/>
        <v>#VALUE!</v>
      </c>
      <c r="H34" s="10" t="e">
        <f t="shared" si="8"/>
        <v>#VALUE!</v>
      </c>
      <c r="I34" s="17">
        <f t="shared" si="9"/>
        <v>0</v>
      </c>
      <c r="J34" s="15" t="e">
        <f t="shared" si="10"/>
        <v>#VALUE!</v>
      </c>
      <c r="K34" s="16" t="e">
        <f t="shared" si="11"/>
        <v>#VALUE!</v>
      </c>
    </row>
    <row r="35" spans="1:11" s="24" customFormat="1" x14ac:dyDescent="0.3">
      <c r="A35" s="5">
        <v>260</v>
      </c>
      <c r="B35" s="24">
        <v>0</v>
      </c>
      <c r="D35" s="24">
        <v>1083</v>
      </c>
      <c r="F35" s="10" t="e">
        <f t="shared" si="6"/>
        <v>#VALUE!</v>
      </c>
      <c r="G35" s="10" t="e">
        <f t="shared" si="7"/>
        <v>#VALUE!</v>
      </c>
      <c r="H35" s="10" t="e">
        <f t="shared" si="8"/>
        <v>#VALUE!</v>
      </c>
      <c r="I35" s="17">
        <f t="shared" si="9"/>
        <v>0</v>
      </c>
      <c r="J35" s="15" t="e">
        <f t="shared" si="10"/>
        <v>#VALUE!</v>
      </c>
      <c r="K35" s="16" t="e">
        <f t="shared" si="11"/>
        <v>#VALUE!</v>
      </c>
    </row>
    <row r="36" spans="1:11" s="24" customFormat="1" x14ac:dyDescent="0.3">
      <c r="A36" s="5">
        <v>270</v>
      </c>
      <c r="B36" s="24">
        <v>0</v>
      </c>
      <c r="D36" s="24">
        <v>1147</v>
      </c>
      <c r="F36" s="10" t="e">
        <f t="shared" si="6"/>
        <v>#VALUE!</v>
      </c>
      <c r="G36" s="10" t="e">
        <f t="shared" si="7"/>
        <v>#VALUE!</v>
      </c>
      <c r="H36" s="10" t="e">
        <f t="shared" si="8"/>
        <v>#VALUE!</v>
      </c>
      <c r="I36" s="17">
        <f t="shared" si="9"/>
        <v>0</v>
      </c>
      <c r="J36" s="15" t="e">
        <f t="shared" si="10"/>
        <v>#VALUE!</v>
      </c>
      <c r="K36" s="16" t="e">
        <f t="shared" si="11"/>
        <v>#VALUE!</v>
      </c>
    </row>
    <row r="37" spans="1:11" s="24" customFormat="1" x14ac:dyDescent="0.3">
      <c r="A37" s="5">
        <v>280</v>
      </c>
      <c r="B37" s="24">
        <v>0</v>
      </c>
      <c r="D37" s="24">
        <v>1211</v>
      </c>
      <c r="F37" s="10" t="e">
        <f t="shared" si="6"/>
        <v>#VALUE!</v>
      </c>
      <c r="G37" s="10" t="e">
        <f t="shared" si="7"/>
        <v>#VALUE!</v>
      </c>
      <c r="H37" s="10" t="e">
        <f t="shared" si="8"/>
        <v>#VALUE!</v>
      </c>
      <c r="I37" s="17">
        <f t="shared" si="9"/>
        <v>0</v>
      </c>
      <c r="J37" s="15" t="e">
        <f t="shared" si="10"/>
        <v>#VALUE!</v>
      </c>
      <c r="K37" s="16" t="e">
        <f t="shared" si="11"/>
        <v>#VALUE!</v>
      </c>
    </row>
    <row r="38" spans="1:11" s="24" customFormat="1" x14ac:dyDescent="0.3">
      <c r="A38" s="5">
        <v>290</v>
      </c>
      <c r="B38" s="24">
        <v>0</v>
      </c>
      <c r="D38" s="24">
        <v>1275</v>
      </c>
      <c r="F38" s="10" t="e">
        <f t="shared" si="6"/>
        <v>#VALUE!</v>
      </c>
      <c r="G38" s="10" t="e">
        <f t="shared" si="7"/>
        <v>#VALUE!</v>
      </c>
      <c r="H38" s="10" t="e">
        <f t="shared" si="8"/>
        <v>#VALUE!</v>
      </c>
      <c r="I38" s="17">
        <f t="shared" si="9"/>
        <v>0</v>
      </c>
      <c r="J38" s="15" t="e">
        <f t="shared" si="10"/>
        <v>#VALUE!</v>
      </c>
      <c r="K38" s="16" t="e">
        <f t="shared" si="11"/>
        <v>#VALUE!</v>
      </c>
    </row>
    <row r="39" spans="1:11" x14ac:dyDescent="0.3">
      <c r="A39" s="5">
        <v>300</v>
      </c>
      <c r="B39" s="24">
        <v>0</v>
      </c>
      <c r="C39" t="s">
        <v>14</v>
      </c>
      <c r="D39" s="24">
        <v>1339</v>
      </c>
      <c r="E39" t="s">
        <v>15</v>
      </c>
      <c r="F39" s="2" t="e">
        <f>F24+D39/9.8*32.2/1.466*0.01</f>
        <v>#VALUE!</v>
      </c>
      <c r="G39" s="2" t="e">
        <f t="shared" si="4"/>
        <v>#VALUE!</v>
      </c>
      <c r="H39" s="10" t="e">
        <f t="shared" si="1"/>
        <v>#VALUE!</v>
      </c>
      <c r="I39" s="17" t="str">
        <f t="shared" si="2"/>
        <v>$grey0.0</v>
      </c>
      <c r="J39" s="16" t="e">
        <f t="shared" si="5"/>
        <v>#VALUE!</v>
      </c>
      <c r="K39" s="16" t="e">
        <f t="shared" si="0"/>
        <v>#VALUE!</v>
      </c>
    </row>
    <row r="40" spans="1:11" x14ac:dyDescent="0.3">
      <c r="A40" s="5">
        <v>310</v>
      </c>
      <c r="B40" s="24">
        <v>0</v>
      </c>
      <c r="C40" t="s">
        <v>14</v>
      </c>
      <c r="D40" s="24">
        <v>1403</v>
      </c>
      <c r="E40" t="s">
        <v>15</v>
      </c>
      <c r="F40" s="2" t="e">
        <f t="shared" si="3"/>
        <v>#VALUE!</v>
      </c>
      <c r="G40" s="2" t="e">
        <f t="shared" si="4"/>
        <v>#VALUE!</v>
      </c>
      <c r="H40" s="10" t="e">
        <f t="shared" si="1"/>
        <v>#VALUE!</v>
      </c>
      <c r="I40" s="17" t="str">
        <f t="shared" si="2"/>
        <v>$grey0.0</v>
      </c>
      <c r="J40" s="16" t="e">
        <f t="shared" si="5"/>
        <v>#VALUE!</v>
      </c>
      <c r="K40" s="16" t="e">
        <f t="shared" si="0"/>
        <v>#VALUE!</v>
      </c>
    </row>
    <row r="41" spans="1:11" x14ac:dyDescent="0.3">
      <c r="A41" s="5">
        <v>320</v>
      </c>
      <c r="B41" s="24">
        <v>0</v>
      </c>
      <c r="C41" t="s">
        <v>14</v>
      </c>
      <c r="D41" s="24">
        <v>1467</v>
      </c>
      <c r="E41" t="s">
        <v>15</v>
      </c>
      <c r="F41" s="2" t="e">
        <f t="shared" si="3"/>
        <v>#VALUE!</v>
      </c>
      <c r="G41" s="2" t="e">
        <f t="shared" si="4"/>
        <v>#VALUE!</v>
      </c>
      <c r="H41" s="10" t="e">
        <f t="shared" si="1"/>
        <v>#VALUE!</v>
      </c>
      <c r="I41" s="17" t="str">
        <f t="shared" si="2"/>
        <v>$grey0.0</v>
      </c>
      <c r="J41" s="16" t="e">
        <f t="shared" si="5"/>
        <v>#VALUE!</v>
      </c>
      <c r="K41" s="16" t="e">
        <f t="shared" si="0"/>
        <v>#VALUE!</v>
      </c>
    </row>
    <row r="42" spans="1:11" x14ac:dyDescent="0.3">
      <c r="A42" s="5">
        <v>330</v>
      </c>
      <c r="B42" s="24">
        <v>0</v>
      </c>
      <c r="C42" t="s">
        <v>14</v>
      </c>
      <c r="D42" s="24">
        <v>1531</v>
      </c>
      <c r="E42" t="s">
        <v>15</v>
      </c>
      <c r="F42" s="2" t="e">
        <f t="shared" si="3"/>
        <v>#VALUE!</v>
      </c>
      <c r="G42" s="2" t="e">
        <f t="shared" si="4"/>
        <v>#VALUE!</v>
      </c>
      <c r="H42" s="10" t="e">
        <f t="shared" si="1"/>
        <v>#VALUE!</v>
      </c>
      <c r="I42" s="17" t="str">
        <f t="shared" si="2"/>
        <v>$grey0.0</v>
      </c>
      <c r="J42" s="16" t="e">
        <f t="shared" si="5"/>
        <v>#VALUE!</v>
      </c>
      <c r="K42" s="16" t="e">
        <f t="shared" si="0"/>
        <v>#VALUE!</v>
      </c>
    </row>
    <row r="43" spans="1:11" x14ac:dyDescent="0.3">
      <c r="A43" s="5">
        <v>340</v>
      </c>
      <c r="B43" s="24">
        <v>0</v>
      </c>
      <c r="C43" t="s">
        <v>14</v>
      </c>
      <c r="D43" s="24">
        <v>1595</v>
      </c>
      <c r="E43" t="s">
        <v>15</v>
      </c>
      <c r="F43" s="2" t="e">
        <f t="shared" si="3"/>
        <v>#VALUE!</v>
      </c>
      <c r="G43" s="2" t="e">
        <f t="shared" si="4"/>
        <v>#VALUE!</v>
      </c>
      <c r="H43" s="10" t="e">
        <f t="shared" si="1"/>
        <v>#VALUE!</v>
      </c>
      <c r="I43" s="17" t="str">
        <f t="shared" si="2"/>
        <v>$grey0.0</v>
      </c>
      <c r="J43" s="16" t="e">
        <f t="shared" si="5"/>
        <v>#VALUE!</v>
      </c>
      <c r="K43" s="16" t="e">
        <f t="shared" si="0"/>
        <v>#VALUE!</v>
      </c>
    </row>
    <row r="44" spans="1:11" x14ac:dyDescent="0.3">
      <c r="A44" s="5">
        <v>350</v>
      </c>
      <c r="B44" s="24">
        <v>0</v>
      </c>
      <c r="C44" t="s">
        <v>14</v>
      </c>
      <c r="D44" s="24">
        <v>1659</v>
      </c>
      <c r="E44" t="s">
        <v>15</v>
      </c>
      <c r="F44" s="2" t="e">
        <f t="shared" si="3"/>
        <v>#VALUE!</v>
      </c>
      <c r="G44" s="2" t="e">
        <f t="shared" si="4"/>
        <v>#VALUE!</v>
      </c>
      <c r="H44" s="10" t="e">
        <f t="shared" si="1"/>
        <v>#VALUE!</v>
      </c>
      <c r="I44" s="17" t="str">
        <f t="shared" si="2"/>
        <v>$grey0.0</v>
      </c>
      <c r="J44" s="16" t="e">
        <f t="shared" si="5"/>
        <v>#VALUE!</v>
      </c>
      <c r="K44" s="16" t="e">
        <f t="shared" si="0"/>
        <v>#VALUE!</v>
      </c>
    </row>
    <row r="45" spans="1:11" x14ac:dyDescent="0.3">
      <c r="A45" s="5">
        <v>360</v>
      </c>
      <c r="B45" s="24">
        <v>0</v>
      </c>
      <c r="C45" t="s">
        <v>14</v>
      </c>
      <c r="D45" s="24">
        <v>1723</v>
      </c>
      <c r="E45" t="s">
        <v>15</v>
      </c>
      <c r="F45" s="2" t="e">
        <f t="shared" si="3"/>
        <v>#VALUE!</v>
      </c>
      <c r="G45" s="2" t="e">
        <f t="shared" si="4"/>
        <v>#VALUE!</v>
      </c>
      <c r="H45" s="10" t="e">
        <f t="shared" si="1"/>
        <v>#VALUE!</v>
      </c>
      <c r="I45" s="17" t="str">
        <f t="shared" si="2"/>
        <v>$grey0.0</v>
      </c>
      <c r="J45" s="16" t="e">
        <f t="shared" si="5"/>
        <v>#VALUE!</v>
      </c>
      <c r="K45" s="16" t="e">
        <f t="shared" si="0"/>
        <v>#VALUE!</v>
      </c>
    </row>
    <row r="46" spans="1:11" x14ac:dyDescent="0.3">
      <c r="A46" s="5">
        <v>370</v>
      </c>
      <c r="B46" s="24">
        <v>0</v>
      </c>
      <c r="C46" t="s">
        <v>14</v>
      </c>
      <c r="D46" s="24">
        <v>1787</v>
      </c>
      <c r="E46" t="s">
        <v>15</v>
      </c>
      <c r="F46" s="2" t="e">
        <f t="shared" si="3"/>
        <v>#VALUE!</v>
      </c>
      <c r="G46" s="2" t="e">
        <f t="shared" si="4"/>
        <v>#VALUE!</v>
      </c>
      <c r="H46" s="10" t="e">
        <f t="shared" si="1"/>
        <v>#VALUE!</v>
      </c>
      <c r="I46" s="17" t="str">
        <f t="shared" si="2"/>
        <v>$grey0.0</v>
      </c>
      <c r="J46" s="16" t="e">
        <f t="shared" si="5"/>
        <v>#VALUE!</v>
      </c>
      <c r="K46" s="16" t="e">
        <f t="shared" si="0"/>
        <v>#VALUE!</v>
      </c>
    </row>
    <row r="47" spans="1:11" x14ac:dyDescent="0.3">
      <c r="A47" s="5">
        <v>380</v>
      </c>
      <c r="B47" s="24">
        <v>0</v>
      </c>
      <c r="C47" t="s">
        <v>14</v>
      </c>
      <c r="D47" s="24">
        <v>1851</v>
      </c>
      <c r="E47" t="s">
        <v>15</v>
      </c>
      <c r="F47" s="2" t="e">
        <f t="shared" si="3"/>
        <v>#VALUE!</v>
      </c>
      <c r="G47" s="2" t="e">
        <f t="shared" si="4"/>
        <v>#VALUE!</v>
      </c>
      <c r="H47" s="10" t="e">
        <f t="shared" si="1"/>
        <v>#VALUE!</v>
      </c>
      <c r="I47" s="17" t="str">
        <f t="shared" si="2"/>
        <v>$grey0.0</v>
      </c>
      <c r="J47" s="16" t="e">
        <f t="shared" si="5"/>
        <v>#VALUE!</v>
      </c>
      <c r="K47" s="16" t="e">
        <f t="shared" si="0"/>
        <v>#VALUE!</v>
      </c>
    </row>
    <row r="48" spans="1:11" x14ac:dyDescent="0.3">
      <c r="A48" s="5">
        <v>390</v>
      </c>
      <c r="B48" s="24">
        <v>0</v>
      </c>
      <c r="C48" t="s">
        <v>14</v>
      </c>
      <c r="D48" s="24">
        <v>1915</v>
      </c>
      <c r="E48" t="s">
        <v>15</v>
      </c>
      <c r="F48" s="2" t="e">
        <f t="shared" si="3"/>
        <v>#VALUE!</v>
      </c>
      <c r="G48" s="2" t="e">
        <f t="shared" si="4"/>
        <v>#VALUE!</v>
      </c>
      <c r="H48" s="10" t="e">
        <f t="shared" si="1"/>
        <v>#VALUE!</v>
      </c>
      <c r="I48" s="17" t="str">
        <f t="shared" si="2"/>
        <v>$grey0.0</v>
      </c>
      <c r="J48" s="16" t="e">
        <f t="shared" si="5"/>
        <v>#VALUE!</v>
      </c>
      <c r="K48" s="16" t="e">
        <f t="shared" si="0"/>
        <v>#VALUE!</v>
      </c>
    </row>
    <row r="355" spans="1:1" x14ac:dyDescent="0.3">
      <c r="A355" t="s">
        <v>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E3DA8-4769-4A08-AFC2-26DF89D8F234}">
  <dimension ref="A1:M67"/>
  <sheetViews>
    <sheetView workbookViewId="0"/>
  </sheetViews>
  <sheetFormatPr defaultRowHeight="14.4" x14ac:dyDescent="0.3"/>
  <cols>
    <col min="1" max="16384" width="8.88671875" style="24"/>
  </cols>
  <sheetData>
    <row r="1" spans="1:13" x14ac:dyDescent="0.3">
      <c r="A1" s="27" t="s">
        <v>50</v>
      </c>
      <c r="B1" s="27"/>
      <c r="C1" s="27"/>
    </row>
    <row r="2" spans="1:13" x14ac:dyDescent="0.3">
      <c r="A2" s="24" t="s">
        <v>27</v>
      </c>
    </row>
    <row r="3" spans="1:13" x14ac:dyDescent="0.3">
      <c r="A3" s="31" t="s">
        <v>10</v>
      </c>
      <c r="B3" s="31"/>
      <c r="C3" s="31"/>
    </row>
    <row r="4" spans="1:13" x14ac:dyDescent="0.3">
      <c r="A4" s="31" t="s">
        <v>24</v>
      </c>
      <c r="B4" s="31"/>
      <c r="C4" s="31"/>
      <c r="D4" s="31"/>
    </row>
    <row r="5" spans="1:13" x14ac:dyDescent="0.3">
      <c r="A5" s="31" t="s">
        <v>25</v>
      </c>
      <c r="B5" s="31"/>
      <c r="C5" s="31"/>
      <c r="D5" s="31"/>
    </row>
    <row r="7" spans="1:13" x14ac:dyDescent="0.3">
      <c r="A7" s="24" t="s">
        <v>11</v>
      </c>
      <c r="D7" s="27" t="s">
        <v>12</v>
      </c>
      <c r="E7" s="32" t="s">
        <v>26</v>
      </c>
      <c r="F7" s="32"/>
      <c r="G7" s="33"/>
    </row>
    <row r="8" spans="1:13" ht="144" x14ac:dyDescent="0.3">
      <c r="A8" s="24" t="s">
        <v>0</v>
      </c>
      <c r="B8" s="25"/>
      <c r="C8" s="25" t="s">
        <v>7</v>
      </c>
      <c r="D8" s="26" t="s">
        <v>3</v>
      </c>
      <c r="E8" s="28" t="s">
        <v>6</v>
      </c>
      <c r="G8" s="34" t="s">
        <v>9</v>
      </c>
    </row>
    <row r="9" spans="1:13" x14ac:dyDescent="0.3">
      <c r="A9" s="24">
        <v>-30</v>
      </c>
      <c r="D9" s="24">
        <v>0</v>
      </c>
      <c r="E9" s="29">
        <v>0</v>
      </c>
      <c r="G9" s="35">
        <f>E9*1.609</f>
        <v>0</v>
      </c>
      <c r="I9" s="24">
        <v>0</v>
      </c>
      <c r="J9" s="29">
        <v>0</v>
      </c>
      <c r="L9" s="24">
        <v>0</v>
      </c>
      <c r="M9" s="29">
        <v>0</v>
      </c>
    </row>
    <row r="10" spans="1:13" x14ac:dyDescent="0.3">
      <c r="A10" s="24">
        <f>A9+4</f>
        <v>-26</v>
      </c>
      <c r="D10" s="24">
        <v>0</v>
      </c>
      <c r="E10" s="30">
        <f>E9+D10/9.8*32.2/1.466*0.004</f>
        <v>0</v>
      </c>
      <c r="G10" s="35">
        <f t="shared" ref="G10:G34" si="0">E10*1.609</f>
        <v>0</v>
      </c>
      <c r="I10" s="24">
        <v>0</v>
      </c>
      <c r="J10" s="30">
        <f>J9+I10/9.8*32.2/1.466*0.004</f>
        <v>0</v>
      </c>
      <c r="L10" s="24">
        <v>0</v>
      </c>
      <c r="M10" s="30">
        <f>M9+L10/9.8*32.2/1.466*0.004</f>
        <v>0</v>
      </c>
    </row>
    <row r="11" spans="1:13" x14ac:dyDescent="0.3">
      <c r="A11" s="24">
        <f t="shared" ref="A11:A67" si="1">A10+4</f>
        <v>-22</v>
      </c>
      <c r="D11" s="24">
        <v>0</v>
      </c>
      <c r="E11" s="30">
        <f t="shared" ref="E11:E62" si="2">E10+D11/9.8*32.2/1.466*0.004</f>
        <v>0</v>
      </c>
      <c r="G11" s="35">
        <f t="shared" si="0"/>
        <v>0</v>
      </c>
      <c r="I11" s="24">
        <v>0</v>
      </c>
      <c r="J11" s="30">
        <f t="shared" ref="J11:J61" si="3">J10+I11/9.8*32.2/1.466*0.004</f>
        <v>0</v>
      </c>
      <c r="L11" s="24">
        <v>0</v>
      </c>
      <c r="M11" s="30">
        <f t="shared" ref="M11:M62" si="4">M10+L11/9.8*32.2/1.466*0.004</f>
        <v>0</v>
      </c>
    </row>
    <row r="12" spans="1:13" x14ac:dyDescent="0.3">
      <c r="A12" s="24">
        <f t="shared" si="1"/>
        <v>-18</v>
      </c>
      <c r="D12" s="24">
        <v>0</v>
      </c>
      <c r="E12" s="30">
        <f t="shared" si="2"/>
        <v>0</v>
      </c>
      <c r="G12" s="35">
        <f t="shared" si="0"/>
        <v>0</v>
      </c>
      <c r="I12" s="24">
        <v>0</v>
      </c>
      <c r="J12" s="30">
        <f t="shared" si="3"/>
        <v>0</v>
      </c>
      <c r="L12" s="24">
        <v>0</v>
      </c>
      <c r="M12" s="30">
        <f t="shared" si="4"/>
        <v>0</v>
      </c>
    </row>
    <row r="13" spans="1:13" x14ac:dyDescent="0.3">
      <c r="A13" s="24">
        <f t="shared" si="1"/>
        <v>-14</v>
      </c>
      <c r="D13" s="24">
        <v>0</v>
      </c>
      <c r="E13" s="30">
        <f t="shared" si="2"/>
        <v>0</v>
      </c>
      <c r="G13" s="35">
        <f t="shared" si="0"/>
        <v>0</v>
      </c>
      <c r="I13" s="24">
        <v>0</v>
      </c>
      <c r="J13" s="30">
        <f t="shared" si="3"/>
        <v>0</v>
      </c>
      <c r="L13" s="24">
        <v>0</v>
      </c>
      <c r="M13" s="30">
        <f t="shared" si="4"/>
        <v>0</v>
      </c>
    </row>
    <row r="14" spans="1:13" x14ac:dyDescent="0.3">
      <c r="A14" s="24">
        <f t="shared" si="1"/>
        <v>-10</v>
      </c>
      <c r="D14" s="24">
        <v>0</v>
      </c>
      <c r="E14" s="30">
        <f t="shared" si="2"/>
        <v>0</v>
      </c>
      <c r="G14" s="35">
        <f t="shared" si="0"/>
        <v>0</v>
      </c>
      <c r="I14" s="24">
        <v>0</v>
      </c>
      <c r="J14" s="30">
        <f t="shared" si="3"/>
        <v>0</v>
      </c>
      <c r="L14" s="24">
        <v>0</v>
      </c>
      <c r="M14" s="30">
        <f t="shared" si="4"/>
        <v>0</v>
      </c>
    </row>
    <row r="15" spans="1:13" x14ac:dyDescent="0.3">
      <c r="A15" s="24">
        <f t="shared" si="1"/>
        <v>-6</v>
      </c>
      <c r="D15" s="24">
        <v>-2.2999999999999998</v>
      </c>
      <c r="E15" s="30">
        <f t="shared" si="2"/>
        <v>-2.0619762229584875E-2</v>
      </c>
      <c r="G15" s="35">
        <f t="shared" si="0"/>
        <v>-3.3177197427402064E-2</v>
      </c>
      <c r="I15" s="24">
        <v>0</v>
      </c>
      <c r="J15" s="30">
        <f t="shared" si="3"/>
        <v>0</v>
      </c>
      <c r="L15" s="24">
        <v>0</v>
      </c>
      <c r="M15" s="30">
        <f t="shared" si="4"/>
        <v>0</v>
      </c>
    </row>
    <row r="16" spans="1:13" x14ac:dyDescent="0.3">
      <c r="A16" s="24">
        <f t="shared" si="1"/>
        <v>-2</v>
      </c>
      <c r="D16" s="24">
        <v>-9.1999999999999993</v>
      </c>
      <c r="E16" s="30">
        <f t="shared" si="2"/>
        <v>-0.10309881114792438</v>
      </c>
      <c r="G16" s="35">
        <f t="shared" si="0"/>
        <v>-0.16588598713701033</v>
      </c>
      <c r="I16" s="24">
        <v>0</v>
      </c>
      <c r="J16" s="30">
        <f t="shared" si="3"/>
        <v>0</v>
      </c>
      <c r="L16" s="24">
        <v>0</v>
      </c>
      <c r="M16" s="30">
        <f t="shared" si="4"/>
        <v>0</v>
      </c>
    </row>
    <row r="17" spans="1:13" x14ac:dyDescent="0.3">
      <c r="A17" s="24">
        <f t="shared" si="1"/>
        <v>2</v>
      </c>
      <c r="D17" s="24">
        <v>-48.2</v>
      </c>
      <c r="E17" s="30">
        <f t="shared" si="2"/>
        <v>-0.53521730656792055</v>
      </c>
      <c r="G17" s="35">
        <f t="shared" si="0"/>
        <v>-0.86116464626778411</v>
      </c>
      <c r="I17" s="24">
        <v>0</v>
      </c>
      <c r="J17" s="30">
        <f t="shared" si="3"/>
        <v>0</v>
      </c>
      <c r="L17" s="24">
        <v>0</v>
      </c>
      <c r="M17" s="30">
        <f t="shared" si="4"/>
        <v>0</v>
      </c>
    </row>
    <row r="18" spans="1:13" x14ac:dyDescent="0.3">
      <c r="A18" s="24">
        <f t="shared" si="1"/>
        <v>6</v>
      </c>
      <c r="D18" s="24">
        <v>-66.599999999999994</v>
      </c>
      <c r="E18" s="30">
        <f t="shared" si="2"/>
        <v>-1.1322938998245955</v>
      </c>
      <c r="G18" s="35">
        <f t="shared" si="0"/>
        <v>-1.8218608848177742</v>
      </c>
      <c r="I18" s="24">
        <v>0</v>
      </c>
      <c r="J18" s="30">
        <f t="shared" si="3"/>
        <v>0</v>
      </c>
      <c r="L18" s="24">
        <v>-28.7</v>
      </c>
      <c r="M18" s="30">
        <f t="shared" si="4"/>
        <v>-0.2572987721691678</v>
      </c>
    </row>
    <row r="19" spans="1:13" x14ac:dyDescent="0.3">
      <c r="A19" s="24">
        <f t="shared" si="1"/>
        <v>10</v>
      </c>
      <c r="D19" s="24">
        <v>-80.400000000000006</v>
      </c>
      <c r="E19" s="30">
        <f t="shared" si="2"/>
        <v>-1.85308906645878</v>
      </c>
      <c r="G19" s="35">
        <f t="shared" si="0"/>
        <v>-2.981620307932177</v>
      </c>
      <c r="I19" s="24">
        <v>-14.4</v>
      </c>
      <c r="J19" s="30">
        <f t="shared" si="3"/>
        <v>-0.12909764178522706</v>
      </c>
      <c r="L19" s="24">
        <v>-43.1</v>
      </c>
      <c r="M19" s="30">
        <f t="shared" si="4"/>
        <v>-0.64369518612356269</v>
      </c>
    </row>
    <row r="20" spans="1:13" x14ac:dyDescent="0.3">
      <c r="A20" s="24">
        <f t="shared" si="1"/>
        <v>14</v>
      </c>
      <c r="D20" s="24">
        <v>-103.4</v>
      </c>
      <c r="E20" s="30">
        <f t="shared" si="2"/>
        <v>-2.7800818553888131</v>
      </c>
      <c r="G20" s="35">
        <f t="shared" si="0"/>
        <v>-4.4731517053206007</v>
      </c>
      <c r="I20" s="24">
        <v>-28.7</v>
      </c>
      <c r="J20" s="30">
        <f t="shared" si="3"/>
        <v>-0.38639641395439484</v>
      </c>
      <c r="L20" s="24">
        <v>-100.6</v>
      </c>
      <c r="M20" s="30">
        <f t="shared" si="4"/>
        <v>-1.5455856558175796</v>
      </c>
    </row>
    <row r="21" spans="1:13" x14ac:dyDescent="0.3">
      <c r="A21" s="24">
        <f t="shared" si="1"/>
        <v>18</v>
      </c>
      <c r="D21" s="27">
        <v>-133.19999999999999</v>
      </c>
      <c r="E21" s="30">
        <f t="shared" si="2"/>
        <v>-3.9742350419021633</v>
      </c>
      <c r="G21" s="35">
        <f t="shared" si="0"/>
        <v>-6.3945441824205806</v>
      </c>
      <c r="I21" s="24">
        <v>-43.1</v>
      </c>
      <c r="J21" s="30">
        <f t="shared" si="3"/>
        <v>-0.77279282790878978</v>
      </c>
      <c r="L21" s="24">
        <v>-86.2</v>
      </c>
      <c r="M21" s="30">
        <f t="shared" si="4"/>
        <v>-2.3183784837263692</v>
      </c>
    </row>
    <row r="22" spans="1:13" x14ac:dyDescent="0.3">
      <c r="A22" s="24">
        <f t="shared" si="1"/>
        <v>22</v>
      </c>
      <c r="D22" s="24">
        <v>-117.2</v>
      </c>
      <c r="E22" s="30">
        <f t="shared" si="2"/>
        <v>-5.0249464042097056</v>
      </c>
      <c r="G22" s="35">
        <f t="shared" si="0"/>
        <v>-8.0851387643734167</v>
      </c>
      <c r="I22" s="24">
        <v>-43.1</v>
      </c>
      <c r="J22" s="30">
        <f t="shared" si="3"/>
        <v>-1.1591892418631846</v>
      </c>
      <c r="L22" s="24">
        <v>-86.2</v>
      </c>
      <c r="M22" s="30">
        <f t="shared" si="4"/>
        <v>-3.0911713116351591</v>
      </c>
    </row>
    <row r="23" spans="1:13" x14ac:dyDescent="0.3">
      <c r="A23" s="24">
        <f t="shared" si="1"/>
        <v>26</v>
      </c>
      <c r="D23" s="24">
        <v>-78.099999999999994</v>
      </c>
      <c r="E23" s="30">
        <f t="shared" si="2"/>
        <v>-5.725121808614305</v>
      </c>
      <c r="G23" s="35">
        <f t="shared" si="0"/>
        <v>-9.2117209900604173</v>
      </c>
      <c r="I23" s="24">
        <v>-71.900000000000006</v>
      </c>
      <c r="J23" s="30">
        <f t="shared" si="3"/>
        <v>-1.8037809393880337</v>
      </c>
      <c r="L23" s="24">
        <v>-416.8</v>
      </c>
      <c r="M23" s="30">
        <f t="shared" si="4"/>
        <v>-6.8278308321964545</v>
      </c>
    </row>
    <row r="24" spans="1:13" x14ac:dyDescent="0.3">
      <c r="A24" s="24">
        <f t="shared" si="1"/>
        <v>30</v>
      </c>
      <c r="D24" s="24">
        <v>-36.799999999999997</v>
      </c>
      <c r="E24" s="30">
        <f t="shared" si="2"/>
        <v>-6.0550380042876633</v>
      </c>
      <c r="G24" s="35">
        <f t="shared" si="0"/>
        <v>-9.7425561488988492</v>
      </c>
      <c r="I24" s="24">
        <v>-57.5</v>
      </c>
      <c r="J24" s="30">
        <f t="shared" si="3"/>
        <v>-2.3192749951276559</v>
      </c>
      <c r="L24" s="27">
        <v>-617.9</v>
      </c>
      <c r="M24" s="30">
        <f t="shared" si="4"/>
        <v>-12.367374780744496</v>
      </c>
    </row>
    <row r="25" spans="1:13" x14ac:dyDescent="0.3">
      <c r="A25" s="24">
        <f t="shared" si="1"/>
        <v>34</v>
      </c>
      <c r="D25" s="24">
        <v>18.399999999999999</v>
      </c>
      <c r="E25" s="30">
        <f t="shared" si="2"/>
        <v>-5.8900799064509846</v>
      </c>
      <c r="G25" s="35">
        <f t="shared" si="0"/>
        <v>-9.4771385694796333</v>
      </c>
      <c r="I25" s="27">
        <v>-172.4</v>
      </c>
      <c r="J25" s="30">
        <f t="shared" si="3"/>
        <v>-3.8648606509452357</v>
      </c>
      <c r="L25" s="24">
        <v>-330.5</v>
      </c>
      <c r="M25" s="30">
        <f t="shared" si="4"/>
        <v>-15.330344961995715</v>
      </c>
    </row>
    <row r="26" spans="1:13" x14ac:dyDescent="0.3">
      <c r="A26" s="24">
        <f t="shared" si="1"/>
        <v>38</v>
      </c>
      <c r="D26" s="24">
        <v>9.1999999999999993</v>
      </c>
      <c r="E26" s="30">
        <f t="shared" si="2"/>
        <v>-5.8076008575326448</v>
      </c>
      <c r="G26" s="35">
        <f t="shared" si="0"/>
        <v>-9.3444297797700262</v>
      </c>
      <c r="I26" s="24">
        <v>-143.69999999999999</v>
      </c>
      <c r="J26" s="30">
        <f t="shared" si="3"/>
        <v>-5.1531475345936473</v>
      </c>
      <c r="L26" s="24">
        <v>86.2</v>
      </c>
      <c r="M26" s="30">
        <f t="shared" si="4"/>
        <v>-14.557552134086926</v>
      </c>
    </row>
    <row r="27" spans="1:13" x14ac:dyDescent="0.3">
      <c r="A27" s="24">
        <f t="shared" si="1"/>
        <v>42</v>
      </c>
      <c r="D27" s="24">
        <v>-41.4</v>
      </c>
      <c r="E27" s="30">
        <f t="shared" si="2"/>
        <v>-6.1787565776651725</v>
      </c>
      <c r="G27" s="35">
        <f t="shared" si="0"/>
        <v>-9.9416193334632617</v>
      </c>
      <c r="I27" s="24">
        <v>-71.900000000000006</v>
      </c>
      <c r="J27" s="30">
        <f t="shared" si="3"/>
        <v>-5.797739232118496</v>
      </c>
      <c r="L27" s="24">
        <v>488.6</v>
      </c>
      <c r="M27" s="30">
        <f t="shared" si="4"/>
        <v>-10.177197427402069</v>
      </c>
    </row>
    <row r="28" spans="1:13" x14ac:dyDescent="0.3">
      <c r="A28" s="24">
        <f t="shared" si="1"/>
        <v>46</v>
      </c>
      <c r="D28" s="24">
        <v>-23</v>
      </c>
      <c r="E28" s="30">
        <f t="shared" si="2"/>
        <v>-6.3849541999610215</v>
      </c>
      <c r="G28" s="35">
        <f t="shared" si="0"/>
        <v>-10.273391307737283</v>
      </c>
      <c r="I28" s="24">
        <v>-100.6</v>
      </c>
      <c r="J28" s="30">
        <f t="shared" si="3"/>
        <v>-6.6996297018125128</v>
      </c>
      <c r="L28" s="24">
        <v>71.900000000000006</v>
      </c>
      <c r="M28" s="30">
        <f t="shared" si="4"/>
        <v>-9.5326057298772202</v>
      </c>
    </row>
    <row r="29" spans="1:13" x14ac:dyDescent="0.3">
      <c r="A29" s="24">
        <f t="shared" si="1"/>
        <v>50</v>
      </c>
      <c r="D29" s="24">
        <v>-62</v>
      </c>
      <c r="E29" s="30">
        <f t="shared" si="2"/>
        <v>-6.9407912687585274</v>
      </c>
      <c r="G29" s="35">
        <f t="shared" si="0"/>
        <v>-11.16773315143247</v>
      </c>
      <c r="I29" s="24">
        <v>-57.5</v>
      </c>
      <c r="J29" s="30">
        <f t="shared" si="3"/>
        <v>-7.215123757552135</v>
      </c>
      <c r="L29" s="24">
        <v>-14.4</v>
      </c>
      <c r="M29" s="30">
        <f t="shared" si="4"/>
        <v>-9.6617033716624476</v>
      </c>
    </row>
    <row r="30" spans="1:13" x14ac:dyDescent="0.3">
      <c r="A30" s="24">
        <f t="shared" si="1"/>
        <v>54</v>
      </c>
      <c r="D30" s="24">
        <v>-59.7</v>
      </c>
      <c r="E30" s="30">
        <f t="shared" si="2"/>
        <v>-7.476008575326448</v>
      </c>
      <c r="G30" s="35">
        <f t="shared" si="0"/>
        <v>-12.028897797700255</v>
      </c>
      <c r="I30" s="24">
        <v>-71.900000000000006</v>
      </c>
      <c r="J30" s="30">
        <f t="shared" si="3"/>
        <v>-7.8597154550769837</v>
      </c>
      <c r="L30" s="24">
        <v>-14.4</v>
      </c>
      <c r="M30" s="30">
        <f t="shared" si="4"/>
        <v>-9.7908010134476751</v>
      </c>
    </row>
    <row r="31" spans="1:13" x14ac:dyDescent="0.3">
      <c r="A31" s="24">
        <f t="shared" si="1"/>
        <v>58</v>
      </c>
      <c r="D31" s="24">
        <v>-48.2</v>
      </c>
      <c r="E31" s="30">
        <f t="shared" si="2"/>
        <v>-7.9081270707464446</v>
      </c>
      <c r="G31" s="35">
        <f t="shared" si="0"/>
        <v>-12.72417645683103</v>
      </c>
      <c r="I31" s="24">
        <v>-43.1</v>
      </c>
      <c r="J31" s="30">
        <f t="shared" si="3"/>
        <v>-8.2461118690313793</v>
      </c>
      <c r="L31" s="24">
        <v>0</v>
      </c>
      <c r="M31" s="30">
        <f t="shared" si="4"/>
        <v>-9.7908010134476751</v>
      </c>
    </row>
    <row r="32" spans="1:13" x14ac:dyDescent="0.3">
      <c r="A32" s="24">
        <f t="shared" si="1"/>
        <v>62</v>
      </c>
      <c r="D32" s="27">
        <v>-55.1</v>
      </c>
      <c r="E32" s="30">
        <f t="shared" si="2"/>
        <v>-8.4021048528551958</v>
      </c>
      <c r="G32" s="35">
        <f t="shared" si="0"/>
        <v>-13.518986708244009</v>
      </c>
      <c r="I32" s="24">
        <v>-57.5</v>
      </c>
      <c r="J32" s="30">
        <f t="shared" si="3"/>
        <v>-8.7616059247710005</v>
      </c>
      <c r="L32" s="24">
        <v>0</v>
      </c>
      <c r="M32" s="30">
        <f t="shared" si="4"/>
        <v>-9.7908010134476751</v>
      </c>
    </row>
    <row r="33" spans="1:13" x14ac:dyDescent="0.3">
      <c r="A33" s="24">
        <f t="shared" si="1"/>
        <v>66</v>
      </c>
      <c r="D33" s="24">
        <v>-45.9</v>
      </c>
      <c r="E33" s="30">
        <f t="shared" si="2"/>
        <v>-8.8136035860456072</v>
      </c>
      <c r="G33" s="35">
        <f t="shared" si="0"/>
        <v>-14.181088169947381</v>
      </c>
      <c r="I33" s="24">
        <v>-43.1</v>
      </c>
      <c r="J33" s="30">
        <f t="shared" si="3"/>
        <v>-9.1480023387253961</v>
      </c>
      <c r="L33" s="24">
        <v>-28.7</v>
      </c>
      <c r="M33" s="30">
        <f t="shared" si="4"/>
        <v>-10.048099785616843</v>
      </c>
    </row>
    <row r="34" spans="1:13" x14ac:dyDescent="0.3">
      <c r="A34" s="24">
        <f t="shared" si="1"/>
        <v>70</v>
      </c>
      <c r="D34" s="24">
        <v>-34.5</v>
      </c>
      <c r="E34" s="30">
        <f t="shared" si="2"/>
        <v>-9.1229000194893803</v>
      </c>
      <c r="G34" s="35">
        <f t="shared" si="0"/>
        <v>-14.678746131358412</v>
      </c>
      <c r="I34" s="24">
        <v>-158.1</v>
      </c>
      <c r="J34" s="30">
        <f t="shared" si="3"/>
        <v>-10.565386864159034</v>
      </c>
      <c r="L34" s="24">
        <v>-57.5</v>
      </c>
      <c r="M34" s="30">
        <f t="shared" si="4"/>
        <v>-10.563593841356465</v>
      </c>
    </row>
    <row r="35" spans="1:13" x14ac:dyDescent="0.3">
      <c r="A35" s="24">
        <f t="shared" si="1"/>
        <v>74</v>
      </c>
      <c r="D35" s="24">
        <v>35</v>
      </c>
      <c r="E35" s="30">
        <f t="shared" si="2"/>
        <v>-8.8091210290391757</v>
      </c>
      <c r="I35" s="24">
        <v>-129</v>
      </c>
      <c r="J35" s="30">
        <f t="shared" si="3"/>
        <v>-11.721886571818359</v>
      </c>
      <c r="M35" s="30">
        <f t="shared" si="4"/>
        <v>-10.563593841356465</v>
      </c>
    </row>
    <row r="36" spans="1:13" x14ac:dyDescent="0.3">
      <c r="A36" s="24">
        <f t="shared" si="1"/>
        <v>78</v>
      </c>
      <c r="D36" s="24">
        <v>35</v>
      </c>
      <c r="E36" s="30">
        <f t="shared" si="2"/>
        <v>-8.4953420385889711</v>
      </c>
      <c r="I36" s="24">
        <v>-129</v>
      </c>
      <c r="J36" s="30">
        <f t="shared" si="3"/>
        <v>-12.878386279477684</v>
      </c>
      <c r="M36" s="30">
        <f t="shared" si="4"/>
        <v>-10.563593841356465</v>
      </c>
    </row>
    <row r="37" spans="1:13" x14ac:dyDescent="0.3">
      <c r="A37" s="24">
        <f t="shared" si="1"/>
        <v>82</v>
      </c>
      <c r="D37" s="24">
        <v>-36.799999999999997</v>
      </c>
      <c r="E37" s="30">
        <f t="shared" si="2"/>
        <v>-8.8252582342623285</v>
      </c>
      <c r="I37" s="24">
        <v>-100.6</v>
      </c>
      <c r="J37" s="30">
        <f t="shared" si="3"/>
        <v>-13.780276749171701</v>
      </c>
      <c r="L37" s="24">
        <v>-57.5</v>
      </c>
      <c r="M37" s="30">
        <f t="shared" si="4"/>
        <v>-11.079087897096086</v>
      </c>
    </row>
    <row r="38" spans="1:13" x14ac:dyDescent="0.3">
      <c r="A38" s="24">
        <f t="shared" si="1"/>
        <v>86</v>
      </c>
      <c r="D38" s="24">
        <v>-34.5</v>
      </c>
      <c r="E38" s="30">
        <f t="shared" si="2"/>
        <v>-9.1345546677061016</v>
      </c>
      <c r="I38" s="24">
        <v>-86.2</v>
      </c>
      <c r="J38" s="30">
        <f t="shared" si="3"/>
        <v>-14.553069577080491</v>
      </c>
      <c r="L38" s="24">
        <v>-57.5</v>
      </c>
      <c r="M38" s="30">
        <f t="shared" si="4"/>
        <v>-11.594581952835707</v>
      </c>
    </row>
    <row r="39" spans="1:13" x14ac:dyDescent="0.3">
      <c r="A39" s="24">
        <f t="shared" si="1"/>
        <v>90</v>
      </c>
      <c r="D39" s="24">
        <v>-25.3</v>
      </c>
      <c r="E39" s="30">
        <f t="shared" si="2"/>
        <v>-9.3613720522315358</v>
      </c>
      <c r="I39" s="24">
        <v>-71.900000000000006</v>
      </c>
      <c r="J39" s="30">
        <f t="shared" si="3"/>
        <v>-15.197661274605339</v>
      </c>
      <c r="L39" s="24">
        <v>-57.5</v>
      </c>
      <c r="M39" s="30">
        <f t="shared" si="4"/>
        <v>-12.110076008575328</v>
      </c>
    </row>
    <row r="40" spans="1:13" x14ac:dyDescent="0.3">
      <c r="A40" s="24">
        <f t="shared" si="1"/>
        <v>94</v>
      </c>
      <c r="D40" s="24">
        <v>-11.5</v>
      </c>
      <c r="E40" s="43">
        <f t="shared" si="2"/>
        <v>-9.4644708633794608</v>
      </c>
      <c r="I40" s="24">
        <v>-57.5</v>
      </c>
      <c r="J40" s="30">
        <f t="shared" si="3"/>
        <v>-15.713155330344961</v>
      </c>
      <c r="L40" s="24">
        <v>-28.7</v>
      </c>
      <c r="M40" s="30">
        <f t="shared" si="4"/>
        <v>-12.367374780744496</v>
      </c>
    </row>
    <row r="41" spans="1:13" x14ac:dyDescent="0.3">
      <c r="A41" s="24">
        <f t="shared" si="1"/>
        <v>98</v>
      </c>
      <c r="D41" s="24">
        <v>0</v>
      </c>
      <c r="E41" s="30">
        <f t="shared" si="2"/>
        <v>-9.4644708633794608</v>
      </c>
      <c r="I41" s="24">
        <v>-28.7</v>
      </c>
      <c r="J41" s="43">
        <f t="shared" si="3"/>
        <v>-15.970454102514129</v>
      </c>
      <c r="L41" s="24">
        <v>-28.7</v>
      </c>
      <c r="M41" s="43">
        <f t="shared" si="4"/>
        <v>-12.624673552913665</v>
      </c>
    </row>
    <row r="42" spans="1:13" x14ac:dyDescent="0.3">
      <c r="A42" s="24">
        <f t="shared" si="1"/>
        <v>102</v>
      </c>
      <c r="D42" s="24">
        <v>29.9</v>
      </c>
      <c r="E42" s="30">
        <f t="shared" si="2"/>
        <v>-9.196413954394858</v>
      </c>
      <c r="I42" s="24">
        <v>0</v>
      </c>
      <c r="J42" s="30">
        <f t="shared" si="3"/>
        <v>-15.970454102514129</v>
      </c>
      <c r="L42" s="24">
        <v>0</v>
      </c>
      <c r="M42" s="30">
        <f t="shared" si="4"/>
        <v>-12.624673552913665</v>
      </c>
    </row>
    <row r="43" spans="1:13" x14ac:dyDescent="0.3">
      <c r="A43" s="24">
        <f t="shared" si="1"/>
        <v>106</v>
      </c>
      <c r="D43" s="24">
        <v>13.8</v>
      </c>
      <c r="E43" s="30">
        <f t="shared" si="2"/>
        <v>-9.0726953810173487</v>
      </c>
      <c r="I43" s="24">
        <v>0</v>
      </c>
      <c r="J43" s="30">
        <f t="shared" si="3"/>
        <v>-15.970454102514129</v>
      </c>
      <c r="L43" s="24">
        <v>14.4</v>
      </c>
      <c r="M43" s="30">
        <f t="shared" si="4"/>
        <v>-12.495575911128437</v>
      </c>
    </row>
    <row r="44" spans="1:13" x14ac:dyDescent="0.3">
      <c r="A44" s="24">
        <f t="shared" si="1"/>
        <v>110</v>
      </c>
      <c r="D44" s="24">
        <v>11.5</v>
      </c>
      <c r="E44" s="30">
        <f t="shared" si="2"/>
        <v>-8.9695965698694238</v>
      </c>
      <c r="I44" s="24">
        <v>14.4</v>
      </c>
      <c r="J44" s="30">
        <f t="shared" si="3"/>
        <v>-15.841356460728901</v>
      </c>
      <c r="L44" s="24">
        <v>43.1</v>
      </c>
      <c r="M44" s="30">
        <f t="shared" si="4"/>
        <v>-12.109179497174042</v>
      </c>
    </row>
    <row r="45" spans="1:13" x14ac:dyDescent="0.3">
      <c r="A45" s="24">
        <f t="shared" si="1"/>
        <v>114</v>
      </c>
      <c r="D45" s="24">
        <v>20.7</v>
      </c>
      <c r="E45" s="30">
        <f t="shared" si="2"/>
        <v>-8.7840187098031599</v>
      </c>
      <c r="I45" s="24">
        <v>28.7</v>
      </c>
      <c r="J45" s="30">
        <f t="shared" si="3"/>
        <v>-15.584057688559733</v>
      </c>
      <c r="L45" s="24">
        <v>28.7</v>
      </c>
      <c r="M45" s="30">
        <f t="shared" si="4"/>
        <v>-11.851880725004873</v>
      </c>
    </row>
    <row r="46" spans="1:13" x14ac:dyDescent="0.3">
      <c r="A46" s="24">
        <f t="shared" si="1"/>
        <v>118</v>
      </c>
      <c r="D46" s="24">
        <v>11.5</v>
      </c>
      <c r="E46" s="30">
        <f t="shared" si="2"/>
        <v>-8.6809198986552349</v>
      </c>
      <c r="I46" s="24">
        <v>43.1</v>
      </c>
      <c r="J46" s="30">
        <f t="shared" si="3"/>
        <v>-15.197661274605338</v>
      </c>
      <c r="L46" s="24">
        <v>14.4</v>
      </c>
      <c r="M46" s="30">
        <f t="shared" si="4"/>
        <v>-11.722783083219646</v>
      </c>
    </row>
    <row r="47" spans="1:13" x14ac:dyDescent="0.3">
      <c r="A47" s="24">
        <f t="shared" si="1"/>
        <v>122</v>
      </c>
      <c r="D47" s="24">
        <v>18.399999999999999</v>
      </c>
      <c r="E47" s="30">
        <f t="shared" si="2"/>
        <v>-8.5159618008185554</v>
      </c>
      <c r="I47" s="24">
        <v>43.1</v>
      </c>
      <c r="J47" s="30">
        <f t="shared" si="3"/>
        <v>-14.811264860650942</v>
      </c>
      <c r="L47" s="24">
        <v>57.5</v>
      </c>
      <c r="M47" s="30">
        <f t="shared" si="4"/>
        <v>-11.207289027480025</v>
      </c>
    </row>
    <row r="48" spans="1:13" x14ac:dyDescent="0.3">
      <c r="A48" s="24">
        <f t="shared" si="1"/>
        <v>126</v>
      </c>
      <c r="D48" s="24">
        <v>0</v>
      </c>
      <c r="E48" s="30">
        <f t="shared" si="2"/>
        <v>-8.5159618008185554</v>
      </c>
      <c r="I48" s="24">
        <v>57.5</v>
      </c>
      <c r="J48" s="30">
        <f t="shared" si="3"/>
        <v>-14.295770804911321</v>
      </c>
      <c r="L48" s="24">
        <v>28.7</v>
      </c>
      <c r="M48" s="30">
        <f t="shared" si="4"/>
        <v>-10.949990255310857</v>
      </c>
    </row>
    <row r="49" spans="1:13" x14ac:dyDescent="0.3">
      <c r="A49" s="24">
        <f t="shared" si="1"/>
        <v>130</v>
      </c>
      <c r="D49" s="24">
        <v>2.2999999999999998</v>
      </c>
      <c r="E49" s="30">
        <f t="shared" si="2"/>
        <v>-8.4953420385889711</v>
      </c>
      <c r="I49" s="24">
        <v>57.5</v>
      </c>
      <c r="J49" s="30">
        <f t="shared" si="3"/>
        <v>-13.7802767491717</v>
      </c>
      <c r="L49" s="24">
        <v>28.7</v>
      </c>
      <c r="M49" s="30">
        <f t="shared" si="4"/>
        <v>-10.692691483141688</v>
      </c>
    </row>
    <row r="50" spans="1:13" x14ac:dyDescent="0.3">
      <c r="A50" s="24">
        <f t="shared" si="1"/>
        <v>134</v>
      </c>
      <c r="D50" s="24">
        <v>0</v>
      </c>
      <c r="E50" s="30">
        <f t="shared" si="2"/>
        <v>-8.4953420385889711</v>
      </c>
      <c r="I50" s="24">
        <v>28.7</v>
      </c>
      <c r="J50" s="30">
        <f t="shared" si="3"/>
        <v>-13.522977977002531</v>
      </c>
      <c r="L50" s="24">
        <v>43.1</v>
      </c>
      <c r="M50" s="30">
        <f t="shared" si="4"/>
        <v>-10.306295069187293</v>
      </c>
    </row>
    <row r="51" spans="1:13" x14ac:dyDescent="0.3">
      <c r="A51" s="24">
        <f t="shared" si="1"/>
        <v>138</v>
      </c>
      <c r="D51" s="24">
        <v>0</v>
      </c>
      <c r="E51" s="30">
        <f t="shared" si="2"/>
        <v>-8.4953420385889711</v>
      </c>
      <c r="I51" s="24">
        <v>28.7</v>
      </c>
      <c r="J51" s="30">
        <f t="shared" si="3"/>
        <v>-13.265679204833363</v>
      </c>
      <c r="L51" s="24">
        <v>14.4</v>
      </c>
      <c r="M51" s="30">
        <f t="shared" si="4"/>
        <v>-10.177197427402065</v>
      </c>
    </row>
    <row r="52" spans="1:13" x14ac:dyDescent="0.3">
      <c r="A52" s="24">
        <f t="shared" si="1"/>
        <v>142</v>
      </c>
      <c r="D52" s="24">
        <v>16.100000000000001</v>
      </c>
      <c r="E52" s="30">
        <f t="shared" si="2"/>
        <v>-8.3510037029818776</v>
      </c>
      <c r="I52" s="24">
        <v>0</v>
      </c>
      <c r="J52" s="30">
        <f t="shared" si="3"/>
        <v>-13.265679204833363</v>
      </c>
      <c r="L52" s="24">
        <v>28.7</v>
      </c>
      <c r="M52" s="30">
        <f t="shared" si="4"/>
        <v>-9.9198986552328972</v>
      </c>
    </row>
    <row r="53" spans="1:13" x14ac:dyDescent="0.3">
      <c r="A53" s="24">
        <f t="shared" si="1"/>
        <v>146</v>
      </c>
      <c r="D53" s="24">
        <v>25.3</v>
      </c>
      <c r="E53" s="30">
        <f t="shared" si="2"/>
        <v>-8.1241863184564433</v>
      </c>
      <c r="I53" s="24">
        <v>14.4</v>
      </c>
      <c r="J53" s="30">
        <f t="shared" si="3"/>
        <v>-13.136581563048136</v>
      </c>
      <c r="L53" s="24">
        <v>14.4</v>
      </c>
      <c r="M53" s="30">
        <f t="shared" si="4"/>
        <v>-9.7908010134476697</v>
      </c>
    </row>
    <row r="54" spans="1:13" x14ac:dyDescent="0.3">
      <c r="A54" s="24">
        <f t="shared" si="1"/>
        <v>150</v>
      </c>
      <c r="D54" s="24">
        <v>20.7</v>
      </c>
      <c r="E54" s="30">
        <f t="shared" si="2"/>
        <v>-7.9386084583901795</v>
      </c>
      <c r="I54" s="24">
        <v>14.4</v>
      </c>
      <c r="J54" s="30">
        <f t="shared" si="3"/>
        <v>-13.007483921262908</v>
      </c>
      <c r="L54" s="24">
        <v>28.7</v>
      </c>
      <c r="M54" s="30">
        <f t="shared" si="4"/>
        <v>-9.5335022412785015</v>
      </c>
    </row>
    <row r="55" spans="1:13" x14ac:dyDescent="0.3">
      <c r="A55" s="24">
        <f t="shared" si="1"/>
        <v>154</v>
      </c>
      <c r="D55" s="24">
        <v>23</v>
      </c>
      <c r="E55" s="30">
        <f t="shared" si="2"/>
        <v>-7.7324108360943304</v>
      </c>
      <c r="I55" s="24">
        <v>14.4</v>
      </c>
      <c r="J55" s="30">
        <f t="shared" si="3"/>
        <v>-12.878386279477681</v>
      </c>
      <c r="L55" s="24">
        <v>0</v>
      </c>
      <c r="M55" s="30">
        <f t="shared" si="4"/>
        <v>-9.5335022412785015</v>
      </c>
    </row>
    <row r="56" spans="1:13" x14ac:dyDescent="0.3">
      <c r="A56" s="24">
        <f t="shared" si="1"/>
        <v>158</v>
      </c>
      <c r="D56" s="24">
        <v>16.100000000000001</v>
      </c>
      <c r="E56" s="30">
        <f t="shared" si="2"/>
        <v>-7.588072500487236</v>
      </c>
      <c r="I56" s="24">
        <v>14.4</v>
      </c>
      <c r="J56" s="30">
        <f t="shared" si="3"/>
        <v>-12.749288637692453</v>
      </c>
      <c r="L56" s="24">
        <v>0</v>
      </c>
      <c r="M56" s="30">
        <f t="shared" si="4"/>
        <v>-9.5335022412785015</v>
      </c>
    </row>
    <row r="57" spans="1:13" x14ac:dyDescent="0.3">
      <c r="A57" s="24">
        <f t="shared" si="1"/>
        <v>162</v>
      </c>
      <c r="D57" s="24">
        <v>20.7</v>
      </c>
      <c r="E57" s="30">
        <f t="shared" si="2"/>
        <v>-7.4024946404209722</v>
      </c>
      <c r="I57" s="24">
        <v>14.4</v>
      </c>
      <c r="J57" s="30">
        <f t="shared" si="3"/>
        <v>-12.620190995907226</v>
      </c>
      <c r="L57" s="24">
        <v>0</v>
      </c>
      <c r="M57" s="30">
        <f t="shared" si="4"/>
        <v>-9.5335022412785015</v>
      </c>
    </row>
    <row r="58" spans="1:13" x14ac:dyDescent="0.3">
      <c r="A58" s="24">
        <f t="shared" si="1"/>
        <v>166</v>
      </c>
      <c r="D58" s="24">
        <v>20.7</v>
      </c>
      <c r="E58" s="30">
        <f t="shared" si="2"/>
        <v>-7.2169167803547083</v>
      </c>
      <c r="I58" s="24">
        <v>0</v>
      </c>
      <c r="J58" s="30">
        <f t="shared" si="3"/>
        <v>-12.620190995907226</v>
      </c>
      <c r="L58" s="24">
        <v>14.4</v>
      </c>
      <c r="M58" s="30">
        <f t="shared" si="4"/>
        <v>-9.4044045994932741</v>
      </c>
    </row>
    <row r="59" spans="1:13" x14ac:dyDescent="0.3">
      <c r="A59" s="24">
        <f t="shared" si="1"/>
        <v>170</v>
      </c>
      <c r="D59" s="24">
        <v>18.399999999999999</v>
      </c>
      <c r="E59" s="30">
        <f t="shared" si="2"/>
        <v>-7.0519586825180296</v>
      </c>
      <c r="I59" s="24">
        <v>0</v>
      </c>
      <c r="J59" s="30">
        <f t="shared" si="3"/>
        <v>-12.620190995907226</v>
      </c>
      <c r="L59" s="24">
        <v>14.4</v>
      </c>
      <c r="M59" s="30">
        <f t="shared" si="4"/>
        <v>-9.2753069577080467</v>
      </c>
    </row>
    <row r="60" spans="1:13" x14ac:dyDescent="0.3">
      <c r="A60" s="24">
        <f t="shared" si="1"/>
        <v>174</v>
      </c>
      <c r="D60" s="24">
        <v>13.8</v>
      </c>
      <c r="E60" s="30">
        <f t="shared" si="2"/>
        <v>-6.9282401091405204</v>
      </c>
      <c r="I60" s="24">
        <v>0</v>
      </c>
      <c r="J60" s="30">
        <f t="shared" si="3"/>
        <v>-12.620190995907226</v>
      </c>
      <c r="L60" s="24">
        <v>0</v>
      </c>
      <c r="M60" s="30">
        <f t="shared" si="4"/>
        <v>-9.2753069577080467</v>
      </c>
    </row>
    <row r="61" spans="1:13" x14ac:dyDescent="0.3">
      <c r="A61" s="24">
        <f t="shared" si="1"/>
        <v>178</v>
      </c>
      <c r="D61" s="24">
        <v>4.5999999999999996</v>
      </c>
      <c r="E61" s="30">
        <f t="shared" si="2"/>
        <v>-6.8870005846813509</v>
      </c>
      <c r="I61" s="24">
        <v>0</v>
      </c>
      <c r="J61" s="30">
        <f t="shared" si="3"/>
        <v>-12.620190995907226</v>
      </c>
      <c r="L61" s="24">
        <v>0</v>
      </c>
      <c r="M61" s="30">
        <f t="shared" si="4"/>
        <v>-9.2753069577080467</v>
      </c>
    </row>
    <row r="62" spans="1:13" x14ac:dyDescent="0.3">
      <c r="A62" s="24">
        <f t="shared" si="1"/>
        <v>182</v>
      </c>
      <c r="D62" s="24">
        <v>0</v>
      </c>
      <c r="E62" s="30">
        <f t="shared" si="2"/>
        <v>-6.8870005846813509</v>
      </c>
      <c r="L62" s="24">
        <v>0</v>
      </c>
      <c r="M62" s="30">
        <f t="shared" si="4"/>
        <v>-9.2753069577080467</v>
      </c>
    </row>
    <row r="63" spans="1:13" x14ac:dyDescent="0.3">
      <c r="A63" s="24">
        <f t="shared" si="1"/>
        <v>186</v>
      </c>
    </row>
    <row r="64" spans="1:13" x14ac:dyDescent="0.3">
      <c r="A64" s="24">
        <f t="shared" si="1"/>
        <v>190</v>
      </c>
    </row>
    <row r="65" spans="1:1" x14ac:dyDescent="0.3">
      <c r="A65" s="24">
        <f t="shared" si="1"/>
        <v>194</v>
      </c>
    </row>
    <row r="66" spans="1:1" x14ac:dyDescent="0.3">
      <c r="A66" s="24">
        <f t="shared" si="1"/>
        <v>198</v>
      </c>
    </row>
    <row r="67" spans="1:1" x14ac:dyDescent="0.3">
      <c r="A67" s="24">
        <f t="shared" si="1"/>
        <v>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4A8ED-AE49-44D4-90FA-0C3196FDFB95}">
  <dimension ref="A1:Q57"/>
  <sheetViews>
    <sheetView topLeftCell="A28" workbookViewId="0">
      <selection activeCell="R47" sqref="R47"/>
    </sheetView>
  </sheetViews>
  <sheetFormatPr defaultRowHeight="14.4" x14ac:dyDescent="0.3"/>
  <cols>
    <col min="2" max="2" width="10.88671875" customWidth="1"/>
    <col min="3" max="3" width="11" customWidth="1"/>
    <col min="13" max="14" width="12.6640625" customWidth="1"/>
  </cols>
  <sheetData>
    <row r="1" spans="1:10" x14ac:dyDescent="0.3">
      <c r="A1" t="s">
        <v>51</v>
      </c>
    </row>
    <row r="2" spans="1:10" s="24" customFormat="1" x14ac:dyDescent="0.3"/>
    <row r="3" spans="1:10" x14ac:dyDescent="0.3">
      <c r="A3" t="s">
        <v>36</v>
      </c>
    </row>
    <row r="4" spans="1:10" s="24" customFormat="1" x14ac:dyDescent="0.3">
      <c r="A4" s="40" t="s">
        <v>46</v>
      </c>
      <c r="B4" s="40"/>
      <c r="C4" s="40"/>
      <c r="D4" s="27">
        <v>-3</v>
      </c>
      <c r="E4" s="24" t="s">
        <v>37</v>
      </c>
    </row>
    <row r="6" spans="1:10" x14ac:dyDescent="0.3">
      <c r="A6" s="40" t="s">
        <v>47</v>
      </c>
      <c r="B6" s="40"/>
      <c r="C6" s="40"/>
      <c r="D6" s="40"/>
      <c r="E6" s="40"/>
      <c r="F6" s="40"/>
    </row>
    <row r="7" spans="1:10" x14ac:dyDescent="0.3">
      <c r="A7" s="24" t="s">
        <v>28</v>
      </c>
      <c r="B7" s="24"/>
      <c r="C7" s="24"/>
      <c r="D7" s="24"/>
      <c r="E7" s="24"/>
      <c r="F7" s="24"/>
      <c r="G7" s="24"/>
      <c r="H7" s="24"/>
      <c r="I7" s="24"/>
      <c r="J7" s="24"/>
    </row>
    <row r="8" spans="1:10" ht="84.6" customHeight="1" x14ac:dyDescent="0.3">
      <c r="A8" s="25" t="s">
        <v>0</v>
      </c>
      <c r="B8" s="25" t="s">
        <v>29</v>
      </c>
      <c r="C8" s="22" t="s">
        <v>30</v>
      </c>
      <c r="D8" s="22" t="s">
        <v>31</v>
      </c>
      <c r="E8" s="22" t="s">
        <v>32</v>
      </c>
      <c r="F8" s="22" t="s">
        <v>33</v>
      </c>
      <c r="G8" s="22" t="s">
        <v>34</v>
      </c>
      <c r="H8" s="24"/>
      <c r="I8" s="41" t="s">
        <v>38</v>
      </c>
      <c r="J8" s="24"/>
    </row>
    <row r="9" spans="1:10" x14ac:dyDescent="0.3">
      <c r="A9" s="27">
        <v>-22</v>
      </c>
      <c r="B9" s="27">
        <v>0</v>
      </c>
      <c r="C9" s="21">
        <v>0</v>
      </c>
      <c r="D9" s="21">
        <v>0</v>
      </c>
      <c r="E9" s="21">
        <v>0</v>
      </c>
      <c r="F9" s="21">
        <v>0.1</v>
      </c>
      <c r="G9" s="21">
        <v>0.1</v>
      </c>
      <c r="H9" s="24"/>
      <c r="I9" s="31">
        <f>A9+$D$4</f>
        <v>-25</v>
      </c>
      <c r="J9" s="24">
        <f>B9</f>
        <v>0</v>
      </c>
    </row>
    <row r="10" spans="1:10" x14ac:dyDescent="0.3">
      <c r="A10" s="27">
        <v>-18</v>
      </c>
      <c r="B10" s="27">
        <v>0</v>
      </c>
      <c r="C10" s="21">
        <v>0</v>
      </c>
      <c r="D10" s="21">
        <v>0</v>
      </c>
      <c r="E10" s="21">
        <v>0</v>
      </c>
      <c r="F10" s="21">
        <v>0.2</v>
      </c>
      <c r="G10" s="21">
        <v>0.3</v>
      </c>
      <c r="H10" s="24"/>
      <c r="I10" s="31">
        <f t="shared" ref="I10:I33" si="0">A10+$D$4</f>
        <v>-21</v>
      </c>
      <c r="J10" s="24">
        <f t="shared" ref="J10:J33" si="1">B10</f>
        <v>0</v>
      </c>
    </row>
    <row r="11" spans="1:10" x14ac:dyDescent="0.3">
      <c r="A11" s="27">
        <v>-14</v>
      </c>
      <c r="B11" s="27">
        <v>0</v>
      </c>
      <c r="C11" s="21">
        <v>0</v>
      </c>
      <c r="D11" s="21">
        <v>0</v>
      </c>
      <c r="E11" s="21">
        <v>0</v>
      </c>
      <c r="F11" s="21">
        <v>0.3</v>
      </c>
      <c r="G11" s="21">
        <v>0.4</v>
      </c>
      <c r="H11" s="24"/>
      <c r="I11" s="31">
        <f t="shared" si="0"/>
        <v>-17</v>
      </c>
      <c r="J11" s="24">
        <f t="shared" si="1"/>
        <v>0</v>
      </c>
    </row>
    <row r="12" spans="1:10" x14ac:dyDescent="0.3">
      <c r="A12" s="27">
        <v>-10</v>
      </c>
      <c r="B12" s="27">
        <v>0</v>
      </c>
      <c r="C12" s="21">
        <v>0</v>
      </c>
      <c r="D12" s="21">
        <v>0</v>
      </c>
      <c r="E12" s="21">
        <v>0</v>
      </c>
      <c r="F12" s="21">
        <v>0.3</v>
      </c>
      <c r="G12" s="21">
        <v>0.6</v>
      </c>
      <c r="H12" s="24"/>
      <c r="I12" s="31">
        <f t="shared" si="0"/>
        <v>-13</v>
      </c>
      <c r="J12" s="24">
        <f t="shared" si="1"/>
        <v>0</v>
      </c>
    </row>
    <row r="13" spans="1:10" x14ac:dyDescent="0.3">
      <c r="A13" s="27">
        <v>-6</v>
      </c>
      <c r="B13" s="27">
        <v>0</v>
      </c>
      <c r="C13" s="21">
        <v>0</v>
      </c>
      <c r="D13" s="21">
        <v>0</v>
      </c>
      <c r="E13" s="21">
        <v>0</v>
      </c>
      <c r="F13" s="21">
        <v>0.4</v>
      </c>
      <c r="G13" s="21">
        <v>0.7</v>
      </c>
      <c r="H13" s="24"/>
      <c r="I13" s="31">
        <f t="shared" si="0"/>
        <v>-9</v>
      </c>
      <c r="J13" s="24">
        <f t="shared" si="1"/>
        <v>0</v>
      </c>
    </row>
    <row r="14" spans="1:10" x14ac:dyDescent="0.3">
      <c r="A14" s="27">
        <v>-2</v>
      </c>
      <c r="B14" s="27">
        <v>-0.1</v>
      </c>
      <c r="C14" s="21">
        <v>-0.2</v>
      </c>
      <c r="D14" s="21">
        <v>0</v>
      </c>
      <c r="E14" s="21">
        <v>0</v>
      </c>
      <c r="F14" s="21">
        <v>0.5</v>
      </c>
      <c r="G14" s="21">
        <v>0.8</v>
      </c>
      <c r="H14" s="24"/>
      <c r="I14" s="31">
        <f t="shared" si="0"/>
        <v>-5</v>
      </c>
      <c r="J14" s="24">
        <f t="shared" si="1"/>
        <v>-0.1</v>
      </c>
    </row>
    <row r="15" spans="1:10" x14ac:dyDescent="0.3">
      <c r="A15" s="27">
        <v>2</v>
      </c>
      <c r="B15" s="27">
        <v>-0.9</v>
      </c>
      <c r="C15" s="21">
        <v>-1.4</v>
      </c>
      <c r="D15" s="21">
        <v>0.2</v>
      </c>
      <c r="E15" s="21">
        <v>0.3</v>
      </c>
      <c r="F15" s="21">
        <v>0.6</v>
      </c>
      <c r="G15" s="21">
        <v>1</v>
      </c>
      <c r="H15" s="24"/>
      <c r="I15" s="31">
        <f t="shared" si="0"/>
        <v>-1</v>
      </c>
      <c r="J15" s="24">
        <f t="shared" si="1"/>
        <v>-0.9</v>
      </c>
    </row>
    <row r="16" spans="1:10" x14ac:dyDescent="0.3">
      <c r="A16" s="27">
        <v>6</v>
      </c>
      <c r="B16" s="27">
        <v>-2.1</v>
      </c>
      <c r="C16" s="21">
        <v>-3.4</v>
      </c>
      <c r="D16" s="21">
        <v>1.4</v>
      </c>
      <c r="E16" s="21">
        <v>2.2000000000000002</v>
      </c>
      <c r="F16" s="21">
        <v>0.8</v>
      </c>
      <c r="G16" s="21">
        <v>1.2</v>
      </c>
      <c r="H16" s="24"/>
      <c r="I16" s="31">
        <f t="shared" si="0"/>
        <v>3</v>
      </c>
      <c r="J16" s="24">
        <f t="shared" si="1"/>
        <v>-2.1</v>
      </c>
    </row>
    <row r="17" spans="1:17" x14ac:dyDescent="0.3">
      <c r="A17" s="27">
        <v>10</v>
      </c>
      <c r="B17" s="27">
        <v>-2.6</v>
      </c>
      <c r="C17" s="21">
        <v>-4.0999999999999996</v>
      </c>
      <c r="D17" s="21">
        <v>3.3</v>
      </c>
      <c r="E17" s="21">
        <v>5.2</v>
      </c>
      <c r="F17" s="21">
        <v>1.3</v>
      </c>
      <c r="G17" s="21">
        <v>2.1</v>
      </c>
      <c r="H17" s="24"/>
      <c r="I17" s="31">
        <f t="shared" si="0"/>
        <v>7</v>
      </c>
      <c r="J17" s="24">
        <f t="shared" si="1"/>
        <v>-2.6</v>
      </c>
    </row>
    <row r="18" spans="1:17" x14ac:dyDescent="0.3">
      <c r="A18" s="27">
        <v>14</v>
      </c>
      <c r="B18" s="27">
        <v>-3</v>
      </c>
      <c r="C18" s="21">
        <v>-4.9000000000000004</v>
      </c>
      <c r="D18" s="21">
        <v>4.5999999999999996</v>
      </c>
      <c r="E18" s="21">
        <v>7.4</v>
      </c>
      <c r="F18" s="21">
        <v>2</v>
      </c>
      <c r="G18" s="21">
        <v>3.2</v>
      </c>
      <c r="H18" s="24"/>
      <c r="I18" s="31">
        <f t="shared" si="0"/>
        <v>11</v>
      </c>
      <c r="J18" s="24">
        <f t="shared" si="1"/>
        <v>-3</v>
      </c>
    </row>
    <row r="19" spans="1:17" x14ac:dyDescent="0.3">
      <c r="A19" s="27">
        <v>18</v>
      </c>
      <c r="B19" s="27">
        <v>-4.0999999999999996</v>
      </c>
      <c r="C19" s="21">
        <v>-6.5</v>
      </c>
      <c r="D19" s="21">
        <v>6.2</v>
      </c>
      <c r="E19" s="21">
        <v>9.9</v>
      </c>
      <c r="F19" s="21">
        <v>3</v>
      </c>
      <c r="G19" s="21">
        <v>4.8</v>
      </c>
      <c r="H19" s="24"/>
      <c r="I19" s="31">
        <f t="shared" si="0"/>
        <v>15</v>
      </c>
      <c r="J19" s="24">
        <f t="shared" si="1"/>
        <v>-4.0999999999999996</v>
      </c>
    </row>
    <row r="20" spans="1:17" x14ac:dyDescent="0.3">
      <c r="A20" s="27">
        <v>22</v>
      </c>
      <c r="B20" s="27">
        <v>-5.3</v>
      </c>
      <c r="C20" s="21">
        <v>-8.6</v>
      </c>
      <c r="D20" s="21">
        <v>10.3</v>
      </c>
      <c r="E20" s="21">
        <v>16.600000000000001</v>
      </c>
      <c r="F20" s="21">
        <v>3.8</v>
      </c>
      <c r="G20" s="21">
        <v>6.1</v>
      </c>
      <c r="H20" s="24"/>
      <c r="I20" s="31">
        <f t="shared" si="0"/>
        <v>19</v>
      </c>
      <c r="J20" s="24">
        <f t="shared" si="1"/>
        <v>-5.3</v>
      </c>
    </row>
    <row r="21" spans="1:17" x14ac:dyDescent="0.3">
      <c r="A21" s="27">
        <v>26</v>
      </c>
      <c r="B21" s="27">
        <v>-6.9</v>
      </c>
      <c r="C21" s="21">
        <v>-11.1</v>
      </c>
      <c r="D21" s="21">
        <v>15.1</v>
      </c>
      <c r="E21" s="21">
        <v>24.3</v>
      </c>
      <c r="F21" s="21">
        <v>4.5</v>
      </c>
      <c r="G21" s="21">
        <v>7.3</v>
      </c>
      <c r="H21" s="24"/>
      <c r="I21" s="31">
        <f t="shared" si="0"/>
        <v>23</v>
      </c>
      <c r="J21" s="24">
        <f t="shared" si="1"/>
        <v>-6.9</v>
      </c>
    </row>
    <row r="22" spans="1:17" x14ac:dyDescent="0.3">
      <c r="A22" s="27">
        <v>30</v>
      </c>
      <c r="B22" s="27">
        <v>-8</v>
      </c>
      <c r="C22" s="21">
        <v>-12.8</v>
      </c>
      <c r="D22" s="21">
        <v>16.3</v>
      </c>
      <c r="E22" s="21">
        <v>26.2</v>
      </c>
      <c r="F22" s="21">
        <v>6.5</v>
      </c>
      <c r="G22" s="21">
        <v>10.5</v>
      </c>
      <c r="H22" s="24"/>
      <c r="I22" s="31">
        <f t="shared" si="0"/>
        <v>27</v>
      </c>
      <c r="J22" s="24">
        <f t="shared" si="1"/>
        <v>-8</v>
      </c>
    </row>
    <row r="23" spans="1:17" x14ac:dyDescent="0.3">
      <c r="A23" s="27">
        <v>34</v>
      </c>
      <c r="B23" s="27">
        <v>-8.1999999999999993</v>
      </c>
      <c r="C23" s="21">
        <v>-13.2</v>
      </c>
      <c r="D23" s="21">
        <v>24</v>
      </c>
      <c r="E23" s="21">
        <v>38.6</v>
      </c>
      <c r="F23" s="21">
        <v>8.9</v>
      </c>
      <c r="G23" s="21">
        <v>14.3</v>
      </c>
      <c r="H23" s="24"/>
      <c r="I23" s="31">
        <f t="shared" si="0"/>
        <v>31</v>
      </c>
      <c r="J23" s="24">
        <f t="shared" si="1"/>
        <v>-8.1999999999999993</v>
      </c>
    </row>
    <row r="24" spans="1:17" x14ac:dyDescent="0.3">
      <c r="A24" s="27">
        <v>38</v>
      </c>
      <c r="B24" s="27">
        <v>-9.6999999999999993</v>
      </c>
      <c r="C24" s="21">
        <v>-15.5</v>
      </c>
      <c r="D24" s="21">
        <v>27.4</v>
      </c>
      <c r="E24" s="21">
        <v>44.2</v>
      </c>
      <c r="F24" s="21">
        <v>11.7</v>
      </c>
      <c r="G24" s="21">
        <v>18.8</v>
      </c>
      <c r="H24" s="24"/>
      <c r="I24" s="31">
        <f t="shared" si="0"/>
        <v>35</v>
      </c>
      <c r="J24" s="24">
        <f t="shared" si="1"/>
        <v>-9.6999999999999993</v>
      </c>
    </row>
    <row r="25" spans="1:17" x14ac:dyDescent="0.3">
      <c r="A25" s="27">
        <v>42</v>
      </c>
      <c r="B25" s="27">
        <v>-11</v>
      </c>
      <c r="C25" s="21">
        <v>-17.7</v>
      </c>
      <c r="D25" s="21">
        <v>25.2</v>
      </c>
      <c r="E25" s="21">
        <v>40.6</v>
      </c>
      <c r="F25" s="21">
        <v>13.6</v>
      </c>
      <c r="G25" s="21">
        <v>21.9</v>
      </c>
      <c r="H25" s="24"/>
      <c r="I25" s="31">
        <f t="shared" si="0"/>
        <v>39</v>
      </c>
      <c r="J25" s="24">
        <f t="shared" si="1"/>
        <v>-11</v>
      </c>
    </row>
    <row r="26" spans="1:17" x14ac:dyDescent="0.3">
      <c r="A26" s="27">
        <v>46</v>
      </c>
      <c r="B26" s="27">
        <v>-11.7</v>
      </c>
      <c r="C26" s="21">
        <v>-18.8</v>
      </c>
      <c r="D26" s="21">
        <v>24</v>
      </c>
      <c r="E26" s="21">
        <v>38.6</v>
      </c>
      <c r="F26" s="21">
        <v>15.4</v>
      </c>
      <c r="G26" s="21">
        <v>24.8</v>
      </c>
      <c r="H26" s="24"/>
      <c r="I26" s="31">
        <f t="shared" si="0"/>
        <v>43</v>
      </c>
      <c r="J26" s="24">
        <f t="shared" si="1"/>
        <v>-11.7</v>
      </c>
    </row>
    <row r="27" spans="1:17" x14ac:dyDescent="0.3">
      <c r="A27" s="27">
        <v>50</v>
      </c>
      <c r="B27" s="27">
        <v>-12</v>
      </c>
      <c r="C27" s="21">
        <v>-19.3</v>
      </c>
      <c r="D27" s="21">
        <v>22.5</v>
      </c>
      <c r="E27" s="21">
        <v>36.1</v>
      </c>
      <c r="F27" s="21">
        <v>18.8</v>
      </c>
      <c r="G27" s="21">
        <v>30.2</v>
      </c>
      <c r="H27" s="24"/>
      <c r="I27" s="31">
        <f t="shared" si="0"/>
        <v>47</v>
      </c>
      <c r="J27" s="24">
        <f t="shared" si="1"/>
        <v>-12</v>
      </c>
    </row>
    <row r="28" spans="1:17" x14ac:dyDescent="0.3">
      <c r="A28" s="27">
        <v>54</v>
      </c>
      <c r="B28" s="27">
        <v>-12.5</v>
      </c>
      <c r="C28" s="21">
        <v>-20</v>
      </c>
      <c r="D28" s="21">
        <v>22.5</v>
      </c>
      <c r="E28" s="21">
        <v>36.1</v>
      </c>
      <c r="F28" s="21">
        <v>22.1</v>
      </c>
      <c r="G28" s="21">
        <v>35.6</v>
      </c>
      <c r="H28" s="24"/>
      <c r="I28" s="31">
        <f t="shared" si="0"/>
        <v>51</v>
      </c>
      <c r="J28" s="24">
        <f t="shared" si="1"/>
        <v>-12.5</v>
      </c>
    </row>
    <row r="29" spans="1:17" x14ac:dyDescent="0.3">
      <c r="A29" s="27">
        <v>58</v>
      </c>
      <c r="B29" s="27">
        <v>-12.9</v>
      </c>
      <c r="C29" s="21">
        <v>-20.7</v>
      </c>
      <c r="D29" s="21">
        <v>21.1</v>
      </c>
      <c r="E29" s="21">
        <v>33.9</v>
      </c>
      <c r="F29" s="21">
        <v>23.3</v>
      </c>
      <c r="G29" s="21">
        <v>37.5</v>
      </c>
      <c r="H29" s="24"/>
      <c r="I29" s="31">
        <f t="shared" si="0"/>
        <v>55</v>
      </c>
      <c r="J29" s="24">
        <f t="shared" si="1"/>
        <v>-12.9</v>
      </c>
      <c r="M29" s="36" t="s">
        <v>52</v>
      </c>
      <c r="N29" s="36"/>
      <c r="O29" s="36"/>
      <c r="P29" s="36"/>
      <c r="Q29" s="36"/>
    </row>
    <row r="30" spans="1:17" x14ac:dyDescent="0.3">
      <c r="A30" s="27">
        <v>62</v>
      </c>
      <c r="B30" s="27">
        <v>-13.2</v>
      </c>
      <c r="C30" s="21">
        <v>-21.3</v>
      </c>
      <c r="D30" s="21">
        <v>17.8</v>
      </c>
      <c r="E30" s="21">
        <v>28.7</v>
      </c>
      <c r="F30" s="21">
        <v>23.1</v>
      </c>
      <c r="G30" s="21">
        <v>37.200000000000003</v>
      </c>
      <c r="H30" s="24"/>
      <c r="I30" s="31">
        <f t="shared" si="0"/>
        <v>59</v>
      </c>
      <c r="J30" s="24">
        <f t="shared" si="1"/>
        <v>-13.2</v>
      </c>
      <c r="M30" s="27">
        <v>70</v>
      </c>
      <c r="N30" s="27">
        <v>-9.5</v>
      </c>
    </row>
    <row r="31" spans="1:17" x14ac:dyDescent="0.3">
      <c r="A31" s="27">
        <v>66</v>
      </c>
      <c r="B31" s="27">
        <v>-13.5</v>
      </c>
      <c r="C31" s="21">
        <v>-21.8</v>
      </c>
      <c r="D31" s="21">
        <v>15.6</v>
      </c>
      <c r="E31" s="21">
        <v>25.1</v>
      </c>
      <c r="F31" s="21">
        <v>23.5</v>
      </c>
      <c r="G31" s="21">
        <v>37.799999999999997</v>
      </c>
      <c r="H31" s="24"/>
      <c r="I31" s="31">
        <f t="shared" si="0"/>
        <v>63</v>
      </c>
      <c r="J31" s="24">
        <f t="shared" si="1"/>
        <v>-13.5</v>
      </c>
      <c r="M31" s="27">
        <v>80</v>
      </c>
      <c r="N31" s="27">
        <v>-10.3</v>
      </c>
    </row>
    <row r="32" spans="1:17" x14ac:dyDescent="0.3">
      <c r="A32" s="27">
        <v>70</v>
      </c>
      <c r="B32" s="27">
        <v>-13.9</v>
      </c>
      <c r="C32" s="21">
        <v>-22.3</v>
      </c>
      <c r="D32" s="21">
        <v>14.4</v>
      </c>
      <c r="E32" s="21">
        <v>23.2</v>
      </c>
      <c r="F32" s="21">
        <v>23.9</v>
      </c>
      <c r="G32" s="21">
        <v>38.5</v>
      </c>
      <c r="H32" s="24"/>
      <c r="I32" s="31">
        <f t="shared" si="0"/>
        <v>67</v>
      </c>
      <c r="J32" s="24">
        <f t="shared" si="1"/>
        <v>-13.9</v>
      </c>
      <c r="M32" s="27">
        <f>I33</f>
        <v>71</v>
      </c>
      <c r="N32" s="31">
        <f>N30+(M32-M30)/10*(N31-N30)</f>
        <v>-9.58</v>
      </c>
      <c r="O32" t="s">
        <v>39</v>
      </c>
    </row>
    <row r="33" spans="1:17" x14ac:dyDescent="0.3">
      <c r="A33" s="27">
        <v>74</v>
      </c>
      <c r="B33" s="27">
        <v>-14.2</v>
      </c>
      <c r="C33" s="21">
        <v>-22.9</v>
      </c>
      <c r="D33" s="21">
        <v>14.1</v>
      </c>
      <c r="E33" s="21">
        <v>22.6</v>
      </c>
      <c r="F33" s="21">
        <v>24.3</v>
      </c>
      <c r="G33" s="21">
        <v>39</v>
      </c>
      <c r="H33" s="24"/>
      <c r="I33" s="31">
        <f t="shared" si="0"/>
        <v>71</v>
      </c>
      <c r="J33" s="36">
        <f t="shared" si="1"/>
        <v>-14.2</v>
      </c>
      <c r="M33" t="s">
        <v>40</v>
      </c>
      <c r="N33" s="42">
        <f>J33/N32</f>
        <v>1.4822546972860124</v>
      </c>
      <c r="O33" t="s">
        <v>53</v>
      </c>
    </row>
    <row r="34" spans="1:17" x14ac:dyDescent="0.3">
      <c r="M34" t="s">
        <v>41</v>
      </c>
      <c r="N34" s="42">
        <f>ATAN(N33)*57.3</f>
        <v>55.998636637574215</v>
      </c>
      <c r="O34" t="s">
        <v>43</v>
      </c>
    </row>
    <row r="35" spans="1:17" x14ac:dyDescent="0.3">
      <c r="A35" s="40" t="s">
        <v>48</v>
      </c>
      <c r="B35" s="40"/>
      <c r="C35" s="40"/>
      <c r="D35" s="40"/>
      <c r="E35" s="40"/>
      <c r="F35" s="40"/>
      <c r="G35" s="40"/>
      <c r="M35" t="s">
        <v>44</v>
      </c>
      <c r="N35" s="37">
        <f>COS(ATAN(J33/N32))</f>
        <v>0.5592723091107259</v>
      </c>
    </row>
    <row r="36" spans="1:17" x14ac:dyDescent="0.3">
      <c r="A36" s="24" t="s">
        <v>35</v>
      </c>
      <c r="B36" s="24"/>
      <c r="C36" s="24"/>
      <c r="D36" s="24"/>
      <c r="E36" s="24"/>
      <c r="F36" s="24"/>
      <c r="G36" s="24"/>
      <c r="M36" s="36" t="s">
        <v>54</v>
      </c>
      <c r="N36" s="36"/>
      <c r="O36" s="36"/>
      <c r="P36" s="27">
        <v>-13.7</v>
      </c>
    </row>
    <row r="37" spans="1:17" ht="57.6" customHeight="1" x14ac:dyDescent="0.3">
      <c r="A37" s="25" t="s">
        <v>0</v>
      </c>
      <c r="B37" s="25" t="s">
        <v>1</v>
      </c>
      <c r="C37" s="25" t="s">
        <v>2</v>
      </c>
      <c r="D37" s="25" t="s">
        <v>49</v>
      </c>
      <c r="E37" s="25"/>
      <c r="F37" s="24"/>
      <c r="G37" s="24"/>
      <c r="M37" t="s">
        <v>42</v>
      </c>
      <c r="P37" s="38">
        <f>P36/N35</f>
        <v>-24.496117145123389</v>
      </c>
      <c r="Q37" t="s">
        <v>45</v>
      </c>
    </row>
    <row r="38" spans="1:17" x14ac:dyDescent="0.3">
      <c r="A38" s="27">
        <v>10</v>
      </c>
      <c r="B38" s="27">
        <v>-0.3</v>
      </c>
      <c r="C38" s="23">
        <v>-0.4</v>
      </c>
      <c r="D38" s="39">
        <f>B38/$N$35</f>
        <v>-0.53641132434576766</v>
      </c>
      <c r="E38" s="24"/>
      <c r="F38" s="24"/>
      <c r="G38" s="24"/>
    </row>
    <row r="39" spans="1:17" x14ac:dyDescent="0.3">
      <c r="A39" s="27">
        <v>20</v>
      </c>
      <c r="B39" s="27">
        <v>-0.9</v>
      </c>
      <c r="C39" s="23">
        <v>-1.5</v>
      </c>
      <c r="D39" s="39">
        <f t="shared" ref="D39:D57" si="2">B39/$N$35</f>
        <v>-1.6092339730373029</v>
      </c>
      <c r="E39" s="24"/>
      <c r="F39" s="24"/>
      <c r="G39" s="24"/>
    </row>
    <row r="40" spans="1:17" x14ac:dyDescent="0.3">
      <c r="A40" s="27">
        <v>30</v>
      </c>
      <c r="B40" s="27">
        <v>-2.5</v>
      </c>
      <c r="C40" s="23">
        <v>-4</v>
      </c>
      <c r="D40" s="39">
        <f t="shared" si="2"/>
        <v>-4.4700943695480637</v>
      </c>
      <c r="E40" s="24"/>
      <c r="F40" s="36" t="s">
        <v>55</v>
      </c>
      <c r="G40" s="36"/>
      <c r="H40" s="36"/>
      <c r="I40" s="36"/>
      <c r="J40" s="36"/>
      <c r="K40" s="36"/>
      <c r="L40" s="36"/>
      <c r="M40" s="36"/>
    </row>
    <row r="41" spans="1:17" x14ac:dyDescent="0.3">
      <c r="A41" s="27">
        <v>40</v>
      </c>
      <c r="B41" s="27">
        <v>-4.5</v>
      </c>
      <c r="C41" s="23">
        <v>-7.3</v>
      </c>
      <c r="D41" s="39">
        <f t="shared" si="2"/>
        <v>-8.0461698651865152</v>
      </c>
      <c r="E41" s="24"/>
      <c r="F41" s="24"/>
      <c r="G41" s="24"/>
    </row>
    <row r="42" spans="1:17" x14ac:dyDescent="0.3">
      <c r="A42" s="27">
        <v>50</v>
      </c>
      <c r="B42" s="27">
        <v>-6</v>
      </c>
      <c r="C42" s="23">
        <v>-9.6999999999999993</v>
      </c>
      <c r="D42" s="39">
        <f t="shared" si="2"/>
        <v>-10.728226486915352</v>
      </c>
      <c r="E42" s="24"/>
      <c r="F42" s="24"/>
      <c r="G42" s="24"/>
    </row>
    <row r="43" spans="1:17" x14ac:dyDescent="0.3">
      <c r="A43" s="27">
        <v>60</v>
      </c>
      <c r="B43" s="27">
        <v>-7.8</v>
      </c>
      <c r="C43" s="23">
        <v>-12.5</v>
      </c>
      <c r="D43" s="39">
        <f t="shared" si="2"/>
        <v>-13.946694432989958</v>
      </c>
      <c r="E43" s="24"/>
      <c r="F43" s="24"/>
      <c r="G43" s="24"/>
    </row>
    <row r="44" spans="1:17" x14ac:dyDescent="0.3">
      <c r="A44" s="27">
        <v>70</v>
      </c>
      <c r="B44" s="27">
        <v>-9.5</v>
      </c>
      <c r="C44" s="23">
        <v>-15.3</v>
      </c>
      <c r="D44" s="39">
        <f t="shared" si="2"/>
        <v>-16.986358604282643</v>
      </c>
      <c r="E44" s="24"/>
      <c r="F44" s="24"/>
      <c r="G44" s="24"/>
    </row>
    <row r="45" spans="1:17" x14ac:dyDescent="0.3">
      <c r="A45" s="27">
        <v>80</v>
      </c>
      <c r="B45" s="27">
        <v>-10.3</v>
      </c>
      <c r="C45" s="23">
        <v>-16.5</v>
      </c>
      <c r="D45" s="39">
        <f t="shared" si="2"/>
        <v>-18.416788802538022</v>
      </c>
      <c r="E45" s="24"/>
      <c r="F45" s="24"/>
      <c r="G45" s="24"/>
    </row>
    <row r="46" spans="1:17" x14ac:dyDescent="0.3">
      <c r="A46" s="27">
        <v>90</v>
      </c>
      <c r="B46" s="27">
        <v>-11.4</v>
      </c>
      <c r="C46" s="23">
        <v>-18.3</v>
      </c>
      <c r="D46" s="39">
        <f t="shared" si="2"/>
        <v>-20.383630325139169</v>
      </c>
      <c r="E46" s="24"/>
      <c r="F46" s="24"/>
      <c r="G46" s="24"/>
    </row>
    <row r="47" spans="1:17" x14ac:dyDescent="0.3">
      <c r="A47" s="27">
        <v>100</v>
      </c>
      <c r="B47" s="27">
        <v>-12.1</v>
      </c>
      <c r="C47" s="23">
        <v>-19.399999999999999</v>
      </c>
      <c r="D47" s="39">
        <f t="shared" si="2"/>
        <v>-21.635256748612626</v>
      </c>
      <c r="E47" s="24"/>
      <c r="F47" s="24"/>
      <c r="G47" s="24"/>
    </row>
    <row r="48" spans="1:17" x14ac:dyDescent="0.3">
      <c r="A48" s="27">
        <v>110</v>
      </c>
      <c r="B48" s="27">
        <v>-12.4</v>
      </c>
      <c r="C48" s="23">
        <v>-20</v>
      </c>
      <c r="D48" s="39">
        <f t="shared" si="2"/>
        <v>-22.171668072958397</v>
      </c>
      <c r="E48" s="24"/>
      <c r="F48" s="24"/>
      <c r="G48" s="24"/>
    </row>
    <row r="49" spans="1:7" x14ac:dyDescent="0.3">
      <c r="A49" s="27">
        <v>120</v>
      </c>
      <c r="B49" s="27">
        <v>-12.9</v>
      </c>
      <c r="C49" s="23">
        <v>-20.7</v>
      </c>
      <c r="D49" s="39">
        <f t="shared" si="2"/>
        <v>-23.065686946868009</v>
      </c>
      <c r="E49" s="24"/>
      <c r="F49" s="24"/>
      <c r="G49" s="24"/>
    </row>
    <row r="50" spans="1:7" x14ac:dyDescent="0.3">
      <c r="A50" s="27">
        <v>130</v>
      </c>
      <c r="B50" s="27">
        <v>-13.2</v>
      </c>
      <c r="C50" s="23">
        <v>-21.2</v>
      </c>
      <c r="D50" s="39">
        <f t="shared" si="2"/>
        <v>-23.602098271213773</v>
      </c>
      <c r="E50" s="24"/>
      <c r="F50" s="24"/>
      <c r="G50" s="24"/>
    </row>
    <row r="51" spans="1:7" x14ac:dyDescent="0.3">
      <c r="A51" s="27">
        <v>140</v>
      </c>
      <c r="B51" s="27">
        <v>-13.5</v>
      </c>
      <c r="C51" s="23">
        <v>-21.7</v>
      </c>
      <c r="D51" s="39">
        <f t="shared" si="2"/>
        <v>-24.138509595559544</v>
      </c>
      <c r="E51" s="24"/>
      <c r="F51" s="24"/>
      <c r="G51" s="24"/>
    </row>
    <row r="52" spans="1:7" x14ac:dyDescent="0.3">
      <c r="A52" s="27">
        <v>150</v>
      </c>
      <c r="B52" s="27">
        <v>-13.5</v>
      </c>
      <c r="C52" s="23">
        <v>-21.8</v>
      </c>
      <c r="D52" s="39">
        <f t="shared" si="2"/>
        <v>-24.138509595559544</v>
      </c>
      <c r="E52" s="24"/>
      <c r="F52" s="24"/>
      <c r="G52" s="24"/>
    </row>
    <row r="53" spans="1:7" x14ac:dyDescent="0.3">
      <c r="A53" s="27">
        <v>160</v>
      </c>
      <c r="B53" s="27">
        <v>-13.7</v>
      </c>
      <c r="C53" s="23">
        <v>-22.1</v>
      </c>
      <c r="D53" s="39">
        <f t="shared" si="2"/>
        <v>-24.496117145123389</v>
      </c>
      <c r="E53" s="24"/>
      <c r="F53" s="24"/>
      <c r="G53" s="24"/>
    </row>
    <row r="54" spans="1:7" x14ac:dyDescent="0.3">
      <c r="A54" s="27">
        <v>170</v>
      </c>
      <c r="B54" s="27">
        <v>-13.7</v>
      </c>
      <c r="C54" s="23">
        <v>-22.1</v>
      </c>
      <c r="D54" s="39">
        <f t="shared" si="2"/>
        <v>-24.496117145123389</v>
      </c>
      <c r="E54" s="24"/>
      <c r="F54" s="24"/>
      <c r="G54" s="24"/>
    </row>
    <row r="55" spans="1:7" x14ac:dyDescent="0.3">
      <c r="A55" s="27">
        <v>180</v>
      </c>
      <c r="B55" s="27">
        <v>-13.6</v>
      </c>
      <c r="C55" s="23">
        <v>-21.9</v>
      </c>
      <c r="D55" s="39">
        <f t="shared" si="2"/>
        <v>-24.317313370341466</v>
      </c>
      <c r="E55" s="24"/>
      <c r="F55" s="24"/>
      <c r="G55" s="24"/>
    </row>
    <row r="56" spans="1:7" x14ac:dyDescent="0.3">
      <c r="A56" s="27">
        <v>190</v>
      </c>
      <c r="B56" s="27">
        <v>-13.5</v>
      </c>
      <c r="C56" s="23">
        <v>-21.8</v>
      </c>
      <c r="D56" s="39">
        <f t="shared" si="2"/>
        <v>-24.138509595559544</v>
      </c>
      <c r="E56" s="24"/>
      <c r="F56" s="24"/>
      <c r="G56" s="24"/>
    </row>
    <row r="57" spans="1:7" x14ac:dyDescent="0.3">
      <c r="A57" s="27">
        <v>200</v>
      </c>
      <c r="B57" s="27">
        <v>-13.5</v>
      </c>
      <c r="C57" s="23">
        <v>-21.8</v>
      </c>
      <c r="D57" s="39">
        <f t="shared" si="2"/>
        <v>-24.138509595559544</v>
      </c>
      <c r="E57" s="24"/>
      <c r="F57" s="24"/>
      <c r="G57" s="2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C8854-99EE-4055-9A65-B0A888FE57F0}">
  <dimension ref="A1:L28"/>
  <sheetViews>
    <sheetView workbookViewId="0">
      <selection activeCell="O28" sqref="O28"/>
    </sheetView>
  </sheetViews>
  <sheetFormatPr defaultRowHeight="14.4" x14ac:dyDescent="0.3"/>
  <cols>
    <col min="1" max="1" width="18.88671875" style="24" customWidth="1"/>
    <col min="2" max="16384" width="8.88671875" style="24"/>
  </cols>
  <sheetData>
    <row r="1" spans="1:12" x14ac:dyDescent="0.3">
      <c r="A1" s="24" t="s">
        <v>56</v>
      </c>
    </row>
    <row r="2" spans="1:12" x14ac:dyDescent="0.3">
      <c r="A2" s="24" t="s">
        <v>57</v>
      </c>
    </row>
    <row r="3" spans="1:12" x14ac:dyDescent="0.3">
      <c r="A3" s="24" t="s">
        <v>87</v>
      </c>
    </row>
    <row r="5" spans="1:12" x14ac:dyDescent="0.3">
      <c r="A5" s="29" t="s">
        <v>58</v>
      </c>
    </row>
    <row r="6" spans="1:12" x14ac:dyDescent="0.3">
      <c r="A6" s="46" t="s">
        <v>59</v>
      </c>
      <c r="B6" s="20">
        <v>-4.8499999999999996</v>
      </c>
      <c r="C6" s="20">
        <v>-4.3499999999999996</v>
      </c>
      <c r="D6" s="20">
        <v>-3.85</v>
      </c>
      <c r="E6" s="20">
        <v>-3.35</v>
      </c>
      <c r="F6" s="20">
        <v>-2.85</v>
      </c>
      <c r="G6" s="20">
        <v>-2.35</v>
      </c>
      <c r="H6" s="20">
        <v>-1.85</v>
      </c>
      <c r="I6" s="20">
        <v>-1.35</v>
      </c>
      <c r="J6" s="20">
        <v>-0.85</v>
      </c>
      <c r="K6" s="20">
        <v>-0.35</v>
      </c>
      <c r="L6" s="20" t="s">
        <v>60</v>
      </c>
    </row>
    <row r="7" spans="1:12" x14ac:dyDescent="0.3">
      <c r="A7" s="29" t="s">
        <v>61</v>
      </c>
      <c r="B7" s="24">
        <v>39.799999999999997</v>
      </c>
      <c r="C7" s="24">
        <v>39.799999999999997</v>
      </c>
      <c r="D7" s="24">
        <v>39.799999999999997</v>
      </c>
      <c r="E7" s="24">
        <v>39.799999999999997</v>
      </c>
      <c r="F7" s="24">
        <v>39.799999999999997</v>
      </c>
      <c r="G7" s="24">
        <v>39.1</v>
      </c>
      <c r="H7" s="24">
        <v>38.5</v>
      </c>
      <c r="I7" s="24">
        <v>38.5</v>
      </c>
      <c r="J7" s="24">
        <v>38.5</v>
      </c>
      <c r="K7" s="24">
        <v>37.9</v>
      </c>
      <c r="L7" s="24">
        <v>32.299999999999997</v>
      </c>
    </row>
    <row r="8" spans="1:12" x14ac:dyDescent="0.3">
      <c r="A8" s="29" t="s">
        <v>62</v>
      </c>
      <c r="B8" s="24">
        <v>64</v>
      </c>
      <c r="C8" s="24">
        <v>64</v>
      </c>
      <c r="D8" s="24">
        <v>64</v>
      </c>
      <c r="E8" s="24">
        <v>64</v>
      </c>
      <c r="F8" s="24">
        <v>64</v>
      </c>
      <c r="G8" s="24">
        <v>63</v>
      </c>
      <c r="H8" s="24">
        <v>62</v>
      </c>
      <c r="I8" s="24">
        <v>62</v>
      </c>
      <c r="J8" s="24">
        <v>62</v>
      </c>
      <c r="K8" s="24">
        <v>61</v>
      </c>
      <c r="L8" s="24">
        <v>52</v>
      </c>
    </row>
    <row r="9" spans="1:12" x14ac:dyDescent="0.3">
      <c r="A9" s="29" t="s">
        <v>63</v>
      </c>
      <c r="B9" s="24">
        <v>12.5</v>
      </c>
      <c r="C9" s="24">
        <v>13.5</v>
      </c>
      <c r="D9" s="24">
        <v>13.5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</row>
    <row r="10" spans="1:12" x14ac:dyDescent="0.3">
      <c r="A10" s="29" t="s">
        <v>64</v>
      </c>
      <c r="B10" s="24">
        <v>8</v>
      </c>
      <c r="C10" s="24">
        <v>8</v>
      </c>
      <c r="D10" s="24">
        <v>8.5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</row>
    <row r="11" spans="1:12" x14ac:dyDescent="0.3">
      <c r="A11" s="29" t="s">
        <v>65</v>
      </c>
      <c r="B11" s="44">
        <v>1200</v>
      </c>
      <c r="C11" s="44">
        <v>1200</v>
      </c>
      <c r="D11" s="44">
        <v>1100</v>
      </c>
      <c r="E11" s="44">
        <v>1100</v>
      </c>
      <c r="F11" s="44">
        <v>1100</v>
      </c>
      <c r="G11" s="44">
        <v>1100</v>
      </c>
      <c r="H11" s="44">
        <v>1100</v>
      </c>
      <c r="I11" s="44">
        <v>1100</v>
      </c>
      <c r="J11" s="44">
        <v>1100</v>
      </c>
      <c r="K11" s="44">
        <v>1100</v>
      </c>
      <c r="L11" s="24">
        <v>900</v>
      </c>
    </row>
    <row r="12" spans="1:12" x14ac:dyDescent="0.3">
      <c r="A12" s="29" t="s">
        <v>66</v>
      </c>
      <c r="B12" s="24" t="s">
        <v>67</v>
      </c>
      <c r="C12" s="24" t="s">
        <v>67</v>
      </c>
      <c r="D12" s="24" t="s">
        <v>67</v>
      </c>
      <c r="E12" s="24" t="s">
        <v>67</v>
      </c>
      <c r="F12" s="24" t="s">
        <v>67</v>
      </c>
      <c r="G12" s="24" t="s">
        <v>67</v>
      </c>
      <c r="H12" s="24" t="s">
        <v>67</v>
      </c>
      <c r="I12" s="24" t="s">
        <v>67</v>
      </c>
      <c r="J12" s="24" t="s">
        <v>67</v>
      </c>
      <c r="K12" s="24" t="s">
        <v>67</v>
      </c>
      <c r="L12" s="24" t="s">
        <v>67</v>
      </c>
    </row>
    <row r="13" spans="1:12" x14ac:dyDescent="0.3">
      <c r="A13" s="29" t="s">
        <v>68</v>
      </c>
      <c r="B13" s="24" t="s">
        <v>69</v>
      </c>
      <c r="C13" s="24" t="s">
        <v>69</v>
      </c>
      <c r="D13" s="24" t="s">
        <v>69</v>
      </c>
      <c r="E13" s="24" t="s">
        <v>69</v>
      </c>
      <c r="F13" s="24" t="s">
        <v>69</v>
      </c>
      <c r="G13" s="24" t="s">
        <v>69</v>
      </c>
      <c r="H13" s="24" t="s">
        <v>69</v>
      </c>
      <c r="I13" s="24" t="s">
        <v>69</v>
      </c>
      <c r="J13" s="24" t="s">
        <v>69</v>
      </c>
      <c r="K13" s="24" t="s">
        <v>70</v>
      </c>
      <c r="L13" s="24" t="s">
        <v>70</v>
      </c>
    </row>
    <row r="14" spans="1:12" x14ac:dyDescent="0.3">
      <c r="A14" s="29" t="s">
        <v>71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5.18</v>
      </c>
      <c r="L14" s="24">
        <v>9.7899999999999991</v>
      </c>
    </row>
    <row r="15" spans="1:12" x14ac:dyDescent="0.3">
      <c r="A15" s="29" t="s">
        <v>72</v>
      </c>
      <c r="B15" s="24">
        <v>0.28699999999999998</v>
      </c>
      <c r="C15" s="24">
        <v>7.1999999999999995E-2</v>
      </c>
      <c r="D15" s="24">
        <v>0</v>
      </c>
      <c r="E15" s="24">
        <v>7.1999999999999995E-2</v>
      </c>
      <c r="F15" s="24">
        <v>-0.14399999999999999</v>
      </c>
      <c r="G15" s="24">
        <v>-0.14399999999999999</v>
      </c>
      <c r="H15" s="24">
        <v>-0.14399999999999999</v>
      </c>
      <c r="I15" s="24">
        <v>-0.35899999999999999</v>
      </c>
      <c r="J15" s="24">
        <v>-0.215</v>
      </c>
      <c r="K15" s="24">
        <v>-4.6660000000000004</v>
      </c>
      <c r="L15" s="24">
        <v>-7.0339999999999998</v>
      </c>
    </row>
    <row r="16" spans="1:12" x14ac:dyDescent="0.3">
      <c r="A16" s="47" t="s">
        <v>73</v>
      </c>
      <c r="B16" s="45">
        <v>-0.49</v>
      </c>
      <c r="C16" s="45">
        <v>0.49</v>
      </c>
      <c r="D16" s="45">
        <v>0</v>
      </c>
      <c r="E16" s="45">
        <v>0</v>
      </c>
      <c r="F16" s="45">
        <v>0</v>
      </c>
      <c r="G16" s="45">
        <v>0.98</v>
      </c>
      <c r="H16" s="45">
        <v>0</v>
      </c>
      <c r="I16" s="45">
        <v>0.98</v>
      </c>
      <c r="J16" s="45">
        <v>1.95</v>
      </c>
      <c r="K16" s="45">
        <v>2.93</v>
      </c>
      <c r="L16" s="45">
        <v>1.95</v>
      </c>
    </row>
    <row r="17" spans="1:12" x14ac:dyDescent="0.3">
      <c r="A17" s="29" t="s">
        <v>74</v>
      </c>
      <c r="B17" s="24">
        <v>0</v>
      </c>
      <c r="C17" s="24">
        <v>1.5</v>
      </c>
      <c r="D17" s="24">
        <v>1.5</v>
      </c>
      <c r="E17" s="24">
        <v>1.5</v>
      </c>
      <c r="F17" s="24">
        <v>1.5</v>
      </c>
      <c r="G17" s="24">
        <v>3</v>
      </c>
      <c r="H17" s="24">
        <v>1.5</v>
      </c>
      <c r="I17" s="24">
        <v>6</v>
      </c>
      <c r="J17" s="24">
        <v>13.5</v>
      </c>
      <c r="K17" s="24">
        <v>15</v>
      </c>
      <c r="L17" s="24">
        <v>9</v>
      </c>
    </row>
    <row r="18" spans="1:12" x14ac:dyDescent="0.3">
      <c r="A18" s="29" t="s">
        <v>75</v>
      </c>
      <c r="B18" s="24" t="s">
        <v>76</v>
      </c>
      <c r="C18" s="24" t="s">
        <v>76</v>
      </c>
      <c r="D18" s="24" t="s">
        <v>76</v>
      </c>
      <c r="E18" s="24" t="s">
        <v>76</v>
      </c>
      <c r="F18" s="24" t="s">
        <v>76</v>
      </c>
      <c r="G18" s="24" t="s">
        <v>76</v>
      </c>
      <c r="H18" s="24" t="s">
        <v>76</v>
      </c>
      <c r="I18" s="24" t="s">
        <v>76</v>
      </c>
      <c r="J18" s="24" t="s">
        <v>76</v>
      </c>
      <c r="K18" s="24" t="s">
        <v>76</v>
      </c>
      <c r="L18" s="24" t="s">
        <v>76</v>
      </c>
    </row>
    <row r="19" spans="1:12" hidden="1" x14ac:dyDescent="0.3">
      <c r="A19" s="24" t="s">
        <v>77</v>
      </c>
      <c r="B19" s="24" t="s">
        <v>78</v>
      </c>
      <c r="C19" s="24" t="s">
        <v>78</v>
      </c>
      <c r="D19" s="24" t="s">
        <v>78</v>
      </c>
      <c r="E19" s="24" t="s">
        <v>78</v>
      </c>
      <c r="F19" s="24" t="s">
        <v>78</v>
      </c>
      <c r="G19" s="24" t="s">
        <v>78</v>
      </c>
      <c r="H19" s="24" t="s">
        <v>78</v>
      </c>
      <c r="I19" s="24" t="s">
        <v>78</v>
      </c>
      <c r="J19" s="24" t="s">
        <v>78</v>
      </c>
      <c r="K19" s="24" t="s">
        <v>78</v>
      </c>
      <c r="L19" s="24" t="s">
        <v>78</v>
      </c>
    </row>
    <row r="20" spans="1:12" hidden="1" x14ac:dyDescent="0.3">
      <c r="A20" s="24" t="s">
        <v>79</v>
      </c>
      <c r="B20" s="24" t="s">
        <v>69</v>
      </c>
      <c r="C20" s="24" t="s">
        <v>69</v>
      </c>
      <c r="D20" s="24" t="s">
        <v>69</v>
      </c>
      <c r="E20" s="24" t="s">
        <v>69</v>
      </c>
      <c r="F20" s="24" t="s">
        <v>69</v>
      </c>
      <c r="G20" s="24" t="s">
        <v>69</v>
      </c>
      <c r="H20" s="24" t="s">
        <v>69</v>
      </c>
      <c r="I20" s="24" t="s">
        <v>69</v>
      </c>
      <c r="J20" s="24" t="s">
        <v>69</v>
      </c>
      <c r="K20" s="24" t="s">
        <v>69</v>
      </c>
      <c r="L20" s="24" t="s">
        <v>69</v>
      </c>
    </row>
    <row r="21" spans="1:12" hidden="1" x14ac:dyDescent="0.3">
      <c r="A21" s="24" t="s">
        <v>80</v>
      </c>
      <c r="B21" s="24" t="s">
        <v>69</v>
      </c>
      <c r="C21" s="24" t="s">
        <v>69</v>
      </c>
      <c r="D21" s="24" t="s">
        <v>69</v>
      </c>
      <c r="E21" s="24" t="s">
        <v>69</v>
      </c>
      <c r="F21" s="24" t="s">
        <v>69</v>
      </c>
      <c r="G21" s="24" t="s">
        <v>69</v>
      </c>
      <c r="H21" s="24" t="s">
        <v>69</v>
      </c>
      <c r="I21" s="24" t="s">
        <v>69</v>
      </c>
      <c r="J21" s="24" t="s">
        <v>69</v>
      </c>
      <c r="K21" s="24" t="s">
        <v>69</v>
      </c>
      <c r="L21" s="24" t="s">
        <v>69</v>
      </c>
    </row>
    <row r="22" spans="1:12" hidden="1" x14ac:dyDescent="0.3">
      <c r="A22" s="24" t="s">
        <v>81</v>
      </c>
      <c r="B22" s="24" t="s">
        <v>69</v>
      </c>
      <c r="C22" s="24" t="s">
        <v>69</v>
      </c>
      <c r="D22" s="24" t="s">
        <v>69</v>
      </c>
      <c r="E22" s="24" t="s">
        <v>69</v>
      </c>
      <c r="F22" s="24" t="s">
        <v>69</v>
      </c>
      <c r="G22" s="24" t="s">
        <v>69</v>
      </c>
      <c r="H22" s="24" t="s">
        <v>69</v>
      </c>
      <c r="I22" s="24" t="s">
        <v>69</v>
      </c>
      <c r="J22" s="24" t="s">
        <v>69</v>
      </c>
      <c r="K22" s="24" t="s">
        <v>69</v>
      </c>
      <c r="L22" s="24" t="s">
        <v>69</v>
      </c>
    </row>
    <row r="23" spans="1:12" hidden="1" x14ac:dyDescent="0.3">
      <c r="A23" s="24" t="s">
        <v>82</v>
      </c>
      <c r="B23" s="24" t="s">
        <v>69</v>
      </c>
      <c r="C23" s="24" t="s">
        <v>69</v>
      </c>
      <c r="D23" s="24" t="s">
        <v>69</v>
      </c>
      <c r="E23" s="24" t="s">
        <v>69</v>
      </c>
      <c r="F23" s="24" t="s">
        <v>69</v>
      </c>
      <c r="G23" s="24" t="s">
        <v>69</v>
      </c>
      <c r="H23" s="24" t="s">
        <v>69</v>
      </c>
      <c r="I23" s="24" t="s">
        <v>69</v>
      </c>
      <c r="J23" s="24" t="s">
        <v>69</v>
      </c>
      <c r="K23" s="24" t="s">
        <v>69</v>
      </c>
      <c r="L23" s="24" t="s">
        <v>69</v>
      </c>
    </row>
    <row r="24" spans="1:12" hidden="1" x14ac:dyDescent="0.3">
      <c r="A24" s="24" t="s">
        <v>83</v>
      </c>
      <c r="B24" s="24" t="s">
        <v>69</v>
      </c>
      <c r="C24" s="24" t="s">
        <v>69</v>
      </c>
      <c r="D24" s="24" t="s">
        <v>69</v>
      </c>
      <c r="E24" s="24" t="s">
        <v>69</v>
      </c>
      <c r="F24" s="24" t="s">
        <v>69</v>
      </c>
      <c r="G24" s="24" t="s">
        <v>69</v>
      </c>
      <c r="H24" s="24" t="s">
        <v>69</v>
      </c>
      <c r="I24" s="24" t="s">
        <v>69</v>
      </c>
      <c r="J24" s="24" t="s">
        <v>69</v>
      </c>
      <c r="K24" s="24" t="s">
        <v>69</v>
      </c>
      <c r="L24" s="24" t="s">
        <v>69</v>
      </c>
    </row>
    <row r="25" spans="1:12" hidden="1" x14ac:dyDescent="0.3">
      <c r="A25" s="24" t="s">
        <v>84</v>
      </c>
      <c r="B25" s="24" t="s">
        <v>67</v>
      </c>
      <c r="C25" s="24" t="s">
        <v>67</v>
      </c>
      <c r="D25" s="24" t="s">
        <v>67</v>
      </c>
      <c r="E25" s="24" t="s">
        <v>67</v>
      </c>
      <c r="F25" s="24" t="s">
        <v>67</v>
      </c>
      <c r="G25" s="24" t="s">
        <v>67</v>
      </c>
      <c r="H25" s="24" t="s">
        <v>67</v>
      </c>
      <c r="I25" s="24" t="s">
        <v>67</v>
      </c>
      <c r="J25" s="24" t="s">
        <v>67</v>
      </c>
      <c r="K25" s="24" t="s">
        <v>67</v>
      </c>
      <c r="L25" s="24" t="s">
        <v>67</v>
      </c>
    </row>
    <row r="26" spans="1:12" hidden="1" x14ac:dyDescent="0.3">
      <c r="A26" s="24" t="s">
        <v>85</v>
      </c>
      <c r="B26" s="24" t="s">
        <v>67</v>
      </c>
      <c r="C26" s="24" t="s">
        <v>67</v>
      </c>
      <c r="D26" s="24" t="s">
        <v>67</v>
      </c>
      <c r="E26" s="24" t="s">
        <v>67</v>
      </c>
      <c r="F26" s="24" t="s">
        <v>67</v>
      </c>
      <c r="G26" s="24" t="s">
        <v>67</v>
      </c>
      <c r="H26" s="24" t="s">
        <v>67</v>
      </c>
      <c r="I26" s="24" t="s">
        <v>67</v>
      </c>
      <c r="J26" s="24" t="s">
        <v>67</v>
      </c>
      <c r="K26" s="24" t="s">
        <v>67</v>
      </c>
      <c r="L26" s="24" t="s">
        <v>67</v>
      </c>
    </row>
    <row r="27" spans="1:12" ht="26.4" customHeight="1" x14ac:dyDescent="0.3"/>
    <row r="28" spans="1:12" ht="49.2" customHeight="1" x14ac:dyDescent="0.3">
      <c r="A28" s="26" t="s">
        <v>88</v>
      </c>
      <c r="B28" s="43">
        <v>0</v>
      </c>
      <c r="C28" s="43">
        <f>AVERAGE(B16:C16)*0.5+B28</f>
        <v>0</v>
      </c>
      <c r="D28" s="43">
        <f t="shared" ref="D28:K28" si="0">AVERAGE(C16:D16)*0.5+C28</f>
        <v>0.1225</v>
      </c>
      <c r="E28" s="43">
        <f t="shared" si="0"/>
        <v>0.1225</v>
      </c>
      <c r="F28" s="43">
        <f t="shared" si="0"/>
        <v>0.1225</v>
      </c>
      <c r="G28" s="43">
        <f t="shared" si="0"/>
        <v>0.36749999999999999</v>
      </c>
      <c r="H28" s="43">
        <f t="shared" si="0"/>
        <v>0.61250000000000004</v>
      </c>
      <c r="I28" s="43">
        <f t="shared" si="0"/>
        <v>0.85750000000000004</v>
      </c>
      <c r="J28" s="43">
        <f t="shared" si="0"/>
        <v>1.5899999999999999</v>
      </c>
      <c r="K28" s="43">
        <f t="shared" si="0"/>
        <v>2.8099999999999996</v>
      </c>
      <c r="L28" s="43">
        <f>AVERAGE(K16:L16)*(-K6)+K28</f>
        <v>3.6639999999999997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DE49E-87E3-4E1E-90FC-F7EAAE9A89D3}">
  <dimension ref="A1:Y28"/>
  <sheetViews>
    <sheetView topLeftCell="A5" zoomScale="156" workbookViewId="0">
      <selection activeCell="A6" sqref="A6:L18"/>
    </sheetView>
  </sheetViews>
  <sheetFormatPr defaultRowHeight="14.4" x14ac:dyDescent="0.3"/>
  <cols>
    <col min="1" max="1" width="18.88671875" customWidth="1"/>
    <col min="3" max="3" width="10.21875" customWidth="1"/>
    <col min="12" max="12" width="11.5546875" customWidth="1"/>
    <col min="15" max="23" width="0" hidden="1" customWidth="1"/>
    <col min="25" max="25" width="10.6640625" customWidth="1"/>
  </cols>
  <sheetData>
    <row r="1" spans="1:25" x14ac:dyDescent="0.3">
      <c r="A1" t="s">
        <v>56</v>
      </c>
    </row>
    <row r="2" spans="1:25" x14ac:dyDescent="0.3">
      <c r="A2" t="s">
        <v>57</v>
      </c>
    </row>
    <row r="3" spans="1:25" x14ac:dyDescent="0.3">
      <c r="A3" t="s">
        <v>87</v>
      </c>
    </row>
    <row r="5" spans="1:25" x14ac:dyDescent="0.3">
      <c r="A5" s="24" t="s">
        <v>89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5" ht="56.4" customHeight="1" x14ac:dyDescent="0.3">
      <c r="A6" s="54" t="s">
        <v>59</v>
      </c>
      <c r="B6" s="52" t="s">
        <v>61</v>
      </c>
      <c r="C6" s="52" t="s">
        <v>63</v>
      </c>
      <c r="D6" s="52" t="s">
        <v>64</v>
      </c>
      <c r="E6" s="52" t="s">
        <v>90</v>
      </c>
      <c r="F6" s="52" t="s">
        <v>65</v>
      </c>
      <c r="G6" s="52" t="s">
        <v>66</v>
      </c>
      <c r="H6" s="52" t="s">
        <v>68</v>
      </c>
      <c r="I6" s="52" t="s">
        <v>91</v>
      </c>
      <c r="J6" s="52" t="s">
        <v>92</v>
      </c>
      <c r="K6" s="52" t="s">
        <v>71</v>
      </c>
      <c r="L6" s="52" t="s">
        <v>93</v>
      </c>
      <c r="M6" s="50" t="s">
        <v>94</v>
      </c>
      <c r="N6" s="25" t="s">
        <v>74</v>
      </c>
      <c r="O6" s="24" t="s">
        <v>75</v>
      </c>
      <c r="P6" s="24" t="s">
        <v>77</v>
      </c>
      <c r="Q6" s="24" t="s">
        <v>79</v>
      </c>
      <c r="R6" s="24" t="s">
        <v>95</v>
      </c>
      <c r="S6" s="24" t="s">
        <v>96</v>
      </c>
      <c r="T6" s="24" t="s">
        <v>97</v>
      </c>
      <c r="U6" s="24" t="s">
        <v>83</v>
      </c>
      <c r="V6" s="24" t="s">
        <v>84</v>
      </c>
      <c r="W6" s="24" t="s">
        <v>98</v>
      </c>
      <c r="Y6" s="48" t="s">
        <v>102</v>
      </c>
    </row>
    <row r="7" spans="1:25" x14ac:dyDescent="0.3">
      <c r="A7" s="55">
        <v>-4.75</v>
      </c>
      <c r="B7" s="53">
        <v>26.1</v>
      </c>
      <c r="C7" s="53">
        <v>0</v>
      </c>
      <c r="D7" s="53" t="s">
        <v>67</v>
      </c>
      <c r="E7" s="53" t="s">
        <v>67</v>
      </c>
      <c r="F7" s="53">
        <v>0</v>
      </c>
      <c r="G7" s="56">
        <v>3800</v>
      </c>
      <c r="H7" s="53" t="s">
        <v>69</v>
      </c>
      <c r="I7" s="53" t="s">
        <v>69</v>
      </c>
      <c r="J7" s="53" t="s">
        <v>69</v>
      </c>
      <c r="K7" s="53">
        <v>0</v>
      </c>
      <c r="L7" s="53">
        <v>-0.71799999999999997</v>
      </c>
      <c r="M7" s="51">
        <v>-0.49</v>
      </c>
      <c r="N7" s="24">
        <v>1.5</v>
      </c>
      <c r="O7" s="24" t="s">
        <v>76</v>
      </c>
      <c r="P7" s="24" t="s">
        <v>78</v>
      </c>
      <c r="Q7" s="24" t="s">
        <v>70</v>
      </c>
      <c r="R7" s="24" t="s">
        <v>99</v>
      </c>
      <c r="S7" s="24" t="s">
        <v>70</v>
      </c>
      <c r="T7" s="24" t="s">
        <v>100</v>
      </c>
      <c r="U7" s="24" t="s">
        <v>69</v>
      </c>
      <c r="V7" s="24" t="s">
        <v>69</v>
      </c>
      <c r="W7" s="24" t="s">
        <v>100</v>
      </c>
      <c r="Y7" s="49">
        <v>0</v>
      </c>
    </row>
    <row r="8" spans="1:25" x14ac:dyDescent="0.3">
      <c r="A8" s="55">
        <v>-4.25</v>
      </c>
      <c r="B8" s="53">
        <v>25.5</v>
      </c>
      <c r="C8" s="53">
        <v>0</v>
      </c>
      <c r="D8" s="53" t="s">
        <v>67</v>
      </c>
      <c r="E8" s="53" t="s">
        <v>67</v>
      </c>
      <c r="F8" s="53">
        <v>0</v>
      </c>
      <c r="G8" s="56">
        <v>3700</v>
      </c>
      <c r="H8" s="53" t="s">
        <v>69</v>
      </c>
      <c r="I8" s="53" t="s">
        <v>69</v>
      </c>
      <c r="J8" s="53" t="s">
        <v>69</v>
      </c>
      <c r="K8" s="53">
        <v>0</v>
      </c>
      <c r="L8" s="53">
        <v>-0.86099999999999999</v>
      </c>
      <c r="M8" s="51">
        <v>-0.49</v>
      </c>
      <c r="N8" s="24">
        <v>1.5</v>
      </c>
      <c r="O8" s="24" t="s">
        <v>76</v>
      </c>
      <c r="P8" s="24" t="s">
        <v>78</v>
      </c>
      <c r="Q8" s="24" t="s">
        <v>70</v>
      </c>
      <c r="R8" s="24" t="s">
        <v>99</v>
      </c>
      <c r="S8" s="24" t="s">
        <v>70</v>
      </c>
      <c r="T8" s="24" t="s">
        <v>100</v>
      </c>
      <c r="U8" s="24" t="s">
        <v>69</v>
      </c>
      <c r="V8" s="24" t="s">
        <v>69</v>
      </c>
      <c r="W8" s="24" t="s">
        <v>100</v>
      </c>
      <c r="Y8" s="49">
        <f>Y7+0.5*AVERAGE(M7:M8)</f>
        <v>-0.245</v>
      </c>
    </row>
    <row r="9" spans="1:25" x14ac:dyDescent="0.3">
      <c r="A9" s="55">
        <v>-3.75</v>
      </c>
      <c r="B9" s="53">
        <v>24.9</v>
      </c>
      <c r="C9" s="53">
        <v>0</v>
      </c>
      <c r="D9" s="53" t="s">
        <v>67</v>
      </c>
      <c r="E9" s="53" t="s">
        <v>67</v>
      </c>
      <c r="F9" s="53">
        <v>0</v>
      </c>
      <c r="G9" s="56">
        <v>3600</v>
      </c>
      <c r="H9" s="53" t="s">
        <v>69</v>
      </c>
      <c r="I9" s="53" t="s">
        <v>69</v>
      </c>
      <c r="J9" s="53" t="s">
        <v>69</v>
      </c>
      <c r="K9" s="53">
        <v>0</v>
      </c>
      <c r="L9" s="53">
        <v>-0.71799999999999997</v>
      </c>
      <c r="M9" s="51">
        <v>-0.49</v>
      </c>
      <c r="N9" s="24">
        <v>0</v>
      </c>
      <c r="O9" s="24" t="s">
        <v>76</v>
      </c>
      <c r="P9" s="24" t="s">
        <v>78</v>
      </c>
      <c r="Q9" s="24" t="s">
        <v>70</v>
      </c>
      <c r="R9" s="24" t="s">
        <v>99</v>
      </c>
      <c r="S9" s="24" t="s">
        <v>70</v>
      </c>
      <c r="T9" s="24" t="s">
        <v>100</v>
      </c>
      <c r="U9" s="24" t="s">
        <v>69</v>
      </c>
      <c r="V9" s="24" t="s">
        <v>69</v>
      </c>
      <c r="W9" s="24" t="s">
        <v>100</v>
      </c>
      <c r="Y9" s="49">
        <f t="shared" ref="Y9:Y16" si="0">Y8+0.5*AVERAGE(M8:M9)</f>
        <v>-0.49</v>
      </c>
    </row>
    <row r="10" spans="1:25" x14ac:dyDescent="0.3">
      <c r="A10" s="55">
        <v>-3.25</v>
      </c>
      <c r="B10" s="53">
        <v>24.2</v>
      </c>
      <c r="C10" s="53">
        <v>0</v>
      </c>
      <c r="D10" s="53" t="s">
        <v>67</v>
      </c>
      <c r="E10" s="53" t="s">
        <v>67</v>
      </c>
      <c r="F10" s="53">
        <v>0</v>
      </c>
      <c r="G10" s="56">
        <v>3500</v>
      </c>
      <c r="H10" s="53" t="s">
        <v>69</v>
      </c>
      <c r="I10" s="53" t="s">
        <v>69</v>
      </c>
      <c r="J10" s="53" t="s">
        <v>69</v>
      </c>
      <c r="K10" s="53">
        <v>0</v>
      </c>
      <c r="L10" s="53">
        <v>-0.43099999999999999</v>
      </c>
      <c r="M10" s="51">
        <v>-0.49</v>
      </c>
      <c r="N10" s="24">
        <v>1.5</v>
      </c>
      <c r="O10" s="24" t="s">
        <v>76</v>
      </c>
      <c r="P10" s="24" t="s">
        <v>78</v>
      </c>
      <c r="Q10" s="24" t="s">
        <v>70</v>
      </c>
      <c r="R10" s="24" t="s">
        <v>99</v>
      </c>
      <c r="S10" s="24" t="s">
        <v>70</v>
      </c>
      <c r="T10" s="24" t="s">
        <v>100</v>
      </c>
      <c r="U10" s="24" t="s">
        <v>69</v>
      </c>
      <c r="V10" s="24" t="s">
        <v>69</v>
      </c>
      <c r="W10" s="24" t="s">
        <v>100</v>
      </c>
      <c r="Y10" s="49">
        <f t="shared" si="0"/>
        <v>-0.73499999999999999</v>
      </c>
    </row>
    <row r="11" spans="1:25" x14ac:dyDescent="0.3">
      <c r="A11" s="55">
        <v>-2.75</v>
      </c>
      <c r="B11" s="53">
        <v>23.6</v>
      </c>
      <c r="C11" s="53">
        <v>0</v>
      </c>
      <c r="D11" s="53" t="s">
        <v>67</v>
      </c>
      <c r="E11" s="53" t="s">
        <v>67</v>
      </c>
      <c r="F11" s="53">
        <v>0</v>
      </c>
      <c r="G11" s="56">
        <v>3500</v>
      </c>
      <c r="H11" s="53" t="s">
        <v>69</v>
      </c>
      <c r="I11" s="53" t="s">
        <v>69</v>
      </c>
      <c r="J11" s="53" t="s">
        <v>69</v>
      </c>
      <c r="K11" s="53">
        <v>0</v>
      </c>
      <c r="L11" s="53">
        <v>-7.1999999999999995E-2</v>
      </c>
      <c r="M11" s="51">
        <v>-0.49</v>
      </c>
      <c r="N11" s="24">
        <v>1.5</v>
      </c>
      <c r="O11" s="24" t="s">
        <v>76</v>
      </c>
      <c r="P11" s="24" t="s">
        <v>78</v>
      </c>
      <c r="Q11" s="24" t="s">
        <v>70</v>
      </c>
      <c r="R11" s="24" t="s">
        <v>99</v>
      </c>
      <c r="S11" s="24" t="s">
        <v>70</v>
      </c>
      <c r="T11" s="24" t="s">
        <v>100</v>
      </c>
      <c r="U11" s="24" t="s">
        <v>69</v>
      </c>
      <c r="V11" s="24" t="s">
        <v>69</v>
      </c>
      <c r="W11" s="24" t="s">
        <v>100</v>
      </c>
      <c r="Y11" s="49">
        <f t="shared" si="0"/>
        <v>-0.98</v>
      </c>
    </row>
    <row r="12" spans="1:25" x14ac:dyDescent="0.3">
      <c r="A12" s="55">
        <v>-2.25</v>
      </c>
      <c r="B12" s="53">
        <v>23.6</v>
      </c>
      <c r="C12" s="53">
        <v>0</v>
      </c>
      <c r="D12" s="53" t="s">
        <v>67</v>
      </c>
      <c r="E12" s="53" t="s">
        <v>67</v>
      </c>
      <c r="F12" s="53">
        <v>0</v>
      </c>
      <c r="G12" s="56">
        <v>3500</v>
      </c>
      <c r="H12" s="53" t="s">
        <v>69</v>
      </c>
      <c r="I12" s="53" t="s">
        <v>69</v>
      </c>
      <c r="J12" s="53" t="s">
        <v>69</v>
      </c>
      <c r="K12" s="53">
        <v>0</v>
      </c>
      <c r="L12" s="53">
        <v>-7.1999999999999995E-2</v>
      </c>
      <c r="M12" s="51">
        <v>-0.49</v>
      </c>
      <c r="N12" s="24">
        <v>3</v>
      </c>
      <c r="O12" s="24" t="s">
        <v>76</v>
      </c>
      <c r="P12" s="24" t="s">
        <v>78</v>
      </c>
      <c r="Q12" s="24" t="s">
        <v>70</v>
      </c>
      <c r="R12" s="24" t="s">
        <v>99</v>
      </c>
      <c r="S12" s="24" t="s">
        <v>70</v>
      </c>
      <c r="T12" s="24" t="s">
        <v>100</v>
      </c>
      <c r="U12" s="24" t="s">
        <v>69</v>
      </c>
      <c r="V12" s="24" t="s">
        <v>69</v>
      </c>
      <c r="W12" s="24" t="s">
        <v>100</v>
      </c>
      <c r="Y12" s="49">
        <f t="shared" si="0"/>
        <v>-1.2250000000000001</v>
      </c>
    </row>
    <row r="13" spans="1:25" x14ac:dyDescent="0.3">
      <c r="A13" s="55">
        <v>-1.75</v>
      </c>
      <c r="B13" s="53">
        <v>23.6</v>
      </c>
      <c r="C13" s="53">
        <v>0</v>
      </c>
      <c r="D13" s="53" t="s">
        <v>67</v>
      </c>
      <c r="E13" s="53" t="s">
        <v>67</v>
      </c>
      <c r="F13" s="53">
        <v>0</v>
      </c>
      <c r="G13" s="56">
        <v>3500</v>
      </c>
      <c r="H13" s="53" t="s">
        <v>69</v>
      </c>
      <c r="I13" s="53" t="s">
        <v>69</v>
      </c>
      <c r="J13" s="53" t="s">
        <v>69</v>
      </c>
      <c r="K13" s="53">
        <v>0</v>
      </c>
      <c r="L13" s="53">
        <v>0</v>
      </c>
      <c r="M13" s="51">
        <v>0</v>
      </c>
      <c r="N13" s="24">
        <v>3</v>
      </c>
      <c r="O13" s="24" t="s">
        <v>76</v>
      </c>
      <c r="P13" s="24" t="s">
        <v>78</v>
      </c>
      <c r="Q13" s="24" t="s">
        <v>70</v>
      </c>
      <c r="R13" s="24" t="s">
        <v>99</v>
      </c>
      <c r="S13" s="24" t="s">
        <v>70</v>
      </c>
      <c r="T13" s="24" t="s">
        <v>100</v>
      </c>
      <c r="U13" s="24" t="s">
        <v>69</v>
      </c>
      <c r="V13" s="24" t="s">
        <v>69</v>
      </c>
      <c r="W13" s="24" t="s">
        <v>100</v>
      </c>
      <c r="Y13" s="49">
        <f t="shared" si="0"/>
        <v>-1.3475000000000001</v>
      </c>
    </row>
    <row r="14" spans="1:25" x14ac:dyDescent="0.3">
      <c r="A14" s="55">
        <v>-1.25</v>
      </c>
      <c r="B14" s="53">
        <v>23.6</v>
      </c>
      <c r="C14" s="53">
        <v>0</v>
      </c>
      <c r="D14" s="53" t="s">
        <v>67</v>
      </c>
      <c r="E14" s="53" t="s">
        <v>67</v>
      </c>
      <c r="F14" s="53">
        <v>0</v>
      </c>
      <c r="G14" s="56">
        <v>3500</v>
      </c>
      <c r="H14" s="53" t="s">
        <v>69</v>
      </c>
      <c r="I14" s="53" t="s">
        <v>69</v>
      </c>
      <c r="J14" s="53" t="s">
        <v>69</v>
      </c>
      <c r="K14" s="53">
        <v>0</v>
      </c>
      <c r="L14" s="53">
        <v>0</v>
      </c>
      <c r="M14" s="51">
        <v>0</v>
      </c>
      <c r="N14" s="24">
        <v>3</v>
      </c>
      <c r="O14" s="24" t="s">
        <v>76</v>
      </c>
      <c r="P14" s="24" t="s">
        <v>78</v>
      </c>
      <c r="Q14" s="24" t="s">
        <v>70</v>
      </c>
      <c r="R14" s="24" t="s">
        <v>99</v>
      </c>
      <c r="S14" s="24" t="s">
        <v>70</v>
      </c>
      <c r="T14" s="24" t="s">
        <v>100</v>
      </c>
      <c r="U14" s="24" t="s">
        <v>69</v>
      </c>
      <c r="V14" s="24" t="s">
        <v>69</v>
      </c>
      <c r="W14" s="24" t="s">
        <v>100</v>
      </c>
      <c r="Y14" s="49">
        <f t="shared" si="0"/>
        <v>-1.3475000000000001</v>
      </c>
    </row>
    <row r="15" spans="1:25" x14ac:dyDescent="0.3">
      <c r="A15" s="55">
        <v>-0.75</v>
      </c>
      <c r="B15" s="53">
        <v>23.6</v>
      </c>
      <c r="C15" s="53">
        <v>0</v>
      </c>
      <c r="D15" s="53" t="s">
        <v>67</v>
      </c>
      <c r="E15" s="53" t="s">
        <v>67</v>
      </c>
      <c r="F15" s="53">
        <v>0</v>
      </c>
      <c r="G15" s="56">
        <v>3500</v>
      </c>
      <c r="H15" s="53" t="s">
        <v>69</v>
      </c>
      <c r="I15" s="53" t="s">
        <v>69</v>
      </c>
      <c r="J15" s="53" t="s">
        <v>69</v>
      </c>
      <c r="K15" s="53">
        <v>0</v>
      </c>
      <c r="L15" s="53">
        <v>7.1999999999999995E-2</v>
      </c>
      <c r="M15" s="51">
        <v>-0.49</v>
      </c>
      <c r="N15" s="24">
        <v>1.5</v>
      </c>
      <c r="O15" s="24" t="s">
        <v>76</v>
      </c>
      <c r="P15" s="24" t="s">
        <v>78</v>
      </c>
      <c r="Q15" s="24" t="s">
        <v>70</v>
      </c>
      <c r="R15" s="24" t="s">
        <v>99</v>
      </c>
      <c r="S15" s="24" t="s">
        <v>70</v>
      </c>
      <c r="T15" s="24" t="s">
        <v>100</v>
      </c>
      <c r="U15" s="24" t="s">
        <v>69</v>
      </c>
      <c r="V15" s="24" t="s">
        <v>69</v>
      </c>
      <c r="W15" s="24" t="s">
        <v>100</v>
      </c>
      <c r="Y15" s="49">
        <f t="shared" si="0"/>
        <v>-1.4700000000000002</v>
      </c>
    </row>
    <row r="16" spans="1:25" x14ac:dyDescent="0.3">
      <c r="A16" s="55">
        <v>-0.25</v>
      </c>
      <c r="B16" s="53">
        <v>24.2</v>
      </c>
      <c r="C16" s="53">
        <v>0</v>
      </c>
      <c r="D16" s="53" t="s">
        <v>67</v>
      </c>
      <c r="E16" s="53" t="s">
        <v>67</v>
      </c>
      <c r="F16" s="53">
        <v>0</v>
      </c>
      <c r="G16" s="56">
        <v>3500</v>
      </c>
      <c r="H16" s="53" t="s">
        <v>70</v>
      </c>
      <c r="I16" s="53" t="s">
        <v>69</v>
      </c>
      <c r="J16" s="53" t="s">
        <v>69</v>
      </c>
      <c r="K16" s="53">
        <v>0.1</v>
      </c>
      <c r="L16" s="53">
        <v>-0.28699999999999998</v>
      </c>
      <c r="M16" s="51">
        <v>-3.9</v>
      </c>
      <c r="N16" s="24">
        <v>-30</v>
      </c>
      <c r="O16" s="24" t="s">
        <v>76</v>
      </c>
      <c r="P16" s="24" t="s">
        <v>78</v>
      </c>
      <c r="Q16" s="24" t="s">
        <v>69</v>
      </c>
      <c r="R16" s="24" t="s">
        <v>99</v>
      </c>
      <c r="S16" s="24" t="s">
        <v>70</v>
      </c>
      <c r="T16" s="24" t="s">
        <v>100</v>
      </c>
      <c r="U16" s="24" t="s">
        <v>69</v>
      </c>
      <c r="V16" s="24" t="s">
        <v>69</v>
      </c>
      <c r="W16" s="24" t="s">
        <v>100</v>
      </c>
      <c r="Y16" s="49">
        <f t="shared" si="0"/>
        <v>-2.5674999999999999</v>
      </c>
    </row>
    <row r="17" spans="1:25" x14ac:dyDescent="0.3">
      <c r="A17" s="55" t="s">
        <v>101</v>
      </c>
      <c r="B17" s="53">
        <v>26.1</v>
      </c>
      <c r="C17" s="53">
        <v>0</v>
      </c>
      <c r="D17" s="53" t="s">
        <v>67</v>
      </c>
      <c r="E17" s="53" t="s">
        <v>67</v>
      </c>
      <c r="F17" s="53">
        <v>0</v>
      </c>
      <c r="G17" s="56">
        <v>3500</v>
      </c>
      <c r="H17" s="53" t="s">
        <v>69</v>
      </c>
      <c r="I17" s="53" t="s">
        <v>69</v>
      </c>
      <c r="J17" s="53" t="s">
        <v>69</v>
      </c>
      <c r="K17" s="53">
        <v>0</v>
      </c>
      <c r="L17" s="53">
        <v>8.9730000000000008</v>
      </c>
      <c r="M17" s="51">
        <v>-1.95</v>
      </c>
      <c r="N17" s="24">
        <v>-60</v>
      </c>
      <c r="O17" s="24" t="s">
        <v>76</v>
      </c>
      <c r="P17" s="24" t="s">
        <v>78</v>
      </c>
      <c r="Q17" s="24" t="s">
        <v>69</v>
      </c>
      <c r="R17" s="24" t="s">
        <v>99</v>
      </c>
      <c r="S17" s="24" t="s">
        <v>70</v>
      </c>
      <c r="T17" s="24" t="s">
        <v>100</v>
      </c>
      <c r="U17" s="24" t="s">
        <v>69</v>
      </c>
      <c r="V17" s="24" t="s">
        <v>69</v>
      </c>
      <c r="W17" s="24" t="s">
        <v>100</v>
      </c>
      <c r="Y17" s="49">
        <f>-A16*AVERAGE(M16:M17)</f>
        <v>-0.73124999999999996</v>
      </c>
    </row>
    <row r="18" spans="1:25" x14ac:dyDescent="0.3">
      <c r="A18" s="57" t="s">
        <v>75</v>
      </c>
      <c r="B18" s="53" t="s">
        <v>76</v>
      </c>
      <c r="C18" s="53" t="s">
        <v>76</v>
      </c>
      <c r="D18" s="53" t="s">
        <v>76</v>
      </c>
      <c r="E18" s="53" t="s">
        <v>76</v>
      </c>
      <c r="F18" s="53" t="s">
        <v>76</v>
      </c>
      <c r="G18" s="53" t="s">
        <v>76</v>
      </c>
      <c r="H18" s="53" t="s">
        <v>76</v>
      </c>
      <c r="I18" s="53" t="s">
        <v>76</v>
      </c>
      <c r="J18" s="53" t="s">
        <v>76</v>
      </c>
      <c r="K18" s="53" t="s">
        <v>76</v>
      </c>
      <c r="L18" s="53" t="s">
        <v>76</v>
      </c>
      <c r="M18" s="24"/>
    </row>
    <row r="19" spans="1:25" hidden="1" x14ac:dyDescent="0.3">
      <c r="A19" s="24" t="s">
        <v>77</v>
      </c>
      <c r="B19" s="24" t="s">
        <v>78</v>
      </c>
      <c r="C19" s="24" t="s">
        <v>78</v>
      </c>
      <c r="D19" s="24" t="s">
        <v>78</v>
      </c>
      <c r="E19" s="24" t="s">
        <v>78</v>
      </c>
      <c r="F19" s="24" t="s">
        <v>78</v>
      </c>
      <c r="G19" s="24" t="s">
        <v>78</v>
      </c>
      <c r="H19" s="24" t="s">
        <v>78</v>
      </c>
      <c r="I19" s="24" t="s">
        <v>78</v>
      </c>
      <c r="J19" s="24" t="s">
        <v>78</v>
      </c>
      <c r="K19" s="24" t="s">
        <v>78</v>
      </c>
      <c r="L19" s="24" t="s">
        <v>78</v>
      </c>
      <c r="M19" s="24"/>
    </row>
    <row r="20" spans="1:25" hidden="1" x14ac:dyDescent="0.3">
      <c r="A20" s="24" t="s">
        <v>79</v>
      </c>
      <c r="B20" s="24" t="s">
        <v>69</v>
      </c>
      <c r="C20" s="24" t="s">
        <v>69</v>
      </c>
      <c r="D20" s="24" t="s">
        <v>69</v>
      </c>
      <c r="E20" s="24" t="s">
        <v>69</v>
      </c>
      <c r="F20" s="24" t="s">
        <v>69</v>
      </c>
      <c r="G20" s="24" t="s">
        <v>69</v>
      </c>
      <c r="H20" s="24" t="s">
        <v>69</v>
      </c>
      <c r="I20" s="24" t="s">
        <v>69</v>
      </c>
      <c r="J20" s="24" t="s">
        <v>69</v>
      </c>
      <c r="K20" s="24" t="s">
        <v>69</v>
      </c>
      <c r="L20" s="24" t="s">
        <v>69</v>
      </c>
      <c r="M20" s="24"/>
    </row>
    <row r="21" spans="1:25" hidden="1" x14ac:dyDescent="0.3">
      <c r="A21" s="24" t="s">
        <v>80</v>
      </c>
      <c r="B21" s="24" t="s">
        <v>69</v>
      </c>
      <c r="C21" s="24" t="s">
        <v>69</v>
      </c>
      <c r="D21" s="24" t="s">
        <v>69</v>
      </c>
      <c r="E21" s="24" t="s">
        <v>69</v>
      </c>
      <c r="F21" s="24" t="s">
        <v>69</v>
      </c>
      <c r="G21" s="24" t="s">
        <v>69</v>
      </c>
      <c r="H21" s="24" t="s">
        <v>69</v>
      </c>
      <c r="I21" s="24" t="s">
        <v>69</v>
      </c>
      <c r="J21" s="24" t="s">
        <v>69</v>
      </c>
      <c r="K21" s="24" t="s">
        <v>69</v>
      </c>
      <c r="L21" s="24" t="s">
        <v>69</v>
      </c>
      <c r="M21" s="24"/>
    </row>
    <row r="22" spans="1:25" hidden="1" x14ac:dyDescent="0.3">
      <c r="A22" s="24" t="s">
        <v>81</v>
      </c>
      <c r="B22" s="24" t="s">
        <v>69</v>
      </c>
      <c r="C22" s="24" t="s">
        <v>69</v>
      </c>
      <c r="D22" s="24" t="s">
        <v>69</v>
      </c>
      <c r="E22" s="24" t="s">
        <v>69</v>
      </c>
      <c r="F22" s="24" t="s">
        <v>69</v>
      </c>
      <c r="G22" s="24" t="s">
        <v>69</v>
      </c>
      <c r="H22" s="24" t="s">
        <v>69</v>
      </c>
      <c r="I22" s="24" t="s">
        <v>69</v>
      </c>
      <c r="J22" s="24" t="s">
        <v>69</v>
      </c>
      <c r="K22" s="24" t="s">
        <v>69</v>
      </c>
      <c r="L22" s="24" t="s">
        <v>69</v>
      </c>
      <c r="M22" s="24"/>
    </row>
    <row r="23" spans="1:25" hidden="1" x14ac:dyDescent="0.3">
      <c r="A23" s="24" t="s">
        <v>82</v>
      </c>
      <c r="B23" s="24" t="s">
        <v>69</v>
      </c>
      <c r="C23" s="24" t="s">
        <v>69</v>
      </c>
      <c r="D23" s="24" t="s">
        <v>69</v>
      </c>
      <c r="E23" s="24" t="s">
        <v>69</v>
      </c>
      <c r="F23" s="24" t="s">
        <v>69</v>
      </c>
      <c r="G23" s="24" t="s">
        <v>69</v>
      </c>
      <c r="H23" s="24" t="s">
        <v>69</v>
      </c>
      <c r="I23" s="24" t="s">
        <v>69</v>
      </c>
      <c r="J23" s="24" t="s">
        <v>69</v>
      </c>
      <c r="K23" s="24" t="s">
        <v>69</v>
      </c>
      <c r="L23" s="24" t="s">
        <v>69</v>
      </c>
      <c r="M23" s="24"/>
    </row>
    <row r="24" spans="1:25" hidden="1" x14ac:dyDescent="0.3">
      <c r="A24" s="24" t="s">
        <v>83</v>
      </c>
      <c r="B24" s="24" t="s">
        <v>69</v>
      </c>
      <c r="C24" s="24" t="s">
        <v>69</v>
      </c>
      <c r="D24" s="24" t="s">
        <v>69</v>
      </c>
      <c r="E24" s="24" t="s">
        <v>69</v>
      </c>
      <c r="F24" s="24" t="s">
        <v>69</v>
      </c>
      <c r="G24" s="24" t="s">
        <v>69</v>
      </c>
      <c r="H24" s="24" t="s">
        <v>69</v>
      </c>
      <c r="I24" s="24" t="s">
        <v>69</v>
      </c>
      <c r="J24" s="24" t="s">
        <v>69</v>
      </c>
      <c r="K24" s="24" t="s">
        <v>69</v>
      </c>
      <c r="L24" s="24" t="s">
        <v>69</v>
      </c>
      <c r="M24" s="24"/>
    </row>
    <row r="25" spans="1:25" hidden="1" x14ac:dyDescent="0.3">
      <c r="A25" s="24" t="s">
        <v>84</v>
      </c>
      <c r="B25" s="24" t="s">
        <v>67</v>
      </c>
      <c r="C25" s="24" t="s">
        <v>67</v>
      </c>
      <c r="D25" s="24" t="s">
        <v>67</v>
      </c>
      <c r="E25" s="24" t="s">
        <v>67</v>
      </c>
      <c r="F25" s="24" t="s">
        <v>67</v>
      </c>
      <c r="G25" s="24" t="s">
        <v>67</v>
      </c>
      <c r="H25" s="24" t="s">
        <v>67</v>
      </c>
      <c r="I25" s="24" t="s">
        <v>67</v>
      </c>
      <c r="J25" s="24" t="s">
        <v>67</v>
      </c>
      <c r="K25" s="24" t="s">
        <v>67</v>
      </c>
      <c r="L25" s="24" t="s">
        <v>67</v>
      </c>
      <c r="M25" s="24"/>
    </row>
    <row r="26" spans="1:25" hidden="1" x14ac:dyDescent="0.3">
      <c r="A26" s="24" t="s">
        <v>85</v>
      </c>
      <c r="B26" s="24" t="s">
        <v>67</v>
      </c>
      <c r="C26" s="24" t="s">
        <v>67</v>
      </c>
      <c r="D26" s="24" t="s">
        <v>67</v>
      </c>
      <c r="E26" s="24" t="s">
        <v>67</v>
      </c>
      <c r="F26" s="24" t="s">
        <v>67</v>
      </c>
      <c r="G26" s="24" t="s">
        <v>67</v>
      </c>
      <c r="H26" s="24" t="s">
        <v>67</v>
      </c>
      <c r="I26" s="24" t="s">
        <v>67</v>
      </c>
      <c r="J26" s="24" t="s">
        <v>67</v>
      </c>
      <c r="K26" s="24" t="s">
        <v>67</v>
      </c>
      <c r="L26" s="24" t="s">
        <v>67</v>
      </c>
      <c r="M26" s="24"/>
    </row>
    <row r="27" spans="1:25" ht="26.4" customHeight="1" x14ac:dyDescent="0.3"/>
    <row r="28" spans="1:25" ht="37.799999999999997" customHeight="1" x14ac:dyDescent="0.3">
      <c r="A28" s="26" t="s">
        <v>86</v>
      </c>
      <c r="B28" s="27">
        <v>0</v>
      </c>
      <c r="C28" s="27">
        <f>AVERAGE(B16:C16)*0.5+B28</f>
        <v>6.05</v>
      </c>
      <c r="D28" s="27">
        <f t="shared" ref="D28:K28" si="1">AVERAGE(C16:D16)*0.5+C28</f>
        <v>6.05</v>
      </c>
      <c r="E28" s="27" t="e">
        <f t="shared" si="1"/>
        <v>#DIV/0!</v>
      </c>
      <c r="F28" s="27" t="e">
        <f t="shared" si="1"/>
        <v>#DIV/0!</v>
      </c>
      <c r="G28" s="27" t="e">
        <f t="shared" si="1"/>
        <v>#DIV/0!</v>
      </c>
      <c r="H28" s="27" t="e">
        <f t="shared" si="1"/>
        <v>#DIV/0!</v>
      </c>
      <c r="I28" s="27" t="e">
        <f t="shared" si="1"/>
        <v>#DIV/0!</v>
      </c>
      <c r="J28" s="27" t="e">
        <f t="shared" si="1"/>
        <v>#DIV/0!</v>
      </c>
      <c r="K28" s="27" t="e">
        <f t="shared" si="1"/>
        <v>#DIV/0!</v>
      </c>
      <c r="L28" s="27" t="e">
        <f>AVERAGE(K16:L16)*(-K6)+K28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13 EDR Lat DV from accel + PDOF</vt:lpstr>
      <vt:lpstr>Side 4ms accel to DV 12+EDR</vt:lpstr>
      <vt:lpstr>04 06 EDR side DV data </vt:lpstr>
      <vt:lpstr>12, 13, 15 EDR Yaw Rate</vt:lpstr>
      <vt:lpstr>17, 19 EDR yaw 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Ruth</dc:creator>
  <cp:lastModifiedBy>Rick Ruth</cp:lastModifiedBy>
  <cp:lastPrinted>2019-06-10T12:14:11Z</cp:lastPrinted>
  <dcterms:created xsi:type="dcterms:W3CDTF">2017-06-15T02:29:07Z</dcterms:created>
  <dcterms:modified xsi:type="dcterms:W3CDTF">2022-03-31T20:08:11Z</dcterms:modified>
</cp:coreProperties>
</file>