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5 Attachments/March Attachments/"/>
    </mc:Choice>
  </mc:AlternateContent>
  <xr:revisionPtr revIDLastSave="0" documentId="8_{E5D5B348-93C1-43FE-A3BE-27E4C9F3A94A}" xr6:coauthVersionLast="47" xr6:coauthVersionMax="47" xr10:uidLastSave="{00000000-0000-0000-0000-000000000000}"/>
  <bookViews>
    <workbookView xWindow="-108" yWindow="-108" windowWidth="23256" windowHeight="12456" xr2:uid="{2425B6E8-34EE-416C-B78B-DD27EABE4A27}"/>
  </bookViews>
  <sheets>
    <sheet name="Worksheet Data" sheetId="1" r:id="rId1"/>
    <sheet name="Cost Analysis Report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D32" i="3" s="1"/>
  <c r="D20" i="3"/>
  <c r="D8" i="3"/>
  <c r="C17" i="1"/>
  <c r="B6" i="1"/>
  <c r="B7" i="1" s="1"/>
  <c r="C49" i="1"/>
  <c r="C48" i="1"/>
  <c r="C47" i="1"/>
  <c r="C50" i="1" l="1"/>
  <c r="C57" i="1" s="1"/>
  <c r="C39" i="1" l="1"/>
  <c r="C38" i="1"/>
  <c r="C40" i="1" s="1"/>
  <c r="C43" i="1" s="1"/>
  <c r="C53" i="1" s="1"/>
  <c r="C35" i="1" l="1"/>
  <c r="C52" i="1" l="1"/>
  <c r="C54" i="1" s="1"/>
  <c r="C56" i="1"/>
  <c r="C58" i="1" s="1"/>
  <c r="C28" i="1"/>
  <c r="C21" i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 Gustafson</author>
  </authors>
  <commentList>
    <comment ref="B16" authorId="0" shapeId="0" xr:uid="{30884BDA-5B9A-4C90-A37C-BC79CA5B88B4}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5 Shirts         
Winter Coat   
Rain Gear     
Gloves &amp; Misc
</t>
        </r>
        <r>
          <rPr>
            <u/>
            <sz val="9"/>
            <color indexed="81"/>
            <rFont val="Tahoma"/>
            <family val="2"/>
          </rPr>
          <t>Total…......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<sst xmlns="http://schemas.openxmlformats.org/spreadsheetml/2006/main" count="81" uniqueCount="70">
  <si>
    <t>COST SAVINGS</t>
  </si>
  <si>
    <t>Amount</t>
  </si>
  <si>
    <t>1 FTE</t>
  </si>
  <si>
    <t>Personal Services  w/ OT</t>
  </si>
  <si>
    <t>Social Security</t>
  </si>
  <si>
    <t>Retirement</t>
  </si>
  <si>
    <t>Health &amp; Dental Insurance</t>
  </si>
  <si>
    <t>Town Contribution-Clothing</t>
  </si>
  <si>
    <t>DA.5142.4</t>
  </si>
  <si>
    <t>NYS Salt, Fuel, Sand</t>
  </si>
  <si>
    <t>2024 - For All Roads</t>
  </si>
  <si>
    <t>2025 Projected Increase(10%)</t>
  </si>
  <si>
    <t>2025 Projected Cost</t>
  </si>
  <si>
    <t>Back-out for Town Roads</t>
  </si>
  <si>
    <t>2026 Budget will be decreased from $ 85,548 to $40,000)</t>
  </si>
  <si>
    <t>Total Cost Savings…...................</t>
  </si>
  <si>
    <t>DA.5142.1</t>
  </si>
  <si>
    <t>DA.9030.8</t>
  </si>
  <si>
    <t>DA.9010.8</t>
  </si>
  <si>
    <t>DA.9060.8</t>
  </si>
  <si>
    <t>DA.9089.8</t>
  </si>
  <si>
    <t>Boot &amp; Clothing Allownance</t>
  </si>
  <si>
    <t>CY 2025</t>
  </si>
  <si>
    <t>DA.5130.4</t>
  </si>
  <si>
    <t>2024= $85,246 spent</t>
  </si>
  <si>
    <t>Machinery Repairs Projected</t>
  </si>
  <si>
    <t>Projected Cost for 2 Dump Trucks &amp; Other Large Equipment</t>
  </si>
  <si>
    <t>2025 $67,000 budgeted; under budgeted!! 2026 will go up to at least $80K. Also, 2 trucks running in Winter; 1/2 lane miles to be maintained. 2 Trucks running Summer; will use Spare Truck Minimally.  Tires Savings = $6K. Most expenses are related to other lrrge equipment, other than dump truck.</t>
  </si>
  <si>
    <t>2022 = $ 57,616, 2023 = $ 67,887,  2024 =$ 77,771      From 2023 to 2024 there was a 15% increase.  Will project only 10 % increase for 2025 = $ 85,548</t>
  </si>
  <si>
    <t>DA.5110.1 &amp; DA.5142.1</t>
  </si>
  <si>
    <t>DA.5110.1                &amp;                        DA.5142.1</t>
  </si>
  <si>
    <t>2025 Personal Services  - Budgeted</t>
  </si>
  <si>
    <t>A.5010.1</t>
  </si>
  <si>
    <t>Total Budgeted</t>
  </si>
  <si>
    <t>2026 Personal Services w/ 3% COLA</t>
  </si>
  <si>
    <t>Dan G</t>
  </si>
  <si>
    <t>Dennis Hoke</t>
  </si>
  <si>
    <t>Ray Auger</t>
  </si>
  <si>
    <t>2026 Personal Services w/ rates based on minimal $26/Hr</t>
  </si>
  <si>
    <t>FTE # 3</t>
  </si>
  <si>
    <t>2025 -----3 FTE &amp; Superintendent</t>
  </si>
  <si>
    <t>2026 ---- 2 FTE &amp; Superintendent w/ 3% COLA</t>
  </si>
  <si>
    <t>2026 ----- 3 FTE &amp; Superintendent w/ Base Rate of $26</t>
  </si>
  <si>
    <t>2025 Budget</t>
  </si>
  <si>
    <t>PTE Part-Time Hwy Employees (2)</t>
  </si>
  <si>
    <t>2026 ---- 2 FTE &amp; 2 PTE &amp; Superintendent w/ 3% COLA</t>
  </si>
  <si>
    <t>Reduction in OT for 2 FTE (50 hrs reduction)</t>
  </si>
  <si>
    <t>From 168 hrs down to 118 hrs</t>
  </si>
  <si>
    <t>OT Included (168 hrs @)</t>
  </si>
  <si>
    <t>2026 Budget w/ 3FTE  w/ $26 rate</t>
  </si>
  <si>
    <t>2026 Budget w/ 2 FTE &amp; 2 PTE 7 Superintendent</t>
  </si>
  <si>
    <t>Total Decrease</t>
  </si>
  <si>
    <t>3 yr avg</t>
  </si>
  <si>
    <t>Revenue Received</t>
  </si>
  <si>
    <t>2025 Personal Services - Budgeted</t>
  </si>
  <si>
    <t>Total Cost Savings - Eliminate 1 FTE.....................</t>
  </si>
  <si>
    <t>Total Cost Savings Salt, Sand, Fuel…...................</t>
  </si>
  <si>
    <t>Cost of Dropping Snow &amp; Ice Contracts &amp; Eliminate 1 FTE</t>
  </si>
  <si>
    <t>Contract Revenue Received; based on 3 yr average</t>
  </si>
  <si>
    <t>Fund for 2 PTE Highway @ 500 hrs</t>
  </si>
  <si>
    <t>Cost Savings with dropping 2 Snow &amp; Ice Contracts &amp; Eliminating 1 FTE</t>
  </si>
  <si>
    <t>Reduction in Winter Contractual Expenses</t>
  </si>
  <si>
    <t>Reduction in Machinery Contractual Expenses</t>
  </si>
  <si>
    <t>Reduction in Personal Services for 1 FTE &amp; Fringe</t>
  </si>
  <si>
    <t>Reduction in Over-Time Cost</t>
  </si>
  <si>
    <t>Cost to be Avoided</t>
  </si>
  <si>
    <t>Increase in Personal Services for filling vacant FTE &amp; new base rate at $26/hr</t>
  </si>
  <si>
    <t>Increase cost for purchase of Dump Truck</t>
  </si>
  <si>
    <t>Total Budgetary Impact for 2026 …Increase!!</t>
  </si>
  <si>
    <t>Total Increase - Personal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</si>
</sst>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_);_(&quot;$&quot;* \(#,##0.0\);_(&quot;$&quot;* &quot;-&quot;?_);_(@_)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2" fontId="0" fillId="0" borderId="0" xfId="0" applyNumberFormat="1"/>
    <xf numFmtId="42" fontId="2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44" fontId="2" fillId="0" borderId="0" xfId="0" applyNumberFormat="1" applyFont="1"/>
    <xf numFmtId="0" fontId="0" fillId="2" borderId="0" xfId="0" applyFill="1"/>
    <xf numFmtId="164" fontId="0" fillId="0" borderId="0" xfId="0" applyNumberFormat="1"/>
    <xf numFmtId="164" fontId="2" fillId="0" borderId="0" xfId="0" applyNumberFormat="1" applyFont="1"/>
    <xf numFmtId="164" fontId="6" fillId="0" borderId="0" xfId="0" applyNumberFormat="1" applyFont="1"/>
    <xf numFmtId="0" fontId="7" fillId="0" borderId="0" xfId="0" applyFont="1"/>
    <xf numFmtId="42" fontId="7" fillId="0" borderId="0" xfId="0" applyNumberFormat="1" applyFont="1"/>
    <xf numFmtId="0" fontId="7" fillId="0" borderId="2" xfId="0" applyFont="1" applyBorder="1"/>
    <xf numFmtId="0" fontId="7" fillId="0" borderId="3" xfId="0" applyFont="1" applyBorder="1"/>
    <xf numFmtId="42" fontId="9" fillId="0" borderId="0" xfId="0" applyNumberFormat="1" applyFont="1"/>
    <xf numFmtId="0" fontId="7" fillId="0" borderId="4" xfId="0" applyFont="1" applyBorder="1"/>
    <xf numFmtId="0" fontId="7" fillId="0" borderId="5" xfId="0" applyFont="1" applyBorder="1"/>
    <xf numFmtId="42" fontId="7" fillId="0" borderId="5" xfId="0" applyNumberFormat="1" applyFont="1" applyBorder="1"/>
    <xf numFmtId="0" fontId="7" fillId="0" borderId="6" xfId="0" applyFont="1" applyBorder="1"/>
    <xf numFmtId="0" fontId="7" fillId="0" borderId="0" xfId="0" applyFont="1" applyAlignment="1">
      <alignment wrapText="1"/>
    </xf>
    <xf numFmtId="42" fontId="8" fillId="0" borderId="5" xfId="0" applyNumberFormat="1" applyFont="1" applyBorder="1"/>
    <xf numFmtId="0" fontId="7" fillId="0" borderId="1" xfId="0" applyFont="1" applyBorder="1"/>
    <xf numFmtId="0" fontId="7" fillId="0" borderId="2" xfId="0" applyFont="1" applyBorder="1" applyAlignment="1">
      <alignment wrapText="1"/>
    </xf>
    <xf numFmtId="0" fontId="8" fillId="3" borderId="0" xfId="0" applyFont="1" applyFill="1"/>
    <xf numFmtId="42" fontId="8" fillId="3" borderId="0" xfId="0" applyNumberFormat="1" applyFont="1" applyFill="1"/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78A9-FD0F-4B2B-AEB3-61DFFA902004}">
  <dimension ref="A2:D58"/>
  <sheetViews>
    <sheetView tabSelected="1" topLeftCell="A49" workbookViewId="0">
      <selection activeCell="B61" sqref="B61"/>
    </sheetView>
  </sheetViews>
  <sheetFormatPr defaultRowHeight="14.4" x14ac:dyDescent="0.3"/>
  <cols>
    <col min="2" max="2" width="50.109375" bestFit="1" customWidth="1"/>
    <col min="3" max="3" width="11.44140625" bestFit="1" customWidth="1"/>
    <col min="4" max="4" width="52.109375" customWidth="1"/>
    <col min="5" max="5" width="48.109375" customWidth="1"/>
    <col min="6" max="6" width="11.44140625" bestFit="1" customWidth="1"/>
    <col min="7" max="7" width="46" bestFit="1" customWidth="1"/>
    <col min="8" max="8" width="10.21875" customWidth="1"/>
  </cols>
  <sheetData>
    <row r="2" spans="1:3" x14ac:dyDescent="0.3">
      <c r="B2" s="5" t="s">
        <v>53</v>
      </c>
    </row>
    <row r="3" spans="1:3" x14ac:dyDescent="0.3">
      <c r="A3">
        <v>2022</v>
      </c>
      <c r="B3" s="1">
        <v>92471</v>
      </c>
    </row>
    <row r="4" spans="1:3" x14ac:dyDescent="0.3">
      <c r="A4">
        <v>2023</v>
      </c>
      <c r="B4" s="1">
        <v>103337</v>
      </c>
    </row>
    <row r="5" spans="1:3" x14ac:dyDescent="0.3">
      <c r="A5">
        <v>2024</v>
      </c>
      <c r="B5" s="1">
        <v>92854</v>
      </c>
    </row>
    <row r="6" spans="1:3" x14ac:dyDescent="0.3">
      <c r="B6" s="1">
        <f>SUM(B3:B5)</f>
        <v>288662</v>
      </c>
    </row>
    <row r="7" spans="1:3" x14ac:dyDescent="0.3">
      <c r="A7" t="s">
        <v>52</v>
      </c>
      <c r="B7" s="6">
        <f>SUM(B6/3)</f>
        <v>96220.666666666672</v>
      </c>
    </row>
    <row r="8" spans="1:3" x14ac:dyDescent="0.3">
      <c r="B8" s="1"/>
    </row>
    <row r="9" spans="1:3" x14ac:dyDescent="0.3">
      <c r="B9" s="5" t="s">
        <v>0</v>
      </c>
    </row>
    <row r="10" spans="1:3" x14ac:dyDescent="0.3">
      <c r="A10" t="s">
        <v>22</v>
      </c>
      <c r="B10" t="s">
        <v>2</v>
      </c>
      <c r="C10" s="5" t="s">
        <v>1</v>
      </c>
    </row>
    <row r="11" spans="1:3" x14ac:dyDescent="0.3">
      <c r="A11" t="s">
        <v>16</v>
      </c>
      <c r="B11" t="s">
        <v>3</v>
      </c>
      <c r="C11" s="1">
        <v>51530</v>
      </c>
    </row>
    <row r="12" spans="1:3" x14ac:dyDescent="0.3">
      <c r="A12" t="s">
        <v>17</v>
      </c>
      <c r="B12" t="s">
        <v>4</v>
      </c>
      <c r="C12" s="1">
        <v>3942</v>
      </c>
    </row>
    <row r="13" spans="1:3" x14ac:dyDescent="0.3">
      <c r="A13" t="s">
        <v>18</v>
      </c>
      <c r="B13" t="s">
        <v>5</v>
      </c>
      <c r="C13" s="1">
        <v>5668</v>
      </c>
    </row>
    <row r="14" spans="1:3" x14ac:dyDescent="0.3">
      <c r="A14" t="s">
        <v>19</v>
      </c>
      <c r="B14" t="s">
        <v>6</v>
      </c>
      <c r="C14" s="1">
        <v>12592</v>
      </c>
    </row>
    <row r="15" spans="1:3" x14ac:dyDescent="0.3">
      <c r="A15" t="s">
        <v>20</v>
      </c>
      <c r="B15" t="s">
        <v>21</v>
      </c>
      <c r="C15" s="1">
        <v>350</v>
      </c>
    </row>
    <row r="16" spans="1:3" x14ac:dyDescent="0.3">
      <c r="A16" t="s">
        <v>20</v>
      </c>
      <c r="B16" t="s">
        <v>7</v>
      </c>
      <c r="C16" s="1">
        <v>150</v>
      </c>
    </row>
    <row r="17" spans="1:4" x14ac:dyDescent="0.3">
      <c r="B17" s="5" t="s">
        <v>55</v>
      </c>
      <c r="C17" s="2">
        <f>SUM(C11:C16)</f>
        <v>74232</v>
      </c>
    </row>
    <row r="18" spans="1:4" x14ac:dyDescent="0.3">
      <c r="B18" s="5"/>
      <c r="C18" s="1"/>
    </row>
    <row r="19" spans="1:4" x14ac:dyDescent="0.3">
      <c r="A19" t="s">
        <v>8</v>
      </c>
      <c r="B19" t="s">
        <v>9</v>
      </c>
      <c r="C19" s="1"/>
    </row>
    <row r="20" spans="1:4" ht="13.8" customHeight="1" x14ac:dyDescent="0.3">
      <c r="B20" t="s">
        <v>10</v>
      </c>
      <c r="C20" s="1">
        <v>77771</v>
      </c>
    </row>
    <row r="21" spans="1:4" x14ac:dyDescent="0.3">
      <c r="B21" t="s">
        <v>11</v>
      </c>
      <c r="C21" s="1">
        <f>SUM(C20*10%)</f>
        <v>7777.1</v>
      </c>
    </row>
    <row r="22" spans="1:4" x14ac:dyDescent="0.3">
      <c r="B22" t="s">
        <v>12</v>
      </c>
      <c r="C22" s="2">
        <f>SUM(C20,C21)</f>
        <v>85548.1</v>
      </c>
    </row>
    <row r="23" spans="1:4" ht="41.4" customHeight="1" x14ac:dyDescent="0.3">
      <c r="B23" t="s">
        <v>13</v>
      </c>
      <c r="C23" s="1">
        <v>-40000</v>
      </c>
      <c r="D23" s="4" t="s">
        <v>28</v>
      </c>
    </row>
    <row r="24" spans="1:4" x14ac:dyDescent="0.3">
      <c r="B24" s="5" t="s">
        <v>56</v>
      </c>
      <c r="C24" s="2">
        <f>SUM(C22:C23)</f>
        <v>45548.100000000006</v>
      </c>
    </row>
    <row r="26" spans="1:4" ht="28.8" x14ac:dyDescent="0.3">
      <c r="A26" t="s">
        <v>23</v>
      </c>
      <c r="B26" t="s">
        <v>25</v>
      </c>
      <c r="C26" s="1">
        <v>80000</v>
      </c>
      <c r="D26" s="4" t="s">
        <v>14</v>
      </c>
    </row>
    <row r="27" spans="1:4" x14ac:dyDescent="0.3">
      <c r="B27" t="s">
        <v>26</v>
      </c>
      <c r="C27" s="1">
        <v>-67000</v>
      </c>
      <c r="D27" t="s">
        <v>24</v>
      </c>
    </row>
    <row r="28" spans="1:4" ht="72.599999999999994" customHeight="1" x14ac:dyDescent="0.3">
      <c r="B28" s="5" t="s">
        <v>15</v>
      </c>
      <c r="C28" s="2">
        <f>SUM(C26:C27)</f>
        <v>13000</v>
      </c>
      <c r="D28" s="4" t="s">
        <v>27</v>
      </c>
    </row>
    <row r="29" spans="1:4" x14ac:dyDescent="0.3">
      <c r="C29" s="1"/>
      <c r="D29" s="3"/>
    </row>
    <row r="30" spans="1:4" x14ac:dyDescent="0.3">
      <c r="B30" s="7"/>
      <c r="C30" s="2"/>
      <c r="D30" s="4"/>
    </row>
    <row r="33" spans="1:4" ht="54" customHeight="1" x14ac:dyDescent="0.3">
      <c r="A33" s="4" t="s">
        <v>30</v>
      </c>
      <c r="B33" t="s">
        <v>31</v>
      </c>
      <c r="C33" s="8">
        <v>168900</v>
      </c>
      <c r="D33" t="s">
        <v>40</v>
      </c>
    </row>
    <row r="34" spans="1:4" x14ac:dyDescent="0.3">
      <c r="A34" t="s">
        <v>32</v>
      </c>
      <c r="B34" t="s">
        <v>54</v>
      </c>
      <c r="C34" s="8">
        <v>57900</v>
      </c>
    </row>
    <row r="35" spans="1:4" x14ac:dyDescent="0.3">
      <c r="B35" s="5" t="s">
        <v>33</v>
      </c>
      <c r="C35" s="9">
        <f>SUM(C33:C34)</f>
        <v>226800</v>
      </c>
    </row>
    <row r="36" spans="1:4" x14ac:dyDescent="0.3">
      <c r="C36" s="8"/>
    </row>
    <row r="37" spans="1:4" x14ac:dyDescent="0.3">
      <c r="B37" t="s">
        <v>35</v>
      </c>
      <c r="C37" s="8">
        <v>59637</v>
      </c>
      <c r="D37" t="s">
        <v>41</v>
      </c>
    </row>
    <row r="38" spans="1:4" x14ac:dyDescent="0.3">
      <c r="B38" t="s">
        <v>36</v>
      </c>
      <c r="C38" s="8">
        <f>SUM(55702+6772)</f>
        <v>62474</v>
      </c>
    </row>
    <row r="39" spans="1:4" x14ac:dyDescent="0.3">
      <c r="B39" t="s">
        <v>37</v>
      </c>
      <c r="C39" s="8">
        <f>SUM(49060+5964)</f>
        <v>55024</v>
      </c>
      <c r="D39" t="s">
        <v>47</v>
      </c>
    </row>
    <row r="40" spans="1:4" x14ac:dyDescent="0.3">
      <c r="C40" s="9">
        <f>SUM(C37:C39)</f>
        <v>177135</v>
      </c>
      <c r="D40" t="s">
        <v>45</v>
      </c>
    </row>
    <row r="41" spans="1:4" x14ac:dyDescent="0.3">
      <c r="B41" t="s">
        <v>44</v>
      </c>
      <c r="C41" s="8">
        <v>18000</v>
      </c>
    </row>
    <row r="42" spans="1:4" x14ac:dyDescent="0.3">
      <c r="B42" t="s">
        <v>46</v>
      </c>
      <c r="C42" s="8">
        <v>-3710</v>
      </c>
    </row>
    <row r="43" spans="1:4" x14ac:dyDescent="0.3">
      <c r="B43" s="5" t="s">
        <v>34</v>
      </c>
      <c r="C43" s="9">
        <f>SUM(C40,C41,C42)</f>
        <v>191425</v>
      </c>
    </row>
    <row r="44" spans="1:4" x14ac:dyDescent="0.3">
      <c r="C44" s="8"/>
      <c r="D44" t="s">
        <v>48</v>
      </c>
    </row>
    <row r="45" spans="1:4" x14ac:dyDescent="0.3">
      <c r="C45" s="8"/>
      <c r="D45" t="s">
        <v>48</v>
      </c>
    </row>
    <row r="46" spans="1:4" x14ac:dyDescent="0.3">
      <c r="B46" t="s">
        <v>35</v>
      </c>
      <c r="C46" s="8">
        <v>69900</v>
      </c>
      <c r="D46" t="s">
        <v>48</v>
      </c>
    </row>
    <row r="47" spans="1:4" x14ac:dyDescent="0.3">
      <c r="B47" t="s">
        <v>36</v>
      </c>
      <c r="C47" s="8">
        <f>SUM(61568+7485)</f>
        <v>69053</v>
      </c>
      <c r="D47" t="s">
        <v>42</v>
      </c>
    </row>
    <row r="48" spans="1:4" x14ac:dyDescent="0.3">
      <c r="B48" t="s">
        <v>37</v>
      </c>
      <c r="C48" s="8">
        <f>SUM(55120+6701)</f>
        <v>61821</v>
      </c>
    </row>
    <row r="49" spans="2:4" x14ac:dyDescent="0.3">
      <c r="B49" t="s">
        <v>39</v>
      </c>
      <c r="C49" s="8">
        <f>SUM(54080+6574)</f>
        <v>60654</v>
      </c>
    </row>
    <row r="50" spans="2:4" x14ac:dyDescent="0.3">
      <c r="B50" s="5" t="s">
        <v>38</v>
      </c>
      <c r="C50" s="9">
        <f>SUM(C46:C49)</f>
        <v>261428</v>
      </c>
    </row>
    <row r="51" spans="2:4" x14ac:dyDescent="0.3">
      <c r="D51" t="s">
        <v>45</v>
      </c>
    </row>
    <row r="52" spans="2:4" x14ac:dyDescent="0.3">
      <c r="B52" t="s">
        <v>43</v>
      </c>
      <c r="C52" s="8">
        <f>C35</f>
        <v>226800</v>
      </c>
    </row>
    <row r="53" spans="2:4" x14ac:dyDescent="0.3">
      <c r="B53" t="s">
        <v>50</v>
      </c>
      <c r="C53" s="8">
        <f>C43</f>
        <v>191425</v>
      </c>
    </row>
    <row r="54" spans="2:4" x14ac:dyDescent="0.3">
      <c r="B54" t="s">
        <v>51</v>
      </c>
      <c r="C54" s="10">
        <f>SUM(C53-C52)</f>
        <v>-35375</v>
      </c>
    </row>
    <row r="55" spans="2:4" x14ac:dyDescent="0.3">
      <c r="D55" t="s">
        <v>42</v>
      </c>
    </row>
    <row r="56" spans="2:4" x14ac:dyDescent="0.3">
      <c r="B56" t="s">
        <v>43</v>
      </c>
      <c r="C56" s="8">
        <f>C35</f>
        <v>226800</v>
      </c>
    </row>
    <row r="57" spans="2:4" x14ac:dyDescent="0.3">
      <c r="B57" t="s">
        <v>49</v>
      </c>
      <c r="C57" s="8">
        <f>C50</f>
        <v>261428</v>
      </c>
    </row>
    <row r="58" spans="2:4" x14ac:dyDescent="0.3">
      <c r="B58" t="s">
        <v>69</v>
      </c>
      <c r="C58" s="9">
        <f>SUM(C57-C56)</f>
        <v>34628</v>
      </c>
    </row>
  </sheetData>
  <pageMargins left="0.2" right="0.2" top="0.25" bottom="0.2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1EF7-5A85-4A2B-9A9C-B90AE1A5E439}">
  <dimension ref="B2:E32"/>
  <sheetViews>
    <sheetView zoomScale="85" zoomScaleNormal="85" workbookViewId="0">
      <selection sqref="A1:XFD1048576"/>
    </sheetView>
  </sheetViews>
  <sheetFormatPr defaultRowHeight="18" x14ac:dyDescent="0.35"/>
  <cols>
    <col min="1" max="1" width="8.88671875" style="11"/>
    <col min="2" max="2" width="42.109375" style="11" customWidth="1"/>
    <col min="3" max="3" width="11.6640625" style="11" customWidth="1"/>
    <col min="4" max="4" width="13.44140625" style="12" bestFit="1" customWidth="1"/>
    <col min="5" max="16384" width="8.88671875" style="11"/>
  </cols>
  <sheetData>
    <row r="2" spans="2:5" ht="18.600000000000001" thickBot="1" x14ac:dyDescent="0.4"/>
    <row r="3" spans="2:5" ht="36.6" customHeight="1" thickBot="1" x14ac:dyDescent="0.4">
      <c r="B3" s="26" t="s">
        <v>57</v>
      </c>
      <c r="C3" s="27"/>
      <c r="D3" s="27"/>
      <c r="E3" s="28"/>
    </row>
    <row r="4" spans="2:5" x14ac:dyDescent="0.35">
      <c r="B4" s="13"/>
      <c r="E4" s="14"/>
    </row>
    <row r="5" spans="2:5" x14ac:dyDescent="0.35">
      <c r="B5" s="13" t="s">
        <v>58</v>
      </c>
      <c r="D5" s="12">
        <v>96221</v>
      </c>
      <c r="E5" s="14"/>
    </row>
    <row r="6" spans="2:5" x14ac:dyDescent="0.35">
      <c r="B6" s="13"/>
      <c r="E6" s="14"/>
    </row>
    <row r="7" spans="2:5" x14ac:dyDescent="0.35">
      <c r="B7" s="13" t="s">
        <v>59</v>
      </c>
      <c r="D7" s="12">
        <v>18000</v>
      </c>
      <c r="E7" s="14"/>
    </row>
    <row r="8" spans="2:5" x14ac:dyDescent="0.35">
      <c r="B8" s="13"/>
      <c r="D8" s="15">
        <f>-SUM(D5:D7)</f>
        <v>-114221</v>
      </c>
      <c r="E8" s="14"/>
    </row>
    <row r="9" spans="2:5" ht="18.600000000000001" thickBot="1" x14ac:dyDescent="0.4">
      <c r="B9" s="16"/>
      <c r="C9" s="17"/>
      <c r="D9" s="18"/>
      <c r="E9" s="19"/>
    </row>
    <row r="10" spans="2:5" ht="18.600000000000001" thickBot="1" x14ac:dyDescent="0.4"/>
    <row r="11" spans="2:5" ht="18.600000000000001" thickBot="1" x14ac:dyDescent="0.4">
      <c r="B11" s="29" t="s">
        <v>60</v>
      </c>
      <c r="C11" s="30"/>
      <c r="D11" s="30"/>
      <c r="E11" s="31"/>
    </row>
    <row r="12" spans="2:5" x14ac:dyDescent="0.35">
      <c r="B12" s="13"/>
      <c r="E12" s="14"/>
    </row>
    <row r="13" spans="2:5" ht="37.799999999999997" customHeight="1" x14ac:dyDescent="0.35">
      <c r="B13" s="13" t="s">
        <v>63</v>
      </c>
      <c r="C13" s="20" t="s">
        <v>29</v>
      </c>
      <c r="D13" s="12">
        <v>74231</v>
      </c>
      <c r="E13" s="14"/>
    </row>
    <row r="14" spans="2:5" x14ac:dyDescent="0.35">
      <c r="B14" s="13"/>
      <c r="E14" s="14"/>
    </row>
    <row r="15" spans="2:5" x14ac:dyDescent="0.35">
      <c r="B15" s="13" t="s">
        <v>61</v>
      </c>
      <c r="C15" s="11" t="s">
        <v>8</v>
      </c>
      <c r="D15" s="12">
        <v>45548</v>
      </c>
      <c r="E15" s="14"/>
    </row>
    <row r="16" spans="2:5" x14ac:dyDescent="0.35">
      <c r="B16" s="13"/>
      <c r="E16" s="14"/>
    </row>
    <row r="17" spans="2:5" x14ac:dyDescent="0.35">
      <c r="B17" s="13" t="s">
        <v>62</v>
      </c>
      <c r="C17" s="11" t="s">
        <v>23</v>
      </c>
      <c r="D17" s="12">
        <v>13000</v>
      </c>
      <c r="E17" s="14"/>
    </row>
    <row r="18" spans="2:5" x14ac:dyDescent="0.35">
      <c r="B18" s="13"/>
      <c r="E18" s="14"/>
    </row>
    <row r="19" spans="2:5" x14ac:dyDescent="0.35">
      <c r="B19" s="13" t="s">
        <v>64</v>
      </c>
      <c r="D19" s="12">
        <v>3710</v>
      </c>
      <c r="E19" s="14"/>
    </row>
    <row r="20" spans="2:5" ht="18.600000000000001" thickBot="1" x14ac:dyDescent="0.4">
      <c r="B20" s="16"/>
      <c r="C20" s="17"/>
      <c r="D20" s="21">
        <f>SUM(D13:D19)</f>
        <v>136489</v>
      </c>
      <c r="E20" s="19"/>
    </row>
    <row r="22" spans="2:5" ht="18.600000000000001" thickBot="1" x14ac:dyDescent="0.4"/>
    <row r="23" spans="2:5" ht="18.600000000000001" thickBot="1" x14ac:dyDescent="0.4">
      <c r="B23" s="32" t="s">
        <v>65</v>
      </c>
      <c r="C23" s="33"/>
      <c r="D23" s="34"/>
      <c r="E23" s="22"/>
    </row>
    <row r="24" spans="2:5" x14ac:dyDescent="0.35">
      <c r="B24" s="13"/>
      <c r="E24" s="14"/>
    </row>
    <row r="25" spans="2:5" ht="36" x14ac:dyDescent="0.35">
      <c r="B25" s="23" t="s">
        <v>66</v>
      </c>
      <c r="D25" s="12">
        <v>34628</v>
      </c>
      <c r="E25" s="14"/>
    </row>
    <row r="26" spans="2:5" x14ac:dyDescent="0.35">
      <c r="B26" s="13"/>
      <c r="E26" s="14"/>
    </row>
    <row r="27" spans="2:5" x14ac:dyDescent="0.35">
      <c r="B27" s="13" t="s">
        <v>67</v>
      </c>
      <c r="D27" s="12">
        <v>40000</v>
      </c>
      <c r="E27" s="14"/>
    </row>
    <row r="28" spans="2:5" x14ac:dyDescent="0.35">
      <c r="B28" s="13"/>
      <c r="E28" s="14"/>
    </row>
    <row r="29" spans="2:5" ht="18.600000000000001" thickBot="1" x14ac:dyDescent="0.4">
      <c r="B29" s="16"/>
      <c r="C29" s="17"/>
      <c r="D29" s="21">
        <f>SUM(D25:D27)</f>
        <v>74628</v>
      </c>
      <c r="E29" s="19"/>
    </row>
    <row r="32" spans="2:5" x14ac:dyDescent="0.35">
      <c r="B32" s="24" t="s">
        <v>68</v>
      </c>
      <c r="C32" s="24"/>
      <c r="D32" s="25">
        <f>SUM(D29+D20+D8)</f>
        <v>96896</v>
      </c>
    </row>
  </sheetData>
  <mergeCells count="3">
    <mergeCell ref="B3:E3"/>
    <mergeCell ref="B11:E11"/>
    <mergeCell ref="B23:D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 Data</vt:lpstr>
      <vt:lpstr>Cost Analysis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Roseboom Town Supervisor</dc:creator>
  <cp:lastModifiedBy>Erin Seeley</cp:lastModifiedBy>
  <cp:lastPrinted>2025-03-12T21:50:26Z</cp:lastPrinted>
  <dcterms:created xsi:type="dcterms:W3CDTF">2025-03-12T19:35:29Z</dcterms:created>
  <dcterms:modified xsi:type="dcterms:W3CDTF">2025-03-13T14:25:13Z</dcterms:modified>
</cp:coreProperties>
</file>