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website documents to add\"/>
    </mc:Choice>
  </mc:AlternateContent>
  <bookViews>
    <workbookView xWindow="0" yWindow="0" windowWidth="15345" windowHeight="6705"/>
  </bookViews>
  <sheets>
    <sheet name="BUDGET 2016" sheetId="6" r:id="rId1"/>
    <sheet name="summary" sheetId="1" r:id="rId2"/>
    <sheet name="general" sheetId="4" r:id="rId3"/>
    <sheet name="highway" sheetId="5" r:id="rId4"/>
    <sheet name="actual" sheetId="2" r:id="rId5"/>
    <sheet name="prior year summary" sheetId="3" r:id="rId6"/>
  </sheets>
  <definedNames>
    <definedName name="_xlnm.Print_Area" localSheetId="2">general!$A$1:$M$74</definedName>
    <definedName name="_xlnm.Print_Area" localSheetId="3">highway!$A$1:$L$36</definedName>
    <definedName name="_xlnm.Print_Titles" localSheetId="2">general!$1:$2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5" l="1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17" i="5"/>
  <c r="K6" i="5"/>
  <c r="K7" i="5"/>
  <c r="K8" i="5"/>
  <c r="K9" i="5"/>
  <c r="K10" i="5"/>
  <c r="K11" i="5"/>
  <c r="K12" i="5"/>
  <c r="K13" i="5"/>
  <c r="K14" i="5"/>
  <c r="K5" i="5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23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6" i="4"/>
  <c r="E27" i="3" l="1"/>
  <c r="F27" i="3"/>
  <c r="D27" i="3"/>
  <c r="F26" i="3"/>
  <c r="F25" i="3"/>
  <c r="F7" i="3"/>
  <c r="E20" i="1" s="1"/>
  <c r="D7" i="3"/>
  <c r="C20" i="1" s="1"/>
  <c r="F12" i="3"/>
  <c r="E19" i="1" s="1"/>
  <c r="D12" i="3"/>
  <c r="C19" i="1" s="1"/>
  <c r="F17" i="3"/>
  <c r="E18" i="1" s="1"/>
  <c r="D17" i="3"/>
  <c r="C18" i="1" s="1"/>
  <c r="E22" i="3"/>
  <c r="D17" i="1" s="1"/>
  <c r="F22" i="3"/>
  <c r="E17" i="1" s="1"/>
  <c r="D22" i="3"/>
  <c r="C17" i="1" s="1"/>
  <c r="G20" i="3"/>
  <c r="G21" i="3"/>
  <c r="G19" i="3"/>
  <c r="G22" i="3" l="1"/>
  <c r="F17" i="1" s="1"/>
  <c r="F28" i="3"/>
  <c r="E16" i="1" s="1"/>
  <c r="G27" i="3"/>
  <c r="C24" i="1" l="1"/>
  <c r="F11" i="1" l="1"/>
  <c r="D9" i="1"/>
  <c r="E26" i="3" s="1"/>
  <c r="I33" i="5"/>
  <c r="L33" i="5"/>
  <c r="K33" i="5"/>
  <c r="J26" i="5"/>
  <c r="J33" i="5" s="1"/>
  <c r="C9" i="1" s="1"/>
  <c r="D26" i="3" s="1"/>
  <c r="I15" i="5"/>
  <c r="F15" i="5"/>
  <c r="E15" i="5"/>
  <c r="G15" i="5"/>
  <c r="D15" i="5"/>
  <c r="D7" i="1"/>
  <c r="E25" i="3" s="1"/>
  <c r="E28" i="3" s="1"/>
  <c r="D16" i="1" s="1"/>
  <c r="J70" i="4"/>
  <c r="M70" i="4"/>
  <c r="L70" i="4"/>
  <c r="K66" i="4"/>
  <c r="K70" i="4" s="1"/>
  <c r="C7" i="1" s="1"/>
  <c r="D25" i="3" s="1"/>
  <c r="J21" i="4"/>
  <c r="G25" i="3" l="1"/>
  <c r="D28" i="3"/>
  <c r="C16" i="1" s="1"/>
  <c r="G26" i="3"/>
  <c r="I34" i="5"/>
  <c r="J71" i="4"/>
  <c r="G28" i="3" l="1"/>
  <c r="F16" i="1" s="1"/>
  <c r="H26" i="5"/>
  <c r="I66" i="4"/>
  <c r="H33" i="5" l="1"/>
  <c r="G33" i="5"/>
  <c r="F33" i="5"/>
  <c r="F34" i="5" s="1"/>
  <c r="E33" i="5"/>
  <c r="E34" i="5" s="1"/>
  <c r="D33" i="5"/>
  <c r="D34" i="5"/>
  <c r="I70" i="4" l="1"/>
  <c r="H70" i="4"/>
  <c r="G70" i="4"/>
  <c r="F70" i="4"/>
  <c r="E70" i="4"/>
  <c r="H21" i="4"/>
  <c r="G21" i="4"/>
  <c r="F21" i="4"/>
  <c r="E21" i="4"/>
  <c r="G71" i="4" l="1"/>
  <c r="F71" i="4"/>
  <c r="E71" i="4"/>
  <c r="H71" i="4"/>
  <c r="G16" i="3"/>
  <c r="G11" i="3"/>
  <c r="G6" i="3"/>
  <c r="E15" i="3"/>
  <c r="G15" i="3" s="1"/>
  <c r="E14" i="3"/>
  <c r="E10" i="3"/>
  <c r="G10" i="3" s="1"/>
  <c r="E9" i="3"/>
  <c r="E5" i="3"/>
  <c r="G5" i="3" s="1"/>
  <c r="E4" i="3"/>
  <c r="F21" i="1"/>
  <c r="E7" i="3" l="1"/>
  <c r="D20" i="1" s="1"/>
  <c r="G9" i="3"/>
  <c r="G12" i="3" s="1"/>
  <c r="F19" i="1" s="1"/>
  <c r="E12" i="3"/>
  <c r="D19" i="1" s="1"/>
  <c r="G7" i="3"/>
  <c r="F20" i="1" s="1"/>
  <c r="G20" i="1" s="1"/>
  <c r="G14" i="3"/>
  <c r="G17" i="3" s="1"/>
  <c r="F18" i="1" s="1"/>
  <c r="E17" i="3"/>
  <c r="D18" i="1" s="1"/>
  <c r="C28" i="1"/>
  <c r="J12" i="2"/>
  <c r="J11" i="2"/>
  <c r="J10" i="2"/>
  <c r="J9" i="2"/>
  <c r="J8" i="2"/>
  <c r="J7" i="2"/>
  <c r="J6" i="2"/>
  <c r="J5" i="2"/>
  <c r="J4" i="2"/>
  <c r="J3" i="2"/>
  <c r="H12" i="2"/>
  <c r="H10" i="2"/>
  <c r="H8" i="2"/>
  <c r="H6" i="2"/>
  <c r="F8" i="2"/>
  <c r="F7" i="2"/>
  <c r="F6" i="2"/>
  <c r="F5" i="2"/>
  <c r="G18" i="1" l="1"/>
  <c r="G19" i="1"/>
  <c r="E13" i="1"/>
  <c r="H11" i="1"/>
  <c r="J11" i="1" s="1"/>
  <c r="I13" i="1" l="1"/>
  <c r="C13" i="1" l="1"/>
  <c r="D13" i="1" l="1"/>
  <c r="F9" i="1" l="1"/>
  <c r="F7" i="1"/>
  <c r="L4" i="5" l="1"/>
  <c r="L15" i="5" s="1"/>
  <c r="L34" i="5" s="1"/>
  <c r="K4" i="5"/>
  <c r="K15" i="5" s="1"/>
  <c r="K34" i="5" s="1"/>
  <c r="J4" i="5"/>
  <c r="J15" i="5" s="1"/>
  <c r="J34" i="5" s="1"/>
  <c r="L5" i="4"/>
  <c r="L21" i="4" s="1"/>
  <c r="L71" i="4" s="1"/>
  <c r="K5" i="4"/>
  <c r="K21" i="4" s="1"/>
  <c r="K71" i="4" s="1"/>
  <c r="M5" i="4"/>
  <c r="M21" i="4" s="1"/>
  <c r="M71" i="4" s="1"/>
  <c r="H15" i="5"/>
  <c r="H34" i="5" s="1"/>
  <c r="I21" i="4"/>
  <c r="I71" i="4" s="1"/>
  <c r="H9" i="1"/>
  <c r="J9" i="1" s="1"/>
  <c r="F13" i="1"/>
  <c r="H7" i="1"/>
  <c r="J7" i="1" s="1"/>
  <c r="C23" i="1" l="1"/>
  <c r="C25" i="1" s="1"/>
  <c r="G16" i="1"/>
  <c r="G17" i="1"/>
  <c r="J13" i="1"/>
  <c r="H13" i="1"/>
  <c r="G34" i="5"/>
  <c r="C27" i="1" l="1"/>
  <c r="C29" i="1" s="1"/>
  <c r="E25" i="1"/>
  <c r="G25" i="1" s="1"/>
</calcChain>
</file>

<file path=xl/sharedStrings.xml><?xml version="1.0" encoding="utf-8"?>
<sst xmlns="http://schemas.openxmlformats.org/spreadsheetml/2006/main" count="231" uniqueCount="153">
  <si>
    <t>TOWN OF ROSEBOOM</t>
  </si>
  <si>
    <t>CODE</t>
  </si>
  <si>
    <t>FUND</t>
  </si>
  <si>
    <t>APPROPRIATIONS</t>
  </si>
  <si>
    <t>ESTIMATED REVENUES</t>
  </si>
  <si>
    <t>UNEXPENDED FUND BALANCE</t>
  </si>
  <si>
    <t>AMOUNT TO BE RAISED BY TAXES</t>
  </si>
  <si>
    <t>2015 TAX RATE</t>
  </si>
  <si>
    <t>DIFFERENCE</t>
  </si>
  <si>
    <t>ASSESSMENT FIGURES</t>
  </si>
  <si>
    <t>A</t>
  </si>
  <si>
    <t>GENERAL</t>
  </si>
  <si>
    <t>DA</t>
  </si>
  <si>
    <t>HIGHWAY</t>
  </si>
  <si>
    <t>SF</t>
  </si>
  <si>
    <t>FIRE DISTRICT</t>
  </si>
  <si>
    <t>Year</t>
  </si>
  <si>
    <t>Expenditures</t>
  </si>
  <si>
    <t>Tax Revenue</t>
  </si>
  <si>
    <t>Year End Operating Fund Balance</t>
  </si>
  <si>
    <t>Year End Reserve Fund Balance</t>
  </si>
  <si>
    <t>Fund</t>
  </si>
  <si>
    <t>General</t>
  </si>
  <si>
    <t>Revenues      (non-tax)</t>
  </si>
  <si>
    <t>Highway</t>
  </si>
  <si>
    <t>Tax Increase</t>
  </si>
  <si>
    <t>Deficit or Gain</t>
  </si>
  <si>
    <t>Per AUD</t>
  </si>
  <si>
    <t>YEAR</t>
  </si>
  <si>
    <t>FIRE DIST</t>
  </si>
  <si>
    <t xml:space="preserve"> </t>
  </si>
  <si>
    <t>TOTALS</t>
  </si>
  <si>
    <t>Final Budget</t>
  </si>
  <si>
    <t>Actual</t>
  </si>
  <si>
    <t>Tentative Budget</t>
  </si>
  <si>
    <t>Preliminary Budget</t>
  </si>
  <si>
    <t>2013</t>
  </si>
  <si>
    <t>Jan - Dec 13</t>
  </si>
  <si>
    <t>2014</t>
  </si>
  <si>
    <t>2015</t>
  </si>
  <si>
    <t>Ordinary Income/Expense</t>
  </si>
  <si>
    <t>Income</t>
  </si>
  <si>
    <t>A1001 · Real Property Tax</t>
  </si>
  <si>
    <t>A1120 · Sales Tax, Town Share</t>
  </si>
  <si>
    <t>A1232 · Tax Collection Late Fees</t>
  </si>
  <si>
    <t>A1255 · Clerk Fees</t>
  </si>
  <si>
    <t>A1603 · Vital Statistics</t>
  </si>
  <si>
    <t>A2401 · Interest &amp; Earnings</t>
  </si>
  <si>
    <t>A2544 · Dog Licenses</t>
  </si>
  <si>
    <t>A2555 · Building Permits</t>
  </si>
  <si>
    <t>A2610 · Justice Fees</t>
  </si>
  <si>
    <t>A2701 · Refund of Prior Year's Exp</t>
  </si>
  <si>
    <t>A2770 · Unclassified Revenue</t>
  </si>
  <si>
    <t>A3001 · State Aid Per Capita</t>
  </si>
  <si>
    <t>A3005 · Mortgage Tax</t>
  </si>
  <si>
    <t>A3021 - State Aid, Court Facilities</t>
  </si>
  <si>
    <t>A3789 - Other Economic Assistance &amp; Opp</t>
  </si>
  <si>
    <t>A5031 · Interfund Transfer</t>
  </si>
  <si>
    <t>Total Income</t>
  </si>
  <si>
    <t>Expense</t>
  </si>
  <si>
    <t>A1010.1 · Town Board Personal Service</t>
  </si>
  <si>
    <t>A1110.1 · Justice Personal Service</t>
  </si>
  <si>
    <t>A1110.2 · Justice Equipment</t>
  </si>
  <si>
    <t>A1110.4 · Justice Contractual Expense</t>
  </si>
  <si>
    <t>A1110.5 - Court Grant Expenditures</t>
  </si>
  <si>
    <t>A1220.1 · Supervisor Personal Service</t>
  </si>
  <si>
    <t>A1220.4 · Supervisor Contractual Expense</t>
  </si>
  <si>
    <t>A122047 · Supervisor Accounting</t>
  </si>
  <si>
    <t>A1330.1 · Tax Collector Personal Service</t>
  </si>
  <si>
    <t>A1330.4 · Tax Collector Contractual Exp.</t>
  </si>
  <si>
    <t>A1355.1 · Assessor Personal Service</t>
  </si>
  <si>
    <t>A1355.4 · Assessor Re-Evaluation</t>
  </si>
  <si>
    <t>A1410.1 · Town Clerk Personal Service</t>
  </si>
  <si>
    <t>A1410.4 · Town Clerk Contractual Exp.</t>
  </si>
  <si>
    <t>A1420.4 · Attorney Contractual Expense</t>
  </si>
  <si>
    <t>A1425.1 · Financial Assistant P.S.</t>
  </si>
  <si>
    <t>A1425.4 · Financial Assistant C.E.</t>
  </si>
  <si>
    <t>A1430.4 · Review Board Cont. Exp.</t>
  </si>
  <si>
    <t>A1640.2 · Garage Equipment</t>
  </si>
  <si>
    <t>A1640.4 · Garage Contractual Expense</t>
  </si>
  <si>
    <t>A1670.4 · Mailing</t>
  </si>
  <si>
    <t>A1910.4 · Insurance</t>
  </si>
  <si>
    <t>A1920.4 · Municipal Dues</t>
  </si>
  <si>
    <t>A1950.4 - Taxes &amp; Assmt on Muni Property</t>
  </si>
  <si>
    <t>A1990.4 · Contingent Fund</t>
  </si>
  <si>
    <t>A199047 · Jury Trial</t>
  </si>
  <si>
    <t>A3510.1 · Dog Control Personal Service</t>
  </si>
  <si>
    <t>A3510.4 · Dog Control Contractual Expense</t>
  </si>
  <si>
    <t>A4020.1 · Vital Statistics P.S.</t>
  </si>
  <si>
    <t>A4020.4 · Vital Statistics Cont. Exp.</t>
  </si>
  <si>
    <t>A5010.1 · Superintendent Personal Service</t>
  </si>
  <si>
    <t>A5182.4 · Street Lights</t>
  </si>
  <si>
    <t>A7510.4 · Historian</t>
  </si>
  <si>
    <t>A8020.4 · Planning Board Cont. Exp.</t>
  </si>
  <si>
    <t>A8160.4 · Garbage</t>
  </si>
  <si>
    <t>A8664.1 · Code Enforcement P.S.</t>
  </si>
  <si>
    <t>A8664.4 · Code Enforcement Cont. Exp.</t>
  </si>
  <si>
    <t>A8810.4 · Cemetery</t>
  </si>
  <si>
    <t>A9010.8 · Retirement</t>
  </si>
  <si>
    <t>A9030.8 · Social Security</t>
  </si>
  <si>
    <t>A9060.8 · Health Insurance</t>
  </si>
  <si>
    <t xml:space="preserve">A9901 · Interfund Transfer </t>
  </si>
  <si>
    <t>A9901H · Interfund Transfer - Cap Proj</t>
  </si>
  <si>
    <t>Total Expense</t>
  </si>
  <si>
    <t>APPROPRIATED FUND BALANCE USED</t>
  </si>
  <si>
    <t>DA1001 · Real Property Tax</t>
  </si>
  <si>
    <t>DA2302 · Snow Removal Service, Other Gov</t>
  </si>
  <si>
    <t>DA2401 · Interest &amp; Earnings</t>
  </si>
  <si>
    <t>DA2650 · Sale of Scrap Metal</t>
  </si>
  <si>
    <t>DA2770 · Unclassified Revenue</t>
  </si>
  <si>
    <t>DA3501 · State Aid, CHIPS</t>
  </si>
  <si>
    <t>DA4960 - Federal Aid, Emergency Disaster</t>
  </si>
  <si>
    <t>DA5031 · Interfund Transfer (reserve)</t>
  </si>
  <si>
    <t>DA51101 · General Repair Personal Service</t>
  </si>
  <si>
    <t>DA51104 · General Repair Contractual Exp.</t>
  </si>
  <si>
    <t>DA51105 · Gen Repair - Road Project</t>
  </si>
  <si>
    <t>DA51124 · CHIPS</t>
  </si>
  <si>
    <t>DA51302 · Machinery Capital</t>
  </si>
  <si>
    <t>DA51304 · Machinery Contractual Exp.</t>
  </si>
  <si>
    <t>DA51421 · Snow Removal Personal Service</t>
  </si>
  <si>
    <t>DA51424 · Snow Removal Contractual Exp</t>
  </si>
  <si>
    <t>DA90108 · Retirement</t>
  </si>
  <si>
    <t>DA90308 · Social Security</t>
  </si>
  <si>
    <t>DA90508 · Unemployment Insurance</t>
  </si>
  <si>
    <t>DA90608 · Medical Insurance</t>
  </si>
  <si>
    <t>DA9901A · Interfund Transfer General</t>
  </si>
  <si>
    <t>DA9901H · Interfund Transfer Cap Project</t>
  </si>
  <si>
    <t>2015 Tax Levy</t>
  </si>
  <si>
    <t>Increase Dollar Amount</t>
  </si>
  <si>
    <t>Increase Percentage</t>
  </si>
  <si>
    <t>Jan - Dec 14</t>
  </si>
  <si>
    <t>A1410.2 · Town Clerk Equipment</t>
  </si>
  <si>
    <t>A5010.2 · Superintendent Equipment</t>
  </si>
  <si>
    <t>Jan - Aug 15</t>
  </si>
  <si>
    <t>2016</t>
  </si>
  <si>
    <t>2016 TAX RATE</t>
  </si>
  <si>
    <t>A1010.4 · Town Board Contractual Expense</t>
  </si>
  <si>
    <t>A1640.41 · Land Lease Contractual Expense</t>
  </si>
  <si>
    <t>DA2701 - Refunds of Prior Year Expenditures</t>
  </si>
  <si>
    <t>DA4597 - Transportation, Capital Projects</t>
  </si>
  <si>
    <t>DA5789 - Other Debt, RAN</t>
  </si>
  <si>
    <t>DA97706 - Revenue Anticipation Note (p)</t>
  </si>
  <si>
    <t>DA97707 - Revenue Anticipation Note (i)</t>
  </si>
  <si>
    <t>2016 Tax Levy</t>
  </si>
  <si>
    <t>TAX INCREASE</t>
  </si>
  <si>
    <t>TAXABLE PARCELS</t>
  </si>
  <si>
    <t>RATE INC/PARCEL</t>
  </si>
  <si>
    <t>TOTAL</t>
  </si>
  <si>
    <t>BUDGET SUMMARY 2016</t>
  </si>
  <si>
    <t>EQUALIZATION RATE</t>
  </si>
  <si>
    <t>.0005137/1000 X ASSESSED VALUE = TAX</t>
  </si>
  <si>
    <t>PRELIMINARY BUDGET  (NOT YET ADOPTED FOR 2016)</t>
  </si>
  <si>
    <t>BUDGET 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</si>
</sst>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000"/>
    <numFmt numFmtId="165" formatCode="&quot;$&quot;#,##0.00"/>
    <numFmt numFmtId="166" formatCode="0.0000%"/>
    <numFmt numFmtId="167" formatCode="#,##0.00;\-#,##0.00"/>
    <numFmt numFmtId="168" formatCode="&quot;$&quot;#,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8"/>
      <color theme="1"/>
      <name val="Arial"/>
      <family val="2"/>
    </font>
    <font>
      <sz val="8"/>
      <color rgb="FF323232"/>
      <name val="Arial"/>
      <family val="2"/>
    </font>
    <font>
      <b/>
      <sz val="9"/>
      <color rgb="FF323232"/>
      <name val="Arial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0" fillId="0" borderId="0" xfId="0" applyNumberFormat="1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5" fontId="3" fillId="0" borderId="0" xfId="0" applyNumberFormat="1" applyFont="1" applyBorder="1" applyAlignment="1">
      <alignment horizontal="right" wrapText="1"/>
    </xf>
    <xf numFmtId="165" fontId="0" fillId="0" borderId="0" xfId="0" applyNumberFormat="1" applyBorder="1" applyAlignment="1">
      <alignment horizontal="right" wrapText="1"/>
    </xf>
    <xf numFmtId="165" fontId="3" fillId="0" borderId="1" xfId="0" applyNumberFormat="1" applyFont="1" applyBorder="1" applyAlignment="1">
      <alignment horizontal="right" wrapText="1"/>
    </xf>
    <xf numFmtId="165" fontId="0" fillId="0" borderId="1" xfId="0" applyNumberFormat="1" applyBorder="1" applyAlignment="1">
      <alignment horizontal="right" wrapText="1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right"/>
    </xf>
    <xf numFmtId="166" fontId="0" fillId="0" borderId="1" xfId="0" applyNumberFormat="1" applyBorder="1" applyAlignment="1">
      <alignment horizontal="center"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/>
    <xf numFmtId="166" fontId="0" fillId="0" borderId="1" xfId="0" applyNumberFormat="1" applyBorder="1"/>
    <xf numFmtId="0" fontId="0" fillId="0" borderId="1" xfId="0" applyBorder="1" applyAlignment="1">
      <alignment horizontal="center"/>
    </xf>
    <xf numFmtId="43" fontId="0" fillId="0" borderId="0" xfId="0" applyNumberFormat="1"/>
    <xf numFmtId="43" fontId="0" fillId="0" borderId="1" xfId="0" applyNumberFormat="1" applyBorder="1"/>
    <xf numFmtId="49" fontId="5" fillId="0" borderId="0" xfId="0" applyNumberFormat="1" applyFont="1" applyAlignment="1">
      <alignment horizontal="center" wrapText="1"/>
    </xf>
    <xf numFmtId="49" fontId="6" fillId="0" borderId="0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0" xfId="0" applyNumberFormat="1" applyFont="1"/>
    <xf numFmtId="167" fontId="7" fillId="0" borderId="0" xfId="0" applyNumberFormat="1" applyFont="1"/>
    <xf numFmtId="167" fontId="7" fillId="0" borderId="1" xfId="0" applyNumberFormat="1" applyFont="1" applyBorder="1"/>
    <xf numFmtId="167" fontId="7" fillId="0" borderId="0" xfId="0" applyNumberFormat="1" applyFont="1" applyBorder="1"/>
    <xf numFmtId="167" fontId="7" fillId="0" borderId="3" xfId="0" applyNumberFormat="1" applyFont="1" applyBorder="1"/>
    <xf numFmtId="49" fontId="8" fillId="0" borderId="0" xfId="0" applyNumberFormat="1" applyFont="1"/>
    <xf numFmtId="0" fontId="5" fillId="0" borderId="0" xfId="0" applyNumberFormat="1" applyFont="1"/>
    <xf numFmtId="0" fontId="0" fillId="0" borderId="0" xfId="0" applyNumberFormat="1"/>
    <xf numFmtId="167" fontId="7" fillId="0" borderId="0" xfId="0" applyNumberFormat="1" applyFont="1" applyFill="1" applyBorder="1"/>
    <xf numFmtId="167" fontId="5" fillId="0" borderId="4" xfId="0" applyNumberFormat="1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4" fontId="9" fillId="0" borderId="0" xfId="0" applyNumberFormat="1" applyFont="1"/>
    <xf numFmtId="164" fontId="9" fillId="0" borderId="0" xfId="0" applyNumberFormat="1" applyFont="1"/>
    <xf numFmtId="10" fontId="0" fillId="0" borderId="0" xfId="0" applyNumberFormat="1"/>
    <xf numFmtId="0" fontId="0" fillId="0" borderId="5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168" fontId="0" fillId="0" borderId="0" xfId="0" applyNumberFormat="1" applyFill="1" applyBorder="1"/>
    <xf numFmtId="0" fontId="0" fillId="0" borderId="0" xfId="0" applyFill="1" applyBorder="1"/>
    <xf numFmtId="0" fontId="0" fillId="0" borderId="8" xfId="0" applyFill="1" applyBorder="1"/>
    <xf numFmtId="3" fontId="0" fillId="0" borderId="0" xfId="0" applyNumberFormat="1" applyFill="1" applyBorder="1"/>
    <xf numFmtId="0" fontId="0" fillId="0" borderId="9" xfId="0" applyFill="1" applyBorder="1"/>
    <xf numFmtId="0" fontId="0" fillId="0" borderId="1" xfId="0" applyFill="1" applyBorder="1"/>
    <xf numFmtId="0" fontId="0" fillId="0" borderId="10" xfId="0" applyFill="1" applyBorder="1"/>
    <xf numFmtId="4" fontId="7" fillId="0" borderId="1" xfId="0" applyNumberFormat="1" applyFont="1" applyBorder="1"/>
    <xf numFmtId="4" fontId="11" fillId="0" borderId="1" xfId="0" applyNumberFormat="1" applyFont="1" applyBorder="1"/>
    <xf numFmtId="4" fontId="12" fillId="0" borderId="1" xfId="0" applyNumberFormat="1" applyFont="1" applyBorder="1"/>
    <xf numFmtId="0" fontId="0" fillId="0" borderId="0" xfId="0" applyFill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5" xfId="0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167" fontId="7" fillId="0" borderId="0" xfId="0" applyNumberFormat="1" applyFont="1" applyFill="1"/>
    <xf numFmtId="49" fontId="5" fillId="0" borderId="0" xfId="0" applyNumberFormat="1" applyFont="1" applyFill="1"/>
    <xf numFmtId="165" fontId="0" fillId="0" borderId="0" xfId="0" applyNumberFormat="1" applyFill="1"/>
    <xf numFmtId="43" fontId="0" fillId="0" borderId="0" xfId="0" applyNumberFormat="1" applyBorder="1"/>
    <xf numFmtId="0" fontId="0" fillId="0" borderId="3" xfId="0" applyBorder="1"/>
    <xf numFmtId="43" fontId="0" fillId="0" borderId="3" xfId="0" applyNumberFormat="1" applyBorder="1"/>
    <xf numFmtId="43" fontId="0" fillId="0" borderId="6" xfId="0" applyNumberFormat="1" applyBorder="1"/>
    <xf numFmtId="43" fontId="0" fillId="0" borderId="8" xfId="0" applyNumberFormat="1" applyBorder="1"/>
    <xf numFmtId="43" fontId="0" fillId="0" borderId="10" xfId="0" applyNumberFormat="1" applyBorder="1"/>
    <xf numFmtId="43" fontId="1" fillId="0" borderId="0" xfId="0" applyNumberFormat="1" applyFont="1"/>
    <xf numFmtId="0" fontId="9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5" fillId="0" borderId="11" xfId="0" applyFont="1" applyBorder="1" applyAlignment="1">
      <alignment horizontal="center" wrapText="1"/>
    </xf>
    <xf numFmtId="168" fontId="0" fillId="0" borderId="3" xfId="0" applyNumberFormat="1" applyFill="1" applyBorder="1"/>
    <xf numFmtId="0" fontId="10" fillId="3" borderId="7" xfId="0" applyFont="1" applyFill="1" applyBorder="1"/>
    <xf numFmtId="168" fontId="0" fillId="3" borderId="0" xfId="0" applyNumberFormat="1" applyFill="1" applyBorder="1"/>
    <xf numFmtId="10" fontId="0" fillId="3" borderId="0" xfId="0" applyNumberFormat="1" applyFill="1" applyBorder="1"/>
    <xf numFmtId="0" fontId="0" fillId="3" borderId="5" xfId="0" applyFill="1" applyBorder="1" applyAlignment="1"/>
    <xf numFmtId="0" fontId="0" fillId="3" borderId="3" xfId="0" applyFill="1" applyBorder="1" applyAlignment="1"/>
    <xf numFmtId="0" fontId="0" fillId="3" borderId="6" xfId="0" applyFill="1" applyBorder="1" applyAlignment="1"/>
    <xf numFmtId="168" fontId="0" fillId="3" borderId="9" xfId="0" applyNumberFormat="1" applyFill="1" applyBorder="1" applyAlignment="1"/>
    <xf numFmtId="0" fontId="0" fillId="3" borderId="1" xfId="0" applyFill="1" applyBorder="1" applyAlignment="1"/>
    <xf numFmtId="165" fontId="0" fillId="3" borderId="10" xfId="0" applyNumberFormat="1" applyFill="1" applyBorder="1" applyAlignment="1"/>
    <xf numFmtId="10" fontId="13" fillId="3" borderId="0" xfId="0" applyNumberFormat="1" applyFont="1" applyFill="1"/>
    <xf numFmtId="0" fontId="0" fillId="0" borderId="0" xfId="0" applyAlignment="1"/>
    <xf numFmtId="165" fontId="0" fillId="2" borderId="0" xfId="0" applyNumberFormat="1" applyFill="1"/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6" xfId="0" applyBorder="1"/>
    <xf numFmtId="0" fontId="1" fillId="0" borderId="9" xfId="0" applyFont="1" applyBorder="1"/>
    <xf numFmtId="43" fontId="1" fillId="0" borderId="1" xfId="0" applyNumberFormat="1" applyFont="1" applyBorder="1"/>
    <xf numFmtId="43" fontId="1" fillId="0" borderId="10" xfId="0" applyNumberFormat="1" applyFont="1" applyBorder="1"/>
    <xf numFmtId="43" fontId="1" fillId="0" borderId="15" xfId="0" applyNumberFormat="1" applyFont="1" applyBorder="1"/>
    <xf numFmtId="43" fontId="1" fillId="0" borderId="16" xfId="0" applyNumberFormat="1" applyFont="1" applyBorder="1"/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7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16" fillId="0" borderId="9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J14"/>
  <sheetViews>
    <sheetView tabSelected="1" topLeftCell="A2" workbookViewId="0">
      <selection activeCell="F16" sqref="F16"/>
    </sheetView>
  </sheetViews>
  <sheetFormatPr defaultRowHeight="15" x14ac:dyDescent="0.25"/>
  <sheetData>
    <row r="9" spans="4:10" ht="15.75" thickBot="1" x14ac:dyDescent="0.3"/>
    <row r="10" spans="4:10" ht="70.5" customHeight="1" thickBot="1" x14ac:dyDescent="0.6">
      <c r="D10" s="105" t="s">
        <v>0</v>
      </c>
      <c r="E10" s="106"/>
      <c r="F10" s="106"/>
      <c r="G10" s="106"/>
      <c r="H10" s="106"/>
      <c r="I10" s="106"/>
      <c r="J10" s="107"/>
    </row>
    <row r="13" spans="4:10" ht="15.75" thickBot="1" x14ac:dyDescent="0.3"/>
    <row r="14" spans="4:10" ht="36.75" customHeight="1" thickBot="1" x14ac:dyDescent="0.6">
      <c r="E14" s="105" t="s">
        <v>152</v>
      </c>
      <c r="F14" s="106"/>
      <c r="G14" s="106"/>
      <c r="H14" s="106"/>
      <c r="I14" s="107"/>
    </row>
  </sheetData>
  <mergeCells count="2">
    <mergeCell ref="D10:J10"/>
    <mergeCell ref="E14:I1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0"/>
  <sheetViews>
    <sheetView topLeftCell="A5" workbookViewId="0">
      <selection activeCell="K23" sqref="K23"/>
    </sheetView>
  </sheetViews>
  <sheetFormatPr defaultRowHeight="15" x14ac:dyDescent="0.25"/>
  <cols>
    <col min="1" max="1" width="13.140625" customWidth="1"/>
    <col min="2" max="2" width="15.140625" customWidth="1"/>
    <col min="3" max="5" width="14.7109375" customWidth="1"/>
    <col min="6" max="6" width="17.85546875" customWidth="1"/>
    <col min="7" max="7" width="16" customWidth="1"/>
    <col min="8" max="10" width="10.7109375" customWidth="1"/>
  </cols>
  <sheetData>
    <row r="2" spans="1:13" ht="15.75" thickBot="1" x14ac:dyDescent="0.3">
      <c r="A2" s="109" t="s">
        <v>0</v>
      </c>
      <c r="B2" s="109"/>
    </row>
    <row r="3" spans="1:13" ht="21.75" customHeight="1" thickBot="1" x14ac:dyDescent="0.35">
      <c r="A3" s="108" t="s">
        <v>148</v>
      </c>
      <c r="B3" s="108"/>
      <c r="D3" s="110" t="s">
        <v>151</v>
      </c>
      <c r="E3" s="111"/>
      <c r="F3" s="111"/>
      <c r="G3" s="112"/>
    </row>
    <row r="4" spans="1:13" ht="15.75" thickBot="1" x14ac:dyDescent="0.3">
      <c r="E4" s="114" t="s">
        <v>150</v>
      </c>
      <c r="F4" s="115"/>
    </row>
    <row r="5" spans="1:13" s="2" customFormat="1" ht="44.45" customHeight="1" x14ac:dyDescent="0.2">
      <c r="A5" s="3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135</v>
      </c>
      <c r="I5" s="3" t="s">
        <v>7</v>
      </c>
      <c r="J5" s="3" t="s">
        <v>8</v>
      </c>
    </row>
    <row r="6" spans="1:13" x14ac:dyDescent="0.25">
      <c r="A6" s="68"/>
      <c r="C6" s="4"/>
      <c r="D6" s="4"/>
      <c r="E6" s="4"/>
      <c r="F6" s="4"/>
      <c r="G6" s="4"/>
      <c r="H6" s="5"/>
      <c r="I6" s="5"/>
      <c r="J6" s="5"/>
    </row>
    <row r="7" spans="1:13" x14ac:dyDescent="0.25">
      <c r="A7" s="68" t="s">
        <v>10</v>
      </c>
      <c r="B7" t="s">
        <v>11</v>
      </c>
      <c r="C7" s="4">
        <f>general!K70</f>
        <v>159290</v>
      </c>
      <c r="D7" s="4">
        <f>SUM(general!K6:K20)</f>
        <v>76167</v>
      </c>
      <c r="E7" s="4">
        <v>15000</v>
      </c>
      <c r="F7" s="4">
        <f>C7-D7-E7</f>
        <v>68123</v>
      </c>
      <c r="G7" s="6">
        <v>30213960</v>
      </c>
      <c r="H7" s="5">
        <f>F7/(G7/1000)</f>
        <v>2.2546862443718072</v>
      </c>
      <c r="I7" s="5">
        <v>2.1922980000000001</v>
      </c>
      <c r="J7" s="5">
        <f>H7-I7</f>
        <v>6.2388244371807122E-2</v>
      </c>
    </row>
    <row r="8" spans="1:13" x14ac:dyDescent="0.25">
      <c r="A8" s="68"/>
      <c r="C8" s="4"/>
      <c r="D8" s="4"/>
      <c r="E8" s="4"/>
      <c r="F8" s="4"/>
      <c r="G8" s="6"/>
      <c r="H8" s="5"/>
      <c r="I8" s="5"/>
      <c r="J8" s="5"/>
    </row>
    <row r="9" spans="1:13" x14ac:dyDescent="0.25">
      <c r="A9" s="68" t="s">
        <v>12</v>
      </c>
      <c r="B9" t="s">
        <v>13</v>
      </c>
      <c r="C9" s="4">
        <f>highway!J33</f>
        <v>423120</v>
      </c>
      <c r="D9" s="4">
        <f>SUM(highway!J5:J14)</f>
        <v>196930</v>
      </c>
      <c r="E9" s="4">
        <v>10000</v>
      </c>
      <c r="F9" s="4">
        <f>C9-D9-E9</f>
        <v>216190</v>
      </c>
      <c r="G9" s="6">
        <v>30213960</v>
      </c>
      <c r="H9" s="5">
        <f>F9/(G9/1000)</f>
        <v>7.1553017214559098</v>
      </c>
      <c r="I9" s="5">
        <v>6.6921049999999997</v>
      </c>
      <c r="J9" s="5">
        <f>H9-I9</f>
        <v>0.46319672145591007</v>
      </c>
    </row>
    <row r="10" spans="1:13" x14ac:dyDescent="0.25">
      <c r="A10" s="68"/>
      <c r="C10" s="4"/>
      <c r="D10" s="4"/>
      <c r="E10" s="4"/>
      <c r="F10" s="4"/>
      <c r="G10" s="6"/>
      <c r="H10" s="5"/>
      <c r="I10" s="5"/>
      <c r="J10" s="5"/>
    </row>
    <row r="11" spans="1:13" x14ac:dyDescent="0.25">
      <c r="A11" s="68" t="s">
        <v>14</v>
      </c>
      <c r="B11" t="s">
        <v>15</v>
      </c>
      <c r="C11" s="4">
        <v>8500</v>
      </c>
      <c r="D11" s="4">
        <v>0</v>
      </c>
      <c r="E11" s="4">
        <v>0</v>
      </c>
      <c r="F11" s="4">
        <f>C11-D11-E11</f>
        <v>8500</v>
      </c>
      <c r="G11" s="6">
        <v>30213960</v>
      </c>
      <c r="H11" s="5">
        <f>F11/(G11/1000)</f>
        <v>0.28132690981255021</v>
      </c>
      <c r="I11" s="5">
        <v>0.28132699999999999</v>
      </c>
      <c r="J11" s="5">
        <f>H11-I11</f>
        <v>-9.018744978606108E-8</v>
      </c>
    </row>
    <row r="12" spans="1:13" x14ac:dyDescent="0.25">
      <c r="A12" s="68"/>
      <c r="C12" s="4"/>
      <c r="D12" s="4"/>
      <c r="E12" s="4"/>
      <c r="F12" s="4"/>
      <c r="G12" s="4"/>
      <c r="H12" s="5"/>
      <c r="I12" s="5"/>
      <c r="J12" s="5"/>
    </row>
    <row r="13" spans="1:13" s="43" customFormat="1" x14ac:dyDescent="0.25">
      <c r="A13" s="80"/>
      <c r="B13" s="44" t="s">
        <v>31</v>
      </c>
      <c r="C13" s="45">
        <f>SUM(C7:C12)</f>
        <v>590910</v>
      </c>
      <c r="D13" s="45">
        <f>SUM(D7:D12)</f>
        <v>273097</v>
      </c>
      <c r="E13" s="45">
        <f>SUM(E7:E12)</f>
        <v>25000</v>
      </c>
      <c r="F13" s="45">
        <f>SUM(F7:F11)</f>
        <v>292813</v>
      </c>
      <c r="G13" s="45"/>
      <c r="H13" s="46">
        <f>SUM(H7:H9)</f>
        <v>9.4099879658277175</v>
      </c>
      <c r="I13" s="46">
        <f>SUM(I7:I9)</f>
        <v>8.8844029999999989</v>
      </c>
      <c r="J13" s="46">
        <f>SUM(J7:J11)</f>
        <v>0.52558487564026746</v>
      </c>
    </row>
    <row r="14" spans="1:13" x14ac:dyDescent="0.25">
      <c r="A14" s="68"/>
      <c r="C14" s="4"/>
      <c r="D14" s="4"/>
      <c r="E14" s="4"/>
      <c r="F14" s="4"/>
      <c r="G14" s="4"/>
      <c r="H14" s="5"/>
      <c r="I14" s="5"/>
      <c r="J14" s="5"/>
    </row>
    <row r="15" spans="1:13" ht="26.25" x14ac:dyDescent="0.25">
      <c r="A15" s="82" t="s">
        <v>149</v>
      </c>
      <c r="C15" s="4"/>
      <c r="D15" s="4"/>
      <c r="E15" s="4"/>
      <c r="F15" s="4"/>
      <c r="G15" s="4"/>
      <c r="H15" s="5"/>
      <c r="I15" s="5"/>
      <c r="J15" s="5"/>
    </row>
    <row r="16" spans="1:13" x14ac:dyDescent="0.25">
      <c r="A16" s="81">
        <v>55</v>
      </c>
      <c r="B16">
        <v>2016</v>
      </c>
      <c r="C16" s="4">
        <f>'prior year summary'!D28</f>
        <v>590910</v>
      </c>
      <c r="D16" s="4">
        <f>'prior year summary'!E28</f>
        <v>273097</v>
      </c>
      <c r="E16" s="4">
        <f>'prior year summary'!F28</f>
        <v>25000</v>
      </c>
      <c r="F16" s="4">
        <f>'prior year summary'!G28</f>
        <v>292813</v>
      </c>
      <c r="G16" s="93">
        <f>SUM(F16-F17)/F17</f>
        <v>5.7342389675481074E-2</v>
      </c>
      <c r="H16" s="5"/>
      <c r="I16" s="113"/>
      <c r="J16" s="113"/>
      <c r="K16" s="67"/>
      <c r="L16" s="67"/>
      <c r="M16" s="67"/>
    </row>
    <row r="17" spans="1:10" x14ac:dyDescent="0.25">
      <c r="A17" s="81">
        <v>53.54</v>
      </c>
      <c r="B17">
        <v>2015</v>
      </c>
      <c r="C17" s="4">
        <f>'prior year summary'!D22</f>
        <v>588368</v>
      </c>
      <c r="D17" s="4">
        <f>'prior year summary'!E22</f>
        <v>264935</v>
      </c>
      <c r="E17" s="4">
        <f>'prior year summary'!F22</f>
        <v>46500</v>
      </c>
      <c r="F17" s="4">
        <f>'prior year summary'!G22</f>
        <v>276933</v>
      </c>
      <c r="G17" s="47">
        <f>SUM(F17-F18)/F18</f>
        <v>0.13515274982476708</v>
      </c>
      <c r="H17" s="5"/>
      <c r="I17" s="5"/>
      <c r="J17" s="5"/>
    </row>
    <row r="18" spans="1:10" x14ac:dyDescent="0.25">
      <c r="A18" s="81"/>
      <c r="B18">
        <v>2014</v>
      </c>
      <c r="C18" s="4">
        <f>'prior year summary'!D17</f>
        <v>585316</v>
      </c>
      <c r="D18" s="4">
        <f>'prior year summary'!E17</f>
        <v>253455</v>
      </c>
      <c r="E18" s="4">
        <f>'prior year summary'!F17</f>
        <v>87900</v>
      </c>
      <c r="F18" s="4">
        <f>'prior year summary'!G17</f>
        <v>243961</v>
      </c>
      <c r="G18" s="47">
        <f t="shared" ref="G18:G20" si="0">SUM(F18-F19)/F19</f>
        <v>4.9407463168082588E-2</v>
      </c>
      <c r="H18" s="5"/>
      <c r="I18" s="5"/>
      <c r="J18" s="5"/>
    </row>
    <row r="19" spans="1:10" x14ac:dyDescent="0.25">
      <c r="A19" s="81"/>
      <c r="B19">
        <v>2013</v>
      </c>
      <c r="C19" s="4">
        <f>'prior year summary'!D12</f>
        <v>539820</v>
      </c>
      <c r="D19" s="4">
        <f>'prior year summary'!E12</f>
        <v>219095</v>
      </c>
      <c r="E19" s="4">
        <f>'prior year summary'!F12</f>
        <v>88250</v>
      </c>
      <c r="F19" s="4">
        <f>'prior year summary'!G12</f>
        <v>232475</v>
      </c>
      <c r="G19" s="47">
        <f t="shared" si="0"/>
        <v>4.6963030349430529E-2</v>
      </c>
      <c r="H19" s="5"/>
      <c r="I19" s="5"/>
      <c r="J19" s="5"/>
    </row>
    <row r="20" spans="1:10" x14ac:dyDescent="0.25">
      <c r="A20" s="81"/>
      <c r="B20">
        <v>2012</v>
      </c>
      <c r="C20" s="4">
        <f>'prior year summary'!D7</f>
        <v>448344</v>
      </c>
      <c r="D20" s="4">
        <f>'prior year summary'!E7</f>
        <v>220245</v>
      </c>
      <c r="E20" s="4">
        <f>'prior year summary'!F7</f>
        <v>7000</v>
      </c>
      <c r="F20" s="4">
        <f>'prior year summary'!G7</f>
        <v>222047</v>
      </c>
      <c r="G20" s="47">
        <f t="shared" si="0"/>
        <v>8.9758438932459092E-2</v>
      </c>
      <c r="H20" s="5"/>
      <c r="I20" s="5"/>
      <c r="J20" s="5"/>
    </row>
    <row r="21" spans="1:10" x14ac:dyDescent="0.25">
      <c r="A21" s="81"/>
      <c r="B21">
        <v>2011</v>
      </c>
      <c r="C21" s="4"/>
      <c r="D21" s="4"/>
      <c r="E21" s="4" t="s">
        <v>30</v>
      </c>
      <c r="F21" s="4">
        <f>59107+144651</f>
        <v>203758</v>
      </c>
      <c r="G21" s="4"/>
      <c r="H21" s="5"/>
      <c r="I21" s="5"/>
      <c r="J21" s="5"/>
    </row>
    <row r="22" spans="1:10" ht="15.75" thickBot="1" x14ac:dyDescent="0.3">
      <c r="C22" s="4"/>
      <c r="D22" s="4"/>
      <c r="E22" s="4"/>
    </row>
    <row r="23" spans="1:10" ht="15.75" thickBot="1" x14ac:dyDescent="0.3">
      <c r="B23" s="48" t="s">
        <v>143</v>
      </c>
      <c r="C23" s="83">
        <f>F16</f>
        <v>292813</v>
      </c>
      <c r="D23" s="49"/>
      <c r="E23" s="49"/>
      <c r="F23" s="49"/>
      <c r="G23" s="49"/>
      <c r="H23" s="50"/>
    </row>
    <row r="24" spans="1:10" x14ac:dyDescent="0.25">
      <c r="B24" s="51" t="s">
        <v>127</v>
      </c>
      <c r="C24" s="52">
        <f>F17</f>
        <v>276933</v>
      </c>
      <c r="D24" s="53"/>
      <c r="E24" s="87" t="s">
        <v>144</v>
      </c>
      <c r="F24" s="88" t="s">
        <v>145</v>
      </c>
      <c r="G24" s="89" t="s">
        <v>146</v>
      </c>
      <c r="H24" s="54"/>
    </row>
    <row r="25" spans="1:10" ht="15.75" thickBot="1" x14ac:dyDescent="0.3">
      <c r="B25" s="84" t="s">
        <v>128</v>
      </c>
      <c r="C25" s="85">
        <f>SUM(C23-C24)</f>
        <v>15880</v>
      </c>
      <c r="D25" s="53"/>
      <c r="E25" s="90">
        <f>C25</f>
        <v>15880</v>
      </c>
      <c r="F25" s="91">
        <v>750</v>
      </c>
      <c r="G25" s="92">
        <f>SUM(E25/F25)</f>
        <v>21.173333333333332</v>
      </c>
      <c r="H25" s="54"/>
    </row>
    <row r="26" spans="1:10" x14ac:dyDescent="0.25">
      <c r="B26" s="51"/>
      <c r="C26" s="52"/>
      <c r="D26" s="53"/>
      <c r="E26" s="53"/>
      <c r="F26" s="53"/>
      <c r="G26" s="53"/>
      <c r="H26" s="54"/>
    </row>
    <row r="27" spans="1:10" x14ac:dyDescent="0.25">
      <c r="B27" s="51"/>
      <c r="C27" s="52">
        <f>C25</f>
        <v>15880</v>
      </c>
      <c r="D27" s="55"/>
      <c r="E27" s="53"/>
      <c r="F27" s="62"/>
      <c r="G27" s="53"/>
      <c r="H27" s="54"/>
    </row>
    <row r="28" spans="1:10" x14ac:dyDescent="0.25">
      <c r="B28" s="51"/>
      <c r="C28" s="52">
        <f>C24</f>
        <v>276933</v>
      </c>
      <c r="D28" s="53"/>
      <c r="E28" s="53"/>
      <c r="F28" s="53"/>
      <c r="G28" s="53"/>
      <c r="H28" s="54"/>
    </row>
    <row r="29" spans="1:10" x14ac:dyDescent="0.25">
      <c r="B29" s="84" t="s">
        <v>129</v>
      </c>
      <c r="C29" s="86">
        <f>SUM(C27/C28)</f>
        <v>5.7342389675481074E-2</v>
      </c>
      <c r="D29" s="53"/>
      <c r="E29" s="53"/>
      <c r="F29" s="53"/>
      <c r="G29" s="53"/>
      <c r="H29" s="54"/>
    </row>
    <row r="30" spans="1:10" ht="15.75" thickBot="1" x14ac:dyDescent="0.3">
      <c r="B30" s="56"/>
      <c r="C30" s="57"/>
      <c r="D30" s="57"/>
      <c r="E30" s="57"/>
      <c r="F30" s="57"/>
      <c r="G30" s="57"/>
      <c r="H30" s="58"/>
    </row>
  </sheetData>
  <mergeCells count="5">
    <mergeCell ref="A3:B3"/>
    <mergeCell ref="A2:B2"/>
    <mergeCell ref="D3:G3"/>
    <mergeCell ref="I16:J16"/>
    <mergeCell ref="E4:F4"/>
  </mergeCells>
  <printOptions gridLines="1"/>
  <pageMargins left="0.45" right="0.45" top="0.75" bottom="0.75" header="0.3" footer="0.3"/>
  <pageSetup scale="92" orientation="landscape" cellComments="atEnd" r:id="rId1"/>
  <headerFooter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zoomScaleNormal="100" workbookViewId="0">
      <pane ySplit="2" topLeftCell="A68" activePane="bottomLeft" state="frozen"/>
      <selection pane="bottomLeft" activeCell="F78" sqref="F78"/>
    </sheetView>
  </sheetViews>
  <sheetFormatPr defaultRowHeight="15" x14ac:dyDescent="0.25"/>
  <cols>
    <col min="1" max="3" width="3" customWidth="1"/>
    <col min="4" max="4" width="31.28515625" customWidth="1"/>
    <col min="5" max="13" width="9.7109375" customWidth="1"/>
  </cols>
  <sheetData>
    <row r="1" spans="1:30" ht="28.9" customHeight="1" thickBot="1" x14ac:dyDescent="0.3">
      <c r="A1" s="29"/>
      <c r="B1" s="29"/>
      <c r="C1" s="29"/>
      <c r="D1" s="29"/>
      <c r="E1" s="30" t="s">
        <v>32</v>
      </c>
      <c r="F1" s="30" t="s">
        <v>33</v>
      </c>
      <c r="G1" s="30" t="s">
        <v>32</v>
      </c>
      <c r="H1" s="30" t="s">
        <v>33</v>
      </c>
      <c r="I1" s="30" t="s">
        <v>32</v>
      </c>
      <c r="J1" s="30" t="s">
        <v>33</v>
      </c>
      <c r="K1" s="30" t="s">
        <v>34</v>
      </c>
      <c r="L1" s="30" t="s">
        <v>35</v>
      </c>
      <c r="M1" s="30" t="s">
        <v>32</v>
      </c>
    </row>
    <row r="2" spans="1:30" ht="16.5" thickTop="1" thickBot="1" x14ac:dyDescent="0.3">
      <c r="A2" s="31"/>
      <c r="B2" s="31"/>
      <c r="C2" s="31"/>
      <c r="D2" s="31"/>
      <c r="E2" s="32" t="s">
        <v>36</v>
      </c>
      <c r="F2" s="32" t="s">
        <v>37</v>
      </c>
      <c r="G2" s="32" t="s">
        <v>38</v>
      </c>
      <c r="H2" s="32" t="s">
        <v>130</v>
      </c>
      <c r="I2" s="32" t="s">
        <v>39</v>
      </c>
      <c r="J2" s="32" t="s">
        <v>133</v>
      </c>
      <c r="K2" s="32" t="s">
        <v>134</v>
      </c>
      <c r="L2" s="32" t="s">
        <v>134</v>
      </c>
      <c r="M2" s="32" t="s">
        <v>134</v>
      </c>
    </row>
    <row r="3" spans="1:30" ht="15.75" thickTop="1" x14ac:dyDescent="0.25">
      <c r="A3" s="33"/>
      <c r="B3" s="33" t="s">
        <v>40</v>
      </c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</row>
    <row r="4" spans="1:30" x14ac:dyDescent="0.25">
      <c r="A4" s="33"/>
      <c r="B4" s="33"/>
      <c r="C4" s="33" t="s">
        <v>41</v>
      </c>
      <c r="D4" s="33"/>
      <c r="E4" s="34"/>
      <c r="F4" s="34"/>
      <c r="G4" s="34"/>
      <c r="H4" s="34"/>
      <c r="I4" s="34"/>
      <c r="J4" s="34"/>
      <c r="K4" s="34"/>
      <c r="L4" s="34"/>
      <c r="M4" s="34"/>
    </row>
    <row r="5" spans="1:30" x14ac:dyDescent="0.25">
      <c r="A5" s="33"/>
      <c r="B5" s="33"/>
      <c r="C5" s="33"/>
      <c r="D5" s="33" t="s">
        <v>42</v>
      </c>
      <c r="E5" s="34">
        <v>68345</v>
      </c>
      <c r="F5" s="34">
        <v>68345</v>
      </c>
      <c r="G5" s="34">
        <v>71197</v>
      </c>
      <c r="H5" s="34">
        <v>71197</v>
      </c>
      <c r="I5" s="34">
        <v>66238</v>
      </c>
      <c r="J5" s="34">
        <v>66238</v>
      </c>
      <c r="K5" s="34">
        <f>summary!$F$7</f>
        <v>68123</v>
      </c>
      <c r="L5" s="34">
        <f>summary!$F$7</f>
        <v>68123</v>
      </c>
      <c r="M5" s="34">
        <f>summary!$F$7</f>
        <v>68123</v>
      </c>
    </row>
    <row r="6" spans="1:30" x14ac:dyDescent="0.25">
      <c r="A6" s="33"/>
      <c r="B6" s="33"/>
      <c r="C6" s="33"/>
      <c r="D6" s="33" t="s">
        <v>43</v>
      </c>
      <c r="E6" s="34">
        <v>53000</v>
      </c>
      <c r="F6" s="34">
        <v>61499.56</v>
      </c>
      <c r="G6" s="34">
        <v>53000</v>
      </c>
      <c r="H6" s="34">
        <v>63352.17</v>
      </c>
      <c r="I6" s="34">
        <v>60000</v>
      </c>
      <c r="J6" s="34">
        <v>34435.43</v>
      </c>
      <c r="K6" s="34">
        <v>61000</v>
      </c>
      <c r="L6" s="34">
        <f>K6</f>
        <v>61000</v>
      </c>
      <c r="M6" s="34"/>
    </row>
    <row r="7" spans="1:30" x14ac:dyDescent="0.25">
      <c r="A7" s="33"/>
      <c r="B7" s="33"/>
      <c r="C7" s="33"/>
      <c r="D7" s="33" t="s">
        <v>44</v>
      </c>
      <c r="E7" s="34">
        <v>1800</v>
      </c>
      <c r="F7" s="34">
        <v>2310.2600000000002</v>
      </c>
      <c r="G7" s="34">
        <v>2000</v>
      </c>
      <c r="H7" s="34">
        <v>2007.52</v>
      </c>
      <c r="I7" s="34">
        <v>2000</v>
      </c>
      <c r="J7" s="34">
        <v>2467.62</v>
      </c>
      <c r="K7" s="34">
        <v>2200</v>
      </c>
      <c r="L7" s="34">
        <f t="shared" ref="L7:L20" si="0">K7</f>
        <v>2200</v>
      </c>
      <c r="M7" s="34"/>
    </row>
    <row r="8" spans="1:30" x14ac:dyDescent="0.25">
      <c r="A8" s="33"/>
      <c r="B8" s="33"/>
      <c r="C8" s="33"/>
      <c r="D8" s="33" t="s">
        <v>45</v>
      </c>
      <c r="E8" s="34">
        <v>25</v>
      </c>
      <c r="F8" s="34">
        <v>38</v>
      </c>
      <c r="G8" s="34">
        <v>25</v>
      </c>
      <c r="H8" s="34">
        <v>30</v>
      </c>
      <c r="I8" s="34">
        <v>25</v>
      </c>
      <c r="J8" s="34">
        <v>0</v>
      </c>
      <c r="K8" s="34">
        <v>25</v>
      </c>
      <c r="L8" s="34">
        <f t="shared" si="0"/>
        <v>25</v>
      </c>
      <c r="M8" s="34"/>
      <c r="W8" s="116"/>
      <c r="X8" s="116"/>
      <c r="Y8" s="116"/>
      <c r="Z8" s="116"/>
      <c r="AA8" s="116"/>
      <c r="AB8" s="116"/>
      <c r="AC8" s="116"/>
      <c r="AD8" s="116"/>
    </row>
    <row r="9" spans="1:30" x14ac:dyDescent="0.25">
      <c r="A9" s="33"/>
      <c r="B9" s="33"/>
      <c r="C9" s="33"/>
      <c r="D9" s="33" t="s">
        <v>46</v>
      </c>
      <c r="E9" s="34">
        <v>100</v>
      </c>
      <c r="F9" s="34">
        <v>230</v>
      </c>
      <c r="G9" s="34">
        <v>200</v>
      </c>
      <c r="H9" s="34">
        <v>270</v>
      </c>
      <c r="I9" s="34">
        <v>250</v>
      </c>
      <c r="J9" s="34">
        <v>120</v>
      </c>
      <c r="K9" s="34">
        <v>250</v>
      </c>
      <c r="L9" s="34">
        <f t="shared" si="0"/>
        <v>250</v>
      </c>
      <c r="M9" s="34"/>
    </row>
    <row r="10" spans="1:30" x14ac:dyDescent="0.25">
      <c r="A10" s="33"/>
      <c r="B10" s="33"/>
      <c r="C10" s="33"/>
      <c r="D10" s="33" t="s">
        <v>47</v>
      </c>
      <c r="E10" s="34">
        <v>100</v>
      </c>
      <c r="F10" s="34">
        <v>36.39</v>
      </c>
      <c r="G10" s="34">
        <v>80</v>
      </c>
      <c r="H10" s="34">
        <v>31.72</v>
      </c>
      <c r="I10" s="34">
        <v>20</v>
      </c>
      <c r="J10" s="34">
        <v>12.35</v>
      </c>
      <c r="K10" s="34">
        <v>20</v>
      </c>
      <c r="L10" s="34">
        <f t="shared" si="0"/>
        <v>20</v>
      </c>
      <c r="M10" s="34"/>
    </row>
    <row r="11" spans="1:30" x14ac:dyDescent="0.25">
      <c r="A11" s="33"/>
      <c r="B11" s="33"/>
      <c r="C11" s="33"/>
      <c r="D11" s="33" t="s">
        <v>48</v>
      </c>
      <c r="E11" s="34">
        <v>400</v>
      </c>
      <c r="F11" s="34">
        <v>392</v>
      </c>
      <c r="G11" s="34">
        <v>400</v>
      </c>
      <c r="H11" s="34">
        <v>384.4</v>
      </c>
      <c r="I11" s="34">
        <v>200</v>
      </c>
      <c r="J11" s="34">
        <v>558</v>
      </c>
      <c r="K11" s="34">
        <v>600</v>
      </c>
      <c r="L11" s="34">
        <f t="shared" si="0"/>
        <v>600</v>
      </c>
      <c r="M11" s="34"/>
    </row>
    <row r="12" spans="1:30" x14ac:dyDescent="0.25">
      <c r="A12" s="33"/>
      <c r="B12" s="33"/>
      <c r="C12" s="33"/>
      <c r="D12" s="33" t="s">
        <v>49</v>
      </c>
      <c r="E12" s="34">
        <v>1000</v>
      </c>
      <c r="F12" s="34">
        <v>1573.26</v>
      </c>
      <c r="G12" s="34">
        <v>1000</v>
      </c>
      <c r="H12" s="34">
        <v>1573.32</v>
      </c>
      <c r="I12" s="34">
        <v>1000</v>
      </c>
      <c r="J12" s="34">
        <v>539.5</v>
      </c>
      <c r="K12" s="34">
        <v>1400</v>
      </c>
      <c r="L12" s="34">
        <f t="shared" si="0"/>
        <v>1400</v>
      </c>
      <c r="M12" s="34"/>
      <c r="P12" s="116"/>
      <c r="Q12" s="116"/>
      <c r="R12" s="116"/>
      <c r="S12" s="116"/>
      <c r="T12" s="116"/>
      <c r="U12" s="116"/>
      <c r="V12" s="116"/>
    </row>
    <row r="13" spans="1:30" x14ac:dyDescent="0.25">
      <c r="A13" s="33"/>
      <c r="B13" s="33"/>
      <c r="C13" s="33"/>
      <c r="D13" s="33" t="s">
        <v>50</v>
      </c>
      <c r="E13" s="34">
        <v>1200</v>
      </c>
      <c r="F13" s="34">
        <v>1385</v>
      </c>
      <c r="G13" s="34">
        <v>1200</v>
      </c>
      <c r="H13" s="34">
        <v>1112</v>
      </c>
      <c r="I13" s="34">
        <v>1000</v>
      </c>
      <c r="J13" s="34">
        <v>763.75</v>
      </c>
      <c r="K13" s="34">
        <v>1172</v>
      </c>
      <c r="L13" s="34">
        <f t="shared" si="0"/>
        <v>1172</v>
      </c>
      <c r="M13" s="34"/>
    </row>
    <row r="14" spans="1:30" x14ac:dyDescent="0.25">
      <c r="A14" s="33"/>
      <c r="B14" s="33"/>
      <c r="C14" s="33"/>
      <c r="D14" s="33" t="s">
        <v>51</v>
      </c>
      <c r="E14" s="34"/>
      <c r="F14" s="34">
        <v>1333</v>
      </c>
      <c r="G14" s="34"/>
      <c r="H14" s="34">
        <v>311.20999999999998</v>
      </c>
      <c r="I14" s="34">
        <v>0</v>
      </c>
      <c r="J14" s="34">
        <v>0</v>
      </c>
      <c r="K14" s="34">
        <v>0</v>
      </c>
      <c r="L14" s="34">
        <f t="shared" si="0"/>
        <v>0</v>
      </c>
      <c r="M14" s="34"/>
    </row>
    <row r="15" spans="1:30" x14ac:dyDescent="0.25">
      <c r="A15" s="33"/>
      <c r="B15" s="33"/>
      <c r="C15" s="33"/>
      <c r="D15" s="33" t="s">
        <v>52</v>
      </c>
      <c r="E15" s="34"/>
      <c r="F15" s="34">
        <v>24.36</v>
      </c>
      <c r="G15" s="34"/>
      <c r="H15" s="34">
        <v>40</v>
      </c>
      <c r="I15" s="34">
        <v>0</v>
      </c>
      <c r="J15" s="34">
        <v>0</v>
      </c>
      <c r="K15" s="34">
        <v>0</v>
      </c>
      <c r="L15" s="34">
        <f t="shared" si="0"/>
        <v>0</v>
      </c>
      <c r="M15" s="34"/>
    </row>
    <row r="16" spans="1:30" x14ac:dyDescent="0.25">
      <c r="A16" s="33"/>
      <c r="B16" s="33"/>
      <c r="C16" s="33"/>
      <c r="D16" s="33" t="s">
        <v>53</v>
      </c>
      <c r="E16" s="34">
        <v>3500</v>
      </c>
      <c r="F16" s="34">
        <v>3541</v>
      </c>
      <c r="G16" s="34">
        <v>3500</v>
      </c>
      <c r="H16" s="34">
        <v>3541</v>
      </c>
      <c r="I16" s="34">
        <v>3500</v>
      </c>
      <c r="J16" s="34">
        <v>0</v>
      </c>
      <c r="K16" s="34">
        <v>3500</v>
      </c>
      <c r="L16" s="34">
        <f t="shared" si="0"/>
        <v>3500</v>
      </c>
      <c r="M16" s="34"/>
    </row>
    <row r="17" spans="1:15" x14ac:dyDescent="0.25">
      <c r="A17" s="33"/>
      <c r="B17" s="33"/>
      <c r="C17" s="33"/>
      <c r="D17" s="33" t="s">
        <v>54</v>
      </c>
      <c r="E17" s="34">
        <v>5000</v>
      </c>
      <c r="F17" s="34">
        <v>11677.9</v>
      </c>
      <c r="G17" s="34">
        <v>5000</v>
      </c>
      <c r="H17" s="34">
        <v>6435.03</v>
      </c>
      <c r="I17" s="34">
        <v>5000</v>
      </c>
      <c r="J17" s="34">
        <v>3512.67</v>
      </c>
      <c r="K17" s="34">
        <v>6000</v>
      </c>
      <c r="L17" s="34">
        <f t="shared" si="0"/>
        <v>6000</v>
      </c>
      <c r="M17" s="34"/>
    </row>
    <row r="18" spans="1:15" x14ac:dyDescent="0.25">
      <c r="A18" s="33"/>
      <c r="B18" s="33"/>
      <c r="C18" s="33"/>
      <c r="D18" s="33" t="s">
        <v>55</v>
      </c>
      <c r="E18" s="34"/>
      <c r="F18" s="34"/>
      <c r="G18" s="34">
        <v>5600</v>
      </c>
      <c r="H18" s="34">
        <v>5600</v>
      </c>
      <c r="I18" s="34">
        <v>0</v>
      </c>
      <c r="J18" s="34">
        <v>0</v>
      </c>
      <c r="K18" s="34">
        <v>0</v>
      </c>
      <c r="L18" s="34">
        <f t="shared" si="0"/>
        <v>0</v>
      </c>
      <c r="M18" s="34"/>
    </row>
    <row r="19" spans="1:15" x14ac:dyDescent="0.25">
      <c r="A19" s="33"/>
      <c r="B19" s="33"/>
      <c r="C19" s="33"/>
      <c r="D19" s="33" t="s">
        <v>56</v>
      </c>
      <c r="E19" s="34"/>
      <c r="F19" s="34"/>
      <c r="G19" s="34"/>
      <c r="H19" s="34">
        <v>2500</v>
      </c>
      <c r="I19" s="34"/>
      <c r="J19" s="34">
        <v>0</v>
      </c>
      <c r="K19" s="34">
        <v>0</v>
      </c>
      <c r="L19" s="34">
        <f t="shared" si="0"/>
        <v>0</v>
      </c>
      <c r="M19" s="34"/>
    </row>
    <row r="20" spans="1:15" ht="15.75" thickBot="1" x14ac:dyDescent="0.3">
      <c r="A20" s="33"/>
      <c r="B20" s="33"/>
      <c r="C20" s="33"/>
      <c r="D20" s="33" t="s">
        <v>57</v>
      </c>
      <c r="E20" s="35"/>
      <c r="F20" s="35">
        <v>4252.49</v>
      </c>
      <c r="G20" s="35"/>
      <c r="H20" s="35">
        <v>0</v>
      </c>
      <c r="I20" s="35">
        <v>0</v>
      </c>
      <c r="J20" s="35">
        <v>0</v>
      </c>
      <c r="K20" s="35">
        <v>0</v>
      </c>
      <c r="L20" s="34">
        <f t="shared" si="0"/>
        <v>0</v>
      </c>
      <c r="M20" s="35"/>
    </row>
    <row r="21" spans="1:15" x14ac:dyDescent="0.25">
      <c r="A21" s="33"/>
      <c r="B21" s="33"/>
      <c r="C21" s="33" t="s">
        <v>58</v>
      </c>
      <c r="D21" s="33"/>
      <c r="E21" s="34">
        <f>ROUND(SUM(E4:E20),5)</f>
        <v>134470</v>
      </c>
      <c r="F21" s="34">
        <f>ROUND(SUM(F4:F20),5)</f>
        <v>156638.22</v>
      </c>
      <c r="G21" s="34">
        <f>ROUND(SUM(G4:G20),5)</f>
        <v>143202</v>
      </c>
      <c r="H21" s="34">
        <f>ROUND(SUM(H4:H20),5)</f>
        <v>158385.37</v>
      </c>
      <c r="I21" s="34">
        <f t="shared" ref="I21" si="1">ROUND(SUM(I4:I20),5)</f>
        <v>139233</v>
      </c>
      <c r="J21" s="34">
        <f>ROUND(SUM(J4:J20),5)</f>
        <v>108647.32</v>
      </c>
      <c r="K21" s="34">
        <f t="shared" ref="K21:M21" si="2">ROUND(SUM(K4:K20),5)</f>
        <v>144290</v>
      </c>
      <c r="L21" s="34">
        <f t="shared" si="2"/>
        <v>144290</v>
      </c>
      <c r="M21" s="34">
        <f t="shared" si="2"/>
        <v>68123</v>
      </c>
      <c r="O21" s="34"/>
    </row>
    <row r="22" spans="1:15" x14ac:dyDescent="0.25">
      <c r="A22" s="33"/>
      <c r="B22" s="33"/>
      <c r="C22" s="33" t="s">
        <v>59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</row>
    <row r="23" spans="1:15" x14ac:dyDescent="0.25">
      <c r="A23" s="33"/>
      <c r="B23" s="33"/>
      <c r="C23" s="33"/>
      <c r="D23" s="33" t="s">
        <v>60</v>
      </c>
      <c r="E23" s="34">
        <v>8000</v>
      </c>
      <c r="F23" s="34">
        <v>8000</v>
      </c>
      <c r="G23" s="34">
        <v>8000</v>
      </c>
      <c r="H23" s="34">
        <v>8166.83</v>
      </c>
      <c r="I23" s="34">
        <v>8000</v>
      </c>
      <c r="J23" s="34">
        <v>4666.76</v>
      </c>
      <c r="K23" s="34">
        <v>8000</v>
      </c>
      <c r="L23" s="34">
        <f>K23</f>
        <v>8000</v>
      </c>
      <c r="M23" s="34"/>
    </row>
    <row r="24" spans="1:15" x14ac:dyDescent="0.25">
      <c r="A24" s="33"/>
      <c r="B24" s="33"/>
      <c r="C24" s="33"/>
      <c r="D24" s="33" t="s">
        <v>136</v>
      </c>
      <c r="E24" s="34"/>
      <c r="F24" s="34"/>
      <c r="G24" s="34"/>
      <c r="H24" s="34"/>
      <c r="I24" s="34"/>
      <c r="J24" s="34">
        <v>144.63999999999999</v>
      </c>
      <c r="K24" s="34">
        <v>600</v>
      </c>
      <c r="L24" s="34">
        <f t="shared" ref="L24:L69" si="3">K24</f>
        <v>600</v>
      </c>
      <c r="M24" s="34"/>
    </row>
    <row r="25" spans="1:15" x14ac:dyDescent="0.25">
      <c r="A25" s="33"/>
      <c r="B25" s="33"/>
      <c r="C25" s="33"/>
      <c r="D25" s="33" t="s">
        <v>61</v>
      </c>
      <c r="E25" s="34">
        <v>2400</v>
      </c>
      <c r="F25" s="34">
        <v>2400</v>
      </c>
      <c r="G25" s="34">
        <v>2400</v>
      </c>
      <c r="H25" s="34">
        <v>2400</v>
      </c>
      <c r="I25" s="34">
        <v>2400</v>
      </c>
      <c r="J25" s="34">
        <v>0</v>
      </c>
      <c r="K25" s="34">
        <v>2400</v>
      </c>
      <c r="L25" s="34">
        <f t="shared" si="3"/>
        <v>2400</v>
      </c>
      <c r="M25" s="34"/>
    </row>
    <row r="26" spans="1:15" x14ac:dyDescent="0.25">
      <c r="A26" s="33"/>
      <c r="B26" s="33"/>
      <c r="C26" s="33"/>
      <c r="D26" s="33" t="s">
        <v>62</v>
      </c>
      <c r="E26" s="34">
        <v>250</v>
      </c>
      <c r="F26" s="34">
        <v>950</v>
      </c>
      <c r="G26" s="34">
        <v>250</v>
      </c>
      <c r="H26" s="34">
        <v>0</v>
      </c>
      <c r="I26" s="34">
        <v>0</v>
      </c>
      <c r="J26" s="34">
        <v>0</v>
      </c>
      <c r="K26" s="34">
        <v>0</v>
      </c>
      <c r="L26" s="34">
        <f t="shared" si="3"/>
        <v>0</v>
      </c>
      <c r="M26" s="34"/>
    </row>
    <row r="27" spans="1:15" x14ac:dyDescent="0.25">
      <c r="A27" s="33"/>
      <c r="B27" s="33"/>
      <c r="C27" s="33"/>
      <c r="D27" s="33" t="s">
        <v>63</v>
      </c>
      <c r="E27" s="34">
        <v>1380</v>
      </c>
      <c r="F27" s="34">
        <v>2164.94</v>
      </c>
      <c r="G27" s="34">
        <v>1380</v>
      </c>
      <c r="H27" s="34">
        <v>1437.84</v>
      </c>
      <c r="I27" s="34">
        <v>1750</v>
      </c>
      <c r="J27" s="34">
        <v>1334.47</v>
      </c>
      <c r="K27" s="34">
        <v>1750</v>
      </c>
      <c r="L27" s="34">
        <f t="shared" si="3"/>
        <v>1750</v>
      </c>
      <c r="M27" s="34"/>
    </row>
    <row r="28" spans="1:15" x14ac:dyDescent="0.25">
      <c r="A28" s="33"/>
      <c r="B28" s="33"/>
      <c r="C28" s="33"/>
      <c r="D28" s="33" t="s">
        <v>64</v>
      </c>
      <c r="E28" s="34"/>
      <c r="F28" s="34"/>
      <c r="G28" s="34">
        <v>5600</v>
      </c>
      <c r="H28" s="34">
        <v>5757.16</v>
      </c>
      <c r="I28" s="34">
        <v>0</v>
      </c>
      <c r="J28" s="34">
        <v>0</v>
      </c>
      <c r="K28" s="34">
        <v>0</v>
      </c>
      <c r="L28" s="34">
        <f t="shared" si="3"/>
        <v>0</v>
      </c>
      <c r="M28" s="34"/>
    </row>
    <row r="29" spans="1:15" x14ac:dyDescent="0.25">
      <c r="A29" s="33"/>
      <c r="B29" s="33"/>
      <c r="C29" s="33"/>
      <c r="D29" s="33" t="s">
        <v>65</v>
      </c>
      <c r="E29" s="34">
        <v>4800</v>
      </c>
      <c r="F29" s="34">
        <v>4800</v>
      </c>
      <c r="G29" s="34">
        <v>4800</v>
      </c>
      <c r="H29" s="34">
        <v>4800</v>
      </c>
      <c r="I29" s="34">
        <v>4800</v>
      </c>
      <c r="J29" s="34">
        <v>3200</v>
      </c>
      <c r="K29" s="34">
        <v>4800</v>
      </c>
      <c r="L29" s="34">
        <f t="shared" si="3"/>
        <v>4800</v>
      </c>
      <c r="M29" s="34"/>
    </row>
    <row r="30" spans="1:15" x14ac:dyDescent="0.25">
      <c r="A30" s="33"/>
      <c r="B30" s="33"/>
      <c r="C30" s="33"/>
      <c r="D30" s="33" t="s">
        <v>66</v>
      </c>
      <c r="E30" s="34">
        <v>200</v>
      </c>
      <c r="F30" s="34">
        <v>353.53</v>
      </c>
      <c r="G30" s="34">
        <v>200</v>
      </c>
      <c r="H30" s="34">
        <v>957.17</v>
      </c>
      <c r="I30" s="34">
        <v>300</v>
      </c>
      <c r="J30" s="34">
        <v>509.37</v>
      </c>
      <c r="K30" s="34">
        <v>300</v>
      </c>
      <c r="L30" s="34">
        <f t="shared" si="3"/>
        <v>300</v>
      </c>
      <c r="M30" s="34"/>
    </row>
    <row r="31" spans="1:15" x14ac:dyDescent="0.25">
      <c r="A31" s="33"/>
      <c r="B31" s="33"/>
      <c r="C31" s="33"/>
      <c r="D31" s="33" t="s">
        <v>67</v>
      </c>
      <c r="E31" s="34">
        <v>2000</v>
      </c>
      <c r="F31" s="34">
        <v>1295.96</v>
      </c>
      <c r="G31" s="34">
        <v>1750</v>
      </c>
      <c r="H31" s="34">
        <v>8380.2900000000009</v>
      </c>
      <c r="I31" s="34">
        <v>6600</v>
      </c>
      <c r="J31" s="34">
        <v>4212.67</v>
      </c>
      <c r="K31" s="34">
        <v>6600</v>
      </c>
      <c r="L31" s="34">
        <f t="shared" si="3"/>
        <v>6600</v>
      </c>
      <c r="M31" s="34"/>
    </row>
    <row r="32" spans="1:15" x14ac:dyDescent="0.25">
      <c r="A32" s="33"/>
      <c r="B32" s="33"/>
      <c r="C32" s="33"/>
      <c r="D32" s="33" t="s">
        <v>68</v>
      </c>
      <c r="E32" s="34">
        <v>1800</v>
      </c>
      <c r="F32" s="34">
        <v>1800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f t="shared" si="3"/>
        <v>0</v>
      </c>
      <c r="M32" s="34"/>
    </row>
    <row r="33" spans="1:27" x14ac:dyDescent="0.25">
      <c r="A33" s="33"/>
      <c r="B33" s="33"/>
      <c r="C33" s="33"/>
      <c r="D33" s="33" t="s">
        <v>69</v>
      </c>
      <c r="E33" s="34">
        <v>300</v>
      </c>
      <c r="F33" s="34">
        <v>225.5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f t="shared" si="3"/>
        <v>0</v>
      </c>
      <c r="M33" s="34"/>
    </row>
    <row r="34" spans="1:27" x14ac:dyDescent="0.25">
      <c r="A34" s="33"/>
      <c r="B34" s="33"/>
      <c r="C34" s="33"/>
      <c r="D34" s="33" t="s">
        <v>70</v>
      </c>
      <c r="E34" s="34">
        <v>7100</v>
      </c>
      <c r="F34" s="34">
        <v>7100.04</v>
      </c>
      <c r="G34" s="34">
        <v>7100</v>
      </c>
      <c r="H34" s="34">
        <v>7100.04</v>
      </c>
      <c r="I34" s="34">
        <v>7100</v>
      </c>
      <c r="J34" s="34">
        <v>4733.3599999999997</v>
      </c>
      <c r="K34" s="34">
        <v>7100</v>
      </c>
      <c r="L34" s="34">
        <f t="shared" si="3"/>
        <v>7100</v>
      </c>
      <c r="M34" s="34"/>
    </row>
    <row r="35" spans="1:27" x14ac:dyDescent="0.25">
      <c r="A35" s="33"/>
      <c r="B35" s="33"/>
      <c r="C35" s="33"/>
      <c r="D35" s="33" t="s">
        <v>71</v>
      </c>
      <c r="E35" s="34"/>
      <c r="F35" s="34"/>
      <c r="G35" s="34"/>
      <c r="H35" s="34"/>
      <c r="I35" s="34">
        <v>9500</v>
      </c>
      <c r="J35" s="34">
        <v>4500</v>
      </c>
      <c r="K35" s="34">
        <v>9600</v>
      </c>
      <c r="L35" s="34">
        <f t="shared" si="3"/>
        <v>9600</v>
      </c>
      <c r="M35" s="34"/>
    </row>
    <row r="36" spans="1:27" x14ac:dyDescent="0.25">
      <c r="A36" s="33"/>
      <c r="B36" s="33"/>
      <c r="C36" s="33"/>
      <c r="D36" s="33" t="s">
        <v>72</v>
      </c>
      <c r="E36" s="34">
        <v>3700</v>
      </c>
      <c r="F36" s="34">
        <v>3700</v>
      </c>
      <c r="G36" s="34">
        <v>5500</v>
      </c>
      <c r="H36" s="34">
        <v>5499.96</v>
      </c>
      <c r="I36" s="34">
        <v>6500</v>
      </c>
      <c r="J36" s="34">
        <v>4333.3599999999997</v>
      </c>
      <c r="K36" s="34">
        <v>6500</v>
      </c>
      <c r="L36" s="34">
        <f t="shared" si="3"/>
        <v>6500</v>
      </c>
      <c r="M36" s="34"/>
    </row>
    <row r="37" spans="1:27" x14ac:dyDescent="0.25">
      <c r="A37" s="33"/>
      <c r="B37" s="33"/>
      <c r="C37" s="33"/>
      <c r="D37" s="33" t="s">
        <v>131</v>
      </c>
      <c r="E37" s="34"/>
      <c r="F37" s="34"/>
      <c r="G37" s="34"/>
      <c r="H37" s="34">
        <v>521.85</v>
      </c>
      <c r="I37" s="34"/>
      <c r="J37" s="34">
        <v>0</v>
      </c>
      <c r="K37" s="34">
        <v>0</v>
      </c>
      <c r="L37" s="34">
        <f t="shared" si="3"/>
        <v>0</v>
      </c>
      <c r="M37" s="34"/>
    </row>
    <row r="38" spans="1:27" x14ac:dyDescent="0.25">
      <c r="A38" s="33"/>
      <c r="B38" s="33"/>
      <c r="C38" s="33"/>
      <c r="D38" s="33" t="s">
        <v>73</v>
      </c>
      <c r="E38" s="34">
        <v>200</v>
      </c>
      <c r="F38" s="34">
        <v>469.29</v>
      </c>
      <c r="G38" s="34">
        <v>500</v>
      </c>
      <c r="H38" s="34">
        <v>1042.4000000000001</v>
      </c>
      <c r="I38" s="34">
        <v>900</v>
      </c>
      <c r="J38" s="34">
        <v>967.81</v>
      </c>
      <c r="K38" s="34">
        <v>900</v>
      </c>
      <c r="L38" s="34">
        <f t="shared" si="3"/>
        <v>900</v>
      </c>
      <c r="M38" s="34"/>
    </row>
    <row r="39" spans="1:27" x14ac:dyDescent="0.25">
      <c r="A39" s="33"/>
      <c r="B39" s="33"/>
      <c r="C39" s="33"/>
      <c r="D39" s="33" t="s">
        <v>74</v>
      </c>
      <c r="E39" s="34">
        <v>500</v>
      </c>
      <c r="F39" s="34">
        <v>1320</v>
      </c>
      <c r="G39" s="34">
        <v>700</v>
      </c>
      <c r="H39" s="34">
        <v>1467.75</v>
      </c>
      <c r="I39" s="34">
        <v>700</v>
      </c>
      <c r="J39" s="34">
        <v>475</v>
      </c>
      <c r="K39" s="34">
        <v>700</v>
      </c>
      <c r="L39" s="34">
        <f t="shared" si="3"/>
        <v>700</v>
      </c>
      <c r="M39" s="34"/>
    </row>
    <row r="40" spans="1:27" x14ac:dyDescent="0.25">
      <c r="A40" s="33"/>
      <c r="B40" s="33"/>
      <c r="C40" s="33"/>
      <c r="D40" s="33" t="s">
        <v>75</v>
      </c>
      <c r="E40" s="34"/>
      <c r="F40" s="34">
        <v>1400</v>
      </c>
      <c r="G40" s="34">
        <v>1600</v>
      </c>
      <c r="H40" s="34">
        <v>1599.96</v>
      </c>
      <c r="I40" s="34">
        <v>0</v>
      </c>
      <c r="J40" s="34">
        <v>0</v>
      </c>
      <c r="K40" s="34">
        <v>0</v>
      </c>
      <c r="L40" s="34">
        <f t="shared" si="3"/>
        <v>0</v>
      </c>
      <c r="M40" s="34"/>
    </row>
    <row r="41" spans="1:27" x14ac:dyDescent="0.25">
      <c r="A41" s="33"/>
      <c r="B41" s="33"/>
      <c r="C41" s="33"/>
      <c r="D41" s="33" t="s">
        <v>76</v>
      </c>
      <c r="E41" s="34"/>
      <c r="F41" s="34"/>
      <c r="G41" s="34">
        <v>1500</v>
      </c>
      <c r="H41" s="34">
        <v>0</v>
      </c>
      <c r="I41" s="34">
        <v>0</v>
      </c>
      <c r="J41" s="34">
        <v>0</v>
      </c>
      <c r="K41" s="34">
        <v>0</v>
      </c>
      <c r="L41" s="34">
        <f t="shared" si="3"/>
        <v>0</v>
      </c>
      <c r="M41" s="34"/>
    </row>
    <row r="42" spans="1:27" x14ac:dyDescent="0.25">
      <c r="A42" s="33"/>
      <c r="B42" s="33"/>
      <c r="C42" s="33"/>
      <c r="D42" s="33" t="s">
        <v>77</v>
      </c>
      <c r="E42" s="34">
        <v>100</v>
      </c>
      <c r="F42" s="34">
        <v>120</v>
      </c>
      <c r="G42" s="34">
        <v>140</v>
      </c>
      <c r="H42" s="34">
        <v>108</v>
      </c>
      <c r="I42" s="34">
        <v>140</v>
      </c>
      <c r="J42" s="34">
        <v>122.5</v>
      </c>
      <c r="K42" s="34">
        <v>140</v>
      </c>
      <c r="L42" s="34">
        <f t="shared" si="3"/>
        <v>140</v>
      </c>
      <c r="M42" s="34"/>
    </row>
    <row r="43" spans="1:27" x14ac:dyDescent="0.25">
      <c r="A43" s="33"/>
      <c r="B43" s="33"/>
      <c r="C43" s="33"/>
      <c r="D43" s="33" t="s">
        <v>78</v>
      </c>
      <c r="E43" s="34">
        <v>500</v>
      </c>
      <c r="F43" s="34">
        <v>0</v>
      </c>
      <c r="G43" s="34">
        <v>500</v>
      </c>
      <c r="H43" s="34">
        <v>0</v>
      </c>
      <c r="I43" s="34">
        <v>0</v>
      </c>
      <c r="J43" s="34">
        <v>0</v>
      </c>
      <c r="K43" s="34">
        <v>0</v>
      </c>
      <c r="L43" s="34">
        <f t="shared" si="3"/>
        <v>0</v>
      </c>
      <c r="M43" s="34"/>
    </row>
    <row r="44" spans="1:27" x14ac:dyDescent="0.25">
      <c r="A44" s="33"/>
      <c r="B44" s="33"/>
      <c r="C44" s="33"/>
      <c r="D44" s="33" t="s">
        <v>79</v>
      </c>
      <c r="E44" s="34">
        <v>15000</v>
      </c>
      <c r="F44" s="34">
        <v>21021.78</v>
      </c>
      <c r="G44" s="34">
        <v>15000</v>
      </c>
      <c r="H44" s="34">
        <v>17299.46</v>
      </c>
      <c r="I44" s="34">
        <v>21000</v>
      </c>
      <c r="J44" s="34">
        <v>12850</v>
      </c>
      <c r="K44" s="34">
        <v>19000</v>
      </c>
      <c r="L44" s="34">
        <f t="shared" si="3"/>
        <v>19000</v>
      </c>
      <c r="M44" s="34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</row>
    <row r="45" spans="1:27" x14ac:dyDescent="0.25">
      <c r="A45" s="33"/>
      <c r="B45" s="33"/>
      <c r="C45" s="33"/>
      <c r="D45" s="33" t="s">
        <v>137</v>
      </c>
      <c r="E45" s="34"/>
      <c r="F45" s="34"/>
      <c r="G45" s="34"/>
      <c r="H45" s="34"/>
      <c r="I45" s="34"/>
      <c r="J45" s="34">
        <v>1000</v>
      </c>
      <c r="K45" s="34">
        <v>1000</v>
      </c>
      <c r="L45" s="34">
        <f t="shared" si="3"/>
        <v>1000</v>
      </c>
      <c r="M45" s="34"/>
    </row>
    <row r="46" spans="1:27" x14ac:dyDescent="0.25">
      <c r="A46" s="33"/>
      <c r="B46" s="33"/>
      <c r="C46" s="33"/>
      <c r="D46" s="33" t="s">
        <v>80</v>
      </c>
      <c r="E46" s="34">
        <v>1000</v>
      </c>
      <c r="F46" s="34">
        <v>1388.04</v>
      </c>
      <c r="G46" s="34">
        <v>1000</v>
      </c>
      <c r="H46" s="34">
        <v>917.28</v>
      </c>
      <c r="I46" s="34">
        <v>1000</v>
      </c>
      <c r="J46" s="34">
        <v>929.22</v>
      </c>
      <c r="K46" s="34">
        <v>1000</v>
      </c>
      <c r="L46" s="34">
        <f t="shared" si="3"/>
        <v>1000</v>
      </c>
      <c r="M46" s="34"/>
    </row>
    <row r="47" spans="1:27" x14ac:dyDescent="0.25">
      <c r="A47" s="33"/>
      <c r="B47" s="33"/>
      <c r="C47" s="33"/>
      <c r="D47" s="33" t="s">
        <v>81</v>
      </c>
      <c r="E47" s="34">
        <v>11000</v>
      </c>
      <c r="F47" s="34">
        <v>9786.85</v>
      </c>
      <c r="G47" s="34">
        <v>11000</v>
      </c>
      <c r="H47" s="34">
        <v>11119.24</v>
      </c>
      <c r="I47" s="34">
        <v>12000</v>
      </c>
      <c r="J47" s="34">
        <v>11147.42</v>
      </c>
      <c r="K47" s="34">
        <v>12000</v>
      </c>
      <c r="L47" s="34">
        <f t="shared" si="3"/>
        <v>12000</v>
      </c>
      <c r="M47" s="34"/>
      <c r="P47" s="116"/>
      <c r="Q47" s="116"/>
      <c r="R47" s="116"/>
      <c r="S47" s="116"/>
      <c r="T47" s="116"/>
      <c r="U47" s="116"/>
      <c r="V47" s="116"/>
      <c r="W47" s="116"/>
    </row>
    <row r="48" spans="1:27" x14ac:dyDescent="0.25">
      <c r="A48" s="33"/>
      <c r="B48" s="33"/>
      <c r="C48" s="33"/>
      <c r="D48" s="33" t="s">
        <v>82</v>
      </c>
      <c r="E48" s="34">
        <v>700</v>
      </c>
      <c r="F48" s="34">
        <v>245</v>
      </c>
      <c r="G48" s="34">
        <v>700</v>
      </c>
      <c r="H48" s="34">
        <v>1669</v>
      </c>
      <c r="I48" s="34">
        <v>1000</v>
      </c>
      <c r="J48" s="34">
        <v>550</v>
      </c>
      <c r="K48" s="34">
        <v>1000</v>
      </c>
      <c r="L48" s="34">
        <f t="shared" si="3"/>
        <v>1000</v>
      </c>
      <c r="M48" s="34"/>
    </row>
    <row r="49" spans="1:23" x14ac:dyDescent="0.25">
      <c r="A49" s="33"/>
      <c r="B49" s="33"/>
      <c r="C49" s="33"/>
      <c r="D49" s="33" t="s">
        <v>83</v>
      </c>
      <c r="E49" s="34"/>
      <c r="F49" s="34"/>
      <c r="G49" s="34"/>
      <c r="H49" s="34">
        <v>28</v>
      </c>
      <c r="I49" s="34">
        <v>0</v>
      </c>
      <c r="J49" s="34">
        <v>15</v>
      </c>
      <c r="K49" s="34">
        <v>15</v>
      </c>
      <c r="L49" s="34">
        <f t="shared" si="3"/>
        <v>15</v>
      </c>
      <c r="M49" s="34"/>
    </row>
    <row r="50" spans="1:23" x14ac:dyDescent="0.25">
      <c r="A50" s="33"/>
      <c r="B50" s="33"/>
      <c r="C50" s="33"/>
      <c r="D50" s="33" t="s">
        <v>84</v>
      </c>
      <c r="E50" s="34">
        <v>2500</v>
      </c>
      <c r="F50" s="34">
        <v>544.83000000000004</v>
      </c>
      <c r="G50" s="34">
        <v>2500</v>
      </c>
      <c r="H50" s="34">
        <v>0</v>
      </c>
      <c r="I50" s="34">
        <v>3000</v>
      </c>
      <c r="J50" s="34">
        <v>0</v>
      </c>
      <c r="K50" s="34">
        <v>3000</v>
      </c>
      <c r="L50" s="34">
        <f t="shared" si="3"/>
        <v>3000</v>
      </c>
      <c r="M50" s="34"/>
    </row>
    <row r="51" spans="1:23" x14ac:dyDescent="0.25">
      <c r="A51" s="33"/>
      <c r="B51" s="33"/>
      <c r="C51" s="33"/>
      <c r="D51" s="33" t="s">
        <v>85</v>
      </c>
      <c r="E51" s="34">
        <v>500</v>
      </c>
      <c r="F51" s="34">
        <v>0</v>
      </c>
      <c r="G51" s="34">
        <v>500</v>
      </c>
      <c r="H51" s="34">
        <v>0</v>
      </c>
      <c r="I51" s="34">
        <v>0</v>
      </c>
      <c r="J51" s="34">
        <v>0</v>
      </c>
      <c r="K51" s="34">
        <v>0</v>
      </c>
      <c r="L51" s="34">
        <f t="shared" si="3"/>
        <v>0</v>
      </c>
      <c r="M51" s="34"/>
    </row>
    <row r="52" spans="1:23" x14ac:dyDescent="0.25">
      <c r="A52" s="33"/>
      <c r="B52" s="33"/>
      <c r="C52" s="33"/>
      <c r="D52" s="33" t="s">
        <v>86</v>
      </c>
      <c r="E52" s="34">
        <v>1500</v>
      </c>
      <c r="F52" s="34">
        <v>1500</v>
      </c>
      <c r="G52" s="34">
        <v>1500</v>
      </c>
      <c r="H52" s="34">
        <v>1500</v>
      </c>
      <c r="I52" s="34">
        <v>1500</v>
      </c>
      <c r="J52" s="34">
        <v>1000</v>
      </c>
      <c r="K52" s="34">
        <v>1500</v>
      </c>
      <c r="L52" s="34">
        <f t="shared" si="3"/>
        <v>1500</v>
      </c>
      <c r="M52" s="34"/>
    </row>
    <row r="53" spans="1:23" x14ac:dyDescent="0.25">
      <c r="A53" s="33"/>
      <c r="B53" s="33"/>
      <c r="C53" s="33"/>
      <c r="D53" s="33" t="s">
        <v>87</v>
      </c>
      <c r="E53" s="34">
        <v>900</v>
      </c>
      <c r="F53" s="34">
        <v>570.5</v>
      </c>
      <c r="G53" s="34">
        <v>500</v>
      </c>
      <c r="H53" s="34">
        <v>245</v>
      </c>
      <c r="I53" s="34">
        <v>250</v>
      </c>
      <c r="J53" s="34">
        <v>262.5</v>
      </c>
      <c r="K53" s="34">
        <v>400</v>
      </c>
      <c r="L53" s="34">
        <f t="shared" si="3"/>
        <v>400</v>
      </c>
      <c r="M53" s="34"/>
    </row>
    <row r="54" spans="1:23" x14ac:dyDescent="0.25">
      <c r="A54" s="33"/>
      <c r="B54" s="33"/>
      <c r="C54" s="33"/>
      <c r="D54" s="33" t="s">
        <v>88</v>
      </c>
      <c r="E54" s="34">
        <v>120</v>
      </c>
      <c r="F54" s="34">
        <v>262</v>
      </c>
      <c r="G54" s="34">
        <v>120</v>
      </c>
      <c r="H54" s="34">
        <v>120</v>
      </c>
      <c r="I54" s="34">
        <v>120</v>
      </c>
      <c r="J54" s="34">
        <v>80</v>
      </c>
      <c r="K54" s="34">
        <v>120</v>
      </c>
      <c r="L54" s="34">
        <f t="shared" si="3"/>
        <v>120</v>
      </c>
      <c r="M54" s="34"/>
    </row>
    <row r="55" spans="1:23" x14ac:dyDescent="0.25">
      <c r="A55" s="33"/>
      <c r="B55" s="33"/>
      <c r="C55" s="33"/>
      <c r="D55" s="33" t="s">
        <v>89</v>
      </c>
      <c r="E55" s="34">
        <v>10</v>
      </c>
      <c r="F55" s="34">
        <v>0</v>
      </c>
      <c r="G55" s="34">
        <v>10</v>
      </c>
      <c r="H55" s="34">
        <v>0</v>
      </c>
      <c r="I55" s="34">
        <v>0</v>
      </c>
      <c r="J55" s="34">
        <v>0</v>
      </c>
      <c r="K55" s="34">
        <v>0</v>
      </c>
      <c r="L55" s="34">
        <f t="shared" si="3"/>
        <v>0</v>
      </c>
      <c r="M55" s="34"/>
    </row>
    <row r="56" spans="1:23" x14ac:dyDescent="0.25">
      <c r="A56" s="33"/>
      <c r="B56" s="33"/>
      <c r="C56" s="33"/>
      <c r="D56" s="33" t="s">
        <v>90</v>
      </c>
      <c r="E56" s="34">
        <v>37080</v>
      </c>
      <c r="F56" s="34">
        <v>37038.21</v>
      </c>
      <c r="G56" s="34">
        <v>37822</v>
      </c>
      <c r="H56" s="34">
        <v>37793.65</v>
      </c>
      <c r="I56" s="34">
        <v>38957</v>
      </c>
      <c r="J56" s="34">
        <v>26839</v>
      </c>
      <c r="K56" s="34">
        <v>40125</v>
      </c>
      <c r="L56" s="34">
        <f t="shared" si="3"/>
        <v>40125</v>
      </c>
      <c r="M56" s="34"/>
      <c r="O56" s="47"/>
      <c r="P56" s="47"/>
    </row>
    <row r="57" spans="1:23" x14ac:dyDescent="0.25">
      <c r="A57" s="33"/>
      <c r="B57" s="33"/>
      <c r="C57" s="33"/>
      <c r="D57" s="33" t="s">
        <v>132</v>
      </c>
      <c r="E57" s="34"/>
      <c r="F57" s="34"/>
      <c r="G57" s="34"/>
      <c r="H57" s="34">
        <v>663.98</v>
      </c>
      <c r="I57" s="34"/>
      <c r="J57" s="34">
        <v>0</v>
      </c>
      <c r="K57" s="34">
        <v>0</v>
      </c>
      <c r="L57" s="34">
        <f t="shared" si="3"/>
        <v>0</v>
      </c>
      <c r="M57" s="34"/>
    </row>
    <row r="58" spans="1:23" x14ac:dyDescent="0.25">
      <c r="A58" s="33"/>
      <c r="B58" s="33"/>
      <c r="C58" s="33"/>
      <c r="D58" s="33" t="s">
        <v>91</v>
      </c>
      <c r="E58" s="34">
        <v>2900</v>
      </c>
      <c r="F58" s="34">
        <v>2633.4</v>
      </c>
      <c r="G58" s="34">
        <v>2900</v>
      </c>
      <c r="H58" s="34">
        <v>3285.07</v>
      </c>
      <c r="I58" s="34">
        <v>3200</v>
      </c>
      <c r="J58" s="34">
        <v>1602.36</v>
      </c>
      <c r="K58" s="34">
        <v>3200</v>
      </c>
      <c r="L58" s="34">
        <f t="shared" si="3"/>
        <v>3200</v>
      </c>
      <c r="M58" s="34"/>
      <c r="P58" s="94"/>
      <c r="Q58" s="94"/>
      <c r="R58" s="94"/>
      <c r="S58" s="94"/>
      <c r="T58" s="94"/>
      <c r="U58" s="94"/>
      <c r="V58" s="94"/>
      <c r="W58" s="94"/>
    </row>
    <row r="59" spans="1:23" x14ac:dyDescent="0.25">
      <c r="A59" s="33"/>
      <c r="B59" s="33"/>
      <c r="C59" s="33"/>
      <c r="D59" s="33" t="s">
        <v>92</v>
      </c>
      <c r="E59" s="34">
        <v>100</v>
      </c>
      <c r="F59" s="34">
        <v>70</v>
      </c>
      <c r="G59" s="34">
        <v>100</v>
      </c>
      <c r="H59" s="34">
        <v>37</v>
      </c>
      <c r="I59" s="34">
        <v>100</v>
      </c>
      <c r="J59" s="34">
        <v>95.33</v>
      </c>
      <c r="K59" s="34">
        <v>100</v>
      </c>
      <c r="L59" s="34">
        <f t="shared" si="3"/>
        <v>100</v>
      </c>
      <c r="M59" s="34"/>
    </row>
    <row r="60" spans="1:23" x14ac:dyDescent="0.25">
      <c r="A60" s="33"/>
      <c r="B60" s="33"/>
      <c r="C60" s="33"/>
      <c r="D60" s="33" t="s">
        <v>93</v>
      </c>
      <c r="E60" s="34">
        <v>100</v>
      </c>
      <c r="F60" s="34">
        <v>0</v>
      </c>
      <c r="G60" s="34">
        <v>100</v>
      </c>
      <c r="H60" s="34">
        <v>0</v>
      </c>
      <c r="I60" s="34">
        <v>100</v>
      </c>
      <c r="J60" s="34">
        <v>0</v>
      </c>
      <c r="K60" s="34">
        <v>300</v>
      </c>
      <c r="L60" s="34">
        <f t="shared" si="3"/>
        <v>300</v>
      </c>
      <c r="M60" s="34"/>
      <c r="P60" s="116"/>
      <c r="Q60" s="116"/>
      <c r="R60" s="116"/>
      <c r="S60" s="116"/>
      <c r="T60" s="116"/>
      <c r="U60" s="116"/>
      <c r="V60" s="116"/>
      <c r="W60" s="116"/>
    </row>
    <row r="61" spans="1:23" x14ac:dyDescent="0.25">
      <c r="A61" s="33"/>
      <c r="B61" s="33"/>
      <c r="C61" s="33"/>
      <c r="D61" s="33" t="s">
        <v>94</v>
      </c>
      <c r="E61" s="34">
        <v>400</v>
      </c>
      <c r="F61" s="34">
        <v>324</v>
      </c>
      <c r="G61" s="34">
        <v>400</v>
      </c>
      <c r="H61" s="34">
        <v>351</v>
      </c>
      <c r="I61" s="34">
        <v>400</v>
      </c>
      <c r="J61" s="34">
        <v>219</v>
      </c>
      <c r="K61" s="34">
        <v>400</v>
      </c>
      <c r="L61" s="34">
        <f t="shared" si="3"/>
        <v>400</v>
      </c>
      <c r="M61" s="34"/>
    </row>
    <row r="62" spans="1:23" x14ac:dyDescent="0.25">
      <c r="A62" s="33"/>
      <c r="B62" s="33"/>
      <c r="C62" s="33"/>
      <c r="D62" s="33" t="s">
        <v>95</v>
      </c>
      <c r="E62" s="34">
        <v>4000</v>
      </c>
      <c r="F62" s="34">
        <v>3999.96</v>
      </c>
      <c r="G62" s="34">
        <v>4000</v>
      </c>
      <c r="H62" s="34">
        <v>3999.96</v>
      </c>
      <c r="I62" s="34">
        <v>4000</v>
      </c>
      <c r="J62" s="34">
        <v>2666.64</v>
      </c>
      <c r="K62" s="34">
        <v>4000</v>
      </c>
      <c r="L62" s="34">
        <f t="shared" si="3"/>
        <v>4000</v>
      </c>
      <c r="M62" s="34"/>
    </row>
    <row r="63" spans="1:23" x14ac:dyDescent="0.25">
      <c r="A63" s="33"/>
      <c r="B63" s="33"/>
      <c r="C63" s="33"/>
      <c r="D63" s="33" t="s">
        <v>96</v>
      </c>
      <c r="E63" s="34">
        <v>1000</v>
      </c>
      <c r="F63" s="34">
        <v>507</v>
      </c>
      <c r="G63" s="34">
        <v>700</v>
      </c>
      <c r="H63" s="34">
        <v>0</v>
      </c>
      <c r="I63" s="34">
        <v>500</v>
      </c>
      <c r="J63" s="34">
        <v>0</v>
      </c>
      <c r="K63" s="34">
        <v>500</v>
      </c>
      <c r="L63" s="34">
        <f t="shared" si="3"/>
        <v>500</v>
      </c>
      <c r="M63" s="34"/>
    </row>
    <row r="64" spans="1:23" x14ac:dyDescent="0.25">
      <c r="A64" s="33"/>
      <c r="B64" s="33"/>
      <c r="C64" s="33"/>
      <c r="D64" s="33" t="s">
        <v>97</v>
      </c>
      <c r="E64" s="34">
        <v>175</v>
      </c>
      <c r="F64" s="34">
        <v>160.19999999999999</v>
      </c>
      <c r="G64" s="34">
        <v>175</v>
      </c>
      <c r="H64" s="34">
        <v>180.05</v>
      </c>
      <c r="I64" s="34">
        <v>200</v>
      </c>
      <c r="J64" s="34">
        <v>180.05</v>
      </c>
      <c r="K64" s="34">
        <v>200</v>
      </c>
      <c r="L64" s="34">
        <f t="shared" si="3"/>
        <v>200</v>
      </c>
      <c r="M64" s="34"/>
      <c r="P64" s="116"/>
      <c r="Q64" s="116"/>
      <c r="R64" s="116"/>
      <c r="S64" s="116"/>
      <c r="T64" s="116"/>
      <c r="U64" s="116"/>
      <c r="V64" s="116"/>
      <c r="W64" s="116"/>
    </row>
    <row r="65" spans="1:13" x14ac:dyDescent="0.25">
      <c r="A65" s="33"/>
      <c r="B65" s="33"/>
      <c r="C65" s="33"/>
      <c r="D65" s="33" t="s">
        <v>98</v>
      </c>
      <c r="E65" s="34">
        <v>12645</v>
      </c>
      <c r="F65" s="34">
        <v>11340.73</v>
      </c>
      <c r="G65" s="34">
        <v>12645</v>
      </c>
      <c r="H65" s="34">
        <v>8590</v>
      </c>
      <c r="I65" s="34">
        <v>10600</v>
      </c>
      <c r="J65" s="34">
        <v>0</v>
      </c>
      <c r="K65" s="34">
        <v>8635</v>
      </c>
      <c r="L65" s="34">
        <f t="shared" si="3"/>
        <v>8635</v>
      </c>
      <c r="M65" s="34"/>
    </row>
    <row r="66" spans="1:13" x14ac:dyDescent="0.25">
      <c r="A66" s="33"/>
      <c r="B66" s="33"/>
      <c r="C66" s="33"/>
      <c r="D66" s="33" t="s">
        <v>99</v>
      </c>
      <c r="E66" s="34">
        <v>5400</v>
      </c>
      <c r="F66" s="34">
        <v>5488.12</v>
      </c>
      <c r="G66" s="34">
        <v>5400</v>
      </c>
      <c r="H66" s="34">
        <v>5360.45</v>
      </c>
      <c r="I66" s="34">
        <f>ROUND(SUM(I23+I25+I29+I32+I34+I40+I52+I54+I56+I62)*0.0765,0)</f>
        <v>5116</v>
      </c>
      <c r="J66" s="34">
        <v>3635.22</v>
      </c>
      <c r="K66" s="34">
        <f>ROUND(SUM(K23+K25+K29+K32+K34+K40+K52+K54+K56+K62)*0.0765,0)</f>
        <v>5205</v>
      </c>
      <c r="L66" s="34">
        <f t="shared" si="3"/>
        <v>5205</v>
      </c>
      <c r="M66" s="34"/>
    </row>
    <row r="67" spans="1:13" x14ac:dyDescent="0.25">
      <c r="A67" s="33"/>
      <c r="B67" s="33"/>
      <c r="C67" s="33"/>
      <c r="D67" s="33" t="s">
        <v>100</v>
      </c>
      <c r="E67" s="34">
        <v>7210</v>
      </c>
      <c r="F67" s="34">
        <v>7132.34</v>
      </c>
      <c r="G67" s="34">
        <v>7210</v>
      </c>
      <c r="H67" s="34">
        <v>7245.18</v>
      </c>
      <c r="I67" s="34">
        <v>7500</v>
      </c>
      <c r="J67" s="34">
        <v>4802.4799999999996</v>
      </c>
      <c r="K67" s="34">
        <v>8200</v>
      </c>
      <c r="L67" s="34">
        <f t="shared" si="3"/>
        <v>8200</v>
      </c>
      <c r="M67" s="34"/>
    </row>
    <row r="68" spans="1:13" x14ac:dyDescent="0.25">
      <c r="A68" s="33"/>
      <c r="B68" s="33"/>
      <c r="C68" s="33"/>
      <c r="D68" s="33" t="s">
        <v>101</v>
      </c>
      <c r="E68" s="34"/>
      <c r="F68" s="34">
        <v>0</v>
      </c>
      <c r="G68" s="34"/>
      <c r="H68" s="34">
        <v>748.62</v>
      </c>
      <c r="I68" s="34"/>
      <c r="J68" s="34">
        <v>0</v>
      </c>
      <c r="K68" s="34">
        <v>0</v>
      </c>
      <c r="L68" s="34">
        <f t="shared" si="3"/>
        <v>0</v>
      </c>
      <c r="M68" s="34"/>
    </row>
    <row r="69" spans="1:13" ht="15.75" thickBot="1" x14ac:dyDescent="0.3">
      <c r="A69" s="33"/>
      <c r="B69" s="33"/>
      <c r="C69" s="33"/>
      <c r="D69" s="33" t="s">
        <v>102</v>
      </c>
      <c r="E69" s="36"/>
      <c r="F69" s="36">
        <v>50000</v>
      </c>
      <c r="G69" s="36"/>
      <c r="H69" s="36">
        <v>25000</v>
      </c>
      <c r="I69" s="36"/>
      <c r="J69" s="36">
        <v>0</v>
      </c>
      <c r="K69" s="36">
        <v>0</v>
      </c>
      <c r="L69" s="34">
        <f t="shared" si="3"/>
        <v>0</v>
      </c>
      <c r="M69" s="36"/>
    </row>
    <row r="70" spans="1:13" ht="15.75" thickBot="1" x14ac:dyDescent="0.3">
      <c r="A70" s="33"/>
      <c r="B70" s="33"/>
      <c r="C70" s="33" t="s">
        <v>103</v>
      </c>
      <c r="D70" s="33"/>
      <c r="E70" s="37">
        <f t="shared" ref="E70:J70" si="4">ROUND(SUM(E22:E69),5)</f>
        <v>137470</v>
      </c>
      <c r="F70" s="37">
        <f t="shared" si="4"/>
        <v>190112.22</v>
      </c>
      <c r="G70" s="37">
        <f t="shared" si="4"/>
        <v>146202</v>
      </c>
      <c r="H70" s="37">
        <f t="shared" si="4"/>
        <v>175392.19</v>
      </c>
      <c r="I70" s="37">
        <f t="shared" si="4"/>
        <v>159233</v>
      </c>
      <c r="J70" s="37">
        <f t="shared" si="4"/>
        <v>97074.16</v>
      </c>
      <c r="K70" s="37">
        <f t="shared" ref="K70:M70" si="5">ROUND(SUM(K22:K69),5)</f>
        <v>159290</v>
      </c>
      <c r="L70" s="37">
        <f t="shared" si="5"/>
        <v>159290</v>
      </c>
      <c r="M70" s="37">
        <f t="shared" si="5"/>
        <v>0</v>
      </c>
    </row>
    <row r="71" spans="1:13" x14ac:dyDescent="0.25">
      <c r="A71" s="33"/>
      <c r="B71" s="38" t="s">
        <v>104</v>
      </c>
      <c r="C71" s="33"/>
      <c r="D71" s="33"/>
      <c r="E71" s="37">
        <f t="shared" ref="E71:J71" si="6">ROUND(E3+E21-E70,5)</f>
        <v>-3000</v>
      </c>
      <c r="F71" s="37">
        <f t="shared" si="6"/>
        <v>-33474</v>
      </c>
      <c r="G71" s="37">
        <f t="shared" si="6"/>
        <v>-3000</v>
      </c>
      <c r="H71" s="37">
        <f t="shared" si="6"/>
        <v>-17006.82</v>
      </c>
      <c r="I71" s="37">
        <f t="shared" si="6"/>
        <v>-20000</v>
      </c>
      <c r="J71" s="37">
        <f t="shared" si="6"/>
        <v>11573.16</v>
      </c>
      <c r="K71" s="37">
        <f t="shared" ref="K71:M71" si="7">ROUND(K3+K21-K70,5)</f>
        <v>-15000</v>
      </c>
      <c r="L71" s="37">
        <f t="shared" si="7"/>
        <v>-15000</v>
      </c>
      <c r="M71" s="37">
        <f t="shared" si="7"/>
        <v>68123</v>
      </c>
    </row>
  </sheetData>
  <mergeCells count="6">
    <mergeCell ref="P64:W64"/>
    <mergeCell ref="W8:AD8"/>
    <mergeCell ref="P12:V12"/>
    <mergeCell ref="P47:W47"/>
    <mergeCell ref="P60:W60"/>
    <mergeCell ref="P44:AA44"/>
  </mergeCells>
  <printOptions horizontalCentered="1" gridLines="1"/>
  <pageMargins left="0.25" right="0.25" top="0.75" bottom="0.75" header="0.3" footer="0.3"/>
  <pageSetup scale="83" fitToHeight="2" orientation="landscape" cellComments="atEnd" r:id="rId1"/>
  <headerFooter>
    <oddHeader xml:space="preserve">&amp;C&amp;"-,Bold"&amp;14General Fund &amp;"-,Regular"&amp;11
</oddHead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pane ySplit="2" topLeftCell="A23" activePane="bottomLeft" state="frozen"/>
      <selection pane="bottomLeft" activeCell="D42" sqref="D42"/>
    </sheetView>
  </sheetViews>
  <sheetFormatPr defaultRowHeight="15" x14ac:dyDescent="0.25"/>
  <cols>
    <col min="1" max="2" width="3.28515625" customWidth="1"/>
    <col min="3" max="3" width="32.7109375" customWidth="1"/>
    <col min="4" max="12" width="9.7109375" customWidth="1"/>
    <col min="14" max="14" width="10.140625" bestFit="1" customWidth="1"/>
  </cols>
  <sheetData>
    <row r="1" spans="1:14" ht="28.9" customHeight="1" thickBot="1" x14ac:dyDescent="0.3">
      <c r="A1" s="29"/>
      <c r="B1" s="29"/>
      <c r="C1" s="29"/>
      <c r="D1" s="30" t="s">
        <v>32</v>
      </c>
      <c r="E1" s="30" t="s">
        <v>33</v>
      </c>
      <c r="F1" s="30" t="s">
        <v>32</v>
      </c>
      <c r="G1" s="30" t="s">
        <v>33</v>
      </c>
      <c r="H1" s="30" t="s">
        <v>32</v>
      </c>
      <c r="I1" s="30" t="s">
        <v>33</v>
      </c>
      <c r="J1" s="30" t="s">
        <v>34</v>
      </c>
      <c r="K1" s="30" t="s">
        <v>35</v>
      </c>
      <c r="L1" s="30" t="s">
        <v>32</v>
      </c>
    </row>
    <row r="2" spans="1:14" ht="16.5" thickTop="1" thickBot="1" x14ac:dyDescent="0.3">
      <c r="A2" s="31"/>
      <c r="B2" s="31"/>
      <c r="C2" s="31"/>
      <c r="D2" s="32" t="s">
        <v>36</v>
      </c>
      <c r="E2" s="32" t="s">
        <v>37</v>
      </c>
      <c r="F2" s="32" t="s">
        <v>38</v>
      </c>
      <c r="G2" s="32" t="s">
        <v>130</v>
      </c>
      <c r="H2" s="32" t="s">
        <v>39</v>
      </c>
      <c r="I2" s="32" t="s">
        <v>133</v>
      </c>
      <c r="J2" s="32" t="s">
        <v>134</v>
      </c>
      <c r="K2" s="32" t="s">
        <v>134</v>
      </c>
      <c r="L2" s="32" t="s">
        <v>134</v>
      </c>
    </row>
    <row r="3" spans="1:14" ht="15.75" thickTop="1" x14ac:dyDescent="0.25">
      <c r="A3" s="33"/>
      <c r="B3" s="33" t="s">
        <v>41</v>
      </c>
      <c r="C3" s="33"/>
      <c r="D3" s="34"/>
      <c r="E3" s="34"/>
      <c r="F3" s="34"/>
      <c r="G3" s="34"/>
      <c r="H3" s="34"/>
      <c r="I3" s="34"/>
      <c r="J3" s="34"/>
      <c r="K3" s="34"/>
      <c r="L3" s="34"/>
    </row>
    <row r="4" spans="1:14" x14ac:dyDescent="0.25">
      <c r="A4" s="33"/>
      <c r="B4" s="33"/>
      <c r="C4" s="33" t="s">
        <v>105</v>
      </c>
      <c r="D4" s="34">
        <v>155630</v>
      </c>
      <c r="E4" s="34">
        <v>155630</v>
      </c>
      <c r="F4" s="34">
        <v>164264</v>
      </c>
      <c r="G4" s="34">
        <v>164264</v>
      </c>
      <c r="H4" s="34">
        <v>202195</v>
      </c>
      <c r="I4" s="34">
        <v>202195</v>
      </c>
      <c r="J4" s="34">
        <f>summary!$F$9</f>
        <v>216190</v>
      </c>
      <c r="K4" s="34">
        <f>summary!$F$9</f>
        <v>216190</v>
      </c>
      <c r="L4" s="34">
        <f>summary!$F$9</f>
        <v>216190</v>
      </c>
    </row>
    <row r="5" spans="1:14" x14ac:dyDescent="0.25">
      <c r="A5" s="33"/>
      <c r="B5" s="33"/>
      <c r="C5" s="33" t="s">
        <v>106</v>
      </c>
      <c r="D5" s="34">
        <v>87820</v>
      </c>
      <c r="E5" s="34">
        <v>106033.8</v>
      </c>
      <c r="F5" s="34">
        <v>102000</v>
      </c>
      <c r="G5" s="34">
        <v>108926.12</v>
      </c>
      <c r="H5" s="34">
        <v>107000</v>
      </c>
      <c r="I5" s="34">
        <v>104361.85</v>
      </c>
      <c r="J5" s="34">
        <v>112000</v>
      </c>
      <c r="K5" s="34">
        <f>J5</f>
        <v>112000</v>
      </c>
      <c r="L5" s="34"/>
    </row>
    <row r="6" spans="1:14" x14ac:dyDescent="0.25">
      <c r="A6" s="33"/>
      <c r="B6" s="33"/>
      <c r="C6" s="33" t="s">
        <v>107</v>
      </c>
      <c r="D6" s="34">
        <v>150</v>
      </c>
      <c r="E6" s="34">
        <v>75.260000000000005</v>
      </c>
      <c r="F6" s="34">
        <v>150</v>
      </c>
      <c r="G6" s="34">
        <v>47.15</v>
      </c>
      <c r="H6" s="34">
        <v>40</v>
      </c>
      <c r="I6" s="34">
        <v>29.31</v>
      </c>
      <c r="J6" s="34">
        <v>30</v>
      </c>
      <c r="K6" s="34">
        <f t="shared" ref="K6:K14" si="0">J6</f>
        <v>30</v>
      </c>
      <c r="L6" s="34"/>
    </row>
    <row r="7" spans="1:14" x14ac:dyDescent="0.25">
      <c r="A7" s="33"/>
      <c r="B7" s="33"/>
      <c r="C7" s="33" t="s">
        <v>108</v>
      </c>
      <c r="D7" s="34"/>
      <c r="E7" s="34">
        <v>1648.77</v>
      </c>
      <c r="F7" s="34"/>
      <c r="G7" s="34">
        <v>0</v>
      </c>
      <c r="H7" s="34"/>
      <c r="I7" s="34">
        <v>0</v>
      </c>
      <c r="J7" s="34">
        <v>0</v>
      </c>
      <c r="K7" s="34">
        <f t="shared" si="0"/>
        <v>0</v>
      </c>
      <c r="L7" s="34"/>
    </row>
    <row r="8" spans="1:14" x14ac:dyDescent="0.25">
      <c r="A8" s="33"/>
      <c r="B8" s="33"/>
      <c r="C8" s="33" t="s">
        <v>138</v>
      </c>
      <c r="D8" s="34"/>
      <c r="E8" s="34"/>
      <c r="F8" s="34"/>
      <c r="G8" s="34">
        <v>1000</v>
      </c>
      <c r="H8" s="34"/>
      <c r="I8" s="34">
        <v>0</v>
      </c>
      <c r="J8" s="34">
        <v>0</v>
      </c>
      <c r="K8" s="34">
        <f t="shared" si="0"/>
        <v>0</v>
      </c>
      <c r="L8" s="34"/>
    </row>
    <row r="9" spans="1:14" x14ac:dyDescent="0.25">
      <c r="A9" s="33"/>
      <c r="B9" s="33"/>
      <c r="C9" s="33" t="s">
        <v>109</v>
      </c>
      <c r="D9" s="34"/>
      <c r="E9" s="34">
        <v>1779.7</v>
      </c>
      <c r="F9" s="34"/>
      <c r="G9" s="34">
        <v>0</v>
      </c>
      <c r="H9" s="34"/>
      <c r="I9" s="34">
        <v>0</v>
      </c>
      <c r="J9" s="34">
        <v>0</v>
      </c>
      <c r="K9" s="34">
        <f t="shared" si="0"/>
        <v>0</v>
      </c>
      <c r="L9" s="34"/>
    </row>
    <row r="10" spans="1:14" x14ac:dyDescent="0.25">
      <c r="A10" s="33"/>
      <c r="B10" s="33"/>
      <c r="C10" s="33" t="s">
        <v>110</v>
      </c>
      <c r="D10" s="36">
        <v>65000</v>
      </c>
      <c r="E10" s="36">
        <v>150956.4</v>
      </c>
      <c r="F10" s="36">
        <v>84900</v>
      </c>
      <c r="G10" s="36">
        <v>95059.04</v>
      </c>
      <c r="H10" s="36">
        <v>84900</v>
      </c>
      <c r="I10" s="36">
        <v>0</v>
      </c>
      <c r="J10" s="36">
        <v>84900</v>
      </c>
      <c r="K10" s="34">
        <f t="shared" si="0"/>
        <v>84900</v>
      </c>
      <c r="L10" s="36"/>
    </row>
    <row r="11" spans="1:14" x14ac:dyDescent="0.25">
      <c r="A11" s="33"/>
      <c r="B11" s="33"/>
      <c r="C11" s="33" t="s">
        <v>139</v>
      </c>
      <c r="D11" s="36"/>
      <c r="E11" s="36"/>
      <c r="F11" s="36"/>
      <c r="G11" s="36">
        <v>202300.88</v>
      </c>
      <c r="H11" s="36"/>
      <c r="I11" s="36">
        <v>80056.41</v>
      </c>
      <c r="J11" s="36">
        <v>0</v>
      </c>
      <c r="K11" s="34">
        <f t="shared" si="0"/>
        <v>0</v>
      </c>
      <c r="L11" s="36"/>
    </row>
    <row r="12" spans="1:14" x14ac:dyDescent="0.25">
      <c r="A12" s="33"/>
      <c r="B12" s="33"/>
      <c r="C12" s="39" t="s">
        <v>111</v>
      </c>
      <c r="D12" s="40"/>
      <c r="E12" s="40"/>
      <c r="F12" s="40"/>
      <c r="G12" s="41">
        <v>7332.99</v>
      </c>
      <c r="H12" s="40"/>
      <c r="I12" s="41">
        <v>32775.300000000003</v>
      </c>
      <c r="J12" s="41">
        <v>0</v>
      </c>
      <c r="K12" s="34">
        <f t="shared" si="0"/>
        <v>0</v>
      </c>
      <c r="L12" s="40"/>
      <c r="N12" s="69"/>
    </row>
    <row r="13" spans="1:14" x14ac:dyDescent="0.25">
      <c r="A13" s="33"/>
      <c r="B13" s="33"/>
      <c r="C13" s="71" t="s">
        <v>112</v>
      </c>
      <c r="D13" s="36"/>
      <c r="E13" s="36"/>
      <c r="F13" s="36"/>
      <c r="G13" s="36">
        <v>25000</v>
      </c>
      <c r="H13" s="40"/>
      <c r="I13" s="36">
        <v>51093.57</v>
      </c>
      <c r="J13" s="41">
        <v>0</v>
      </c>
      <c r="K13" s="34">
        <f t="shared" si="0"/>
        <v>0</v>
      </c>
      <c r="L13" s="40"/>
    </row>
    <row r="14" spans="1:14" ht="15.75" thickBot="1" x14ac:dyDescent="0.3">
      <c r="A14" s="33"/>
      <c r="B14" s="33"/>
      <c r="C14" s="33" t="s">
        <v>140</v>
      </c>
      <c r="D14" s="60"/>
      <c r="E14" s="60"/>
      <c r="F14" s="60"/>
      <c r="G14" s="61">
        <v>250000</v>
      </c>
      <c r="H14" s="59"/>
      <c r="I14" s="61">
        <v>0</v>
      </c>
      <c r="J14" s="59">
        <v>0</v>
      </c>
      <c r="K14" s="34">
        <f t="shared" si="0"/>
        <v>0</v>
      </c>
      <c r="L14" s="59"/>
    </row>
    <row r="15" spans="1:14" x14ac:dyDescent="0.25">
      <c r="A15" s="33"/>
      <c r="B15" s="33" t="s">
        <v>58</v>
      </c>
      <c r="C15" s="33"/>
      <c r="D15" s="34">
        <f>ROUND(SUM(D3:D14),5)</f>
        <v>308600</v>
      </c>
      <c r="E15" s="34">
        <f>ROUND(SUM(E3:E14),5)</f>
        <v>416123.93</v>
      </c>
      <c r="F15" s="34">
        <f>ROUND(SUM(F3:F14),5)</f>
        <v>351314</v>
      </c>
      <c r="G15" s="34">
        <f>ROUND(SUM(G3:G14),5)</f>
        <v>853930.18</v>
      </c>
      <c r="H15" s="34">
        <f t="shared" ref="H15" si="1">ROUND(SUM(H3:H14),5)</f>
        <v>394135</v>
      </c>
      <c r="I15" s="34">
        <f>ROUND(SUM(I3:I14),5)</f>
        <v>470511.44</v>
      </c>
      <c r="J15" s="34">
        <f t="shared" ref="J15:L15" si="2">ROUND(SUM(J3:J14),5)</f>
        <v>413120</v>
      </c>
      <c r="K15" s="34">
        <f t="shared" si="2"/>
        <v>413120</v>
      </c>
      <c r="L15" s="34">
        <f t="shared" si="2"/>
        <v>216190</v>
      </c>
    </row>
    <row r="16" spans="1:14" x14ac:dyDescent="0.25">
      <c r="A16" s="33"/>
      <c r="B16" s="33" t="s">
        <v>59</v>
      </c>
      <c r="C16" s="33"/>
      <c r="D16" s="34"/>
      <c r="E16" s="34"/>
      <c r="F16" s="34"/>
      <c r="G16" s="34"/>
      <c r="H16" s="34"/>
      <c r="I16" s="34"/>
      <c r="J16" s="34"/>
      <c r="K16" s="34"/>
      <c r="L16" s="34"/>
    </row>
    <row r="17" spans="1:13" x14ac:dyDescent="0.25">
      <c r="A17" s="33"/>
      <c r="B17" s="33"/>
      <c r="C17" s="33" t="s">
        <v>113</v>
      </c>
      <c r="D17" s="34">
        <v>43108</v>
      </c>
      <c r="E17" s="34">
        <v>43575.64</v>
      </c>
      <c r="F17" s="34">
        <v>43108</v>
      </c>
      <c r="G17" s="34">
        <v>48411.31</v>
      </c>
      <c r="H17" s="34">
        <v>48500</v>
      </c>
      <c r="I17" s="34">
        <v>34192.519999999997</v>
      </c>
      <c r="J17" s="70">
        <v>50000</v>
      </c>
      <c r="K17" s="34">
        <f>J17</f>
        <v>50000</v>
      </c>
      <c r="L17" s="34"/>
      <c r="M17" s="34"/>
    </row>
    <row r="18" spans="1:13" x14ac:dyDescent="0.25">
      <c r="A18" s="33"/>
      <c r="B18" s="33"/>
      <c r="C18" s="33" t="s">
        <v>114</v>
      </c>
      <c r="D18" s="34">
        <v>68190</v>
      </c>
      <c r="E18" s="34">
        <v>88449.7</v>
      </c>
      <c r="F18" s="34">
        <v>73590</v>
      </c>
      <c r="G18" s="34">
        <v>45235.9</v>
      </c>
      <c r="H18" s="34">
        <v>70000</v>
      </c>
      <c r="I18" s="34">
        <v>27753.68</v>
      </c>
      <c r="J18" s="70">
        <v>70000</v>
      </c>
      <c r="K18" s="34">
        <f t="shared" ref="K18:K32" si="3">J18</f>
        <v>70000</v>
      </c>
      <c r="L18" s="34"/>
    </row>
    <row r="19" spans="1:13" x14ac:dyDescent="0.25">
      <c r="A19" s="33"/>
      <c r="B19" s="33"/>
      <c r="C19" s="33" t="s">
        <v>115</v>
      </c>
      <c r="D19" s="34"/>
      <c r="E19" s="34">
        <v>66411.960000000006</v>
      </c>
      <c r="F19" s="34"/>
      <c r="G19" s="34">
        <v>291967.58</v>
      </c>
      <c r="H19" s="34">
        <v>0</v>
      </c>
      <c r="I19" s="34">
        <v>10421.280000000001</v>
      </c>
      <c r="J19" s="70">
        <v>0</v>
      </c>
      <c r="K19" s="34">
        <f t="shared" si="3"/>
        <v>0</v>
      </c>
      <c r="L19" s="34"/>
    </row>
    <row r="20" spans="1:13" x14ac:dyDescent="0.25">
      <c r="A20" s="33"/>
      <c r="B20" s="33"/>
      <c r="C20" s="33" t="s">
        <v>116</v>
      </c>
      <c r="D20" s="34">
        <v>65000</v>
      </c>
      <c r="E20" s="34">
        <v>64999.32</v>
      </c>
      <c r="F20" s="34">
        <v>85000</v>
      </c>
      <c r="G20" s="34">
        <v>86567.3</v>
      </c>
      <c r="H20" s="34">
        <v>84900</v>
      </c>
      <c r="I20" s="34">
        <v>33240.639999999999</v>
      </c>
      <c r="J20" s="70">
        <v>84900</v>
      </c>
      <c r="K20" s="34">
        <f t="shared" si="3"/>
        <v>84900</v>
      </c>
      <c r="L20" s="34"/>
    </row>
    <row r="21" spans="1:13" x14ac:dyDescent="0.25">
      <c r="A21" s="33"/>
      <c r="B21" s="33"/>
      <c r="C21" s="33" t="s">
        <v>117</v>
      </c>
      <c r="D21" s="34"/>
      <c r="E21" s="34">
        <v>13725</v>
      </c>
      <c r="F21" s="34">
        <v>19000</v>
      </c>
      <c r="G21" s="34">
        <v>3512.27</v>
      </c>
      <c r="H21" s="70">
        <v>10000</v>
      </c>
      <c r="I21" s="70">
        <v>11500</v>
      </c>
      <c r="J21" s="70">
        <v>10000</v>
      </c>
      <c r="K21" s="34">
        <f t="shared" si="3"/>
        <v>10000</v>
      </c>
      <c r="L21" s="34"/>
    </row>
    <row r="22" spans="1:13" x14ac:dyDescent="0.25">
      <c r="A22" s="33"/>
      <c r="B22" s="33"/>
      <c r="C22" s="33" t="s">
        <v>118</v>
      </c>
      <c r="D22" s="34">
        <v>39050</v>
      </c>
      <c r="E22" s="34">
        <v>38072.92</v>
      </c>
      <c r="F22" s="34">
        <v>31000</v>
      </c>
      <c r="G22" s="34">
        <v>39007.81</v>
      </c>
      <c r="H22" s="34">
        <v>40000</v>
      </c>
      <c r="I22" s="34">
        <v>14434.03</v>
      </c>
      <c r="J22" s="70">
        <v>40000</v>
      </c>
      <c r="K22" s="34">
        <f t="shared" si="3"/>
        <v>40000</v>
      </c>
      <c r="L22" s="34"/>
    </row>
    <row r="23" spans="1:13" x14ac:dyDescent="0.25">
      <c r="A23" s="33"/>
      <c r="B23" s="33"/>
      <c r="C23" s="33" t="s">
        <v>119</v>
      </c>
      <c r="D23" s="34">
        <v>52435</v>
      </c>
      <c r="E23" s="34">
        <v>50100.51</v>
      </c>
      <c r="F23" s="34">
        <v>52435</v>
      </c>
      <c r="G23" s="34">
        <v>48677.87</v>
      </c>
      <c r="H23" s="34">
        <v>50000</v>
      </c>
      <c r="I23" s="34">
        <v>33464.19</v>
      </c>
      <c r="J23" s="70">
        <v>53000</v>
      </c>
      <c r="K23" s="34">
        <f t="shared" si="3"/>
        <v>53000</v>
      </c>
      <c r="L23" s="34"/>
      <c r="M23" s="34"/>
    </row>
    <row r="24" spans="1:13" x14ac:dyDescent="0.25">
      <c r="A24" s="33"/>
      <c r="B24" s="33"/>
      <c r="C24" s="33" t="s">
        <v>120</v>
      </c>
      <c r="D24" s="34">
        <v>72741</v>
      </c>
      <c r="E24" s="34">
        <v>69424.28</v>
      </c>
      <c r="F24" s="34">
        <v>72741</v>
      </c>
      <c r="G24" s="34">
        <v>78158.820000000007</v>
      </c>
      <c r="H24" s="34">
        <v>73000</v>
      </c>
      <c r="I24" s="34">
        <v>35314.769999999997</v>
      </c>
      <c r="J24" s="70">
        <v>73000</v>
      </c>
      <c r="K24" s="34">
        <f t="shared" si="3"/>
        <v>73000</v>
      </c>
      <c r="L24" s="34"/>
    </row>
    <row r="25" spans="1:13" x14ac:dyDescent="0.25">
      <c r="A25" s="33"/>
      <c r="B25" s="33"/>
      <c r="C25" s="33" t="s">
        <v>121</v>
      </c>
      <c r="D25" s="34">
        <v>23886</v>
      </c>
      <c r="E25" s="34">
        <v>21422.27</v>
      </c>
      <c r="F25" s="34">
        <v>29900</v>
      </c>
      <c r="G25" s="34">
        <v>20045.2</v>
      </c>
      <c r="H25" s="34">
        <v>24000</v>
      </c>
      <c r="I25" s="34">
        <v>0</v>
      </c>
      <c r="J25" s="70">
        <v>20140</v>
      </c>
      <c r="K25" s="34">
        <f t="shared" si="3"/>
        <v>20140</v>
      </c>
      <c r="L25" s="34"/>
    </row>
    <row r="26" spans="1:13" x14ac:dyDescent="0.25">
      <c r="A26" s="33"/>
      <c r="B26" s="33"/>
      <c r="C26" s="33" t="s">
        <v>122</v>
      </c>
      <c r="D26" s="34">
        <v>7310</v>
      </c>
      <c r="E26" s="34">
        <v>7166.22</v>
      </c>
      <c r="F26" s="34">
        <v>7310</v>
      </c>
      <c r="G26" s="34">
        <v>7534.43</v>
      </c>
      <c r="H26" s="34">
        <f>ROUND(SUM(H17+H23)*0.0765,0)</f>
        <v>7535</v>
      </c>
      <c r="I26" s="34">
        <v>5451.15</v>
      </c>
      <c r="J26" s="34">
        <f>ROUND(SUM(J17+J23)*0.0765,0)</f>
        <v>7880</v>
      </c>
      <c r="K26" s="34">
        <f t="shared" si="3"/>
        <v>7880</v>
      </c>
      <c r="L26" s="34"/>
    </row>
    <row r="27" spans="1:13" x14ac:dyDescent="0.25">
      <c r="A27" s="33"/>
      <c r="B27" s="33"/>
      <c r="C27" s="33" t="s">
        <v>123</v>
      </c>
      <c r="D27" s="34">
        <v>500</v>
      </c>
      <c r="E27" s="34">
        <v>0</v>
      </c>
      <c r="F27" s="34">
        <v>500</v>
      </c>
      <c r="G27" s="34">
        <v>0</v>
      </c>
      <c r="H27" s="34">
        <v>500</v>
      </c>
      <c r="I27" s="34">
        <v>0</v>
      </c>
      <c r="J27" s="34">
        <v>500</v>
      </c>
      <c r="K27" s="34">
        <f t="shared" si="3"/>
        <v>500</v>
      </c>
      <c r="L27" s="34"/>
    </row>
    <row r="28" spans="1:13" x14ac:dyDescent="0.25">
      <c r="A28" s="33"/>
      <c r="B28" s="33"/>
      <c r="C28" s="33" t="s">
        <v>124</v>
      </c>
      <c r="D28" s="34">
        <v>21630</v>
      </c>
      <c r="E28" s="34">
        <v>16468.5</v>
      </c>
      <c r="F28" s="34">
        <v>21630</v>
      </c>
      <c r="G28" s="34">
        <v>12494.02</v>
      </c>
      <c r="H28" s="34">
        <v>12200</v>
      </c>
      <c r="I28" s="34">
        <v>8402.48</v>
      </c>
      <c r="J28" s="34">
        <v>13700</v>
      </c>
      <c r="K28" s="34">
        <f t="shared" si="3"/>
        <v>13700</v>
      </c>
      <c r="L28" s="34"/>
    </row>
    <row r="29" spans="1:13" x14ac:dyDescent="0.25">
      <c r="A29" s="33"/>
      <c r="B29" s="33"/>
      <c r="C29" s="33" t="s">
        <v>141</v>
      </c>
      <c r="D29" s="34"/>
      <c r="E29" s="34"/>
      <c r="F29" s="34"/>
      <c r="G29" s="34">
        <v>250000</v>
      </c>
      <c r="H29" s="34"/>
      <c r="I29" s="34">
        <v>0</v>
      </c>
      <c r="J29" s="34">
        <v>0</v>
      </c>
      <c r="K29" s="34">
        <f t="shared" si="3"/>
        <v>0</v>
      </c>
      <c r="L29" s="34"/>
    </row>
    <row r="30" spans="1:13" x14ac:dyDescent="0.25">
      <c r="A30" s="33"/>
      <c r="B30" s="33"/>
      <c r="C30" s="33" t="s">
        <v>142</v>
      </c>
      <c r="D30" s="34"/>
      <c r="E30" s="34"/>
      <c r="F30" s="34"/>
      <c r="G30" s="34">
        <v>263.89</v>
      </c>
      <c r="H30" s="34"/>
      <c r="I30" s="34">
        <v>0</v>
      </c>
      <c r="J30" s="34">
        <v>0</v>
      </c>
      <c r="K30" s="34">
        <f t="shared" si="3"/>
        <v>0</v>
      </c>
      <c r="L30" s="34"/>
    </row>
    <row r="31" spans="1:13" x14ac:dyDescent="0.25">
      <c r="A31" s="33"/>
      <c r="B31" s="33"/>
      <c r="C31" s="33" t="s">
        <v>125</v>
      </c>
      <c r="D31" s="34"/>
      <c r="E31" s="34">
        <v>4252.49</v>
      </c>
      <c r="F31" s="34"/>
      <c r="G31" s="34"/>
      <c r="H31" s="34">
        <v>0</v>
      </c>
      <c r="I31" s="34"/>
      <c r="J31" s="34">
        <v>0</v>
      </c>
      <c r="K31" s="34">
        <f t="shared" si="3"/>
        <v>0</v>
      </c>
      <c r="L31" s="34"/>
    </row>
    <row r="32" spans="1:13" ht="15.75" thickBot="1" x14ac:dyDescent="0.3">
      <c r="A32" s="33"/>
      <c r="B32" s="33"/>
      <c r="C32" s="33" t="s">
        <v>126</v>
      </c>
      <c r="D32" s="36"/>
      <c r="E32" s="36">
        <v>100000</v>
      </c>
      <c r="F32" s="36"/>
      <c r="G32" s="36"/>
      <c r="H32" s="36">
        <v>0</v>
      </c>
      <c r="I32" s="36"/>
      <c r="J32" s="36">
        <v>0</v>
      </c>
      <c r="K32" s="34">
        <f t="shared" si="3"/>
        <v>0</v>
      </c>
      <c r="L32" s="36"/>
    </row>
    <row r="33" spans="1:12" ht="15.75" thickBot="1" x14ac:dyDescent="0.3">
      <c r="A33" s="33"/>
      <c r="B33" s="33" t="s">
        <v>103</v>
      </c>
      <c r="C33" s="33"/>
      <c r="D33" s="37">
        <f>ROUND(SUM(D16:D32),5)</f>
        <v>393850</v>
      </c>
      <c r="E33" s="37">
        <f>ROUND(SUM(E16:E32),5)</f>
        <v>584068.81000000006</v>
      </c>
      <c r="F33" s="37">
        <f>ROUND(SUM(F16:F32),5)</f>
        <v>436214</v>
      </c>
      <c r="G33" s="37">
        <f>ROUND(SUM(G16:G32),5)</f>
        <v>931876.4</v>
      </c>
      <c r="H33" s="37">
        <f t="shared" ref="H33" si="4">ROUND(SUM(H16:H32),5)</f>
        <v>420635</v>
      </c>
      <c r="I33" s="37">
        <f>ROUND(SUM(I16:I32),5)</f>
        <v>214174.74</v>
      </c>
      <c r="J33" s="37">
        <f t="shared" ref="J33:L33" si="5">ROUND(SUM(J16:J32),5)</f>
        <v>423120</v>
      </c>
      <c r="K33" s="37">
        <f t="shared" si="5"/>
        <v>423120</v>
      </c>
      <c r="L33" s="37">
        <f t="shared" si="5"/>
        <v>0</v>
      </c>
    </row>
    <row r="34" spans="1:12" ht="15.75" thickBot="1" x14ac:dyDescent="0.3">
      <c r="A34" s="33"/>
      <c r="B34" s="38" t="s">
        <v>104</v>
      </c>
      <c r="C34" s="33"/>
      <c r="D34" s="42">
        <f>ROUND(D15-D33,5)</f>
        <v>-85250</v>
      </c>
      <c r="E34" s="42">
        <f>ROUND(E15-E33,5)</f>
        <v>-167944.88</v>
      </c>
      <c r="F34" s="42">
        <f>ROUND(F15-F33,5)</f>
        <v>-84900</v>
      </c>
      <c r="G34" s="42">
        <f>ROUND(G15-G33,5)</f>
        <v>-77946.22</v>
      </c>
      <c r="H34" s="42">
        <f t="shared" ref="H34" si="6">ROUND(H15-H33,5)</f>
        <v>-26500</v>
      </c>
      <c r="I34" s="42">
        <f>ROUND(I15-I33,5)</f>
        <v>256336.7</v>
      </c>
      <c r="J34" s="42">
        <f t="shared" ref="J34:L34" si="7">ROUND(J15-J33,5)</f>
        <v>-10000</v>
      </c>
      <c r="K34" s="42">
        <f t="shared" si="7"/>
        <v>-10000</v>
      </c>
      <c r="L34" s="42">
        <f t="shared" si="7"/>
        <v>216190</v>
      </c>
    </row>
    <row r="35" spans="1:12" ht="15.75" thickTop="1" x14ac:dyDescent="0.25">
      <c r="A35" s="39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</row>
  </sheetData>
  <printOptions horizontalCentered="1" gridLines="1"/>
  <pageMargins left="0.7" right="0.7" top="0.75" bottom="0.75" header="0.3" footer="0.3"/>
  <pageSetup scale="95" orientation="landscape" r:id="rId1"/>
  <headerFooter>
    <oddHeader>&amp;C&amp;"-,Bold"&amp;14Highway Fund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1" sqref="E21"/>
    </sheetView>
  </sheetViews>
  <sheetFormatPr defaultRowHeight="15" x14ac:dyDescent="0.25"/>
  <cols>
    <col min="3" max="7" width="12.7109375" style="9" customWidth="1"/>
    <col min="8" max="8" width="12.7109375" style="24" customWidth="1"/>
    <col min="9" max="10" width="12.7109375" style="9" customWidth="1"/>
    <col min="11" max="17" width="10.7109375" customWidth="1"/>
  </cols>
  <sheetData>
    <row r="1" spans="1:10" x14ac:dyDescent="0.25">
      <c r="C1" s="95" t="s">
        <v>27</v>
      </c>
    </row>
    <row r="2" spans="1:10" s="7" customFormat="1" ht="59.45" customHeight="1" thickBot="1" x14ac:dyDescent="0.3">
      <c r="A2" s="10" t="s">
        <v>16</v>
      </c>
      <c r="B2" s="10" t="s">
        <v>21</v>
      </c>
      <c r="C2" s="11" t="s">
        <v>17</v>
      </c>
      <c r="D2" s="12" t="s">
        <v>23</v>
      </c>
      <c r="E2" s="12" t="s">
        <v>18</v>
      </c>
      <c r="F2" s="12" t="s">
        <v>19</v>
      </c>
      <c r="G2" s="12" t="s">
        <v>20</v>
      </c>
      <c r="H2" s="22" t="s">
        <v>25</v>
      </c>
      <c r="I2" s="8"/>
      <c r="J2" s="8" t="s">
        <v>26</v>
      </c>
    </row>
    <row r="3" spans="1:10" s="7" customFormat="1" ht="15" customHeight="1" x14ac:dyDescent="0.25">
      <c r="A3" s="13">
        <v>2011</v>
      </c>
      <c r="B3" s="13" t="s">
        <v>22</v>
      </c>
      <c r="C3" s="14">
        <v>131221</v>
      </c>
      <c r="D3" s="15">
        <v>66458</v>
      </c>
      <c r="E3" s="15">
        <v>59107</v>
      </c>
      <c r="F3" s="15">
        <v>131920</v>
      </c>
      <c r="G3" s="15"/>
      <c r="H3" s="23"/>
      <c r="I3" s="8"/>
      <c r="J3" s="8">
        <f>D3+E3-C3</f>
        <v>-5656</v>
      </c>
    </row>
    <row r="4" spans="1:10" s="7" customFormat="1" ht="15" customHeight="1" thickBot="1" x14ac:dyDescent="0.3">
      <c r="A4" s="10"/>
      <c r="B4" s="10" t="s">
        <v>24</v>
      </c>
      <c r="C4" s="16">
        <v>290141</v>
      </c>
      <c r="D4" s="17">
        <v>240401</v>
      </c>
      <c r="E4" s="17">
        <v>144651</v>
      </c>
      <c r="F4" s="17">
        <v>142513</v>
      </c>
      <c r="G4" s="17"/>
      <c r="H4" s="22"/>
      <c r="I4" s="8"/>
      <c r="J4" s="8">
        <f t="shared" ref="J4:J12" si="0">D4+E4-C4</f>
        <v>94911</v>
      </c>
    </row>
    <row r="5" spans="1:10" x14ac:dyDescent="0.25">
      <c r="A5" s="19">
        <v>2012</v>
      </c>
      <c r="B5" t="s">
        <v>22</v>
      </c>
      <c r="C5" s="18">
        <v>145697</v>
      </c>
      <c r="D5" s="18">
        <v>78646</v>
      </c>
      <c r="E5" s="18">
        <v>62052</v>
      </c>
      <c r="F5" s="18">
        <f>28+126969</f>
        <v>126997</v>
      </c>
      <c r="G5" s="18"/>
      <c r="J5" s="8">
        <f t="shared" si="0"/>
        <v>-4999</v>
      </c>
    </row>
    <row r="6" spans="1:10" ht="15.75" thickBot="1" x14ac:dyDescent="0.3">
      <c r="A6" s="20"/>
      <c r="B6" s="20" t="s">
        <v>24</v>
      </c>
      <c r="C6" s="21">
        <v>567650</v>
      </c>
      <c r="D6" s="21">
        <v>520244</v>
      </c>
      <c r="E6" s="21">
        <v>147245</v>
      </c>
      <c r="F6" s="21">
        <f>88+246601</f>
        <v>246689</v>
      </c>
      <c r="G6" s="21">
        <v>1003</v>
      </c>
      <c r="H6" s="25">
        <f>(SUM(E5:E6)-SUM(E3:E4))/SUM(E3:E4)</f>
        <v>2.7184208718185297E-2</v>
      </c>
      <c r="J6" s="8">
        <f t="shared" si="0"/>
        <v>99839</v>
      </c>
    </row>
    <row r="7" spans="1:10" x14ac:dyDescent="0.25">
      <c r="A7" s="19">
        <v>2013</v>
      </c>
      <c r="B7" s="13" t="s">
        <v>22</v>
      </c>
      <c r="C7" s="18">
        <v>190112</v>
      </c>
      <c r="D7" s="18">
        <v>88293</v>
      </c>
      <c r="E7" s="18">
        <v>68345</v>
      </c>
      <c r="F7" s="18">
        <f>50+93471</f>
        <v>93521</v>
      </c>
      <c r="G7" s="18"/>
      <c r="I7" s="72"/>
      <c r="J7" s="8">
        <f t="shared" si="0"/>
        <v>-33474</v>
      </c>
    </row>
    <row r="8" spans="1:10" ht="15.75" thickBot="1" x14ac:dyDescent="0.3">
      <c r="A8" s="26"/>
      <c r="B8" s="10" t="s">
        <v>24</v>
      </c>
      <c r="C8" s="21">
        <v>584069</v>
      </c>
      <c r="D8" s="21">
        <v>260494</v>
      </c>
      <c r="E8" s="21">
        <v>155630</v>
      </c>
      <c r="F8" s="21">
        <f>116+82881</f>
        <v>82997</v>
      </c>
      <c r="G8" s="21">
        <v>151050</v>
      </c>
      <c r="H8" s="25">
        <f>(SUM(E7:E8)-SUM(E5:E6))/SUM(E5:E6)</f>
        <v>7.0130006641280093E-2</v>
      </c>
      <c r="I8" s="72"/>
      <c r="J8" s="8">
        <f t="shared" si="0"/>
        <v>-167945</v>
      </c>
    </row>
    <row r="9" spans="1:10" x14ac:dyDescent="0.25">
      <c r="A9" s="19">
        <v>2014</v>
      </c>
      <c r="B9" t="s">
        <v>22</v>
      </c>
      <c r="C9" s="18">
        <v>124074</v>
      </c>
      <c r="D9" s="18">
        <v>52704</v>
      </c>
      <c r="E9" s="18">
        <v>71197</v>
      </c>
      <c r="F9" s="18">
        <v>97544</v>
      </c>
      <c r="G9" s="18"/>
      <c r="I9" s="72"/>
      <c r="J9" s="8">
        <f t="shared" si="0"/>
        <v>-173</v>
      </c>
    </row>
    <row r="10" spans="1:10" ht="15.75" thickBot="1" x14ac:dyDescent="0.3">
      <c r="A10" s="26"/>
      <c r="B10" s="20" t="s">
        <v>24</v>
      </c>
      <c r="C10" s="21">
        <v>226904</v>
      </c>
      <c r="D10" s="21">
        <v>137765</v>
      </c>
      <c r="E10" s="21">
        <v>164264</v>
      </c>
      <c r="F10" s="21">
        <v>133003</v>
      </c>
      <c r="G10" s="21">
        <v>179850</v>
      </c>
      <c r="H10" s="25">
        <f>(SUM(E9:E10)-SUM(E7:E8))/SUM(E7:E8)</f>
        <v>5.128250920861703E-2</v>
      </c>
      <c r="I10" s="72"/>
      <c r="J10" s="8">
        <f t="shared" si="0"/>
        <v>75125</v>
      </c>
    </row>
    <row r="11" spans="1:10" x14ac:dyDescent="0.25">
      <c r="A11" s="19">
        <v>2015</v>
      </c>
      <c r="B11" t="s">
        <v>22</v>
      </c>
      <c r="C11" s="18">
        <v>159626</v>
      </c>
      <c r="D11" s="18">
        <v>72995</v>
      </c>
      <c r="E11" s="18">
        <v>71631</v>
      </c>
      <c r="F11" s="18"/>
      <c r="G11" s="18"/>
      <c r="I11" s="72"/>
      <c r="J11" s="8">
        <f t="shared" si="0"/>
        <v>-15000</v>
      </c>
    </row>
    <row r="12" spans="1:10" ht="15.75" thickBot="1" x14ac:dyDescent="0.3">
      <c r="A12" s="26"/>
      <c r="B12" s="20" t="s">
        <v>24</v>
      </c>
      <c r="C12" s="21">
        <v>424635</v>
      </c>
      <c r="D12" s="21">
        <v>191940</v>
      </c>
      <c r="E12" s="21">
        <v>212695</v>
      </c>
      <c r="F12" s="21"/>
      <c r="G12" s="21"/>
      <c r="H12" s="25">
        <f>(SUM(E11:E12)-SUM(E9:E10))/SUM(E9:E10)</f>
        <v>0.20752906001418495</v>
      </c>
      <c r="I12" s="72"/>
      <c r="J12" s="8">
        <f t="shared" si="0"/>
        <v>-20000</v>
      </c>
    </row>
    <row r="13" spans="1:10" x14ac:dyDescent="0.25">
      <c r="A13" s="19"/>
      <c r="C13" s="18"/>
      <c r="D13" s="18"/>
      <c r="E13" s="18"/>
      <c r="F13" s="18"/>
      <c r="G13" s="18"/>
    </row>
    <row r="14" spans="1:10" x14ac:dyDescent="0.25">
      <c r="A14" s="19"/>
      <c r="C14" s="18"/>
      <c r="D14" s="18"/>
      <c r="E14" s="18"/>
      <c r="F14" s="18"/>
      <c r="G14" s="18"/>
    </row>
    <row r="15" spans="1:10" x14ac:dyDescent="0.25">
      <c r="A15" s="19"/>
      <c r="C15" s="18"/>
      <c r="D15" s="18"/>
      <c r="E15" s="18"/>
      <c r="F15" s="18"/>
      <c r="G15" s="18"/>
    </row>
    <row r="16" spans="1:10" x14ac:dyDescent="0.25">
      <c r="A16" s="19"/>
      <c r="C16" s="18"/>
      <c r="D16" s="18"/>
      <c r="E16" s="18"/>
      <c r="F16" s="18"/>
      <c r="G16" s="18"/>
    </row>
    <row r="17" spans="1:7" x14ac:dyDescent="0.25">
      <c r="A17" s="19"/>
      <c r="C17" s="18"/>
      <c r="D17" s="18"/>
      <c r="E17" s="18"/>
      <c r="F17" s="18"/>
      <c r="G17" s="18"/>
    </row>
    <row r="18" spans="1:7" x14ac:dyDescent="0.25">
      <c r="C18" s="18"/>
      <c r="D18" s="18"/>
      <c r="E18" s="18"/>
      <c r="F18" s="18"/>
      <c r="G18" s="18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B32" sqref="B32"/>
    </sheetView>
  </sheetViews>
  <sheetFormatPr defaultRowHeight="15" x14ac:dyDescent="0.25"/>
  <cols>
    <col min="4" max="7" width="15.7109375" customWidth="1"/>
  </cols>
  <sheetData>
    <row r="2" spans="1:8" ht="27" thickBot="1" x14ac:dyDescent="0.3">
      <c r="A2" s="96" t="s">
        <v>28</v>
      </c>
      <c r="B2" s="97" t="s">
        <v>1</v>
      </c>
      <c r="C2" s="97" t="s">
        <v>2</v>
      </c>
      <c r="D2" s="98" t="s">
        <v>3</v>
      </c>
      <c r="E2" s="98" t="s">
        <v>4</v>
      </c>
      <c r="F2" s="98" t="s">
        <v>5</v>
      </c>
      <c r="G2" s="98" t="s">
        <v>6</v>
      </c>
    </row>
    <row r="3" spans="1:8" x14ac:dyDescent="0.25">
      <c r="A3" s="66"/>
      <c r="B3" s="74"/>
      <c r="C3" s="74"/>
      <c r="D3" s="74"/>
      <c r="E3" s="74"/>
      <c r="F3" s="74"/>
      <c r="G3" s="99"/>
    </row>
    <row r="4" spans="1:8" x14ac:dyDescent="0.25">
      <c r="A4" s="63">
        <v>2012</v>
      </c>
      <c r="B4" s="64" t="s">
        <v>10</v>
      </c>
      <c r="C4" s="64" t="s">
        <v>11</v>
      </c>
      <c r="D4" s="73">
        <v>131379</v>
      </c>
      <c r="E4" s="73">
        <f>129327-62052</f>
        <v>67275</v>
      </c>
      <c r="F4" s="73">
        <v>3000</v>
      </c>
      <c r="G4" s="77">
        <v>62052</v>
      </c>
      <c r="H4" s="27"/>
    </row>
    <row r="5" spans="1:8" x14ac:dyDescent="0.25">
      <c r="A5" s="63"/>
      <c r="B5" s="64" t="s">
        <v>12</v>
      </c>
      <c r="C5" s="64" t="s">
        <v>13</v>
      </c>
      <c r="D5" s="73">
        <v>308465</v>
      </c>
      <c r="E5" s="73">
        <f>304465-151495</f>
        <v>152970</v>
      </c>
      <c r="F5" s="73">
        <v>4000</v>
      </c>
      <c r="G5" s="77">
        <f>D5-E5-F5</f>
        <v>151495</v>
      </c>
      <c r="H5" s="27"/>
    </row>
    <row r="6" spans="1:8" x14ac:dyDescent="0.25">
      <c r="A6" s="63"/>
      <c r="B6" s="64" t="s">
        <v>14</v>
      </c>
      <c r="C6" s="64" t="s">
        <v>29</v>
      </c>
      <c r="D6" s="73">
        <v>8500</v>
      </c>
      <c r="E6" s="73">
        <v>0</v>
      </c>
      <c r="F6" s="73">
        <v>0</v>
      </c>
      <c r="G6" s="77">
        <f>D6-E6-F6</f>
        <v>8500</v>
      </c>
      <c r="H6" s="27"/>
    </row>
    <row r="7" spans="1:8" s="1" customFormat="1" ht="15.75" thickBot="1" x14ac:dyDescent="0.3">
      <c r="A7" s="100"/>
      <c r="B7" s="118" t="s">
        <v>147</v>
      </c>
      <c r="C7" s="118"/>
      <c r="D7" s="101">
        <f>SUM(D4:D6)</f>
        <v>448344</v>
      </c>
      <c r="E7" s="101">
        <f t="shared" ref="E7:G7" si="0">SUM(E4:E6)</f>
        <v>220245</v>
      </c>
      <c r="F7" s="101">
        <f t="shared" si="0"/>
        <v>7000</v>
      </c>
      <c r="G7" s="102">
        <f t="shared" si="0"/>
        <v>222047</v>
      </c>
      <c r="H7" s="79"/>
    </row>
    <row r="8" spans="1:8" ht="15.75" thickBot="1" x14ac:dyDescent="0.3">
      <c r="D8" s="27"/>
      <c r="E8" s="27"/>
      <c r="F8" s="27"/>
      <c r="G8" s="27"/>
      <c r="H8" s="27"/>
    </row>
    <row r="9" spans="1:8" x14ac:dyDescent="0.25">
      <c r="A9" s="66">
        <v>2013</v>
      </c>
      <c r="B9" s="74" t="s">
        <v>10</v>
      </c>
      <c r="C9" s="74" t="s">
        <v>11</v>
      </c>
      <c r="D9" s="75">
        <v>137470</v>
      </c>
      <c r="E9" s="75">
        <f>134470-68345</f>
        <v>66125</v>
      </c>
      <c r="F9" s="75">
        <v>3000</v>
      </c>
      <c r="G9" s="76">
        <f>D9-E9-F9</f>
        <v>68345</v>
      </c>
      <c r="H9" s="27"/>
    </row>
    <row r="10" spans="1:8" x14ac:dyDescent="0.25">
      <c r="A10" s="63"/>
      <c r="B10" s="64" t="s">
        <v>12</v>
      </c>
      <c r="C10" s="64" t="s">
        <v>13</v>
      </c>
      <c r="D10" s="73">
        <v>393850</v>
      </c>
      <c r="E10" s="73">
        <f>308600-155630</f>
        <v>152970</v>
      </c>
      <c r="F10" s="73">
        <v>85250</v>
      </c>
      <c r="G10" s="77">
        <f>D10-E10-F10</f>
        <v>155630</v>
      </c>
      <c r="H10" s="27"/>
    </row>
    <row r="11" spans="1:8" x14ac:dyDescent="0.25">
      <c r="A11" s="63"/>
      <c r="B11" s="64" t="s">
        <v>14</v>
      </c>
      <c r="C11" s="64" t="s">
        <v>29</v>
      </c>
      <c r="D11" s="73">
        <v>8500</v>
      </c>
      <c r="E11" s="73">
        <v>0</v>
      </c>
      <c r="F11" s="73">
        <v>0</v>
      </c>
      <c r="G11" s="77">
        <f>D11-E11-F11</f>
        <v>8500</v>
      </c>
      <c r="H11" s="27"/>
    </row>
    <row r="12" spans="1:8" s="1" customFormat="1" ht="15.75" thickBot="1" x14ac:dyDescent="0.3">
      <c r="A12" s="100"/>
      <c r="B12" s="118" t="s">
        <v>147</v>
      </c>
      <c r="C12" s="118"/>
      <c r="D12" s="103">
        <f>SUM(D9:D11)</f>
        <v>539820</v>
      </c>
      <c r="E12" s="103">
        <f t="shared" ref="E12:G12" si="1">SUM(E9:E11)</f>
        <v>219095</v>
      </c>
      <c r="F12" s="103">
        <f t="shared" si="1"/>
        <v>88250</v>
      </c>
      <c r="G12" s="104">
        <f t="shared" si="1"/>
        <v>232475</v>
      </c>
      <c r="H12" s="79"/>
    </row>
    <row r="13" spans="1:8" ht="15.75" thickBot="1" x14ac:dyDescent="0.3">
      <c r="A13" s="20"/>
      <c r="B13" s="20"/>
      <c r="C13" s="20"/>
      <c r="D13" s="28"/>
      <c r="E13" s="28"/>
      <c r="F13" s="28"/>
      <c r="G13" s="28"/>
      <c r="H13" s="27"/>
    </row>
    <row r="14" spans="1:8" x14ac:dyDescent="0.25">
      <c r="A14" s="66">
        <v>2014</v>
      </c>
      <c r="B14" s="74" t="s">
        <v>10</v>
      </c>
      <c r="C14" s="74" t="s">
        <v>11</v>
      </c>
      <c r="D14" s="75">
        <v>140602</v>
      </c>
      <c r="E14" s="75">
        <f>137602-71197</f>
        <v>66405</v>
      </c>
      <c r="F14" s="75">
        <v>3000</v>
      </c>
      <c r="G14" s="76">
        <f>D14-E14-F14</f>
        <v>71197</v>
      </c>
      <c r="H14" s="27"/>
    </row>
    <row r="15" spans="1:8" x14ac:dyDescent="0.25">
      <c r="A15" s="63"/>
      <c r="B15" s="64" t="s">
        <v>12</v>
      </c>
      <c r="C15" s="64" t="s">
        <v>13</v>
      </c>
      <c r="D15" s="73">
        <v>436214</v>
      </c>
      <c r="E15" s="73">
        <f>351314-164264</f>
        <v>187050</v>
      </c>
      <c r="F15" s="73">
        <v>84900</v>
      </c>
      <c r="G15" s="77">
        <f>D15-E15-F15</f>
        <v>164264</v>
      </c>
      <c r="H15" s="27"/>
    </row>
    <row r="16" spans="1:8" x14ac:dyDescent="0.25">
      <c r="A16" s="63"/>
      <c r="B16" s="64" t="s">
        <v>14</v>
      </c>
      <c r="C16" s="64" t="s">
        <v>29</v>
      </c>
      <c r="D16" s="73">
        <v>8500</v>
      </c>
      <c r="E16" s="73">
        <v>0</v>
      </c>
      <c r="F16" s="73">
        <v>0</v>
      </c>
      <c r="G16" s="77">
        <f>D16-E16-F16</f>
        <v>8500</v>
      </c>
      <c r="H16" s="27"/>
    </row>
    <row r="17" spans="1:8" s="1" customFormat="1" ht="15.75" thickBot="1" x14ac:dyDescent="0.3">
      <c r="A17" s="100"/>
      <c r="B17" s="118" t="s">
        <v>147</v>
      </c>
      <c r="C17" s="118"/>
      <c r="D17" s="103">
        <f>SUM(D14:D16)</f>
        <v>585316</v>
      </c>
      <c r="E17" s="103">
        <f t="shared" ref="E17:G17" si="2">SUM(E14:E16)</f>
        <v>253455</v>
      </c>
      <c r="F17" s="103">
        <f t="shared" si="2"/>
        <v>87900</v>
      </c>
      <c r="G17" s="104">
        <f t="shared" si="2"/>
        <v>243961</v>
      </c>
      <c r="H17" s="79"/>
    </row>
    <row r="18" spans="1:8" ht="15.75" thickBot="1" x14ac:dyDescent="0.3">
      <c r="A18" s="20"/>
      <c r="B18" s="20"/>
      <c r="C18" s="20"/>
      <c r="D18" s="28"/>
      <c r="E18" s="28"/>
      <c r="F18" s="28"/>
      <c r="G18" s="28"/>
      <c r="H18" s="27"/>
    </row>
    <row r="19" spans="1:8" x14ac:dyDescent="0.25">
      <c r="A19" s="66">
        <v>2015</v>
      </c>
      <c r="B19" s="74" t="s">
        <v>10</v>
      </c>
      <c r="C19" s="74" t="s">
        <v>11</v>
      </c>
      <c r="D19" s="75">
        <v>159233</v>
      </c>
      <c r="E19" s="75">
        <v>72995</v>
      </c>
      <c r="F19" s="75">
        <v>20000</v>
      </c>
      <c r="G19" s="76">
        <f>D19-E19-F19</f>
        <v>66238</v>
      </c>
      <c r="H19" s="27"/>
    </row>
    <row r="20" spans="1:8" x14ac:dyDescent="0.25">
      <c r="A20" s="63"/>
      <c r="B20" s="64" t="s">
        <v>12</v>
      </c>
      <c r="C20" s="64" t="s">
        <v>13</v>
      </c>
      <c r="D20" s="73">
        <v>420635</v>
      </c>
      <c r="E20" s="73">
        <v>191940</v>
      </c>
      <c r="F20" s="73">
        <v>26500</v>
      </c>
      <c r="G20" s="77">
        <f t="shared" ref="G20:G21" si="3">D20-E20-F20</f>
        <v>202195</v>
      </c>
      <c r="H20" s="27"/>
    </row>
    <row r="21" spans="1:8" x14ac:dyDescent="0.25">
      <c r="A21" s="63"/>
      <c r="B21" s="64" t="s">
        <v>14</v>
      </c>
      <c r="C21" s="64" t="s">
        <v>29</v>
      </c>
      <c r="D21" s="73">
        <v>8500</v>
      </c>
      <c r="E21" s="73">
        <v>0</v>
      </c>
      <c r="F21" s="73">
        <v>0</v>
      </c>
      <c r="G21" s="77">
        <f t="shared" si="3"/>
        <v>8500</v>
      </c>
      <c r="H21" s="27"/>
    </row>
    <row r="22" spans="1:8" s="1" customFormat="1" ht="15.75" thickBot="1" x14ac:dyDescent="0.3">
      <c r="A22" s="100"/>
      <c r="B22" s="118" t="s">
        <v>147</v>
      </c>
      <c r="C22" s="118"/>
      <c r="D22" s="103">
        <f>SUM(D19:D21)</f>
        <v>588368</v>
      </c>
      <c r="E22" s="103">
        <f t="shared" ref="E22:G22" si="4">SUM(E19:E21)</f>
        <v>264935</v>
      </c>
      <c r="F22" s="103">
        <f t="shared" si="4"/>
        <v>46500</v>
      </c>
      <c r="G22" s="104">
        <f t="shared" si="4"/>
        <v>276933</v>
      </c>
      <c r="H22" s="79"/>
    </row>
    <row r="23" spans="1:8" ht="15.75" thickBot="1" x14ac:dyDescent="0.3">
      <c r="A23" s="65"/>
      <c r="B23" s="20"/>
      <c r="C23" s="20"/>
      <c r="D23" s="28"/>
      <c r="E23" s="28"/>
      <c r="F23" s="28"/>
      <c r="G23" s="78"/>
      <c r="H23" s="27"/>
    </row>
    <row r="24" spans="1:8" x14ac:dyDescent="0.25">
      <c r="A24" s="66"/>
      <c r="B24" s="74"/>
      <c r="C24" s="74"/>
      <c r="D24" s="75"/>
      <c r="E24" s="75"/>
      <c r="F24" s="75"/>
      <c r="G24" s="76"/>
    </row>
    <row r="25" spans="1:8" x14ac:dyDescent="0.25">
      <c r="A25" s="63">
        <v>2016</v>
      </c>
      <c r="B25" s="64" t="s">
        <v>10</v>
      </c>
      <c r="C25" s="64" t="s">
        <v>11</v>
      </c>
      <c r="D25" s="73">
        <f>summary!C7</f>
        <v>159290</v>
      </c>
      <c r="E25" s="73">
        <f>summary!D7</f>
        <v>76167</v>
      </c>
      <c r="F25" s="73">
        <f>summary!E7</f>
        <v>15000</v>
      </c>
      <c r="G25" s="77">
        <f>D25-E25-F25</f>
        <v>68123</v>
      </c>
    </row>
    <row r="26" spans="1:8" x14ac:dyDescent="0.25">
      <c r="A26" s="63"/>
      <c r="B26" s="64" t="s">
        <v>12</v>
      </c>
      <c r="C26" s="64" t="s">
        <v>13</v>
      </c>
      <c r="D26" s="73">
        <f>summary!C9</f>
        <v>423120</v>
      </c>
      <c r="E26" s="73">
        <f>summary!D9</f>
        <v>196930</v>
      </c>
      <c r="F26" s="73">
        <f>summary!E9</f>
        <v>10000</v>
      </c>
      <c r="G26" s="77">
        <f t="shared" ref="G26:G27" si="5">D26-E26-F26</f>
        <v>216190</v>
      </c>
    </row>
    <row r="27" spans="1:8" x14ac:dyDescent="0.25">
      <c r="A27" s="63"/>
      <c r="B27" s="64" t="s">
        <v>14</v>
      </c>
      <c r="C27" s="64" t="s">
        <v>29</v>
      </c>
      <c r="D27" s="73">
        <f>summary!C11</f>
        <v>8500</v>
      </c>
      <c r="E27" s="73">
        <f>summary!D11</f>
        <v>0</v>
      </c>
      <c r="F27" s="73">
        <f>summary!E11</f>
        <v>0</v>
      </c>
      <c r="G27" s="77">
        <f t="shared" si="5"/>
        <v>8500</v>
      </c>
    </row>
    <row r="28" spans="1:8" ht="15.75" thickBot="1" x14ac:dyDescent="0.3">
      <c r="A28" s="100"/>
      <c r="B28" s="118" t="s">
        <v>147</v>
      </c>
      <c r="C28" s="118"/>
      <c r="D28" s="103">
        <f>SUM(D25:D27)</f>
        <v>590910</v>
      </c>
      <c r="E28" s="103">
        <f t="shared" ref="E28" si="6">SUM(E25:E27)</f>
        <v>273097</v>
      </c>
      <c r="F28" s="103">
        <f t="shared" ref="F28" si="7">SUM(F25:F27)</f>
        <v>25000</v>
      </c>
      <c r="G28" s="104">
        <f t="shared" ref="G28" si="8">SUM(G25:G27)</f>
        <v>292813</v>
      </c>
    </row>
  </sheetData>
  <mergeCells count="5">
    <mergeCell ref="B22:C22"/>
    <mergeCell ref="B17:C17"/>
    <mergeCell ref="B12:C12"/>
    <mergeCell ref="B7:C7"/>
    <mergeCell ref="B28:C28"/>
  </mergeCells>
  <printOptions horizontalCentered="1" gridLines="1"/>
  <pageMargins left="0.7" right="0.7" top="1.25" bottom="0.75" header="0.3" footer="0.3"/>
  <pageSetup orientation="landscape" r:id="rId1"/>
  <headerFooter>
    <oddHeader xml:space="preserve">&amp;CTown of Roseboom
Historical Budget Summary
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BUDGET 2016</vt:lpstr>
      <vt:lpstr>summary</vt:lpstr>
      <vt:lpstr>general</vt:lpstr>
      <vt:lpstr>highway</vt:lpstr>
      <vt:lpstr>actual</vt:lpstr>
      <vt:lpstr>prior year summary</vt:lpstr>
      <vt:lpstr>general!Print_Area</vt:lpstr>
      <vt:lpstr>highway!Print_Area</vt:lpstr>
      <vt:lpstr>general!Print_Titles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Roes</dc:creator>
  <cp:lastModifiedBy>Erin Seeley</cp:lastModifiedBy>
  <cp:lastPrinted>2015-10-23T13:30:43Z</cp:lastPrinted>
  <dcterms:created xsi:type="dcterms:W3CDTF">2014-08-29T14:46:49Z</dcterms:created>
  <dcterms:modified xsi:type="dcterms:W3CDTF">2018-03-08T17:28:19Z</dcterms:modified>
</cp:coreProperties>
</file>