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rin\Documents\Town of Roseboom\Town Clerk Folder\2019 Budget\"/>
    </mc:Choice>
  </mc:AlternateContent>
  <bookViews>
    <workbookView xWindow="0" yWindow="0" windowWidth="20490" windowHeight="7755" activeTab="3"/>
  </bookViews>
  <sheets>
    <sheet name="2020 BUDGET" sheetId="15" r:id="rId1"/>
    <sheet name="summary" sheetId="1" r:id="rId2"/>
    <sheet name="highway" sheetId="5" r:id="rId3"/>
    <sheet name="general" sheetId="4" r:id="rId4"/>
  </sheets>
  <definedNames>
    <definedName name="_xlnm.Print_Area" localSheetId="3">general!$C$1:$T$78</definedName>
    <definedName name="_xlnm.Print_Area" localSheetId="2">highway!$A$1:$S$44</definedName>
    <definedName name="_xlnm.Print_Area" localSheetId="1">summary!$A$1:$O$39</definedName>
    <definedName name="_xlnm.Print_Titles" localSheetId="3">general!$1:$2</definedName>
    <definedName name="_xlnm.Print_Titles" localSheetId="2">highway!$1:$2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1" l="1"/>
  <c r="F11" i="1"/>
  <c r="F9" i="1"/>
  <c r="F7" i="1"/>
  <c r="E9" i="1"/>
  <c r="E7" i="1"/>
  <c r="E14" i="1" s="1"/>
  <c r="T72" i="4"/>
  <c r="T76" i="4" s="1"/>
  <c r="T5" i="4" s="1"/>
  <c r="T21" i="4" s="1"/>
  <c r="S33" i="5"/>
  <c r="S41" i="5" s="1"/>
  <c r="S4" i="5" s="1"/>
  <c r="S17" i="5" s="1"/>
  <c r="R41" i="5"/>
  <c r="R33" i="5"/>
  <c r="S72" i="4"/>
  <c r="D7" i="1" l="1"/>
  <c r="D14" i="1" s="1"/>
  <c r="D9" i="1"/>
  <c r="I32" i="1" l="1"/>
  <c r="I33" i="1" s="1"/>
  <c r="C36" i="1"/>
  <c r="C32" i="1"/>
  <c r="H33" i="1" l="1"/>
  <c r="I34" i="1"/>
  <c r="I36" i="1" s="1"/>
  <c r="H32" i="1"/>
  <c r="R72" i="4"/>
  <c r="R76" i="4" s="1"/>
  <c r="R5" i="4" s="1"/>
  <c r="Q76" i="4"/>
  <c r="P76" i="4"/>
  <c r="Q21" i="4"/>
  <c r="O41" i="5"/>
  <c r="P41" i="5"/>
  <c r="Q33" i="5"/>
  <c r="Q41" i="5" s="1"/>
  <c r="Q4" i="5" s="1"/>
  <c r="P17" i="5"/>
  <c r="Q77" i="4" l="1"/>
  <c r="S76" i="4"/>
  <c r="P42" i="5"/>
  <c r="C9" i="1" l="1"/>
  <c r="R4" i="5"/>
  <c r="C7" i="1"/>
  <c r="S5" i="4"/>
  <c r="O76" i="4" l="1"/>
  <c r="O21" i="4"/>
  <c r="N41" i="5"/>
  <c r="N17" i="5"/>
  <c r="O77" i="4" l="1"/>
  <c r="N42" i="5"/>
  <c r="L41" i="5" l="1"/>
  <c r="K33" i="5"/>
  <c r="L17" i="5"/>
  <c r="K17" i="5"/>
  <c r="M76" i="4"/>
  <c r="N76" i="4"/>
  <c r="M21" i="4"/>
  <c r="K41" i="5" l="1"/>
  <c r="K42" i="5" s="1"/>
  <c r="L42" i="5"/>
  <c r="M77" i="4"/>
  <c r="L72" i="4" l="1"/>
  <c r="E19" i="1" l="1"/>
  <c r="L76" i="4" l="1"/>
  <c r="D18" i="1" l="1"/>
  <c r="E18" i="1"/>
  <c r="F18" i="1"/>
  <c r="C18" i="1"/>
  <c r="G23" i="1" l="1"/>
  <c r="J17" i="5"/>
  <c r="J41" i="5" s="1"/>
  <c r="K76" i="4"/>
  <c r="K21" i="4"/>
  <c r="J42" i="5" l="1"/>
  <c r="K77" i="4"/>
  <c r="I33" i="5"/>
  <c r="J72" i="4"/>
  <c r="H41" i="5" l="1"/>
  <c r="H17" i="5"/>
  <c r="E17" i="5"/>
  <c r="D17" i="5"/>
  <c r="F17" i="5"/>
  <c r="C17" i="5"/>
  <c r="I76" i="4"/>
  <c r="J76" i="4"/>
  <c r="I21" i="4"/>
  <c r="H42" i="5" l="1"/>
  <c r="I77" i="4"/>
  <c r="G33" i="5" l="1"/>
  <c r="H72" i="4"/>
  <c r="F41" i="5" l="1"/>
  <c r="E41" i="5"/>
  <c r="E42" i="5" s="1"/>
  <c r="D41" i="5"/>
  <c r="D42" i="5" s="1"/>
  <c r="C41" i="5"/>
  <c r="C42" i="5" s="1"/>
  <c r="H76" i="4" l="1"/>
  <c r="G76" i="4"/>
  <c r="F76" i="4"/>
  <c r="E76" i="4"/>
  <c r="D76" i="4"/>
  <c r="G21" i="4"/>
  <c r="F21" i="4"/>
  <c r="E21" i="4"/>
  <c r="D21" i="4"/>
  <c r="F77" i="4" l="1"/>
  <c r="E77" i="4"/>
  <c r="D77" i="4"/>
  <c r="G77" i="4"/>
  <c r="F28" i="1"/>
  <c r="G27" i="1" s="1"/>
  <c r="F25" i="1" l="1"/>
  <c r="F26" i="1"/>
  <c r="G26" i="1" s="1"/>
  <c r="G25" i="1" l="1"/>
  <c r="H11" i="1"/>
  <c r="K11" i="1" s="1"/>
  <c r="J14" i="1" l="1"/>
  <c r="S21" i="4" l="1"/>
  <c r="P21" i="4"/>
  <c r="P77" i="4" s="1"/>
  <c r="N21" i="4"/>
  <c r="N77" i="4" s="1"/>
  <c r="L21" i="4"/>
  <c r="L77" i="4" s="1"/>
  <c r="I17" i="5"/>
  <c r="J21" i="4"/>
  <c r="J77" i="4" s="1"/>
  <c r="G17" i="5"/>
  <c r="H21" i="4"/>
  <c r="H77" i="4" s="1"/>
  <c r="H7" i="1"/>
  <c r="K7" i="1" s="1"/>
  <c r="R21" i="4" l="1"/>
  <c r="G41" i="5"/>
  <c r="G42" i="5" s="1"/>
  <c r="I41" i="5"/>
  <c r="I42" i="5" s="1"/>
  <c r="G24" i="1"/>
  <c r="F42" i="5"/>
  <c r="G22" i="1" l="1"/>
  <c r="M41" i="5" l="1"/>
  <c r="D19" i="1"/>
  <c r="C14" i="1" l="1"/>
  <c r="C19" i="1" s="1"/>
  <c r="R17" i="5" l="1"/>
  <c r="O17" i="5"/>
  <c r="O42" i="5" s="1"/>
  <c r="H9" i="1"/>
  <c r="M17" i="5"/>
  <c r="M42" i="5" s="1"/>
  <c r="F19" i="1"/>
  <c r="G19" i="1" l="1"/>
  <c r="C31" i="1"/>
  <c r="I37" i="1"/>
  <c r="I38" i="1" s="1"/>
  <c r="G21" i="1"/>
  <c r="K9" i="1"/>
  <c r="K14" i="1" s="1"/>
  <c r="H14" i="1"/>
  <c r="C33" i="1" l="1"/>
  <c r="C35" i="1" s="1"/>
  <c r="C37" i="1" s="1"/>
  <c r="G20" i="1"/>
  <c r="Q17" i="5"/>
</calcChain>
</file>

<file path=xl/sharedStrings.xml><?xml version="1.0" encoding="utf-8"?>
<sst xmlns="http://schemas.openxmlformats.org/spreadsheetml/2006/main" count="234" uniqueCount="171">
  <si>
    <t>TOWN OF ROSEBOOM</t>
  </si>
  <si>
    <t>CODE</t>
  </si>
  <si>
    <t>FUND</t>
  </si>
  <si>
    <t>APPROPRIATIONS</t>
  </si>
  <si>
    <t>ESTIMATED REVENUES</t>
  </si>
  <si>
    <t>UNEXPENDED FUND BALANCE</t>
  </si>
  <si>
    <t>AMOUNT TO BE RAISED BY TAXES</t>
  </si>
  <si>
    <t>DIFFERENCE</t>
  </si>
  <si>
    <t>ASSESSMENT FIGURES</t>
  </si>
  <si>
    <t>A</t>
  </si>
  <si>
    <t>GENERAL</t>
  </si>
  <si>
    <t>DA</t>
  </si>
  <si>
    <t>HIGHWAY</t>
  </si>
  <si>
    <t>SF</t>
  </si>
  <si>
    <t>FIRE DISTRICT</t>
  </si>
  <si>
    <t xml:space="preserve"> </t>
  </si>
  <si>
    <t>TOTALS</t>
  </si>
  <si>
    <t>Final Budget</t>
  </si>
  <si>
    <t>Actual</t>
  </si>
  <si>
    <t>Tentative Budget</t>
  </si>
  <si>
    <t>Preliminary Budget</t>
  </si>
  <si>
    <t>2013</t>
  </si>
  <si>
    <t>2014</t>
  </si>
  <si>
    <t>2015</t>
  </si>
  <si>
    <t>A1001 · Real Property Tax</t>
  </si>
  <si>
    <t>A1120 · Sales Tax, Town Share</t>
  </si>
  <si>
    <t>A1255 · Clerk Fees</t>
  </si>
  <si>
    <t>A1603 · Vital Statistics</t>
  </si>
  <si>
    <t>A2401 · Interest &amp; Earnings</t>
  </si>
  <si>
    <t>A2544 · Dog Licenses</t>
  </si>
  <si>
    <t>A2555 · Building Permits</t>
  </si>
  <si>
    <t>A2610 · Justice Fees</t>
  </si>
  <si>
    <t>A2701 · Refund of Prior Year's Exp</t>
  </si>
  <si>
    <t>A2770 · Unclassified Revenue</t>
  </si>
  <si>
    <t>A3001 · State Aid Per Capita</t>
  </si>
  <si>
    <t>A3005 · Mortgage Tax</t>
  </si>
  <si>
    <t>A3021 - State Aid, Court Facilities</t>
  </si>
  <si>
    <t>A3789 - Other Economic Assistance &amp; Opp</t>
  </si>
  <si>
    <t>A5031 · Interfund Transfer</t>
  </si>
  <si>
    <t>A1010.1 · Town Board Personal Service</t>
  </si>
  <si>
    <t>A1110.1 · Justice Personal Service</t>
  </si>
  <si>
    <t>A1110.2 · Justice Equipment</t>
  </si>
  <si>
    <t>A1110.4 · Justice Contractual Expense</t>
  </si>
  <si>
    <t>A1110.5 - Court Grant Expenditures</t>
  </si>
  <si>
    <t>A1220.1 · Supervisor Personal Service</t>
  </si>
  <si>
    <t>A1220.4 · Supervisor Contractual Expense</t>
  </si>
  <si>
    <t>A122047 · Supervisor Accounting</t>
  </si>
  <si>
    <t>A1330.1 · Tax Collector Personal Service</t>
  </si>
  <si>
    <t>A1330.4 · Tax Collector Contractual Exp.</t>
  </si>
  <si>
    <t>A1355.1 · Assessor Personal Service</t>
  </si>
  <si>
    <t>A1410.1 · Town Clerk Personal Service</t>
  </si>
  <si>
    <t>A1410.4 · Town Clerk Contractual Exp.</t>
  </si>
  <si>
    <t>A1420.4 · Attorney Contractual Expense</t>
  </si>
  <si>
    <t>A1425.1 · Financial Assistant P.S.</t>
  </si>
  <si>
    <t>A1425.4 · Financial Assistant C.E.</t>
  </si>
  <si>
    <t>A1430.4 · Review Board Cont. Exp.</t>
  </si>
  <si>
    <t>A1640.2 · Garage Equipment</t>
  </si>
  <si>
    <t>A1640.4 · Garage Contractual Expense</t>
  </si>
  <si>
    <t>A1910.4 · Insurance</t>
  </si>
  <si>
    <t>A1920.4 · Municipal Dues</t>
  </si>
  <si>
    <t>A1950.4 - Taxes &amp; Assmt on Muni Property</t>
  </si>
  <si>
    <t>A1990.4 · Contingent Fund</t>
  </si>
  <si>
    <t>A199047 · Jury Trial</t>
  </si>
  <si>
    <t>A3510.1 · Dog Control Personal Service</t>
  </si>
  <si>
    <t>A3510.4 · Dog Control Contractual Expense</t>
  </si>
  <si>
    <t>A4020.1 · Vital Statistics P.S.</t>
  </si>
  <si>
    <t>A4020.4 · Vital Statistics Cont. Exp.</t>
  </si>
  <si>
    <t>A5010.1 · Superintendent Personal Service</t>
  </si>
  <si>
    <t>A5182.4 · Street Lights</t>
  </si>
  <si>
    <t>A7510.4 · Historian</t>
  </si>
  <si>
    <t>A8020.4 · Planning Board Cont. Exp.</t>
  </si>
  <si>
    <t>A8160.4 · Garbage</t>
  </si>
  <si>
    <t>A8664.1 · Code Enforcement P.S.</t>
  </si>
  <si>
    <t>A8664.4 · Code Enforcement Cont. Exp.</t>
  </si>
  <si>
    <t>A8810.4 · Cemetery</t>
  </si>
  <si>
    <t>A9010.8 · Retirement</t>
  </si>
  <si>
    <t>A9030.8 · Social Security</t>
  </si>
  <si>
    <t xml:space="preserve">A9901 · Interfund Transfer </t>
  </si>
  <si>
    <t>A9901H · Interfund Transfer - Cap Proj</t>
  </si>
  <si>
    <t>APPROPRIATED FUND BALANCE USED</t>
  </si>
  <si>
    <t>DA1001 · Real Property Tax</t>
  </si>
  <si>
    <t>DA2302 · Snow Removal Service, Other Gov</t>
  </si>
  <si>
    <t>DA2401 · Interest &amp; Earnings</t>
  </si>
  <si>
    <t>DA2770 · Unclassified Revenue</t>
  </si>
  <si>
    <t>DA4960 - Federal Aid, Emergency Disaster</t>
  </si>
  <si>
    <t>DA5031 · Interfund Transfer (reserve)</t>
  </si>
  <si>
    <t>DA51105 · Gen Repair - Road Project</t>
  </si>
  <si>
    <t>DA51124 · CHIPS</t>
  </si>
  <si>
    <t>DA51302 · Machinery Capital</t>
  </si>
  <si>
    <t>DA51304 · Machinery Contractual Exp.</t>
  </si>
  <si>
    <t>DA51421 · Snow Removal Personal Service</t>
  </si>
  <si>
    <t>DA51424 · Snow Removal Contractual Exp</t>
  </si>
  <si>
    <t>DA90108 · Retirement</t>
  </si>
  <si>
    <t>DA90308 · Social Security</t>
  </si>
  <si>
    <t>DA90508 · Unemployment Insurance</t>
  </si>
  <si>
    <t>DA9901A · Interfund Transfer General</t>
  </si>
  <si>
    <t>DA9901H · Interfund Transfer Cap Project</t>
  </si>
  <si>
    <t>Increase Dollar Amount</t>
  </si>
  <si>
    <t>Increase Percentage</t>
  </si>
  <si>
    <t>A1410.2 · Town Clerk Equipment</t>
  </si>
  <si>
    <t>2016</t>
  </si>
  <si>
    <t>A1010.4 · Town Board Contractual Expense</t>
  </si>
  <si>
    <t>A1640.41 · Land Lease Contractual Expense</t>
  </si>
  <si>
    <t>DA2701 - Refunds of Prior Year Expenditures</t>
  </si>
  <si>
    <t>DA4597 - Transportation, Capital Projects</t>
  </si>
  <si>
    <t>DA5789 - Other Debt, RAN</t>
  </si>
  <si>
    <t>DA97706 - Revenue Anticipation Note (p)</t>
  </si>
  <si>
    <t>DA97707 - Revenue Anticipation Note (i)</t>
  </si>
  <si>
    <t>A1090 · Tax Collection Late Fees</t>
  </si>
  <si>
    <t>2017</t>
  </si>
  <si>
    <t>12/31/15</t>
  </si>
  <si>
    <t>12/31/13</t>
  </si>
  <si>
    <t>12/31/14</t>
  </si>
  <si>
    <t>x</t>
  </si>
  <si>
    <t>BUDGET</t>
  </si>
  <si>
    <t>DA2770.1 Unclassified Revenue: Dust Control</t>
  </si>
  <si>
    <t>INCOME</t>
  </si>
  <si>
    <t>TOTAL INCOME</t>
  </si>
  <si>
    <t>EXPENSE</t>
  </si>
  <si>
    <t>TOTAL EXPENSE</t>
  </si>
  <si>
    <t>EXPENSES</t>
  </si>
  <si>
    <t>TOTAL EXPENSES</t>
  </si>
  <si>
    <t>12/31/16</t>
  </si>
  <si>
    <t>2018</t>
  </si>
  <si>
    <t>A135541 · Assessor Re-Evaluation</t>
  </si>
  <si>
    <t>A1355.4 - Assessor Cont. Exp.</t>
  </si>
  <si>
    <t>A8810.41 · Cemetery (mowing)</t>
  </si>
  <si>
    <t>A5010.4 · Superintendent Contractual Exp</t>
  </si>
  <si>
    <t>A1670.4 · Printing &amp; Mailing, Advertising</t>
  </si>
  <si>
    <t>DA51104 · Maintenance of Roads Cont. Exp.</t>
  </si>
  <si>
    <t>DA51104.1 Maint of Roads (Summer) Contractual Exp (Dust Control)</t>
  </si>
  <si>
    <t>DA51101 · Maintenance of Roads Personal Svc</t>
  </si>
  <si>
    <t>DA3501 · State Aid, CHIPS,PAVE NY,EWR</t>
  </si>
  <si>
    <t>DA3501a State Aid - Bridges</t>
  </si>
  <si>
    <t>DA90608 · Medical Insurance (Hlth,Vision,Dental)</t>
  </si>
  <si>
    <t>A9060.8 · Medical Insurance (Hlth,Vision,Dental)</t>
  </si>
  <si>
    <t>DA2650 · Sale of Scrap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</si>
  <si>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</si>
  <si>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2019 Tax Levy</t>
  </si>
  <si>
    <t>12/31/17</t>
  </si>
  <si>
    <t>2019</t>
  </si>
  <si>
    <t>DA51104.2 Road Maintenance Reserve</t>
  </si>
  <si>
    <t>DA51302.1 Machinery Reserve</t>
  </si>
  <si>
    <t>DA8090.4 - Environmental Control (Soil &amp; Water)</t>
  </si>
  <si>
    <t>A1620.4  Municipal Building Reserve</t>
  </si>
  <si>
    <t>2019 TAX RATE</t>
  </si>
  <si>
    <t>last year's assessment figures</t>
  </si>
  <si>
    <t xml:space="preserve">Tax Base Growth Factor </t>
  </si>
  <si>
    <t>Allowable Levy Growth Factor</t>
  </si>
  <si>
    <t>FYE 2019 Proposed Levy, Net of Reserve</t>
  </si>
  <si>
    <t>FYE 2019 Tax Levy Limit</t>
  </si>
  <si>
    <t>Difference Between Tax Levy Limit and Proposed Levy</t>
  </si>
  <si>
    <t>NYS PROPERTY TAX CAP</t>
  </si>
  <si>
    <t>12/31/18</t>
  </si>
  <si>
    <t>8/31/19</t>
  </si>
  <si>
    <t>2020</t>
  </si>
  <si>
    <t>DA5140.4 - Brush &amp; Weeds Cont. Exp.</t>
  </si>
  <si>
    <t>A1220.1a - Supervisor Deputy P.S.</t>
  </si>
  <si>
    <t>A1220.2 - Supervisor Equipment</t>
  </si>
  <si>
    <t>2020 TAX RATE</t>
  </si>
  <si>
    <t>A8020.1 - Planning Board Liason P.S.</t>
  </si>
  <si>
    <t>BUDGET SUMMARY 2020</t>
  </si>
  <si>
    <t>Real Property Tax Levy FYE 12/31/19</t>
  </si>
  <si>
    <t>Tax Levy Limit FYE 12/31/2020</t>
  </si>
  <si>
    <t>2020 Tax Levy</t>
  </si>
  <si>
    <t>over limit</t>
  </si>
  <si>
    <t>DA9089.8 Other Employee Benefit                (Clothing &amp; Boot Allowance)</t>
  </si>
  <si>
    <t>Tentative was $10,000</t>
  </si>
  <si>
    <t>Tentative was $9000</t>
  </si>
  <si>
    <t xml:space="preserve">FINAL  BUDGET                            </t>
  </si>
  <si>
    <t>2020 FINAL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</si>
</sst>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000"/>
    <numFmt numFmtId="165" formatCode="#,##0.00;\-#,##0.00"/>
    <numFmt numFmtId="166" formatCode="&quot;$&quot;#,##0"/>
    <numFmt numFmtId="167" formatCode="&quot;$&quot;#,##0.00"/>
    <numFmt numFmtId="168" formatCode="0.0000"/>
    <numFmt numFmtId="169" formatCode="#,##0.0000"/>
  </numFmts>
  <fonts count="31" x14ac:knownFonts="1">
    <font>
      <sz val="11"/>
      <color theme="1"/>
      <name val="Calibri"/>
      <family val="2"/>
      <scheme val="minor"/>
    </font>
    <font>
      <b/>
      <sz val="8"/>
      <color rgb="FF323232"/>
      <name val="Arial"/>
      <family val="2"/>
    </font>
    <font>
      <b/>
      <sz val="8"/>
      <color theme="1"/>
      <name val="Arial"/>
      <family val="2"/>
    </font>
    <font>
      <sz val="8"/>
      <color rgb="FF323232"/>
      <name val="Arial"/>
      <family val="2"/>
    </font>
    <font>
      <b/>
      <sz val="9"/>
      <color rgb="FF323232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24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i/>
      <u/>
      <sz val="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4"/>
      <color rgb="FF00B05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i/>
      <u/>
      <sz val="14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</font>
    <font>
      <b/>
      <sz val="11"/>
      <name val="Calibri"/>
      <family val="2"/>
      <scheme val="minor"/>
    </font>
    <font>
      <b/>
      <i/>
      <sz val="8"/>
      <name val="Calibri"/>
      <family val="2"/>
      <scheme val="minor"/>
    </font>
    <font>
      <b/>
      <i/>
      <sz val="9"/>
      <name val="Calibri"/>
      <family val="2"/>
      <scheme val="minor"/>
    </font>
    <font>
      <b/>
      <sz val="8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0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68AD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BC9E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4" fontId="0" fillId="0" borderId="0" xfId="0" applyNumberForma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0" xfId="0" applyNumberFormat="1" applyFont="1"/>
    <xf numFmtId="165" fontId="3" fillId="0" borderId="0" xfId="0" applyNumberFormat="1" applyFont="1"/>
    <xf numFmtId="165" fontId="3" fillId="0" borderId="1" xfId="0" applyNumberFormat="1" applyFont="1" applyBorder="1"/>
    <xf numFmtId="165" fontId="3" fillId="0" borderId="0" xfId="0" applyNumberFormat="1" applyFont="1" applyBorder="1"/>
    <xf numFmtId="165" fontId="3" fillId="0" borderId="3" xfId="0" applyNumberFormat="1" applyFont="1" applyBorder="1"/>
    <xf numFmtId="49" fontId="4" fillId="0" borderId="0" xfId="0" applyNumberFormat="1" applyFont="1"/>
    <xf numFmtId="0" fontId="1" fillId="0" borderId="0" xfId="0" applyNumberFormat="1" applyFont="1"/>
    <xf numFmtId="0" fontId="0" fillId="0" borderId="0" xfId="0" applyNumberFormat="1"/>
    <xf numFmtId="165" fontId="3" fillId="0" borderId="0" xfId="0" applyNumberFormat="1" applyFont="1" applyFill="1" applyBorder="1"/>
    <xf numFmtId="165" fontId="1" fillId="0" borderId="4" xfId="0" applyNumberFormat="1" applyFont="1" applyBorder="1"/>
    <xf numFmtId="4" fontId="5" fillId="0" borderId="1" xfId="0" applyNumberFormat="1" applyFont="1" applyBorder="1"/>
    <xf numFmtId="4" fontId="6" fillId="0" borderId="1" xfId="0" applyNumberFormat="1" applyFont="1" applyBorder="1"/>
    <xf numFmtId="165" fontId="3" fillId="0" borderId="0" xfId="0" applyNumberFormat="1" applyFont="1" applyFill="1"/>
    <xf numFmtId="49" fontId="1" fillId="0" borderId="0" xfId="0" applyNumberFormat="1" applyFont="1" applyFill="1"/>
    <xf numFmtId="165" fontId="7" fillId="0" borderId="0" xfId="0" applyNumberFormat="1" applyFont="1" applyFill="1"/>
    <xf numFmtId="49" fontId="1" fillId="0" borderId="0" xfId="0" applyNumberFormat="1" applyFont="1" applyFill="1" applyAlignment="1">
      <alignment horizontal="center" wrapText="1"/>
    </xf>
    <xf numFmtId="49" fontId="1" fillId="0" borderId="0" xfId="0" applyNumberFormat="1" applyFont="1" applyFill="1" applyAlignment="1">
      <alignment horizontal="center"/>
    </xf>
    <xf numFmtId="0" fontId="0" fillId="0" borderId="0" xfId="0" applyFill="1"/>
    <xf numFmtId="0" fontId="1" fillId="0" borderId="0" xfId="0" applyNumberFormat="1" applyFont="1" applyFill="1"/>
    <xf numFmtId="49" fontId="2" fillId="0" borderId="0" xfId="0" applyNumberFormat="1" applyFont="1" applyFill="1" applyBorder="1" applyAlignment="1">
      <alignment horizontal="center" wrapText="1"/>
    </xf>
    <xf numFmtId="49" fontId="1" fillId="0" borderId="2" xfId="0" applyNumberFormat="1" applyFont="1" applyFill="1" applyBorder="1" applyAlignment="1">
      <alignment horizontal="center"/>
    </xf>
    <xf numFmtId="4" fontId="3" fillId="0" borderId="1" xfId="0" applyNumberFormat="1" applyFont="1" applyFill="1" applyBorder="1"/>
    <xf numFmtId="165" fontId="3" fillId="0" borderId="3" xfId="0" applyNumberFormat="1" applyFont="1" applyFill="1" applyBorder="1"/>
    <xf numFmtId="165" fontId="1" fillId="0" borderId="4" xfId="0" applyNumberFormat="1" applyFont="1" applyFill="1" applyBorder="1"/>
    <xf numFmtId="0" fontId="0" fillId="0" borderId="0" xfId="0" applyNumberFormat="1" applyFill="1"/>
    <xf numFmtId="4" fontId="6" fillId="0" borderId="1" xfId="0" applyNumberFormat="1" applyFont="1" applyFill="1" applyBorder="1"/>
    <xf numFmtId="49" fontId="4" fillId="0" borderId="0" xfId="0" applyNumberFormat="1" applyFont="1" applyFill="1"/>
    <xf numFmtId="4" fontId="0" fillId="0" borderId="0" xfId="0" applyNumberFormat="1" applyFill="1"/>
    <xf numFmtId="0" fontId="0" fillId="0" borderId="0" xfId="0" applyNumberFormat="1" applyFill="1" applyBorder="1"/>
    <xf numFmtId="10" fontId="0" fillId="0" borderId="0" xfId="0" applyNumberFormat="1" applyFill="1"/>
    <xf numFmtId="4" fontId="3" fillId="0" borderId="0" xfId="0" applyNumberFormat="1" applyFont="1" applyFill="1"/>
    <xf numFmtId="4" fontId="3" fillId="0" borderId="0" xfId="0" applyNumberFormat="1" applyFont="1" applyFill="1" applyBorder="1"/>
    <xf numFmtId="4" fontId="3" fillId="0" borderId="3" xfId="0" applyNumberFormat="1" applyFont="1" applyFill="1" applyBorder="1"/>
    <xf numFmtId="4" fontId="3" fillId="0" borderId="0" xfId="0" applyNumberFormat="1" applyFont="1" applyFill="1" applyAlignment="1">
      <alignment horizontal="right"/>
    </xf>
    <xf numFmtId="4" fontId="3" fillId="0" borderId="1" xfId="0" applyNumberFormat="1" applyFont="1" applyFill="1" applyBorder="1" applyAlignment="1">
      <alignment horizontal="right"/>
    </xf>
    <xf numFmtId="4" fontId="7" fillId="0" borderId="0" xfId="0" applyNumberFormat="1" applyFont="1" applyFill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165" fontId="3" fillId="0" borderId="1" xfId="0" applyNumberFormat="1" applyFont="1" applyFill="1" applyBorder="1"/>
    <xf numFmtId="49" fontId="1" fillId="0" borderId="0" xfId="0" applyNumberFormat="1" applyFont="1" applyFill="1" applyAlignment="1">
      <alignment wrapText="1"/>
    </xf>
    <xf numFmtId="0" fontId="11" fillId="0" borderId="0" xfId="0" applyNumberFormat="1" applyFont="1" applyFill="1"/>
    <xf numFmtId="0" fontId="12" fillId="0" borderId="0" xfId="0" applyFont="1"/>
    <xf numFmtId="49" fontId="2" fillId="2" borderId="0" xfId="0" applyNumberFormat="1" applyFont="1" applyFill="1" applyBorder="1" applyAlignment="1">
      <alignment horizontal="center" wrapText="1"/>
    </xf>
    <xf numFmtId="49" fontId="2" fillId="3" borderId="0" xfId="0" applyNumberFormat="1" applyFont="1" applyFill="1" applyBorder="1" applyAlignment="1">
      <alignment horizontal="center" wrapText="1"/>
    </xf>
    <xf numFmtId="49" fontId="2" fillId="5" borderId="0" xfId="0" applyNumberFormat="1" applyFont="1" applyFill="1" applyBorder="1" applyAlignment="1">
      <alignment horizontal="center" wrapText="1"/>
    </xf>
    <xf numFmtId="49" fontId="2" fillId="4" borderId="0" xfId="0" applyNumberFormat="1" applyFont="1" applyFill="1" applyBorder="1" applyAlignment="1">
      <alignment horizontal="center" wrapText="1"/>
    </xf>
    <xf numFmtId="49" fontId="2" fillId="6" borderId="0" xfId="0" applyNumberFormat="1" applyFont="1" applyFill="1" applyBorder="1" applyAlignment="1">
      <alignment horizontal="center" wrapText="1"/>
    </xf>
    <xf numFmtId="0" fontId="17" fillId="0" borderId="0" xfId="0" applyFont="1"/>
    <xf numFmtId="4" fontId="17" fillId="0" borderId="0" xfId="0" applyNumberFormat="1" applyFont="1"/>
    <xf numFmtId="4" fontId="17" fillId="0" borderId="0" xfId="0" applyNumberFormat="1" applyFont="1" applyFill="1"/>
    <xf numFmtId="4" fontId="19" fillId="0" borderId="0" xfId="0" applyNumberFormat="1" applyFont="1" applyFill="1"/>
    <xf numFmtId="4" fontId="21" fillId="0" borderId="0" xfId="0" applyNumberFormat="1" applyFont="1" applyFill="1" applyAlignment="1">
      <alignment horizontal="right"/>
    </xf>
    <xf numFmtId="4" fontId="19" fillId="0" borderId="0" xfId="0" applyNumberFormat="1" applyFont="1" applyFill="1" applyBorder="1"/>
    <xf numFmtId="164" fontId="17" fillId="0" borderId="0" xfId="0" applyNumberFormat="1" applyFont="1" applyFill="1"/>
    <xf numFmtId="10" fontId="25" fillId="0" borderId="0" xfId="0" applyNumberFormat="1" applyFont="1" applyFill="1" applyBorder="1" applyAlignment="1">
      <alignment horizontal="center"/>
    </xf>
    <xf numFmtId="3" fontId="17" fillId="0" borderId="0" xfId="0" applyNumberFormat="1" applyFont="1" applyFill="1"/>
    <xf numFmtId="10" fontId="17" fillId="0" borderId="0" xfId="0" applyNumberFormat="1" applyFont="1" applyFill="1"/>
    <xf numFmtId="164" fontId="24" fillId="0" borderId="0" xfId="0" applyNumberFormat="1" applyFont="1" applyFill="1" applyBorder="1" applyAlignment="1">
      <alignment horizontal="center"/>
    </xf>
    <xf numFmtId="0" fontId="19" fillId="0" borderId="0" xfId="0" applyFont="1" applyFill="1"/>
    <xf numFmtId="3" fontId="19" fillId="0" borderId="0" xfId="0" applyNumberFormat="1" applyFont="1" applyFill="1"/>
    <xf numFmtId="0" fontId="17" fillId="0" borderId="0" xfId="0" applyFont="1" applyFill="1" applyBorder="1"/>
    <xf numFmtId="3" fontId="17" fillId="0" borderId="0" xfId="0" applyNumberFormat="1" applyFont="1" applyFill="1" applyBorder="1"/>
    <xf numFmtId="0" fontId="17" fillId="0" borderId="5" xfId="0" applyFont="1" applyFill="1" applyBorder="1"/>
    <xf numFmtId="166" fontId="17" fillId="0" borderId="10" xfId="0" applyNumberFormat="1" applyFont="1" applyFill="1" applyBorder="1"/>
    <xf numFmtId="3" fontId="26" fillId="0" borderId="3" xfId="0" applyNumberFormat="1" applyFont="1" applyFill="1" applyBorder="1"/>
    <xf numFmtId="3" fontId="26" fillId="0" borderId="10" xfId="0" applyNumberFormat="1" applyFont="1" applyFill="1" applyBorder="1"/>
    <xf numFmtId="0" fontId="17" fillId="0" borderId="6" xfId="0" applyFont="1" applyFill="1" applyBorder="1"/>
    <xf numFmtId="166" fontId="17" fillId="0" borderId="11" xfId="0" applyNumberFormat="1" applyFont="1" applyFill="1" applyBorder="1"/>
    <xf numFmtId="166" fontId="26" fillId="0" borderId="0" xfId="0" applyNumberFormat="1" applyFont="1" applyFill="1" applyBorder="1"/>
    <xf numFmtId="3" fontId="26" fillId="0" borderId="11" xfId="0" applyNumberFormat="1" applyFont="1" applyFill="1" applyBorder="1"/>
    <xf numFmtId="3" fontId="26" fillId="0" borderId="0" xfId="0" applyNumberFormat="1" applyFont="1" applyFill="1" applyBorder="1"/>
    <xf numFmtId="3" fontId="29" fillId="0" borderId="15" xfId="0" applyNumberFormat="1" applyFont="1" applyFill="1" applyBorder="1"/>
    <xf numFmtId="169" fontId="19" fillId="0" borderId="0" xfId="0" applyNumberFormat="1" applyFont="1" applyFill="1" applyBorder="1"/>
    <xf numFmtId="10" fontId="26" fillId="0" borderId="0" xfId="0" applyNumberFormat="1" applyFont="1" applyFill="1" applyBorder="1"/>
    <xf numFmtId="0" fontId="17" fillId="0" borderId="7" xfId="0" applyFont="1" applyFill="1" applyBorder="1"/>
    <xf numFmtId="0" fontId="17" fillId="0" borderId="12" xfId="0" applyFont="1" applyFill="1" applyBorder="1"/>
    <xf numFmtId="3" fontId="29" fillId="0" borderId="1" xfId="0" applyNumberFormat="1" applyFont="1" applyFill="1" applyBorder="1"/>
    <xf numFmtId="3" fontId="29" fillId="0" borderId="14" xfId="0" applyNumberFormat="1" applyFont="1" applyFill="1" applyBorder="1"/>
    <xf numFmtId="0" fontId="17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/>
    </xf>
    <xf numFmtId="2" fontId="17" fillId="0" borderId="0" xfId="0" applyNumberFormat="1" applyFont="1" applyFill="1" applyBorder="1"/>
    <xf numFmtId="10" fontId="17" fillId="0" borderId="0" xfId="0" applyNumberFormat="1" applyFont="1" applyFill="1" applyBorder="1"/>
    <xf numFmtId="0" fontId="14" fillId="0" borderId="0" xfId="0" applyFont="1" applyFill="1"/>
    <xf numFmtId="0" fontId="15" fillId="0" borderId="0" xfId="0" applyFont="1" applyFill="1"/>
    <xf numFmtId="3" fontId="15" fillId="0" borderId="0" xfId="0" applyNumberFormat="1" applyFont="1" applyFill="1"/>
    <xf numFmtId="0" fontId="17" fillId="0" borderId="0" xfId="0" applyFont="1" applyFill="1"/>
    <xf numFmtId="0" fontId="18" fillId="0" borderId="0" xfId="0" applyFont="1" applyFill="1" applyAlignment="1">
      <alignment wrapText="1"/>
    </xf>
    <xf numFmtId="0" fontId="18" fillId="0" borderId="0" xfId="0" applyFont="1" applyFill="1" applyAlignment="1">
      <alignment horizontal="center" wrapText="1"/>
    </xf>
    <xf numFmtId="3" fontId="18" fillId="0" borderId="0" xfId="0" applyNumberFormat="1" applyFont="1" applyFill="1" applyAlignment="1">
      <alignment wrapText="1"/>
    </xf>
    <xf numFmtId="164" fontId="19" fillId="0" borderId="0" xfId="0" applyNumberFormat="1" applyFont="1" applyFill="1"/>
    <xf numFmtId="4" fontId="20" fillId="0" borderId="0" xfId="0" applyNumberFormat="1" applyFont="1" applyFill="1"/>
    <xf numFmtId="4" fontId="22" fillId="0" borderId="0" xfId="0" applyNumberFormat="1" applyFont="1" applyFill="1"/>
    <xf numFmtId="0" fontId="23" fillId="0" borderId="0" xfId="0" applyFont="1" applyFill="1"/>
    <xf numFmtId="0" fontId="23" fillId="0" borderId="0" xfId="0" applyFont="1" applyFill="1" applyAlignment="1">
      <alignment horizontal="right"/>
    </xf>
    <xf numFmtId="4" fontId="23" fillId="0" borderId="16" xfId="0" applyNumberFormat="1" applyFont="1" applyFill="1" applyBorder="1"/>
    <xf numFmtId="4" fontId="19" fillId="0" borderId="16" xfId="0" applyNumberFormat="1" applyFont="1" applyFill="1" applyBorder="1"/>
    <xf numFmtId="164" fontId="23" fillId="0" borderId="16" xfId="0" applyNumberFormat="1" applyFont="1" applyFill="1" applyBorder="1"/>
    <xf numFmtId="3" fontId="23" fillId="0" borderId="0" xfId="0" applyNumberFormat="1" applyFont="1" applyFill="1"/>
    <xf numFmtId="0" fontId="24" fillId="0" borderId="0" xfId="0" applyFont="1" applyFill="1"/>
    <xf numFmtId="4" fontId="24" fillId="0" borderId="0" xfId="0" applyNumberFormat="1" applyFont="1" applyFill="1" applyAlignment="1">
      <alignment horizontal="right" wrapText="1"/>
    </xf>
    <xf numFmtId="4" fontId="24" fillId="0" borderId="0" xfId="0" applyNumberFormat="1" applyFont="1" applyFill="1"/>
    <xf numFmtId="164" fontId="24" fillId="0" borderId="0" xfId="0" applyNumberFormat="1" applyFont="1" applyFill="1"/>
    <xf numFmtId="3" fontId="24" fillId="0" borderId="0" xfId="0" applyNumberFormat="1" applyFont="1" applyFill="1"/>
    <xf numFmtId="164" fontId="21" fillId="0" borderId="0" xfId="0" applyNumberFormat="1" applyFont="1" applyFill="1" applyAlignment="1">
      <alignment wrapText="1"/>
    </xf>
    <xf numFmtId="4" fontId="24" fillId="0" borderId="0" xfId="0" applyNumberFormat="1" applyFont="1" applyFill="1" applyAlignment="1">
      <alignment wrapText="1"/>
    </xf>
    <xf numFmtId="164" fontId="17" fillId="0" borderId="0" xfId="0" applyNumberFormat="1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19" fillId="0" borderId="0" xfId="0" applyFont="1" applyFill="1" applyBorder="1"/>
    <xf numFmtId="3" fontId="17" fillId="0" borderId="3" xfId="0" applyNumberFormat="1" applyFont="1" applyFill="1" applyBorder="1"/>
    <xf numFmtId="168" fontId="17" fillId="0" borderId="0" xfId="0" applyNumberFormat="1" applyFont="1" applyFill="1" applyBorder="1"/>
    <xf numFmtId="0" fontId="28" fillId="0" borderId="6" xfId="0" applyFont="1" applyFill="1" applyBorder="1"/>
    <xf numFmtId="166" fontId="19" fillId="0" borderId="11" xfId="0" applyNumberFormat="1" applyFont="1" applyFill="1" applyBorder="1"/>
    <xf numFmtId="3" fontId="17" fillId="0" borderId="0" xfId="0" applyNumberFormat="1" applyFont="1" applyFill="1" applyBorder="1" applyAlignment="1">
      <alignment horizontal="left"/>
    </xf>
    <xf numFmtId="4" fontId="17" fillId="0" borderId="0" xfId="0" applyNumberFormat="1" applyFont="1" applyFill="1" applyBorder="1"/>
    <xf numFmtId="10" fontId="19" fillId="0" borderId="11" xfId="0" applyNumberFormat="1" applyFont="1" applyFill="1" applyBorder="1"/>
    <xf numFmtId="2" fontId="19" fillId="0" borderId="0" xfId="0" applyNumberFormat="1" applyFont="1" applyFill="1" applyBorder="1"/>
    <xf numFmtId="4" fontId="17" fillId="0" borderId="0" xfId="0" applyNumberFormat="1" applyFont="1" applyFill="1" applyBorder="1" applyAlignment="1">
      <alignment horizontal="right"/>
    </xf>
    <xf numFmtId="167" fontId="17" fillId="0" borderId="0" xfId="0" applyNumberFormat="1" applyFont="1" applyFill="1" applyBorder="1"/>
    <xf numFmtId="40" fontId="17" fillId="0" borderId="0" xfId="0" applyNumberFormat="1" applyFont="1" applyFill="1" applyBorder="1"/>
    <xf numFmtId="40" fontId="17" fillId="0" borderId="0" xfId="0" applyNumberFormat="1" applyFont="1" applyFill="1"/>
    <xf numFmtId="165" fontId="30" fillId="0" borderId="0" xfId="0" applyNumberFormat="1" applyFont="1" applyFill="1"/>
    <xf numFmtId="165" fontId="30" fillId="0" borderId="0" xfId="0" applyNumberFormat="1" applyFont="1" applyFill="1" applyBorder="1"/>
    <xf numFmtId="165" fontId="17" fillId="0" borderId="0" xfId="0" applyNumberFormat="1" applyFont="1"/>
    <xf numFmtId="4" fontId="30" fillId="0" borderId="1" xfId="0" applyNumberFormat="1" applyFont="1" applyFill="1" applyBorder="1"/>
    <xf numFmtId="165" fontId="30" fillId="0" borderId="3" xfId="0" applyNumberFormat="1" applyFont="1" applyFill="1" applyBorder="1"/>
    <xf numFmtId="165" fontId="30" fillId="0" borderId="4" xfId="0" applyNumberFormat="1" applyFont="1" applyFill="1" applyBorder="1"/>
    <xf numFmtId="4" fontId="30" fillId="0" borderId="0" xfId="0" applyNumberFormat="1" applyFont="1" applyFill="1" applyAlignment="1">
      <alignment horizontal="right"/>
    </xf>
    <xf numFmtId="4" fontId="30" fillId="0" borderId="1" xfId="0" applyNumberFormat="1" applyFont="1" applyFill="1" applyBorder="1" applyAlignment="1">
      <alignment horizontal="right"/>
    </xf>
    <xf numFmtId="4" fontId="7" fillId="0" borderId="1" xfId="0" applyNumberFormat="1" applyFont="1" applyFill="1" applyBorder="1" applyAlignment="1">
      <alignment horizontal="right"/>
    </xf>
    <xf numFmtId="4" fontId="30" fillId="0" borderId="0" xfId="0" applyNumberFormat="1" applyFont="1" applyFill="1"/>
    <xf numFmtId="4" fontId="30" fillId="0" borderId="0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4" fontId="30" fillId="0" borderId="3" xfId="0" applyNumberFormat="1" applyFont="1" applyFill="1" applyBorder="1"/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3" fillId="6" borderId="8" xfId="0" applyFont="1" applyFill="1" applyBorder="1" applyAlignment="1">
      <alignment horizontal="center" wrapText="1"/>
    </xf>
    <xf numFmtId="0" fontId="13" fillId="6" borderId="9" xfId="0" applyFont="1" applyFill="1" applyBorder="1" applyAlignment="1">
      <alignment horizontal="center" wrapText="1"/>
    </xf>
    <xf numFmtId="0" fontId="13" fillId="6" borderId="13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left"/>
    </xf>
    <xf numFmtId="0" fontId="16" fillId="0" borderId="0" xfId="0" applyFont="1" applyFill="1" applyAlignment="1">
      <alignment horizontal="center"/>
    </xf>
    <xf numFmtId="0" fontId="17" fillId="0" borderId="5" xfId="0" applyFont="1" applyFill="1" applyBorder="1" applyAlignment="1">
      <alignment horizontal="left"/>
    </xf>
    <xf numFmtId="0" fontId="17" fillId="0" borderId="3" xfId="0" applyFont="1" applyFill="1" applyBorder="1" applyAlignment="1">
      <alignment horizontal="left"/>
    </xf>
    <xf numFmtId="0" fontId="17" fillId="0" borderId="6" xfId="0" applyFont="1" applyFill="1" applyBorder="1" applyAlignment="1">
      <alignment horizontal="left"/>
    </xf>
    <xf numFmtId="0" fontId="17" fillId="0" borderId="0" xfId="0" applyFont="1" applyFill="1" applyAlignment="1">
      <alignment horizontal="center"/>
    </xf>
    <xf numFmtId="0" fontId="27" fillId="0" borderId="0" xfId="0" applyFont="1" applyFill="1" applyBorder="1" applyAlignment="1">
      <alignment horizontal="left"/>
    </xf>
    <xf numFmtId="10" fontId="27" fillId="0" borderId="0" xfId="0" applyNumberFormat="1" applyFont="1" applyFill="1" applyBorder="1" applyAlignment="1">
      <alignment horizontal="left"/>
    </xf>
    <xf numFmtId="0" fontId="19" fillId="0" borderId="7" xfId="0" applyFont="1" applyFill="1" applyBorder="1" applyAlignment="1">
      <alignment horizontal="left"/>
    </xf>
    <xf numFmtId="0" fontId="19" fillId="0" borderId="1" xfId="0" applyFont="1" applyFill="1" applyBorder="1" applyAlignment="1">
      <alignment horizontal="left"/>
    </xf>
    <xf numFmtId="0" fontId="19" fillId="0" borderId="8" xfId="0" applyFont="1" applyFill="1" applyBorder="1" applyAlignment="1">
      <alignment horizontal="center"/>
    </xf>
    <xf numFmtId="0" fontId="19" fillId="0" borderId="9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27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BC9EC"/>
      <color rgb="FFD4409F"/>
      <color rgb="FFF68A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M14"/>
  <sheetViews>
    <sheetView topLeftCell="A10" workbookViewId="0">
      <selection activeCell="C7" sqref="C7"/>
    </sheetView>
  </sheetViews>
  <sheetFormatPr defaultRowHeight="15" x14ac:dyDescent="0.25"/>
  <sheetData>
    <row r="6" spans="1:13" ht="35.25" customHeight="1" x14ac:dyDescent="0.5">
      <c r="A6" s="137">
        <v>2020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</row>
    <row r="8" spans="1:13" ht="45" customHeight="1" x14ac:dyDescent="0.55000000000000004">
      <c r="A8" s="136" t="s">
        <v>114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</row>
    <row r="10" spans="1:13" ht="15.75" thickBot="1" x14ac:dyDescent="0.3"/>
    <row r="11" spans="1:13" s="44" customFormat="1" ht="57.6" customHeight="1" thickBot="1" x14ac:dyDescent="0.55000000000000004">
      <c r="E11" s="139" t="s">
        <v>169</v>
      </c>
      <c r="F11" s="140"/>
      <c r="G11" s="140"/>
      <c r="H11" s="140"/>
      <c r="I11" s="141"/>
    </row>
    <row r="14" spans="1:13" ht="31.5" x14ac:dyDescent="0.5">
      <c r="A14" s="138" t="s">
        <v>0</v>
      </c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</row>
  </sheetData>
  <mergeCells count="4">
    <mergeCell ref="A8:M8"/>
    <mergeCell ref="A6:M6"/>
    <mergeCell ref="A14:M14"/>
    <mergeCell ref="E11:I11"/>
  </mergeCells>
  <printOptions headings="1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49"/>
  <sheetViews>
    <sheetView topLeftCell="A13" zoomScaleNormal="100" workbookViewId="0">
      <selection activeCell="D17" sqref="D17"/>
    </sheetView>
  </sheetViews>
  <sheetFormatPr defaultColWidth="8.85546875" defaultRowHeight="15" x14ac:dyDescent="0.25"/>
  <cols>
    <col min="1" max="1" width="5.7109375" style="88" customWidth="1"/>
    <col min="2" max="2" width="16.42578125" style="88" customWidth="1"/>
    <col min="3" max="3" width="16.28515625" style="88" customWidth="1"/>
    <col min="4" max="4" width="14.7109375" style="88" customWidth="1"/>
    <col min="5" max="5" width="15.28515625" style="88" customWidth="1"/>
    <col min="6" max="6" width="16.5703125" style="88" customWidth="1"/>
    <col min="7" max="7" width="14.7109375" style="88" customWidth="1"/>
    <col min="8" max="8" width="10.85546875" style="88" customWidth="1"/>
    <col min="9" max="9" width="8.7109375" style="88" customWidth="1"/>
    <col min="10" max="10" width="10.7109375" style="88" customWidth="1"/>
    <col min="11" max="11" width="13" style="88" customWidth="1"/>
    <col min="12" max="12" width="11.5703125" style="88" customWidth="1"/>
    <col min="13" max="13" width="10.7109375" style="58" customWidth="1"/>
    <col min="14" max="16384" width="8.85546875" style="88"/>
  </cols>
  <sheetData>
    <row r="2" spans="1:16" s="86" customFormat="1" ht="19.899999999999999" customHeight="1" x14ac:dyDescent="0.3">
      <c r="A2" s="85" t="s">
        <v>0</v>
      </c>
      <c r="D2" s="155"/>
      <c r="E2" s="155"/>
      <c r="F2" s="155"/>
      <c r="G2" s="155"/>
      <c r="H2" s="155"/>
      <c r="I2" s="155"/>
      <c r="J2" s="155"/>
      <c r="M2" s="87"/>
    </row>
    <row r="3" spans="1:16" s="86" customFormat="1" ht="19.899999999999999" customHeight="1" x14ac:dyDescent="0.3">
      <c r="A3" s="85" t="s">
        <v>161</v>
      </c>
      <c r="E3" s="143" t="s">
        <v>170</v>
      </c>
      <c r="F3" s="143"/>
      <c r="G3" s="143"/>
      <c r="M3" s="87"/>
    </row>
    <row r="4" spans="1:16" x14ac:dyDescent="0.25">
      <c r="D4" s="147"/>
      <c r="E4" s="147"/>
      <c r="F4" s="147"/>
      <c r="G4" s="147"/>
      <c r="H4" s="147"/>
      <c r="I4" s="147"/>
      <c r="J4" s="147"/>
    </row>
    <row r="5" spans="1:16" s="89" customFormat="1" ht="44.45" customHeight="1" x14ac:dyDescent="0.2">
      <c r="A5" s="89" t="s">
        <v>1</v>
      </c>
      <c r="B5" s="89" t="s">
        <v>2</v>
      </c>
      <c r="C5" s="90" t="s">
        <v>3</v>
      </c>
      <c r="D5" s="90" t="s">
        <v>4</v>
      </c>
      <c r="E5" s="90" t="s">
        <v>5</v>
      </c>
      <c r="F5" s="90" t="s">
        <v>6</v>
      </c>
      <c r="G5" s="90" t="s">
        <v>8</v>
      </c>
      <c r="H5" s="90" t="s">
        <v>159</v>
      </c>
      <c r="I5" s="90"/>
      <c r="J5" s="90" t="s">
        <v>145</v>
      </c>
      <c r="K5" s="90" t="s">
        <v>7</v>
      </c>
      <c r="M5" s="91" t="s">
        <v>146</v>
      </c>
    </row>
    <row r="6" spans="1:16" x14ac:dyDescent="0.25">
      <c r="C6" s="52"/>
      <c r="D6" s="52"/>
      <c r="E6" s="52"/>
      <c r="F6" s="52"/>
      <c r="G6" s="52"/>
      <c r="H6" s="56"/>
      <c r="I6" s="56"/>
      <c r="J6" s="56"/>
      <c r="K6" s="56"/>
      <c r="P6" s="59"/>
    </row>
    <row r="7" spans="1:16" s="61" customFormat="1" x14ac:dyDescent="0.25">
      <c r="A7" s="61" t="s">
        <v>9</v>
      </c>
      <c r="B7" s="61" t="s">
        <v>10</v>
      </c>
      <c r="C7" s="53">
        <f>general!S76</f>
        <v>175569</v>
      </c>
      <c r="D7" s="53">
        <f>SUM(general!S6:S19)</f>
        <v>76616</v>
      </c>
      <c r="E7" s="53">
        <f>general!T77</f>
        <v>-15000</v>
      </c>
      <c r="F7" s="53">
        <f>SUM(C7-D7+E7)</f>
        <v>83953</v>
      </c>
      <c r="G7" s="62">
        <v>67165737</v>
      </c>
      <c r="H7" s="92">
        <f>F7/(G7/1000)</f>
        <v>1.2499378961627416</v>
      </c>
      <c r="I7" s="92"/>
      <c r="J7" s="92">
        <v>1.325591</v>
      </c>
      <c r="K7" s="92">
        <f>H7-J7</f>
        <v>-7.5653103837258318E-2</v>
      </c>
      <c r="M7" s="62">
        <v>67165737</v>
      </c>
    </row>
    <row r="8" spans="1:16" s="61" customFormat="1" x14ac:dyDescent="0.25">
      <c r="C8" s="53"/>
      <c r="D8" s="53"/>
      <c r="E8" s="53"/>
      <c r="F8" s="93"/>
      <c r="G8" s="62"/>
      <c r="H8" s="92"/>
      <c r="I8" s="92"/>
      <c r="J8" s="92"/>
      <c r="K8" s="92"/>
      <c r="M8" s="62"/>
    </row>
    <row r="9" spans="1:16" x14ac:dyDescent="0.25">
      <c r="A9" s="61" t="s">
        <v>11</v>
      </c>
      <c r="B9" s="61" t="s">
        <v>12</v>
      </c>
      <c r="C9" s="53">
        <f>highway!R41</f>
        <v>464027</v>
      </c>
      <c r="D9" s="53">
        <f>SUM(highway!R5:R16)</f>
        <v>214400</v>
      </c>
      <c r="E9" s="53">
        <f>highway!S42</f>
        <v>-11000</v>
      </c>
      <c r="F9" s="53">
        <f>SUM(C9-D9+E9)</f>
        <v>238627</v>
      </c>
      <c r="G9" s="62">
        <v>67165737</v>
      </c>
      <c r="H9" s="92">
        <f>F9/(G9/1000)</f>
        <v>3.5528084803119189</v>
      </c>
      <c r="I9" s="92"/>
      <c r="J9" s="92">
        <v>3.2512300000000001</v>
      </c>
      <c r="K9" s="92">
        <f>H9-J9</f>
        <v>0.30157848031191881</v>
      </c>
      <c r="L9" s="61"/>
      <c r="M9" s="62">
        <v>67165737</v>
      </c>
    </row>
    <row r="10" spans="1:16" s="61" customFormat="1" x14ac:dyDescent="0.25">
      <c r="C10" s="53"/>
      <c r="D10" s="53"/>
      <c r="E10" s="54" t="s">
        <v>167</v>
      </c>
      <c r="F10" s="94"/>
      <c r="G10" s="62"/>
      <c r="H10" s="92"/>
      <c r="I10" s="92"/>
      <c r="J10" s="92"/>
      <c r="K10" s="92"/>
      <c r="M10" s="62"/>
    </row>
    <row r="11" spans="1:16" x14ac:dyDescent="0.25">
      <c r="A11" s="61" t="s">
        <v>13</v>
      </c>
      <c r="B11" s="61" t="s">
        <v>14</v>
      </c>
      <c r="C11" s="53">
        <v>14500</v>
      </c>
      <c r="D11" s="53">
        <v>0</v>
      </c>
      <c r="E11" s="53">
        <v>0</v>
      </c>
      <c r="F11" s="53">
        <f>SUM(C11-D11+E11)</f>
        <v>14500</v>
      </c>
      <c r="G11" s="62">
        <v>68562122</v>
      </c>
      <c r="H11" s="92">
        <f>F11/(G11/1000)</f>
        <v>0.2114870365301704</v>
      </c>
      <c r="I11" s="92"/>
      <c r="J11" s="92">
        <v>0.13126499999999999</v>
      </c>
      <c r="K11" s="92">
        <f>H11-J11</f>
        <v>8.0222036530170404E-2</v>
      </c>
      <c r="L11" s="61"/>
      <c r="M11" s="62">
        <v>68562122</v>
      </c>
    </row>
    <row r="12" spans="1:16" x14ac:dyDescent="0.25">
      <c r="A12" s="61"/>
      <c r="B12" s="61"/>
      <c r="C12" s="54" t="s">
        <v>168</v>
      </c>
      <c r="D12" s="53"/>
      <c r="E12" s="53"/>
      <c r="F12" s="53"/>
      <c r="G12" s="52"/>
      <c r="H12" s="56"/>
      <c r="I12" s="56"/>
      <c r="J12" s="56"/>
      <c r="K12" s="56"/>
    </row>
    <row r="13" spans="1:16" x14ac:dyDescent="0.25">
      <c r="A13" s="61"/>
      <c r="B13" s="61"/>
      <c r="C13" s="54"/>
      <c r="D13" s="53"/>
      <c r="E13" s="53"/>
      <c r="F13" s="53"/>
      <c r="G13" s="52"/>
      <c r="H13" s="56"/>
      <c r="I13" s="56"/>
      <c r="J13" s="56"/>
      <c r="K13" s="56"/>
    </row>
    <row r="14" spans="1:16" s="95" customFormat="1" ht="15.75" thickBot="1" x14ac:dyDescent="0.3">
      <c r="B14" s="96" t="s">
        <v>16</v>
      </c>
      <c r="C14" s="97">
        <f>SUM(C7,C9,C11)</f>
        <v>654096</v>
      </c>
      <c r="D14" s="97">
        <f t="shared" ref="D14:E14" si="0">SUM(D7,D9,D11)</f>
        <v>291016</v>
      </c>
      <c r="E14" s="97">
        <f t="shared" si="0"/>
        <v>-26000</v>
      </c>
      <c r="F14" s="98">
        <f>SUM(C14-D14+E14)</f>
        <v>337080</v>
      </c>
      <c r="G14" s="97"/>
      <c r="H14" s="99">
        <f>SUM(H7:H9)</f>
        <v>4.8027463764746603</v>
      </c>
      <c r="I14" s="99"/>
      <c r="J14" s="99">
        <f>SUM(J7:J9)</f>
        <v>4.5768209999999998</v>
      </c>
      <c r="K14" s="99">
        <f>SUM(K7:K11)</f>
        <v>0.30614741300483089</v>
      </c>
      <c r="M14" s="100"/>
    </row>
    <row r="15" spans="1:16" s="61" customFormat="1" ht="15.75" thickTop="1" x14ac:dyDescent="0.25">
      <c r="B15" s="96"/>
      <c r="C15" s="53"/>
      <c r="D15" s="53"/>
      <c r="E15" s="53"/>
      <c r="F15" s="55"/>
      <c r="G15" s="53"/>
      <c r="H15" s="92"/>
      <c r="I15" s="92"/>
      <c r="J15" s="92"/>
      <c r="K15" s="92"/>
      <c r="M15" s="62"/>
    </row>
    <row r="16" spans="1:16" x14ac:dyDescent="0.25">
      <c r="C16" s="52"/>
      <c r="D16" s="52"/>
      <c r="E16" s="52"/>
      <c r="F16" s="52"/>
      <c r="G16" s="52"/>
      <c r="H16" s="56"/>
      <c r="I16" s="56"/>
      <c r="J16" s="56"/>
      <c r="K16" s="56"/>
    </row>
    <row r="17" spans="2:15" x14ac:dyDescent="0.25">
      <c r="C17" s="52"/>
      <c r="D17" s="52"/>
      <c r="E17" s="52"/>
      <c r="F17" s="52"/>
      <c r="G17" s="52"/>
      <c r="H17" s="56"/>
      <c r="I17" s="56"/>
      <c r="J17" s="56"/>
      <c r="K17" s="56"/>
      <c r="L17" s="52"/>
    </row>
    <row r="18" spans="2:15" s="101" customFormat="1" ht="30" customHeight="1" x14ac:dyDescent="0.2">
      <c r="C18" s="102" t="str">
        <f>C5</f>
        <v>APPROPRIATIONS</v>
      </c>
      <c r="D18" s="102" t="str">
        <f t="shared" ref="D18:F18" si="1">D5</f>
        <v>ESTIMATED REVENUES</v>
      </c>
      <c r="E18" s="102" t="str">
        <f t="shared" si="1"/>
        <v>UNEXPENDED FUND BALANCE</v>
      </c>
      <c r="F18" s="102" t="str">
        <f t="shared" si="1"/>
        <v>AMOUNT TO BE RAISED BY TAXES</v>
      </c>
      <c r="G18" s="103"/>
      <c r="H18" s="104"/>
      <c r="I18" s="104"/>
      <c r="J18" s="104"/>
      <c r="K18" s="104"/>
      <c r="L18" s="103"/>
      <c r="M18" s="105"/>
    </row>
    <row r="19" spans="2:15" s="101" customFormat="1" ht="34.15" customHeight="1" x14ac:dyDescent="0.25">
      <c r="B19" s="101">
        <v>2020</v>
      </c>
      <c r="C19" s="102">
        <f>C14</f>
        <v>654096</v>
      </c>
      <c r="D19" s="102">
        <f>D14</f>
        <v>291016</v>
      </c>
      <c r="E19" s="102">
        <f>E14</f>
        <v>-26000</v>
      </c>
      <c r="F19" s="102">
        <f>F14</f>
        <v>337080</v>
      </c>
      <c r="G19" s="59">
        <f t="shared" ref="G19:G24" si="2">SUM(F19-F20)/F20</f>
        <v>6.3256641411114548E-2</v>
      </c>
      <c r="H19" s="106"/>
      <c r="I19" s="104"/>
      <c r="J19" s="104"/>
      <c r="K19" s="104"/>
      <c r="L19" s="103"/>
      <c r="M19" s="105"/>
    </row>
    <row r="20" spans="2:15" s="101" customFormat="1" ht="15" customHeight="1" x14ac:dyDescent="0.25">
      <c r="B20" s="101">
        <v>2019</v>
      </c>
      <c r="C20" s="107">
        <v>634403</v>
      </c>
      <c r="D20" s="107">
        <v>304877</v>
      </c>
      <c r="E20" s="107">
        <v>12500</v>
      </c>
      <c r="F20" s="107">
        <v>317026</v>
      </c>
      <c r="G20" s="59">
        <f t="shared" si="2"/>
        <v>3.9034334482623001E-2</v>
      </c>
      <c r="H20" s="104"/>
      <c r="I20" s="104"/>
      <c r="J20" s="104"/>
      <c r="K20" s="104"/>
      <c r="L20" s="103"/>
      <c r="M20" s="105"/>
    </row>
    <row r="21" spans="2:15" s="101" customFormat="1" ht="15" customHeight="1" x14ac:dyDescent="0.25">
      <c r="B21" s="88">
        <v>2018</v>
      </c>
      <c r="C21" s="52">
        <v>623806</v>
      </c>
      <c r="D21" s="52">
        <v>302190</v>
      </c>
      <c r="E21" s="52">
        <v>16500</v>
      </c>
      <c r="F21" s="52">
        <v>305116</v>
      </c>
      <c r="G21" s="59">
        <f t="shared" si="2"/>
        <v>2.9625055258033928E-2</v>
      </c>
      <c r="H21" s="104"/>
      <c r="I21" s="104"/>
      <c r="J21" s="104"/>
      <c r="K21" s="104"/>
      <c r="L21" s="103"/>
      <c r="M21" s="105"/>
    </row>
    <row r="22" spans="2:15" x14ac:dyDescent="0.25">
      <c r="B22" s="88">
        <v>2017</v>
      </c>
      <c r="C22" s="52">
        <v>647088</v>
      </c>
      <c r="D22" s="52">
        <v>326624</v>
      </c>
      <c r="E22" s="52">
        <v>24127</v>
      </c>
      <c r="F22" s="52">
        <v>296337</v>
      </c>
      <c r="G22" s="59">
        <f t="shared" si="2"/>
        <v>1.2034984785511573E-2</v>
      </c>
      <c r="H22" s="56"/>
      <c r="I22" s="56"/>
      <c r="J22" s="56"/>
      <c r="K22" s="57"/>
      <c r="L22" s="52"/>
    </row>
    <row r="23" spans="2:15" x14ac:dyDescent="0.25">
      <c r="B23" s="88">
        <v>2016</v>
      </c>
      <c r="C23" s="52">
        <v>590910</v>
      </c>
      <c r="D23" s="52">
        <v>273097</v>
      </c>
      <c r="E23" s="52">
        <v>25000</v>
      </c>
      <c r="F23" s="52">
        <v>292813</v>
      </c>
      <c r="G23" s="59">
        <f t="shared" si="2"/>
        <v>5.7342389675481074E-2</v>
      </c>
      <c r="H23" s="56"/>
      <c r="I23" s="56"/>
      <c r="J23" s="59"/>
      <c r="K23" s="60"/>
      <c r="L23" s="52"/>
    </row>
    <row r="24" spans="2:15" x14ac:dyDescent="0.25">
      <c r="B24" s="88">
        <v>2015</v>
      </c>
      <c r="C24" s="52">
        <v>588368</v>
      </c>
      <c r="D24" s="52">
        <v>264935</v>
      </c>
      <c r="E24" s="52">
        <v>46500</v>
      </c>
      <c r="F24" s="52">
        <v>276933</v>
      </c>
      <c r="G24" s="59">
        <f t="shared" si="2"/>
        <v>0.13515274982476708</v>
      </c>
      <c r="H24" s="56"/>
      <c r="I24" s="56"/>
      <c r="J24" s="56"/>
      <c r="K24" s="60"/>
      <c r="L24" s="61"/>
      <c r="M24" s="62"/>
      <c r="N24" s="61"/>
      <c r="O24" s="61"/>
    </row>
    <row r="25" spans="2:15" x14ac:dyDescent="0.25">
      <c r="B25" s="88">
        <v>2014</v>
      </c>
      <c r="C25" s="52">
        <v>585316</v>
      </c>
      <c r="D25" s="52">
        <v>253455</v>
      </c>
      <c r="E25" s="52">
        <v>87900</v>
      </c>
      <c r="F25" s="52">
        <f>C25-D25-E25</f>
        <v>243961</v>
      </c>
      <c r="G25" s="59">
        <f t="shared" ref="G25:G26" si="3">SUM(F25-F26)/F26</f>
        <v>4.9407463168082588E-2</v>
      </c>
      <c r="H25" s="56"/>
      <c r="I25" s="56"/>
      <c r="J25" s="56"/>
      <c r="K25" s="56"/>
      <c r="L25" s="63"/>
    </row>
    <row r="26" spans="2:15" x14ac:dyDescent="0.25">
      <c r="B26" s="88">
        <v>2013</v>
      </c>
      <c r="C26" s="52">
        <v>539820</v>
      </c>
      <c r="D26" s="52">
        <v>219095</v>
      </c>
      <c r="E26" s="52">
        <v>88250</v>
      </c>
      <c r="F26" s="52">
        <f>C26-D26-E26</f>
        <v>232475</v>
      </c>
      <c r="G26" s="59">
        <f t="shared" si="3"/>
        <v>4.6963030349430529E-2</v>
      </c>
      <c r="H26" s="56"/>
      <c r="I26" s="56"/>
      <c r="J26" s="56"/>
      <c r="K26" s="56"/>
    </row>
    <row r="27" spans="2:15" x14ac:dyDescent="0.25">
      <c r="B27" s="88">
        <v>2012</v>
      </c>
      <c r="C27" s="52">
        <v>448344</v>
      </c>
      <c r="D27" s="52">
        <v>220245</v>
      </c>
      <c r="E27" s="52">
        <v>7000</v>
      </c>
      <c r="F27" s="52">
        <v>222047</v>
      </c>
      <c r="G27" s="59">
        <f>SUM(F27-F28)/F28</f>
        <v>8.9758438932459092E-2</v>
      </c>
      <c r="H27" s="56"/>
      <c r="I27" s="56"/>
      <c r="J27" s="56"/>
      <c r="K27" s="56"/>
    </row>
    <row r="28" spans="2:15" x14ac:dyDescent="0.25">
      <c r="B28" s="88">
        <v>2011</v>
      </c>
      <c r="C28" s="52"/>
      <c r="D28" s="52"/>
      <c r="E28" s="52" t="s">
        <v>15</v>
      </c>
      <c r="F28" s="52">
        <f>59107+144651</f>
        <v>203758</v>
      </c>
      <c r="G28" s="52"/>
      <c r="H28" s="56"/>
      <c r="I28" s="56"/>
      <c r="J28" s="56"/>
      <c r="K28" s="108"/>
      <c r="L28" s="109"/>
    </row>
    <row r="29" spans="2:15" ht="15.75" thickBot="1" x14ac:dyDescent="0.3">
      <c r="C29" s="52"/>
      <c r="D29" s="52"/>
      <c r="E29" s="52"/>
      <c r="J29" s="110"/>
      <c r="K29" s="142"/>
      <c r="L29" s="142"/>
      <c r="M29" s="64"/>
    </row>
    <row r="30" spans="2:15" ht="15.75" thickBot="1" x14ac:dyDescent="0.3">
      <c r="B30" s="63"/>
      <c r="C30" s="64"/>
      <c r="D30" s="63"/>
      <c r="E30" s="152" t="s">
        <v>152</v>
      </c>
      <c r="F30" s="153"/>
      <c r="G30" s="153"/>
      <c r="H30" s="153"/>
      <c r="I30" s="154"/>
      <c r="J30" s="63"/>
      <c r="K30" s="63"/>
      <c r="L30" s="63"/>
      <c r="M30" s="64"/>
    </row>
    <row r="31" spans="2:15" x14ac:dyDescent="0.25">
      <c r="B31" s="65" t="s">
        <v>164</v>
      </c>
      <c r="C31" s="66">
        <f>F19</f>
        <v>337080</v>
      </c>
      <c r="D31" s="63"/>
      <c r="E31" s="144" t="s">
        <v>162</v>
      </c>
      <c r="F31" s="145"/>
      <c r="G31" s="111"/>
      <c r="H31" s="67"/>
      <c r="I31" s="68">
        <v>317026</v>
      </c>
      <c r="J31" s="64"/>
      <c r="K31" s="148"/>
      <c r="L31" s="148"/>
      <c r="M31" s="64"/>
    </row>
    <row r="32" spans="2:15" x14ac:dyDescent="0.25">
      <c r="B32" s="69" t="s">
        <v>138</v>
      </c>
      <c r="C32" s="70">
        <f>F20</f>
        <v>317026</v>
      </c>
      <c r="D32" s="63"/>
      <c r="E32" s="146" t="s">
        <v>147</v>
      </c>
      <c r="F32" s="142"/>
      <c r="G32" s="112">
        <v>1.0014000000000001</v>
      </c>
      <c r="H32" s="71">
        <f>SUM(I32-I31)</f>
        <v>443.83640000002924</v>
      </c>
      <c r="I32" s="72">
        <f>SUM(I31*G32)</f>
        <v>317469.83640000003</v>
      </c>
      <c r="J32" s="64"/>
      <c r="K32" s="148"/>
      <c r="L32" s="148"/>
      <c r="M32" s="64"/>
    </row>
    <row r="33" spans="2:13" x14ac:dyDescent="0.25">
      <c r="B33" s="113" t="s">
        <v>97</v>
      </c>
      <c r="C33" s="114">
        <f>SUM(C31-C32)</f>
        <v>20054</v>
      </c>
      <c r="D33" s="63"/>
      <c r="E33" s="146" t="s">
        <v>148</v>
      </c>
      <c r="F33" s="142"/>
      <c r="G33" s="112">
        <v>1.02</v>
      </c>
      <c r="H33" s="71">
        <f>SUM(I33-I32)</f>
        <v>6349.3967280000215</v>
      </c>
      <c r="I33" s="72">
        <f>SUM(I32*G33)</f>
        <v>323819.23312800005</v>
      </c>
      <c r="J33" s="64"/>
      <c r="K33" s="149"/>
      <c r="L33" s="149"/>
      <c r="M33" s="64"/>
    </row>
    <row r="34" spans="2:13" x14ac:dyDescent="0.25">
      <c r="B34" s="69"/>
      <c r="C34" s="70"/>
      <c r="D34" s="63"/>
      <c r="E34" s="146" t="s">
        <v>163</v>
      </c>
      <c r="F34" s="142"/>
      <c r="G34" s="84"/>
      <c r="H34" s="73"/>
      <c r="I34" s="74">
        <f>I33</f>
        <v>323819.23312800005</v>
      </c>
      <c r="J34" s="63"/>
      <c r="K34" s="83"/>
      <c r="L34" s="63"/>
      <c r="M34" s="64"/>
    </row>
    <row r="35" spans="2:13" x14ac:dyDescent="0.25">
      <c r="B35" s="69"/>
      <c r="C35" s="70">
        <f>C33</f>
        <v>20054</v>
      </c>
      <c r="D35" s="64"/>
      <c r="E35" s="146"/>
      <c r="F35" s="142"/>
      <c r="G35" s="64"/>
      <c r="H35" s="73"/>
      <c r="I35" s="72"/>
      <c r="J35" s="75"/>
      <c r="K35" s="63"/>
      <c r="L35" s="63"/>
      <c r="M35" s="64"/>
    </row>
    <row r="36" spans="2:13" x14ac:dyDescent="0.25">
      <c r="B36" s="69"/>
      <c r="C36" s="70">
        <f>F20</f>
        <v>317026</v>
      </c>
      <c r="D36" s="63"/>
      <c r="E36" s="146" t="s">
        <v>150</v>
      </c>
      <c r="F36" s="142"/>
      <c r="G36" s="115"/>
      <c r="H36" s="73"/>
      <c r="I36" s="72">
        <f>I34</f>
        <v>323819.23312800005</v>
      </c>
      <c r="J36" s="116"/>
      <c r="K36" s="83"/>
      <c r="L36" s="63"/>
      <c r="M36" s="64"/>
    </row>
    <row r="37" spans="2:13" x14ac:dyDescent="0.25">
      <c r="B37" s="113" t="s">
        <v>98</v>
      </c>
      <c r="C37" s="117">
        <f>SUM(C35/C36)</f>
        <v>6.3256641411114548E-2</v>
      </c>
      <c r="D37" s="63"/>
      <c r="E37" s="146" t="s">
        <v>149</v>
      </c>
      <c r="F37" s="142"/>
      <c r="G37" s="142"/>
      <c r="H37" s="73"/>
      <c r="I37" s="72">
        <f>F19</f>
        <v>337080</v>
      </c>
      <c r="J37" s="83"/>
      <c r="K37" s="76"/>
      <c r="L37" s="63"/>
      <c r="M37" s="64"/>
    </row>
    <row r="38" spans="2:13" ht="15.75" thickBot="1" x14ac:dyDescent="0.3">
      <c r="B38" s="77"/>
      <c r="C38" s="78"/>
      <c r="D38" s="63"/>
      <c r="E38" s="150" t="s">
        <v>151</v>
      </c>
      <c r="F38" s="151"/>
      <c r="G38" s="151"/>
      <c r="H38" s="79"/>
      <c r="I38" s="80">
        <f>SUM(I36-I37)</f>
        <v>-13260.766871999949</v>
      </c>
      <c r="J38" s="118" t="s">
        <v>165</v>
      </c>
      <c r="K38" s="116"/>
      <c r="L38" s="63"/>
      <c r="M38" s="64"/>
    </row>
    <row r="39" spans="2:13" x14ac:dyDescent="0.25">
      <c r="B39" s="63"/>
      <c r="C39" s="63"/>
      <c r="D39" s="63"/>
      <c r="E39" s="81"/>
      <c r="F39" s="82"/>
      <c r="G39" s="64"/>
      <c r="H39" s="73"/>
      <c r="I39" s="73"/>
      <c r="J39" s="83"/>
      <c r="K39" s="119"/>
      <c r="L39" s="63"/>
      <c r="M39" s="64"/>
    </row>
    <row r="40" spans="2:13" x14ac:dyDescent="0.25">
      <c r="B40" s="63"/>
      <c r="C40" s="63"/>
      <c r="D40" s="63"/>
      <c r="E40" s="156"/>
      <c r="F40" s="156"/>
      <c r="G40" s="64"/>
      <c r="H40" s="64"/>
      <c r="I40" s="64"/>
      <c r="J40" s="83"/>
      <c r="K40" s="84"/>
      <c r="L40" s="63"/>
      <c r="M40" s="64"/>
    </row>
    <row r="41" spans="2:13" x14ac:dyDescent="0.25">
      <c r="B41" s="63"/>
      <c r="C41" s="120"/>
      <c r="D41" s="63"/>
      <c r="E41" s="63"/>
      <c r="F41" s="63"/>
      <c r="G41" s="63"/>
      <c r="H41" s="64"/>
      <c r="I41" s="64"/>
      <c r="J41" s="83"/>
      <c r="K41" s="63"/>
      <c r="L41" s="63"/>
      <c r="M41" s="64"/>
    </row>
    <row r="42" spans="2:13" x14ac:dyDescent="0.25">
      <c r="H42" s="58"/>
      <c r="I42" s="58"/>
    </row>
    <row r="43" spans="2:13" x14ac:dyDescent="0.25">
      <c r="C43" s="63"/>
      <c r="D43" s="63"/>
      <c r="E43" s="121"/>
      <c r="F43" s="63"/>
      <c r="G43" s="63"/>
      <c r="H43" s="58"/>
      <c r="I43" s="58"/>
    </row>
    <row r="44" spans="2:13" x14ac:dyDescent="0.25">
      <c r="C44" s="63"/>
      <c r="D44" s="63"/>
      <c r="E44" s="121"/>
      <c r="F44" s="63"/>
      <c r="G44" s="63"/>
      <c r="H44" s="58"/>
      <c r="I44" s="58"/>
    </row>
    <row r="45" spans="2:13" x14ac:dyDescent="0.25">
      <c r="C45" s="63"/>
      <c r="D45" s="63"/>
      <c r="E45" s="121"/>
      <c r="F45" s="63"/>
      <c r="G45" s="63"/>
    </row>
    <row r="46" spans="2:13" x14ac:dyDescent="0.25">
      <c r="C46" s="63"/>
      <c r="D46" s="63"/>
      <c r="E46" s="121"/>
      <c r="F46" s="63"/>
      <c r="G46" s="63"/>
    </row>
    <row r="47" spans="2:13" x14ac:dyDescent="0.25">
      <c r="C47" s="63"/>
      <c r="D47" s="63"/>
      <c r="E47" s="121"/>
      <c r="F47" s="63"/>
      <c r="G47" s="63"/>
    </row>
    <row r="48" spans="2:13" x14ac:dyDescent="0.25">
      <c r="C48" s="63"/>
      <c r="D48" s="63"/>
      <c r="E48" s="121"/>
      <c r="F48" s="63"/>
      <c r="G48" s="63"/>
    </row>
    <row r="49" spans="5:5" x14ac:dyDescent="0.25">
      <c r="E49" s="122"/>
    </row>
  </sheetData>
  <mergeCells count="17">
    <mergeCell ref="E38:G38"/>
    <mergeCell ref="E37:G37"/>
    <mergeCell ref="E30:I30"/>
    <mergeCell ref="D2:J2"/>
    <mergeCell ref="E40:F40"/>
    <mergeCell ref="E36:F36"/>
    <mergeCell ref="K29:L29"/>
    <mergeCell ref="E3:G3"/>
    <mergeCell ref="E31:F31"/>
    <mergeCell ref="E32:F32"/>
    <mergeCell ref="E35:F35"/>
    <mergeCell ref="D4:J4"/>
    <mergeCell ref="K31:L31"/>
    <mergeCell ref="K33:L33"/>
    <mergeCell ref="K32:L32"/>
    <mergeCell ref="E33:F33"/>
    <mergeCell ref="E34:F34"/>
  </mergeCells>
  <printOptions gridLines="1"/>
  <pageMargins left="0.45" right="0.45" top="0.75" bottom="0.75" header="0.3" footer="0.3"/>
  <pageSetup scale="70" orientation="landscape" useFirstPageNumber="1" r:id="rId1"/>
  <headerFooter>
    <oddFooter>&amp;L&amp;D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workbookViewId="0">
      <pane xSplit="2" ySplit="2" topLeftCell="I3" activePane="bottomRight" state="frozen"/>
      <selection pane="topRight" activeCell="C1" sqref="C1"/>
      <selection pane="bottomLeft" activeCell="A3" sqref="A3"/>
      <selection pane="bottomRight" activeCell="N39" sqref="N39"/>
    </sheetView>
  </sheetViews>
  <sheetFormatPr defaultRowHeight="15" x14ac:dyDescent="0.25"/>
  <cols>
    <col min="1" max="1" width="3.28515625" customWidth="1"/>
    <col min="2" max="2" width="35.28515625" style="21" customWidth="1"/>
    <col min="3" max="6" width="9.7109375" hidden="1" customWidth="1"/>
    <col min="7" max="8" width="9.7109375" style="21" hidden="1" customWidth="1"/>
    <col min="9" max="19" width="9.7109375" style="21" customWidth="1"/>
    <col min="20" max="20" width="10" bestFit="1" customWidth="1"/>
  </cols>
  <sheetData>
    <row r="1" spans="1:20" s="21" customFormat="1" ht="28.9" customHeight="1" thickBot="1" x14ac:dyDescent="0.3">
      <c r="A1" s="19"/>
      <c r="B1" s="19"/>
      <c r="C1" s="23" t="s">
        <v>17</v>
      </c>
      <c r="D1" s="23" t="s">
        <v>18</v>
      </c>
      <c r="E1" s="23" t="s">
        <v>17</v>
      </c>
      <c r="F1" s="23" t="s">
        <v>18</v>
      </c>
      <c r="G1" s="23" t="s">
        <v>17</v>
      </c>
      <c r="H1" s="23" t="s">
        <v>18</v>
      </c>
      <c r="I1" s="23" t="s">
        <v>17</v>
      </c>
      <c r="J1" s="23" t="s">
        <v>18</v>
      </c>
      <c r="K1" s="23" t="s">
        <v>17</v>
      </c>
      <c r="L1" s="23" t="s">
        <v>18</v>
      </c>
      <c r="M1" s="23" t="s">
        <v>17</v>
      </c>
      <c r="N1" s="23" t="s">
        <v>18</v>
      </c>
      <c r="O1" s="23" t="s">
        <v>17</v>
      </c>
      <c r="P1" s="23" t="s">
        <v>18</v>
      </c>
      <c r="Q1" s="47" t="s">
        <v>19</v>
      </c>
      <c r="R1" s="48" t="s">
        <v>20</v>
      </c>
      <c r="S1" s="49" t="s">
        <v>17</v>
      </c>
    </row>
    <row r="2" spans="1:20" ht="16.5" thickTop="1" thickBot="1" x14ac:dyDescent="0.3">
      <c r="A2" s="2"/>
      <c r="B2" s="20"/>
      <c r="C2" s="3" t="s">
        <v>21</v>
      </c>
      <c r="D2" s="3" t="s">
        <v>111</v>
      </c>
      <c r="E2" s="3" t="s">
        <v>22</v>
      </c>
      <c r="F2" s="3" t="s">
        <v>112</v>
      </c>
      <c r="G2" s="24" t="s">
        <v>23</v>
      </c>
      <c r="H2" s="24" t="s">
        <v>110</v>
      </c>
      <c r="I2" s="24" t="s">
        <v>100</v>
      </c>
      <c r="J2" s="24" t="s">
        <v>122</v>
      </c>
      <c r="K2" s="24" t="s">
        <v>109</v>
      </c>
      <c r="L2" s="24" t="s">
        <v>139</v>
      </c>
      <c r="M2" s="24" t="s">
        <v>123</v>
      </c>
      <c r="N2" s="24" t="s">
        <v>153</v>
      </c>
      <c r="O2" s="24" t="s">
        <v>140</v>
      </c>
      <c r="P2" s="24" t="s">
        <v>154</v>
      </c>
      <c r="Q2" s="24" t="s">
        <v>155</v>
      </c>
      <c r="R2" s="24" t="s">
        <v>155</v>
      </c>
      <c r="S2" s="24" t="s">
        <v>155</v>
      </c>
    </row>
    <row r="3" spans="1:20" ht="15.75" thickTop="1" x14ac:dyDescent="0.25">
      <c r="B3" s="4" t="s">
        <v>116</v>
      </c>
      <c r="C3" s="5"/>
      <c r="D3" s="5"/>
      <c r="E3" s="5"/>
      <c r="F3" s="5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20" x14ac:dyDescent="0.25">
      <c r="A4" s="4"/>
      <c r="B4" s="17" t="s">
        <v>80</v>
      </c>
      <c r="C4" s="5">
        <v>155630</v>
      </c>
      <c r="D4" s="5">
        <v>155630</v>
      </c>
      <c r="E4" s="5">
        <v>164264</v>
      </c>
      <c r="F4" s="5">
        <v>164264</v>
      </c>
      <c r="G4" s="16">
        <v>202195</v>
      </c>
      <c r="H4" s="16">
        <v>202195</v>
      </c>
      <c r="I4" s="16">
        <v>216190</v>
      </c>
      <c r="J4" s="16">
        <v>216190</v>
      </c>
      <c r="K4" s="16">
        <v>210692</v>
      </c>
      <c r="L4" s="16">
        <v>210692</v>
      </c>
      <c r="M4" s="16">
        <v>218668</v>
      </c>
      <c r="N4" s="16">
        <v>218668</v>
      </c>
      <c r="O4" s="16">
        <v>218812</v>
      </c>
      <c r="P4" s="16">
        <v>218812</v>
      </c>
      <c r="Q4" s="123">
        <f>SUM(Q41+Q42)-SUM(Q5:Q16)</f>
        <v>237827</v>
      </c>
      <c r="R4" s="123">
        <f>SUM(R41+R42)-SUM(R5:R16)</f>
        <v>238627</v>
      </c>
      <c r="S4" s="123">
        <f>SUM(S41+S42)-SUM(S5:S16)</f>
        <v>238627</v>
      </c>
      <c r="T4" s="50"/>
    </row>
    <row r="5" spans="1:20" x14ac:dyDescent="0.25">
      <c r="A5" s="4" t="s">
        <v>113</v>
      </c>
      <c r="B5" s="17" t="s">
        <v>81</v>
      </c>
      <c r="C5" s="5">
        <v>87820</v>
      </c>
      <c r="D5" s="5">
        <v>106033.8</v>
      </c>
      <c r="E5" s="5">
        <v>102000</v>
      </c>
      <c r="F5" s="5">
        <v>108926.12</v>
      </c>
      <c r="G5" s="16">
        <v>107000</v>
      </c>
      <c r="H5" s="16">
        <v>112496.06</v>
      </c>
      <c r="I5" s="16">
        <v>112000</v>
      </c>
      <c r="J5" s="16">
        <v>89116.55</v>
      </c>
      <c r="K5" s="16">
        <v>100000</v>
      </c>
      <c r="L5" s="16">
        <v>114540.25</v>
      </c>
      <c r="M5" s="16">
        <v>106000</v>
      </c>
      <c r="N5" s="16">
        <v>111640.79</v>
      </c>
      <c r="O5" s="16">
        <v>110000</v>
      </c>
      <c r="P5" s="16">
        <v>106236.37</v>
      </c>
      <c r="Q5" s="123">
        <v>106000</v>
      </c>
      <c r="R5" s="123">
        <v>106000</v>
      </c>
      <c r="S5" s="123">
        <v>106000</v>
      </c>
      <c r="T5" s="50"/>
    </row>
    <row r="6" spans="1:20" x14ac:dyDescent="0.25">
      <c r="A6" s="4"/>
      <c r="B6" s="17" t="s">
        <v>82</v>
      </c>
      <c r="C6" s="5">
        <v>150</v>
      </c>
      <c r="D6" s="5">
        <v>75.260000000000005</v>
      </c>
      <c r="E6" s="5">
        <v>150</v>
      </c>
      <c r="F6" s="5">
        <v>47.15</v>
      </c>
      <c r="G6" s="16">
        <v>40</v>
      </c>
      <c r="H6" s="16">
        <v>60.91</v>
      </c>
      <c r="I6" s="16">
        <v>30</v>
      </c>
      <c r="J6" s="16">
        <v>55.49</v>
      </c>
      <c r="K6" s="16">
        <v>35</v>
      </c>
      <c r="L6" s="16">
        <v>47.1</v>
      </c>
      <c r="M6" s="16">
        <v>40</v>
      </c>
      <c r="N6" s="16">
        <v>53.54</v>
      </c>
      <c r="O6" s="16">
        <v>50</v>
      </c>
      <c r="P6" s="16">
        <v>30.55</v>
      </c>
      <c r="Q6" s="123">
        <v>2000</v>
      </c>
      <c r="R6" s="123">
        <v>2000</v>
      </c>
      <c r="S6" s="123">
        <v>2000</v>
      </c>
      <c r="T6" s="50"/>
    </row>
    <row r="7" spans="1:20" x14ac:dyDescent="0.25">
      <c r="A7" s="4" t="s">
        <v>113</v>
      </c>
      <c r="B7" s="17" t="s">
        <v>136</v>
      </c>
      <c r="C7" s="5"/>
      <c r="D7" s="5">
        <v>1648.77</v>
      </c>
      <c r="E7" s="5"/>
      <c r="F7" s="5">
        <v>0</v>
      </c>
      <c r="G7" s="16"/>
      <c r="H7" s="16">
        <v>0</v>
      </c>
      <c r="I7" s="16">
        <v>0</v>
      </c>
      <c r="J7" s="16">
        <v>560.28</v>
      </c>
      <c r="K7" s="16">
        <v>200</v>
      </c>
      <c r="L7" s="16">
        <v>11818.84</v>
      </c>
      <c r="M7" s="16">
        <v>200</v>
      </c>
      <c r="N7" s="16">
        <v>17198.599999999999</v>
      </c>
      <c r="O7" s="16">
        <v>200</v>
      </c>
      <c r="P7" s="16">
        <v>3417.56</v>
      </c>
      <c r="Q7" s="123">
        <v>2000</v>
      </c>
      <c r="R7" s="123">
        <v>2000</v>
      </c>
      <c r="S7" s="123">
        <v>2000</v>
      </c>
      <c r="T7" s="50"/>
    </row>
    <row r="8" spans="1:20" x14ac:dyDescent="0.25">
      <c r="A8" s="4"/>
      <c r="B8" s="17" t="s">
        <v>103</v>
      </c>
      <c r="C8" s="7"/>
      <c r="D8" s="7"/>
      <c r="E8" s="7"/>
      <c r="F8" s="7">
        <v>1000</v>
      </c>
      <c r="G8" s="12"/>
      <c r="H8" s="12">
        <v>0</v>
      </c>
      <c r="I8" s="12">
        <v>0</v>
      </c>
      <c r="J8" s="12">
        <v>0</v>
      </c>
      <c r="K8" s="12">
        <v>0</v>
      </c>
      <c r="L8" s="12">
        <v>178.29</v>
      </c>
      <c r="M8" s="12">
        <v>0</v>
      </c>
      <c r="N8" s="12">
        <v>0</v>
      </c>
      <c r="O8" s="16">
        <v>0</v>
      </c>
      <c r="P8" s="12">
        <v>0</v>
      </c>
      <c r="Q8" s="124">
        <v>0</v>
      </c>
      <c r="R8" s="124">
        <v>0</v>
      </c>
      <c r="S8" s="124">
        <v>0</v>
      </c>
      <c r="T8" s="50"/>
    </row>
    <row r="9" spans="1:20" x14ac:dyDescent="0.25">
      <c r="A9" s="4"/>
      <c r="B9" s="17" t="s">
        <v>83</v>
      </c>
      <c r="C9" s="5"/>
      <c r="D9" s="5">
        <v>1779.7</v>
      </c>
      <c r="E9" s="5"/>
      <c r="F9" s="5">
        <v>0</v>
      </c>
      <c r="G9" s="16"/>
      <c r="H9" s="16">
        <v>0</v>
      </c>
      <c r="I9" s="16">
        <v>0</v>
      </c>
      <c r="J9" s="16">
        <v>940.75</v>
      </c>
      <c r="K9" s="16">
        <v>0</v>
      </c>
      <c r="L9" s="16">
        <v>120</v>
      </c>
      <c r="M9" s="16">
        <v>0</v>
      </c>
      <c r="N9" s="16">
        <v>242.03</v>
      </c>
      <c r="O9" s="16">
        <v>0</v>
      </c>
      <c r="P9" s="16">
        <v>231.6</v>
      </c>
      <c r="Q9" s="123">
        <v>0</v>
      </c>
      <c r="R9" s="123">
        <v>0</v>
      </c>
      <c r="S9" s="123">
        <v>0</v>
      </c>
      <c r="T9" s="50"/>
    </row>
    <row r="10" spans="1:20" x14ac:dyDescent="0.25">
      <c r="A10" s="4"/>
      <c r="B10" s="17" t="s">
        <v>115</v>
      </c>
      <c r="C10" s="5"/>
      <c r="D10" s="5"/>
      <c r="E10" s="5"/>
      <c r="F10" s="5"/>
      <c r="G10" s="16"/>
      <c r="H10" s="16"/>
      <c r="I10" s="16"/>
      <c r="J10" s="16"/>
      <c r="K10" s="16">
        <v>650</v>
      </c>
      <c r="L10" s="16"/>
      <c r="M10" s="16">
        <v>0</v>
      </c>
      <c r="N10" s="16"/>
      <c r="O10" s="16">
        <v>0</v>
      </c>
      <c r="P10" s="16">
        <v>0</v>
      </c>
      <c r="Q10" s="123">
        <v>0</v>
      </c>
      <c r="R10" s="123">
        <v>0</v>
      </c>
      <c r="S10" s="123">
        <v>0</v>
      </c>
      <c r="T10" s="50"/>
    </row>
    <row r="11" spans="1:20" x14ac:dyDescent="0.25">
      <c r="A11" s="4" t="s">
        <v>113</v>
      </c>
      <c r="B11" s="17" t="s">
        <v>132</v>
      </c>
      <c r="C11" s="7">
        <v>65000</v>
      </c>
      <c r="D11" s="7">
        <v>150956.4</v>
      </c>
      <c r="E11" s="7">
        <v>84900</v>
      </c>
      <c r="F11" s="7">
        <v>95059.04</v>
      </c>
      <c r="G11" s="12">
        <v>84900</v>
      </c>
      <c r="H11" s="12">
        <v>97591.32</v>
      </c>
      <c r="I11" s="12">
        <v>84900</v>
      </c>
      <c r="J11" s="12">
        <v>54948.58</v>
      </c>
      <c r="K11" s="12">
        <v>134318</v>
      </c>
      <c r="L11" s="12">
        <v>170071.81</v>
      </c>
      <c r="M11" s="12">
        <v>120769</v>
      </c>
      <c r="N11" s="12">
        <v>120896.58</v>
      </c>
      <c r="O11" s="16">
        <v>120896</v>
      </c>
      <c r="P11" s="12">
        <v>0</v>
      </c>
      <c r="Q11" s="124">
        <v>104400</v>
      </c>
      <c r="R11" s="124">
        <v>104400</v>
      </c>
      <c r="S11" s="124">
        <v>104400</v>
      </c>
      <c r="T11" s="125"/>
    </row>
    <row r="12" spans="1:20" x14ac:dyDescent="0.25">
      <c r="A12" s="4"/>
      <c r="B12" s="17" t="s">
        <v>133</v>
      </c>
      <c r="C12" s="7"/>
      <c r="D12" s="7"/>
      <c r="E12" s="7"/>
      <c r="F12" s="7"/>
      <c r="G12" s="12"/>
      <c r="H12" s="12"/>
      <c r="I12" s="12"/>
      <c r="J12" s="12"/>
      <c r="K12" s="12"/>
      <c r="L12" s="12"/>
      <c r="M12" s="12">
        <v>0</v>
      </c>
      <c r="N12" s="12"/>
      <c r="O12" s="16">
        <v>0</v>
      </c>
      <c r="P12" s="12"/>
      <c r="Q12" s="124">
        <v>0</v>
      </c>
      <c r="R12" s="124">
        <v>0</v>
      </c>
      <c r="S12" s="124">
        <v>0</v>
      </c>
      <c r="T12" s="50"/>
    </row>
    <row r="13" spans="1:20" x14ac:dyDescent="0.25">
      <c r="A13" s="4"/>
      <c r="B13" s="17" t="s">
        <v>104</v>
      </c>
      <c r="C13" s="7"/>
      <c r="D13" s="7"/>
      <c r="E13" s="7"/>
      <c r="F13" s="7">
        <v>202300.88</v>
      </c>
      <c r="G13" s="12"/>
      <c r="H13" s="12">
        <v>80056.41</v>
      </c>
      <c r="I13" s="12">
        <v>0</v>
      </c>
      <c r="J13" s="12">
        <v>0</v>
      </c>
      <c r="K13" s="12">
        <v>0</v>
      </c>
      <c r="L13" s="12"/>
      <c r="M13" s="12">
        <v>0</v>
      </c>
      <c r="N13" s="12"/>
      <c r="O13" s="16">
        <v>0</v>
      </c>
      <c r="P13" s="12"/>
      <c r="Q13" s="124">
        <v>0</v>
      </c>
      <c r="R13" s="124">
        <v>0</v>
      </c>
      <c r="S13" s="124">
        <v>0</v>
      </c>
      <c r="T13" s="50"/>
    </row>
    <row r="14" spans="1:20" x14ac:dyDescent="0.25">
      <c r="A14" s="4"/>
      <c r="B14" s="22" t="s">
        <v>84</v>
      </c>
      <c r="C14" s="11"/>
      <c r="D14" s="11"/>
      <c r="E14" s="11"/>
      <c r="F14" s="12">
        <v>7332.99</v>
      </c>
      <c r="G14" s="28"/>
      <c r="H14" s="12">
        <v>32775.300000000003</v>
      </c>
      <c r="I14" s="12">
        <v>0</v>
      </c>
      <c r="J14" s="12">
        <v>0</v>
      </c>
      <c r="K14" s="12">
        <v>0</v>
      </c>
      <c r="L14" s="12"/>
      <c r="M14" s="12">
        <v>0</v>
      </c>
      <c r="N14" s="12">
        <v>7540.49</v>
      </c>
      <c r="O14" s="16">
        <v>0</v>
      </c>
      <c r="P14" s="12">
        <v>1256.75</v>
      </c>
      <c r="Q14" s="124">
        <v>0</v>
      </c>
      <c r="R14" s="124">
        <v>0</v>
      </c>
      <c r="S14" s="124">
        <v>0</v>
      </c>
      <c r="T14" s="50"/>
    </row>
    <row r="15" spans="1:20" x14ac:dyDescent="0.25">
      <c r="A15" s="4"/>
      <c r="B15" s="17" t="s">
        <v>85</v>
      </c>
      <c r="C15" s="7"/>
      <c r="D15" s="7"/>
      <c r="E15" s="7"/>
      <c r="F15" s="7">
        <v>25000</v>
      </c>
      <c r="G15" s="32"/>
      <c r="H15" s="12">
        <v>51093.57</v>
      </c>
      <c r="I15" s="12">
        <v>0</v>
      </c>
      <c r="J15" s="12">
        <v>0</v>
      </c>
      <c r="K15" s="12">
        <v>15000</v>
      </c>
      <c r="L15" s="12"/>
      <c r="M15" s="12">
        <v>0</v>
      </c>
      <c r="N15" s="12"/>
      <c r="O15" s="16">
        <v>0</v>
      </c>
      <c r="P15" s="12"/>
      <c r="Q15" s="124">
        <v>0</v>
      </c>
      <c r="R15" s="124">
        <v>0</v>
      </c>
      <c r="S15" s="124">
        <v>0</v>
      </c>
      <c r="T15" s="50"/>
    </row>
    <row r="16" spans="1:20" ht="15.75" thickBot="1" x14ac:dyDescent="0.3">
      <c r="A16" s="4"/>
      <c r="B16" s="17" t="s">
        <v>105</v>
      </c>
      <c r="C16" s="14"/>
      <c r="D16" s="14"/>
      <c r="E16" s="14"/>
      <c r="F16" s="15">
        <v>250000</v>
      </c>
      <c r="G16" s="25"/>
      <c r="H16" s="29">
        <v>0</v>
      </c>
      <c r="I16" s="25">
        <v>0</v>
      </c>
      <c r="J16" s="29">
        <v>0</v>
      </c>
      <c r="K16" s="25">
        <v>0</v>
      </c>
      <c r="L16" s="29"/>
      <c r="M16" s="25">
        <v>0</v>
      </c>
      <c r="N16" s="29"/>
      <c r="O16" s="41">
        <v>0</v>
      </c>
      <c r="P16" s="29"/>
      <c r="Q16" s="126">
        <v>0</v>
      </c>
      <c r="R16" s="126">
        <v>0</v>
      </c>
      <c r="S16" s="126">
        <v>0</v>
      </c>
      <c r="T16" s="50"/>
    </row>
    <row r="17" spans="1:20" x14ac:dyDescent="0.25">
      <c r="A17" s="4"/>
      <c r="B17" s="17" t="s">
        <v>117</v>
      </c>
      <c r="C17" s="5">
        <f t="shared" ref="C17:M17" si="0">ROUND(SUM(C3:C16),5)</f>
        <v>308600</v>
      </c>
      <c r="D17" s="5">
        <f t="shared" si="0"/>
        <v>416123.93</v>
      </c>
      <c r="E17" s="5">
        <f t="shared" si="0"/>
        <v>351314</v>
      </c>
      <c r="F17" s="5">
        <f t="shared" si="0"/>
        <v>853930.18</v>
      </c>
      <c r="G17" s="16">
        <f t="shared" si="0"/>
        <v>394135</v>
      </c>
      <c r="H17" s="16">
        <f t="shared" si="0"/>
        <v>576268.56999999995</v>
      </c>
      <c r="I17" s="16">
        <f t="shared" si="0"/>
        <v>413120</v>
      </c>
      <c r="J17" s="16">
        <f t="shared" si="0"/>
        <v>361811.65</v>
      </c>
      <c r="K17" s="16">
        <f t="shared" si="0"/>
        <v>460895</v>
      </c>
      <c r="L17" s="16">
        <f t="shared" si="0"/>
        <v>507468.29</v>
      </c>
      <c r="M17" s="16">
        <f t="shared" si="0"/>
        <v>445677</v>
      </c>
      <c r="N17" s="16">
        <f t="shared" ref="N17:O17" si="1">ROUND(SUM(N3:N16),5)</f>
        <v>476240.03</v>
      </c>
      <c r="O17" s="16">
        <f t="shared" si="1"/>
        <v>449958</v>
      </c>
      <c r="P17" s="16">
        <f t="shared" ref="P17:S17" si="2">ROUND(SUM(P3:P16),5)</f>
        <v>329984.83</v>
      </c>
      <c r="Q17" s="123">
        <f t="shared" si="2"/>
        <v>452227</v>
      </c>
      <c r="R17" s="123">
        <f t="shared" si="2"/>
        <v>453027</v>
      </c>
      <c r="S17" s="123">
        <f t="shared" si="2"/>
        <v>453027</v>
      </c>
      <c r="T17" s="50"/>
    </row>
    <row r="18" spans="1:20" x14ac:dyDescent="0.25">
      <c r="A18" s="4"/>
      <c r="B18" s="17" t="s">
        <v>118</v>
      </c>
      <c r="C18" s="5"/>
      <c r="D18" s="5"/>
      <c r="E18" s="5"/>
      <c r="F18" s="5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23"/>
      <c r="R18" s="18"/>
      <c r="S18" s="18"/>
      <c r="T18" s="50"/>
    </row>
    <row r="19" spans="1:20" x14ac:dyDescent="0.25">
      <c r="A19" s="4" t="s">
        <v>113</v>
      </c>
      <c r="B19" s="17" t="s">
        <v>131</v>
      </c>
      <c r="C19" s="5">
        <v>43108</v>
      </c>
      <c r="D19" s="5">
        <v>43575.64</v>
      </c>
      <c r="E19" s="5">
        <v>43108</v>
      </c>
      <c r="F19" s="5">
        <v>48411.31</v>
      </c>
      <c r="G19" s="16">
        <v>48500</v>
      </c>
      <c r="H19" s="16">
        <v>47952.52</v>
      </c>
      <c r="I19" s="16">
        <v>50000</v>
      </c>
      <c r="J19" s="16">
        <v>53405.51</v>
      </c>
      <c r="K19" s="16">
        <v>51443</v>
      </c>
      <c r="L19" s="16">
        <v>52546.22</v>
      </c>
      <c r="M19" s="16">
        <v>54000</v>
      </c>
      <c r="N19" s="16">
        <v>54259.66</v>
      </c>
      <c r="O19" s="16">
        <v>54000</v>
      </c>
      <c r="P19" s="16">
        <v>38352.379999999997</v>
      </c>
      <c r="Q19" s="123">
        <v>59000</v>
      </c>
      <c r="R19" s="123">
        <v>59000</v>
      </c>
      <c r="S19" s="123">
        <v>59000</v>
      </c>
      <c r="T19" s="50"/>
    </row>
    <row r="20" spans="1:20" x14ac:dyDescent="0.25">
      <c r="A20" s="4" t="s">
        <v>113</v>
      </c>
      <c r="B20" s="17" t="s">
        <v>129</v>
      </c>
      <c r="C20" s="5">
        <v>68190</v>
      </c>
      <c r="D20" s="5">
        <v>88449.7</v>
      </c>
      <c r="E20" s="5">
        <v>73590</v>
      </c>
      <c r="F20" s="5">
        <v>45235.9</v>
      </c>
      <c r="G20" s="16">
        <v>70000</v>
      </c>
      <c r="H20" s="16">
        <v>47462.52</v>
      </c>
      <c r="I20" s="16">
        <v>70000</v>
      </c>
      <c r="J20" s="16">
        <v>56417.49</v>
      </c>
      <c r="K20" s="16">
        <v>65000</v>
      </c>
      <c r="L20" s="16">
        <v>39170.35</v>
      </c>
      <c r="M20" s="16">
        <v>50000</v>
      </c>
      <c r="N20" s="16">
        <v>79593.48</v>
      </c>
      <c r="O20" s="16">
        <v>45000</v>
      </c>
      <c r="P20" s="16">
        <v>17653.29</v>
      </c>
      <c r="Q20" s="123">
        <v>45000</v>
      </c>
      <c r="R20" s="123">
        <v>45000</v>
      </c>
      <c r="S20" s="123">
        <v>45000</v>
      </c>
      <c r="T20" s="50"/>
    </row>
    <row r="21" spans="1:20" x14ac:dyDescent="0.25">
      <c r="A21" s="4"/>
      <c r="B21" s="17" t="s">
        <v>130</v>
      </c>
      <c r="C21" s="5"/>
      <c r="D21" s="5"/>
      <c r="E21" s="5"/>
      <c r="F21" s="5"/>
      <c r="G21" s="16"/>
      <c r="H21" s="16"/>
      <c r="I21" s="16"/>
      <c r="J21" s="16"/>
      <c r="K21" s="16">
        <v>650</v>
      </c>
      <c r="L21" s="16" t="s">
        <v>137</v>
      </c>
      <c r="M21" s="16">
        <v>2500</v>
      </c>
      <c r="N21" s="16" t="s">
        <v>137</v>
      </c>
      <c r="O21" s="16">
        <v>2500</v>
      </c>
      <c r="P21" s="16" t="s">
        <v>137</v>
      </c>
      <c r="Q21" s="123">
        <v>0</v>
      </c>
      <c r="R21" s="123">
        <v>0</v>
      </c>
      <c r="S21" s="123">
        <v>0</v>
      </c>
      <c r="T21" s="50"/>
    </row>
    <row r="22" spans="1:20" x14ac:dyDescent="0.25">
      <c r="A22" s="4"/>
      <c r="B22" s="17" t="s">
        <v>141</v>
      </c>
      <c r="C22" s="5"/>
      <c r="D22" s="5"/>
      <c r="E22" s="5"/>
      <c r="F22" s="5"/>
      <c r="G22" s="16"/>
      <c r="H22" s="16"/>
      <c r="I22" s="16"/>
      <c r="J22" s="16"/>
      <c r="K22" s="16"/>
      <c r="L22" s="16"/>
      <c r="M22" s="16"/>
      <c r="N22" s="16"/>
      <c r="O22" s="16">
        <v>5000</v>
      </c>
      <c r="P22" s="16"/>
      <c r="Q22" s="123">
        <v>5000</v>
      </c>
      <c r="R22" s="123">
        <v>5000</v>
      </c>
      <c r="S22" s="123">
        <v>5000</v>
      </c>
      <c r="T22" s="50"/>
    </row>
    <row r="23" spans="1:20" x14ac:dyDescent="0.25">
      <c r="A23" s="4"/>
      <c r="B23" s="17" t="s">
        <v>86</v>
      </c>
      <c r="C23" s="5"/>
      <c r="D23" s="5">
        <v>66411.960000000006</v>
      </c>
      <c r="E23" s="5"/>
      <c r="F23" s="5">
        <v>291967.58</v>
      </c>
      <c r="G23" s="16">
        <v>0</v>
      </c>
      <c r="H23" s="16">
        <v>10421.280000000001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23">
        <v>0</v>
      </c>
      <c r="R23" s="123">
        <v>0</v>
      </c>
      <c r="S23" s="123">
        <v>0</v>
      </c>
      <c r="T23" s="50"/>
    </row>
    <row r="24" spans="1:20" s="21" customFormat="1" x14ac:dyDescent="0.25">
      <c r="A24" s="17"/>
      <c r="B24" s="17" t="s">
        <v>87</v>
      </c>
      <c r="C24" s="16">
        <v>65000</v>
      </c>
      <c r="D24" s="16">
        <v>64999.32</v>
      </c>
      <c r="E24" s="16">
        <v>85000</v>
      </c>
      <c r="F24" s="16">
        <v>86567.3</v>
      </c>
      <c r="G24" s="16">
        <v>84900</v>
      </c>
      <c r="H24" s="16">
        <v>104226.46</v>
      </c>
      <c r="I24" s="16">
        <v>84900</v>
      </c>
      <c r="J24" s="16">
        <v>54948.58</v>
      </c>
      <c r="K24" s="16">
        <v>134318</v>
      </c>
      <c r="L24" s="16">
        <v>177288.67</v>
      </c>
      <c r="M24" s="16">
        <v>120769</v>
      </c>
      <c r="N24" s="16">
        <v>120896.74</v>
      </c>
      <c r="O24" s="16">
        <v>120896</v>
      </c>
      <c r="P24" s="16">
        <v>0</v>
      </c>
      <c r="Q24" s="123">
        <v>104400</v>
      </c>
      <c r="R24" s="123">
        <v>104400</v>
      </c>
      <c r="S24" s="123">
        <v>104400</v>
      </c>
      <c r="T24" s="88"/>
    </row>
    <row r="25" spans="1:20" x14ac:dyDescent="0.25">
      <c r="A25" s="4" t="s">
        <v>113</v>
      </c>
      <c r="B25" s="17" t="s">
        <v>88</v>
      </c>
      <c r="C25" s="5"/>
      <c r="D25" s="5">
        <v>13725</v>
      </c>
      <c r="E25" s="5">
        <v>19000</v>
      </c>
      <c r="F25" s="5">
        <v>3512.27</v>
      </c>
      <c r="G25" s="16">
        <v>10000</v>
      </c>
      <c r="H25" s="16">
        <v>44500</v>
      </c>
      <c r="I25" s="16">
        <v>10000</v>
      </c>
      <c r="J25" s="16">
        <v>9370</v>
      </c>
      <c r="K25" s="16">
        <v>20000</v>
      </c>
      <c r="L25" s="16">
        <v>48179</v>
      </c>
      <c r="M25" s="16">
        <v>20000</v>
      </c>
      <c r="N25" s="16">
        <v>24270</v>
      </c>
      <c r="O25" s="16">
        <v>15000</v>
      </c>
      <c r="P25" s="16">
        <v>39951</v>
      </c>
      <c r="Q25" s="123">
        <v>15000</v>
      </c>
      <c r="R25" s="123">
        <v>15000</v>
      </c>
      <c r="S25" s="123">
        <v>15000</v>
      </c>
      <c r="T25" s="50"/>
    </row>
    <row r="26" spans="1:20" x14ac:dyDescent="0.25">
      <c r="A26" s="4"/>
      <c r="B26" s="17" t="s">
        <v>142</v>
      </c>
      <c r="C26" s="5"/>
      <c r="D26" s="5"/>
      <c r="E26" s="5"/>
      <c r="F26" s="5"/>
      <c r="G26" s="16"/>
      <c r="H26" s="16"/>
      <c r="I26" s="16"/>
      <c r="J26" s="16"/>
      <c r="K26" s="16"/>
      <c r="L26" s="16"/>
      <c r="M26" s="16"/>
      <c r="N26" s="16"/>
      <c r="O26" s="16">
        <v>5000</v>
      </c>
      <c r="P26" s="16"/>
      <c r="Q26" s="123">
        <v>5000</v>
      </c>
      <c r="R26" s="123">
        <v>5000</v>
      </c>
      <c r="S26" s="123">
        <v>5000</v>
      </c>
      <c r="T26" s="50"/>
    </row>
    <row r="27" spans="1:20" x14ac:dyDescent="0.25">
      <c r="A27" s="4"/>
      <c r="B27" s="17" t="s">
        <v>89</v>
      </c>
      <c r="C27" s="5">
        <v>39050</v>
      </c>
      <c r="D27" s="5">
        <v>38072.92</v>
      </c>
      <c r="E27" s="5">
        <v>31000</v>
      </c>
      <c r="F27" s="5">
        <v>39007.81</v>
      </c>
      <c r="G27" s="16">
        <v>40000</v>
      </c>
      <c r="H27" s="16">
        <v>35410.31</v>
      </c>
      <c r="I27" s="16">
        <v>40000</v>
      </c>
      <c r="J27" s="16">
        <v>39329.589999999997</v>
      </c>
      <c r="K27" s="16">
        <v>36000</v>
      </c>
      <c r="L27" s="16">
        <v>43925.52</v>
      </c>
      <c r="M27" s="16">
        <v>36000</v>
      </c>
      <c r="N27" s="16">
        <v>51130.879999999997</v>
      </c>
      <c r="O27" s="16">
        <v>38000</v>
      </c>
      <c r="P27" s="16">
        <v>31647.8</v>
      </c>
      <c r="Q27" s="123">
        <v>42000</v>
      </c>
      <c r="R27" s="123">
        <v>42000</v>
      </c>
      <c r="S27" s="123">
        <v>42000</v>
      </c>
      <c r="T27" s="50"/>
    </row>
    <row r="28" spans="1:20" x14ac:dyDescent="0.25">
      <c r="A28" s="4"/>
      <c r="B28" s="17" t="s">
        <v>156</v>
      </c>
      <c r="C28" s="5"/>
      <c r="D28" s="5"/>
      <c r="E28" s="5"/>
      <c r="F28" s="5"/>
      <c r="G28" s="16"/>
      <c r="H28" s="16"/>
      <c r="I28" s="16"/>
      <c r="J28" s="16"/>
      <c r="K28" s="16"/>
      <c r="L28" s="16"/>
      <c r="M28" s="16"/>
      <c r="N28" s="16"/>
      <c r="O28" s="16"/>
      <c r="P28" s="16">
        <v>1500</v>
      </c>
      <c r="Q28" s="123">
        <v>0</v>
      </c>
      <c r="R28" s="123">
        <v>0</v>
      </c>
      <c r="S28" s="123">
        <v>0</v>
      </c>
      <c r="T28" s="50"/>
    </row>
    <row r="29" spans="1:20" x14ac:dyDescent="0.25">
      <c r="A29" s="4" t="s">
        <v>113</v>
      </c>
      <c r="B29" s="17" t="s">
        <v>90</v>
      </c>
      <c r="C29" s="5">
        <v>52435</v>
      </c>
      <c r="D29" s="5">
        <v>50100.51</v>
      </c>
      <c r="E29" s="5">
        <v>52435</v>
      </c>
      <c r="F29" s="5">
        <v>48677.87</v>
      </c>
      <c r="G29" s="16">
        <v>50000</v>
      </c>
      <c r="H29" s="16">
        <v>50999.69</v>
      </c>
      <c r="I29" s="16">
        <v>53000</v>
      </c>
      <c r="J29" s="16">
        <v>47476.24</v>
      </c>
      <c r="K29" s="16">
        <v>49426</v>
      </c>
      <c r="L29" s="16">
        <v>51633.58</v>
      </c>
      <c r="M29" s="16">
        <v>51000</v>
      </c>
      <c r="N29" s="16">
        <v>52415.93</v>
      </c>
      <c r="O29" s="16">
        <v>54000</v>
      </c>
      <c r="P29" s="16">
        <v>39347.199999999997</v>
      </c>
      <c r="Q29" s="123">
        <v>59000</v>
      </c>
      <c r="R29" s="123">
        <v>59000</v>
      </c>
      <c r="S29" s="123">
        <v>59000</v>
      </c>
      <c r="T29" s="50"/>
    </row>
    <row r="30" spans="1:20" x14ac:dyDescent="0.25">
      <c r="A30" s="4" t="s">
        <v>113</v>
      </c>
      <c r="B30" s="17" t="s">
        <v>91</v>
      </c>
      <c r="C30" s="5">
        <v>72741</v>
      </c>
      <c r="D30" s="5">
        <v>69424.28</v>
      </c>
      <c r="E30" s="5">
        <v>72741</v>
      </c>
      <c r="F30" s="5">
        <v>78158.820000000007</v>
      </c>
      <c r="G30" s="16">
        <v>73000</v>
      </c>
      <c r="H30" s="16">
        <v>68316</v>
      </c>
      <c r="I30" s="16">
        <v>73000</v>
      </c>
      <c r="J30" s="16">
        <v>80303.11</v>
      </c>
      <c r="K30" s="16">
        <v>73000</v>
      </c>
      <c r="L30" s="16">
        <v>46519.98</v>
      </c>
      <c r="M30" s="16">
        <v>75000</v>
      </c>
      <c r="N30" s="16">
        <v>104377.3</v>
      </c>
      <c r="O30" s="16">
        <v>73000</v>
      </c>
      <c r="P30" s="16">
        <v>57214.85</v>
      </c>
      <c r="Q30" s="123">
        <v>73000</v>
      </c>
      <c r="R30" s="123">
        <v>73000</v>
      </c>
      <c r="S30" s="123">
        <v>73000</v>
      </c>
      <c r="T30" s="125"/>
    </row>
    <row r="31" spans="1:20" x14ac:dyDescent="0.25">
      <c r="A31" s="4"/>
      <c r="B31" s="17" t="s">
        <v>143</v>
      </c>
      <c r="C31" s="5"/>
      <c r="D31" s="5"/>
      <c r="E31" s="5"/>
      <c r="F31" s="5"/>
      <c r="G31" s="16"/>
      <c r="H31" s="16"/>
      <c r="I31" s="16"/>
      <c r="J31" s="16"/>
      <c r="K31" s="16"/>
      <c r="L31" s="16"/>
      <c r="M31" s="16"/>
      <c r="N31" s="16"/>
      <c r="O31" s="16">
        <v>1400</v>
      </c>
      <c r="P31" s="16"/>
      <c r="Q31" s="123">
        <v>0</v>
      </c>
      <c r="R31" s="123">
        <v>0</v>
      </c>
      <c r="S31" s="123">
        <v>0</v>
      </c>
      <c r="T31" s="50"/>
    </row>
    <row r="32" spans="1:20" x14ac:dyDescent="0.25">
      <c r="A32" s="4"/>
      <c r="B32" s="17" t="s">
        <v>92</v>
      </c>
      <c r="C32" s="5">
        <v>23886</v>
      </c>
      <c r="D32" s="5">
        <v>21422.27</v>
      </c>
      <c r="E32" s="5">
        <v>29900</v>
      </c>
      <c r="F32" s="5">
        <v>20045.2</v>
      </c>
      <c r="G32" s="16">
        <v>24000</v>
      </c>
      <c r="H32" s="16">
        <v>21026</v>
      </c>
      <c r="I32" s="16">
        <v>20140</v>
      </c>
      <c r="J32" s="16">
        <v>19404</v>
      </c>
      <c r="K32" s="16">
        <v>19286</v>
      </c>
      <c r="L32" s="16">
        <v>20995</v>
      </c>
      <c r="M32" s="16">
        <v>22000</v>
      </c>
      <c r="N32" s="16">
        <v>21259</v>
      </c>
      <c r="O32" s="16">
        <v>21600</v>
      </c>
      <c r="P32" s="16">
        <v>0</v>
      </c>
      <c r="Q32" s="123">
        <v>17600</v>
      </c>
      <c r="R32" s="123">
        <v>17600</v>
      </c>
      <c r="S32" s="123">
        <v>17600</v>
      </c>
      <c r="T32" s="50"/>
    </row>
    <row r="33" spans="1:20" x14ac:dyDescent="0.25">
      <c r="A33" s="4"/>
      <c r="B33" s="17" t="s">
        <v>93</v>
      </c>
      <c r="C33" s="5">
        <v>7310</v>
      </c>
      <c r="D33" s="5">
        <v>7166.22</v>
      </c>
      <c r="E33" s="5">
        <v>7310</v>
      </c>
      <c r="F33" s="5">
        <v>7534.43</v>
      </c>
      <c r="G33" s="16">
        <f>ROUND(SUM(G19+G29)*0.0765,0)</f>
        <v>7535</v>
      </c>
      <c r="H33" s="16">
        <v>7967.65</v>
      </c>
      <c r="I33" s="16">
        <f>ROUND(SUM(I19+I29)*0.0765,0)</f>
        <v>7880</v>
      </c>
      <c r="J33" s="16">
        <v>8054.05</v>
      </c>
      <c r="K33" s="16">
        <f>ROUND(SUM(K19+K29)*0.0765,0)</f>
        <v>7716</v>
      </c>
      <c r="L33" s="16">
        <v>8321.66</v>
      </c>
      <c r="M33" s="16">
        <v>8033</v>
      </c>
      <c r="N33" s="16">
        <v>8420.7999999999993</v>
      </c>
      <c r="O33" s="16">
        <v>8262</v>
      </c>
      <c r="P33" s="16">
        <v>6188.79</v>
      </c>
      <c r="Q33" s="123">
        <f>ROUND(SUM(Q19+Q29)*0.0765,0)</f>
        <v>9027</v>
      </c>
      <c r="R33" s="123">
        <f>ROUND(SUM(R19+R29)*0.0765,0)</f>
        <v>9027</v>
      </c>
      <c r="S33" s="123">
        <f>ROUND(SUM(S19+S29)*0.0765,0)</f>
        <v>9027</v>
      </c>
      <c r="T33" s="50"/>
    </row>
    <row r="34" spans="1:20" x14ac:dyDescent="0.25">
      <c r="A34" s="4" t="s">
        <v>113</v>
      </c>
      <c r="B34" s="17" t="s">
        <v>94</v>
      </c>
      <c r="C34" s="5">
        <v>500</v>
      </c>
      <c r="D34" s="5">
        <v>0</v>
      </c>
      <c r="E34" s="5">
        <v>500</v>
      </c>
      <c r="F34" s="5">
        <v>0</v>
      </c>
      <c r="G34" s="16">
        <v>500</v>
      </c>
      <c r="H34" s="16">
        <v>0</v>
      </c>
      <c r="I34" s="16">
        <v>500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23">
        <v>0</v>
      </c>
      <c r="R34" s="123">
        <v>0</v>
      </c>
      <c r="S34" s="123">
        <v>0</v>
      </c>
      <c r="T34" s="50"/>
    </row>
    <row r="35" spans="1:20" s="21" customFormat="1" ht="17.45" customHeight="1" x14ac:dyDescent="0.25">
      <c r="A35" s="17"/>
      <c r="B35" s="17" t="s">
        <v>134</v>
      </c>
      <c r="C35" s="16">
        <v>21630</v>
      </c>
      <c r="D35" s="16">
        <v>16468.5</v>
      </c>
      <c r="E35" s="16">
        <v>21630</v>
      </c>
      <c r="F35" s="16">
        <v>12494.02</v>
      </c>
      <c r="G35" s="16">
        <v>12200</v>
      </c>
      <c r="H35" s="16">
        <v>11938.29</v>
      </c>
      <c r="I35" s="16">
        <v>13700</v>
      </c>
      <c r="J35" s="16">
        <v>14209.65</v>
      </c>
      <c r="K35" s="16">
        <v>15183</v>
      </c>
      <c r="L35" s="16">
        <v>15084.22</v>
      </c>
      <c r="M35" s="16">
        <v>16375</v>
      </c>
      <c r="N35" s="16">
        <v>17087.57</v>
      </c>
      <c r="O35" s="16">
        <v>16800</v>
      </c>
      <c r="P35" s="16">
        <v>11289.12</v>
      </c>
      <c r="Q35" s="123">
        <v>28200</v>
      </c>
      <c r="R35" s="123">
        <v>28200</v>
      </c>
      <c r="S35" s="123">
        <v>28200</v>
      </c>
      <c r="T35" s="88"/>
    </row>
    <row r="36" spans="1:20" s="21" customFormat="1" ht="22.15" customHeight="1" x14ac:dyDescent="0.25">
      <c r="A36" s="17"/>
      <c r="B36" s="42" t="s">
        <v>166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23">
        <v>0</v>
      </c>
      <c r="R36" s="123">
        <v>1800</v>
      </c>
      <c r="S36" s="123">
        <v>1800</v>
      </c>
      <c r="T36" s="88"/>
    </row>
    <row r="37" spans="1:20" x14ac:dyDescent="0.25">
      <c r="A37" s="4"/>
      <c r="B37" s="17" t="s">
        <v>106</v>
      </c>
      <c r="C37" s="5"/>
      <c r="D37" s="5"/>
      <c r="E37" s="5"/>
      <c r="F37" s="5">
        <v>250000</v>
      </c>
      <c r="G37" s="16"/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/>
      <c r="P37" s="16">
        <v>0</v>
      </c>
      <c r="Q37" s="123"/>
      <c r="R37" s="123"/>
      <c r="S37" s="123"/>
      <c r="T37" s="50"/>
    </row>
    <row r="38" spans="1:20" x14ac:dyDescent="0.25">
      <c r="A38" s="4"/>
      <c r="B38" s="17" t="s">
        <v>107</v>
      </c>
      <c r="C38" s="5"/>
      <c r="D38" s="5"/>
      <c r="E38" s="5"/>
      <c r="F38" s="5">
        <v>263.89</v>
      </c>
      <c r="G38" s="16"/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/>
      <c r="P38" s="16">
        <v>0</v>
      </c>
      <c r="Q38" s="123"/>
      <c r="R38" s="123"/>
      <c r="S38" s="123"/>
      <c r="T38" s="50"/>
    </row>
    <row r="39" spans="1:20" x14ac:dyDescent="0.25">
      <c r="A39" s="4"/>
      <c r="B39" s="17" t="s">
        <v>95</v>
      </c>
      <c r="C39" s="5"/>
      <c r="D39" s="5">
        <v>4252.49</v>
      </c>
      <c r="E39" s="5"/>
      <c r="F39" s="5"/>
      <c r="G39" s="16">
        <v>0</v>
      </c>
      <c r="H39" s="16"/>
      <c r="I39" s="16">
        <v>0</v>
      </c>
      <c r="J39" s="16"/>
      <c r="K39" s="16">
        <v>0</v>
      </c>
      <c r="L39" s="16">
        <v>0</v>
      </c>
      <c r="M39" s="16">
        <v>0</v>
      </c>
      <c r="N39" s="16">
        <v>0</v>
      </c>
      <c r="O39" s="16"/>
      <c r="P39" s="16">
        <v>0</v>
      </c>
      <c r="Q39" s="123"/>
      <c r="R39" s="123"/>
      <c r="S39" s="123"/>
      <c r="T39" s="50"/>
    </row>
    <row r="40" spans="1:20" ht="15.6" customHeight="1" thickBot="1" x14ac:dyDescent="0.3">
      <c r="A40" s="4"/>
      <c r="B40" s="17" t="s">
        <v>96</v>
      </c>
      <c r="C40" s="7"/>
      <c r="D40" s="7">
        <v>100000</v>
      </c>
      <c r="E40" s="7"/>
      <c r="F40" s="7"/>
      <c r="G40" s="12">
        <v>0</v>
      </c>
      <c r="H40" s="12"/>
      <c r="I40" s="12">
        <v>0</v>
      </c>
      <c r="J40" s="12"/>
      <c r="K40" s="12">
        <v>0</v>
      </c>
      <c r="L40" s="12">
        <v>0</v>
      </c>
      <c r="M40" s="12">
        <v>0</v>
      </c>
      <c r="N40" s="12">
        <v>0</v>
      </c>
      <c r="O40" s="12"/>
      <c r="P40" s="12">
        <v>0</v>
      </c>
      <c r="Q40" s="124"/>
      <c r="R40" s="124"/>
      <c r="S40" s="124"/>
      <c r="T40" s="50"/>
    </row>
    <row r="41" spans="1:20" ht="15.75" thickBot="1" x14ac:dyDescent="0.3">
      <c r="A41" s="4"/>
      <c r="B41" s="17" t="s">
        <v>119</v>
      </c>
      <c r="C41" s="8">
        <f t="shared" ref="C41:M41" si="3">ROUND(SUM(C18:C40),5)</f>
        <v>393850</v>
      </c>
      <c r="D41" s="8">
        <f t="shared" si="3"/>
        <v>584068.81000000006</v>
      </c>
      <c r="E41" s="8">
        <f t="shared" si="3"/>
        <v>436214</v>
      </c>
      <c r="F41" s="8">
        <f t="shared" si="3"/>
        <v>931876.4</v>
      </c>
      <c r="G41" s="26">
        <f t="shared" si="3"/>
        <v>420635</v>
      </c>
      <c r="H41" s="26">
        <f t="shared" si="3"/>
        <v>450220.72</v>
      </c>
      <c r="I41" s="26">
        <f t="shared" si="3"/>
        <v>423120</v>
      </c>
      <c r="J41" s="26">
        <f t="shared" si="3"/>
        <v>382918.22</v>
      </c>
      <c r="K41" s="26">
        <f t="shared" si="3"/>
        <v>472022</v>
      </c>
      <c r="L41" s="26">
        <f t="shared" si="3"/>
        <v>503664.2</v>
      </c>
      <c r="M41" s="26">
        <f t="shared" si="3"/>
        <v>455677</v>
      </c>
      <c r="N41" s="26">
        <f>ROUND(SUM(N18:N40),5)</f>
        <v>533711.35999999999</v>
      </c>
      <c r="O41" s="26">
        <f>ROUND(SUM(O18:O40),5)</f>
        <v>460458</v>
      </c>
      <c r="P41" s="26">
        <f t="shared" ref="P41" si="4">ROUND(SUM(P18:P40),5)</f>
        <v>243144.43</v>
      </c>
      <c r="Q41" s="127">
        <f>SUM(Q19:Q40)</f>
        <v>462227</v>
      </c>
      <c r="R41" s="127">
        <f>SUM(R19:R40)</f>
        <v>464027</v>
      </c>
      <c r="S41" s="127">
        <f>SUM(S19:S40)</f>
        <v>464027</v>
      </c>
      <c r="T41" s="50"/>
    </row>
    <row r="42" spans="1:20" ht="23.45" customHeight="1" thickBot="1" x14ac:dyDescent="0.3">
      <c r="B42" s="9" t="s">
        <v>79</v>
      </c>
      <c r="C42" s="13">
        <f t="shared" ref="C42:M42" si="5">ROUND(C17-C41,5)</f>
        <v>-85250</v>
      </c>
      <c r="D42" s="13">
        <f t="shared" si="5"/>
        <v>-167944.88</v>
      </c>
      <c r="E42" s="13">
        <f t="shared" si="5"/>
        <v>-84900</v>
      </c>
      <c r="F42" s="13">
        <f t="shared" si="5"/>
        <v>-77946.22</v>
      </c>
      <c r="G42" s="27">
        <f t="shared" si="5"/>
        <v>-26500</v>
      </c>
      <c r="H42" s="27">
        <f t="shared" si="5"/>
        <v>126047.85</v>
      </c>
      <c r="I42" s="27">
        <f t="shared" si="5"/>
        <v>-10000</v>
      </c>
      <c r="J42" s="27">
        <f t="shared" si="5"/>
        <v>-21106.57</v>
      </c>
      <c r="K42" s="27">
        <f t="shared" si="5"/>
        <v>-11127</v>
      </c>
      <c r="L42" s="27">
        <f t="shared" si="5"/>
        <v>3804.09</v>
      </c>
      <c r="M42" s="27">
        <f t="shared" si="5"/>
        <v>-10000</v>
      </c>
      <c r="N42" s="27">
        <f>ROUND(N17-N41,5)</f>
        <v>-57471.33</v>
      </c>
      <c r="O42" s="27">
        <f>ROUND(O17-O41,5)</f>
        <v>-10500</v>
      </c>
      <c r="P42" s="27">
        <f t="shared" ref="P42" si="6">ROUND(P17-P41,5)</f>
        <v>86840.4</v>
      </c>
      <c r="Q42" s="128">
        <v>-10000</v>
      </c>
      <c r="R42" s="128">
        <v>-11000</v>
      </c>
      <c r="S42" s="128">
        <v>-11000</v>
      </c>
      <c r="T42" s="50"/>
    </row>
    <row r="43" spans="1:20" ht="15.75" thickTop="1" x14ac:dyDescent="0.25">
      <c r="A43" s="10"/>
      <c r="B43" s="22"/>
      <c r="C43" s="11"/>
      <c r="D43" s="11"/>
      <c r="E43" s="11"/>
      <c r="F43" s="11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43"/>
      <c r="S43" s="28"/>
    </row>
    <row r="48" spans="1:20" x14ac:dyDescent="0.25">
      <c r="M48" s="33"/>
      <c r="O48" s="33"/>
      <c r="S48" s="33"/>
    </row>
  </sheetData>
  <printOptions horizontalCentered="1" gridLines="1"/>
  <pageMargins left="0.2" right="0.2" top="1" bottom="0.5" header="0.3" footer="0.3"/>
  <pageSetup scale="90" fitToHeight="0" orientation="landscape" r:id="rId1"/>
  <headerFooter>
    <oddHeader>&amp;C&amp;"-,Bold"&amp;14Town of Roseboom
Highway Fund</oddHeader>
    <oddFooter>&amp;L&amp;D&amp;R&amp;P of &amp;N</oddFooter>
  </headerFooter>
  <rowBreaks count="1" manualBreakCount="1">
    <brk id="1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1"/>
  <sheetViews>
    <sheetView tabSelected="1" topLeftCell="C1" zoomScaleNormal="100" workbookViewId="0">
      <pane xSplit="1" ySplit="2" topLeftCell="J3" activePane="bottomRight" state="frozen"/>
      <selection activeCell="C1" sqref="C1"/>
      <selection pane="topRight" activeCell="D1" sqref="D1"/>
      <selection pane="bottomLeft" activeCell="C3" sqref="C3"/>
      <selection pane="bottomRight" activeCell="L67" sqref="L67"/>
    </sheetView>
  </sheetViews>
  <sheetFormatPr defaultRowHeight="15" x14ac:dyDescent="0.25"/>
  <cols>
    <col min="1" max="1" width="3" style="21" customWidth="1"/>
    <col min="2" max="2" width="4.7109375" style="21" customWidth="1"/>
    <col min="3" max="3" width="31.28515625" style="21" customWidth="1"/>
    <col min="4" max="9" width="9.7109375" hidden="1" customWidth="1"/>
    <col min="10" max="12" width="9.7109375" customWidth="1"/>
    <col min="13" max="18" width="9.7109375" style="21" customWidth="1"/>
    <col min="19" max="19" width="10.7109375" style="21" customWidth="1"/>
    <col min="20" max="20" width="9.7109375" style="21" customWidth="1"/>
    <col min="21" max="21" width="10" bestFit="1" customWidth="1"/>
  </cols>
  <sheetData>
    <row r="1" spans="1:21" s="21" customFormat="1" ht="28.9" customHeight="1" thickBot="1" x14ac:dyDescent="0.3">
      <c r="A1" s="19"/>
      <c r="B1" s="19"/>
      <c r="C1" s="19"/>
      <c r="D1" s="23" t="s">
        <v>17</v>
      </c>
      <c r="E1" s="23" t="s">
        <v>18</v>
      </c>
      <c r="F1" s="23" t="s">
        <v>17</v>
      </c>
      <c r="G1" s="23" t="s">
        <v>18</v>
      </c>
      <c r="H1" s="23" t="s">
        <v>17</v>
      </c>
      <c r="I1" s="23" t="s">
        <v>18</v>
      </c>
      <c r="J1" s="23" t="s">
        <v>17</v>
      </c>
      <c r="K1" s="23" t="s">
        <v>18</v>
      </c>
      <c r="L1" s="23" t="s">
        <v>17</v>
      </c>
      <c r="M1" s="23" t="s">
        <v>18</v>
      </c>
      <c r="N1" s="23" t="s">
        <v>17</v>
      </c>
      <c r="O1" s="23" t="s">
        <v>18</v>
      </c>
      <c r="P1" s="23" t="s">
        <v>17</v>
      </c>
      <c r="Q1" s="23" t="s">
        <v>18</v>
      </c>
      <c r="R1" s="46" t="s">
        <v>19</v>
      </c>
      <c r="S1" s="45" t="s">
        <v>20</v>
      </c>
      <c r="T1" s="49" t="s">
        <v>17</v>
      </c>
    </row>
    <row r="2" spans="1:21" ht="16.5" thickTop="1" thickBot="1" x14ac:dyDescent="0.3">
      <c r="A2" s="20"/>
      <c r="B2" s="20"/>
      <c r="C2" s="20"/>
      <c r="D2" s="3" t="s">
        <v>21</v>
      </c>
      <c r="E2" s="3" t="s">
        <v>111</v>
      </c>
      <c r="F2" s="3" t="s">
        <v>22</v>
      </c>
      <c r="G2" s="3" t="s">
        <v>112</v>
      </c>
      <c r="H2" s="3" t="s">
        <v>23</v>
      </c>
      <c r="I2" s="3" t="s">
        <v>110</v>
      </c>
      <c r="J2" s="3" t="s">
        <v>100</v>
      </c>
      <c r="K2" s="3" t="s">
        <v>122</v>
      </c>
      <c r="L2" s="3" t="s">
        <v>109</v>
      </c>
      <c r="M2" s="24" t="s">
        <v>139</v>
      </c>
      <c r="N2" s="24" t="s">
        <v>123</v>
      </c>
      <c r="O2" s="24" t="s">
        <v>153</v>
      </c>
      <c r="P2" s="24" t="s">
        <v>140</v>
      </c>
      <c r="Q2" s="24" t="s">
        <v>154</v>
      </c>
      <c r="R2" s="24" t="s">
        <v>155</v>
      </c>
      <c r="S2" s="24" t="s">
        <v>155</v>
      </c>
      <c r="T2" s="24" t="s">
        <v>155</v>
      </c>
    </row>
    <row r="3" spans="1:21" ht="15.75" thickTop="1" x14ac:dyDescent="0.25">
      <c r="A3" s="17"/>
      <c r="B3" s="17"/>
      <c r="C3" s="17"/>
      <c r="D3" s="5"/>
      <c r="E3" s="5"/>
      <c r="F3" s="5"/>
      <c r="G3" s="5"/>
      <c r="H3" s="5"/>
      <c r="I3" s="5"/>
      <c r="J3" s="5"/>
      <c r="K3" s="5"/>
      <c r="L3" s="5"/>
      <c r="M3" s="16"/>
      <c r="N3" s="16"/>
      <c r="O3" s="16"/>
      <c r="P3" s="16"/>
      <c r="Q3" s="16"/>
      <c r="R3" s="16"/>
      <c r="S3" s="16"/>
      <c r="T3" s="16"/>
    </row>
    <row r="4" spans="1:21" x14ac:dyDescent="0.25">
      <c r="A4" s="17"/>
      <c r="B4" s="17"/>
      <c r="C4" s="17" t="s">
        <v>116</v>
      </c>
      <c r="D4" s="5"/>
      <c r="E4" s="5"/>
      <c r="F4" s="5"/>
      <c r="G4" s="5"/>
      <c r="H4" s="5"/>
      <c r="I4" s="5"/>
      <c r="J4" s="5"/>
      <c r="K4" s="5"/>
      <c r="L4" s="5"/>
      <c r="M4" s="16"/>
      <c r="N4" s="16"/>
      <c r="O4" s="16"/>
      <c r="P4" s="16"/>
      <c r="Q4" s="16"/>
      <c r="R4" s="16"/>
      <c r="S4" s="16"/>
      <c r="T4" s="16"/>
    </row>
    <row r="5" spans="1:21" x14ac:dyDescent="0.25">
      <c r="A5" s="17"/>
      <c r="B5" s="17"/>
      <c r="C5" s="17" t="s">
        <v>24</v>
      </c>
      <c r="D5" s="5">
        <v>68345</v>
      </c>
      <c r="E5" s="5">
        <v>68345</v>
      </c>
      <c r="F5" s="5">
        <v>71197</v>
      </c>
      <c r="G5" s="5">
        <v>71197</v>
      </c>
      <c r="H5" s="5">
        <v>66238</v>
      </c>
      <c r="I5" s="5">
        <v>66238</v>
      </c>
      <c r="J5" s="5">
        <v>68123</v>
      </c>
      <c r="K5" s="5">
        <v>68123</v>
      </c>
      <c r="L5" s="5">
        <v>76645</v>
      </c>
      <c r="M5" s="34">
        <v>76645</v>
      </c>
      <c r="N5" s="37">
        <v>77448</v>
      </c>
      <c r="O5" s="34">
        <v>77448</v>
      </c>
      <c r="P5" s="37">
        <v>89214</v>
      </c>
      <c r="Q5" s="34">
        <v>89214</v>
      </c>
      <c r="R5" s="129">
        <f>SUM(R76+R77)-SUM(R6:R20)</f>
        <v>83553</v>
      </c>
      <c r="S5" s="129">
        <f>SUM(S76+S77)-SUM(S6:S20)</f>
        <v>83953</v>
      </c>
      <c r="T5" s="129">
        <f>SUM(T76+T77)-SUM(T6:T20)</f>
        <v>83953</v>
      </c>
      <c r="U5" s="50"/>
    </row>
    <row r="6" spans="1:21" x14ac:dyDescent="0.25">
      <c r="A6" s="17"/>
      <c r="B6" s="17"/>
      <c r="C6" s="17" t="s">
        <v>25</v>
      </c>
      <c r="D6" s="5">
        <v>53000</v>
      </c>
      <c r="E6" s="5">
        <v>61499.56</v>
      </c>
      <c r="F6" s="5">
        <v>53000</v>
      </c>
      <c r="G6" s="5">
        <v>63352.17</v>
      </c>
      <c r="H6" s="5">
        <v>60000</v>
      </c>
      <c r="I6" s="5">
        <v>61744.85</v>
      </c>
      <c r="J6" s="5">
        <v>61000</v>
      </c>
      <c r="K6" s="5">
        <v>60277.35</v>
      </c>
      <c r="L6" s="5">
        <v>60000</v>
      </c>
      <c r="M6" s="34">
        <v>61404.84</v>
      </c>
      <c r="N6" s="37">
        <v>60000</v>
      </c>
      <c r="O6" s="34">
        <v>60950</v>
      </c>
      <c r="P6" s="37">
        <v>60000</v>
      </c>
      <c r="Q6" s="34">
        <v>43406.65</v>
      </c>
      <c r="R6" s="129">
        <v>61000</v>
      </c>
      <c r="S6" s="129">
        <v>61000</v>
      </c>
      <c r="T6" s="129">
        <v>61000</v>
      </c>
      <c r="U6" s="50"/>
    </row>
    <row r="7" spans="1:21" x14ac:dyDescent="0.25">
      <c r="A7" s="17"/>
      <c r="B7" s="17"/>
      <c r="C7" s="17" t="s">
        <v>108</v>
      </c>
      <c r="D7" s="5">
        <v>1800</v>
      </c>
      <c r="E7" s="5">
        <v>2310.2600000000002</v>
      </c>
      <c r="F7" s="5">
        <v>2000</v>
      </c>
      <c r="G7" s="5">
        <v>2007.52</v>
      </c>
      <c r="H7" s="5">
        <v>2000</v>
      </c>
      <c r="I7" s="5">
        <v>2567.62</v>
      </c>
      <c r="J7" s="5">
        <v>2200</v>
      </c>
      <c r="K7" s="5">
        <v>2236.7800000000002</v>
      </c>
      <c r="L7" s="5">
        <v>2200</v>
      </c>
      <c r="M7" s="34">
        <v>2296.46</v>
      </c>
      <c r="N7" s="37">
        <v>2200</v>
      </c>
      <c r="O7" s="34">
        <v>1948.96</v>
      </c>
      <c r="P7" s="37">
        <v>2000</v>
      </c>
      <c r="Q7" s="34">
        <v>1735.36</v>
      </c>
      <c r="R7" s="129">
        <v>1800</v>
      </c>
      <c r="S7" s="129">
        <v>1800</v>
      </c>
      <c r="T7" s="129">
        <v>1800</v>
      </c>
      <c r="U7" s="50"/>
    </row>
    <row r="8" spans="1:21" x14ac:dyDescent="0.25">
      <c r="A8" s="17"/>
      <c r="B8" s="17"/>
      <c r="C8" s="17" t="s">
        <v>26</v>
      </c>
      <c r="D8" s="5">
        <v>25</v>
      </c>
      <c r="E8" s="5">
        <v>38</v>
      </c>
      <c r="F8" s="5">
        <v>25</v>
      </c>
      <c r="G8" s="5">
        <v>30</v>
      </c>
      <c r="H8" s="5">
        <v>25</v>
      </c>
      <c r="I8" s="5">
        <v>30</v>
      </c>
      <c r="J8" s="5">
        <v>25</v>
      </c>
      <c r="K8" s="5">
        <v>50</v>
      </c>
      <c r="L8" s="5">
        <v>40</v>
      </c>
      <c r="M8" s="34">
        <v>176</v>
      </c>
      <c r="N8" s="37">
        <v>50</v>
      </c>
      <c r="O8" s="34">
        <v>20</v>
      </c>
      <c r="P8" s="37">
        <v>25</v>
      </c>
      <c r="Q8" s="34">
        <v>10</v>
      </c>
      <c r="R8" s="129">
        <v>25</v>
      </c>
      <c r="S8" s="129">
        <v>25</v>
      </c>
      <c r="T8" s="129">
        <v>25</v>
      </c>
      <c r="U8" s="50"/>
    </row>
    <row r="9" spans="1:21" x14ac:dyDescent="0.25">
      <c r="A9" s="17"/>
      <c r="B9" s="17"/>
      <c r="C9" s="17" t="s">
        <v>27</v>
      </c>
      <c r="D9" s="5">
        <v>100</v>
      </c>
      <c r="E9" s="5">
        <v>230</v>
      </c>
      <c r="F9" s="5">
        <v>200</v>
      </c>
      <c r="G9" s="5">
        <v>270</v>
      </c>
      <c r="H9" s="5">
        <v>250</v>
      </c>
      <c r="I9" s="5">
        <v>180</v>
      </c>
      <c r="J9" s="5">
        <v>250</v>
      </c>
      <c r="K9" s="5">
        <v>102</v>
      </c>
      <c r="L9" s="5">
        <v>120</v>
      </c>
      <c r="M9" s="34">
        <v>150</v>
      </c>
      <c r="N9" s="37">
        <v>120</v>
      </c>
      <c r="O9" s="34">
        <v>60</v>
      </c>
      <c r="P9" s="37">
        <v>50</v>
      </c>
      <c r="Q9" s="34">
        <v>80</v>
      </c>
      <c r="R9" s="129">
        <v>100</v>
      </c>
      <c r="S9" s="129">
        <v>100</v>
      </c>
      <c r="T9" s="129">
        <v>100</v>
      </c>
      <c r="U9" s="50"/>
    </row>
    <row r="10" spans="1:21" x14ac:dyDescent="0.25">
      <c r="A10" s="17"/>
      <c r="B10" s="17"/>
      <c r="C10" s="17" t="s">
        <v>28</v>
      </c>
      <c r="D10" s="5">
        <v>100</v>
      </c>
      <c r="E10" s="5">
        <v>36.39</v>
      </c>
      <c r="F10" s="5">
        <v>80</v>
      </c>
      <c r="G10" s="5">
        <v>31.72</v>
      </c>
      <c r="H10" s="5">
        <v>20</v>
      </c>
      <c r="I10" s="5">
        <v>19.690000000000001</v>
      </c>
      <c r="J10" s="5">
        <v>20</v>
      </c>
      <c r="K10" s="5">
        <v>20.18</v>
      </c>
      <c r="L10" s="5">
        <v>20</v>
      </c>
      <c r="M10" s="34">
        <v>18.36</v>
      </c>
      <c r="N10" s="37">
        <v>20</v>
      </c>
      <c r="O10" s="34">
        <v>18.28</v>
      </c>
      <c r="P10" s="37">
        <v>15</v>
      </c>
      <c r="Q10" s="34">
        <v>14.41</v>
      </c>
      <c r="R10" s="129">
        <v>500</v>
      </c>
      <c r="S10" s="129">
        <v>500</v>
      </c>
      <c r="T10" s="129">
        <v>500</v>
      </c>
      <c r="U10" s="50"/>
    </row>
    <row r="11" spans="1:21" x14ac:dyDescent="0.25">
      <c r="A11" s="17"/>
      <c r="B11" s="17"/>
      <c r="C11" s="17" t="s">
        <v>29</v>
      </c>
      <c r="D11" s="5">
        <v>400</v>
      </c>
      <c r="E11" s="5">
        <v>392</v>
      </c>
      <c r="F11" s="5">
        <v>400</v>
      </c>
      <c r="G11" s="5">
        <v>384.4</v>
      </c>
      <c r="H11" s="5">
        <v>200</v>
      </c>
      <c r="I11" s="5">
        <v>786</v>
      </c>
      <c r="J11" s="5">
        <v>600</v>
      </c>
      <c r="K11" s="5">
        <v>583.4</v>
      </c>
      <c r="L11" s="5">
        <v>450</v>
      </c>
      <c r="M11" s="34">
        <v>710</v>
      </c>
      <c r="N11" s="37">
        <v>500</v>
      </c>
      <c r="O11" s="34">
        <v>417</v>
      </c>
      <c r="P11" s="37">
        <v>600</v>
      </c>
      <c r="Q11" s="34">
        <v>168</v>
      </c>
      <c r="R11" s="129">
        <v>400</v>
      </c>
      <c r="S11" s="129">
        <v>400</v>
      </c>
      <c r="T11" s="129">
        <v>400</v>
      </c>
      <c r="U11" s="50"/>
    </row>
    <row r="12" spans="1:21" x14ac:dyDescent="0.25">
      <c r="A12" s="17"/>
      <c r="B12" s="17"/>
      <c r="C12" s="17" t="s">
        <v>30</v>
      </c>
      <c r="D12" s="5">
        <v>1000</v>
      </c>
      <c r="E12" s="5">
        <v>1573.26</v>
      </c>
      <c r="F12" s="5">
        <v>1000</v>
      </c>
      <c r="G12" s="5">
        <v>1573.32</v>
      </c>
      <c r="H12" s="5">
        <v>1000</v>
      </c>
      <c r="I12" s="5">
        <v>2118</v>
      </c>
      <c r="J12" s="5">
        <v>1400</v>
      </c>
      <c r="K12" s="5">
        <v>977.64</v>
      </c>
      <c r="L12" s="5">
        <v>750</v>
      </c>
      <c r="M12" s="34">
        <v>482.9</v>
      </c>
      <c r="N12" s="37">
        <v>750</v>
      </c>
      <c r="O12" s="34">
        <v>1093.2</v>
      </c>
      <c r="P12" s="37">
        <v>500</v>
      </c>
      <c r="Q12" s="34">
        <v>841.6</v>
      </c>
      <c r="R12" s="129">
        <v>750</v>
      </c>
      <c r="S12" s="129">
        <v>750</v>
      </c>
      <c r="T12" s="129">
        <v>750</v>
      </c>
      <c r="U12" s="50"/>
    </row>
    <row r="13" spans="1:21" x14ac:dyDescent="0.25">
      <c r="A13" s="17"/>
      <c r="B13" s="17"/>
      <c r="C13" s="17" t="s">
        <v>31</v>
      </c>
      <c r="D13" s="5">
        <v>1200</v>
      </c>
      <c r="E13" s="5">
        <v>1385</v>
      </c>
      <c r="F13" s="5">
        <v>1200</v>
      </c>
      <c r="G13" s="5">
        <v>1112</v>
      </c>
      <c r="H13" s="5">
        <v>1000</v>
      </c>
      <c r="I13" s="5">
        <v>1168.75</v>
      </c>
      <c r="J13" s="5">
        <v>1172</v>
      </c>
      <c r="K13" s="5">
        <v>3785</v>
      </c>
      <c r="L13" s="5">
        <v>3000</v>
      </c>
      <c r="M13" s="34">
        <v>990</v>
      </c>
      <c r="N13" s="37">
        <v>1000</v>
      </c>
      <c r="O13" s="34">
        <v>1279.5</v>
      </c>
      <c r="P13" s="37">
        <v>1000</v>
      </c>
      <c r="Q13" s="34">
        <v>1960</v>
      </c>
      <c r="R13" s="129">
        <v>1500</v>
      </c>
      <c r="S13" s="129">
        <v>1500</v>
      </c>
      <c r="T13" s="129">
        <v>1500</v>
      </c>
      <c r="U13" s="50"/>
    </row>
    <row r="14" spans="1:21" x14ac:dyDescent="0.25">
      <c r="A14" s="17"/>
      <c r="B14" s="17"/>
      <c r="C14" s="17" t="s">
        <v>32</v>
      </c>
      <c r="D14" s="5"/>
      <c r="E14" s="5">
        <v>1333</v>
      </c>
      <c r="F14" s="5"/>
      <c r="G14" s="5">
        <v>311.20999999999998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34">
        <v>0</v>
      </c>
      <c r="N14" s="37">
        <v>0</v>
      </c>
      <c r="O14" s="34">
        <v>308.19</v>
      </c>
      <c r="P14" s="37">
        <v>0</v>
      </c>
      <c r="Q14" s="34">
        <v>0</v>
      </c>
      <c r="R14" s="129">
        <v>0</v>
      </c>
      <c r="S14" s="129">
        <v>0</v>
      </c>
      <c r="T14" s="129">
        <v>0</v>
      </c>
      <c r="U14" s="50"/>
    </row>
    <row r="15" spans="1:21" x14ac:dyDescent="0.25">
      <c r="A15" s="17"/>
      <c r="B15" s="17"/>
      <c r="C15" s="17" t="s">
        <v>33</v>
      </c>
      <c r="D15" s="5"/>
      <c r="E15" s="5">
        <v>24.36</v>
      </c>
      <c r="F15" s="5"/>
      <c r="G15" s="5">
        <v>40</v>
      </c>
      <c r="H15" s="5">
        <v>0</v>
      </c>
      <c r="I15" s="5">
        <v>40</v>
      </c>
      <c r="J15" s="5">
        <v>0</v>
      </c>
      <c r="K15" s="5">
        <v>82.5</v>
      </c>
      <c r="L15" s="5">
        <v>0</v>
      </c>
      <c r="M15" s="34">
        <v>50</v>
      </c>
      <c r="N15" s="37">
        <v>0</v>
      </c>
      <c r="O15" s="34">
        <v>20000</v>
      </c>
      <c r="P15" s="37">
        <v>0</v>
      </c>
      <c r="Q15" s="34">
        <v>0</v>
      </c>
      <c r="R15" s="129">
        <v>0</v>
      </c>
      <c r="S15" s="129">
        <v>0</v>
      </c>
      <c r="T15" s="129">
        <v>0</v>
      </c>
      <c r="U15" s="50"/>
    </row>
    <row r="16" spans="1:21" x14ac:dyDescent="0.25">
      <c r="A16" s="17"/>
      <c r="B16" s="17"/>
      <c r="C16" s="17" t="s">
        <v>34</v>
      </c>
      <c r="D16" s="5">
        <v>3500</v>
      </c>
      <c r="E16" s="5">
        <v>3541</v>
      </c>
      <c r="F16" s="5">
        <v>3500</v>
      </c>
      <c r="G16" s="5">
        <v>3541</v>
      </c>
      <c r="H16" s="5">
        <v>3500</v>
      </c>
      <c r="I16" s="5">
        <v>3541</v>
      </c>
      <c r="J16" s="5">
        <v>3500</v>
      </c>
      <c r="K16" s="5">
        <v>3541</v>
      </c>
      <c r="L16" s="5">
        <v>3541</v>
      </c>
      <c r="M16" s="34">
        <v>3541</v>
      </c>
      <c r="N16" s="37">
        <v>3541</v>
      </c>
      <c r="O16" s="34">
        <v>3541</v>
      </c>
      <c r="P16" s="37">
        <v>3541</v>
      </c>
      <c r="Q16" s="34">
        <v>0</v>
      </c>
      <c r="R16" s="129">
        <v>3541</v>
      </c>
      <c r="S16" s="129">
        <v>3541</v>
      </c>
      <c r="T16" s="129">
        <v>3541</v>
      </c>
      <c r="U16" s="50"/>
    </row>
    <row r="17" spans="1:22" x14ac:dyDescent="0.25">
      <c r="A17" s="17"/>
      <c r="B17" s="17"/>
      <c r="C17" s="17" t="s">
        <v>35</v>
      </c>
      <c r="D17" s="5">
        <v>5000</v>
      </c>
      <c r="E17" s="5">
        <v>11677.9</v>
      </c>
      <c r="F17" s="5">
        <v>5000</v>
      </c>
      <c r="G17" s="5">
        <v>6435.03</v>
      </c>
      <c r="H17" s="5">
        <v>5000</v>
      </c>
      <c r="I17" s="5">
        <v>6374.13</v>
      </c>
      <c r="J17" s="5">
        <v>6000</v>
      </c>
      <c r="K17" s="5">
        <v>8136.91</v>
      </c>
      <c r="L17" s="5">
        <v>6300</v>
      </c>
      <c r="M17" s="34">
        <v>5617.95</v>
      </c>
      <c r="N17" s="37">
        <v>7000</v>
      </c>
      <c r="O17" s="34">
        <v>7458.38</v>
      </c>
      <c r="P17" s="37">
        <v>6000</v>
      </c>
      <c r="Q17" s="34">
        <v>1523.79</v>
      </c>
      <c r="R17" s="129">
        <v>7000</v>
      </c>
      <c r="S17" s="129">
        <v>7000</v>
      </c>
      <c r="T17" s="129">
        <v>7000</v>
      </c>
      <c r="U17" s="50"/>
    </row>
    <row r="18" spans="1:22" x14ac:dyDescent="0.25">
      <c r="A18" s="17"/>
      <c r="B18" s="17"/>
      <c r="C18" s="17" t="s">
        <v>36</v>
      </c>
      <c r="D18" s="5"/>
      <c r="E18" s="5"/>
      <c r="F18" s="5">
        <v>5600</v>
      </c>
      <c r="G18" s="5">
        <v>5600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34"/>
      <c r="N18" s="37">
        <v>0</v>
      </c>
      <c r="O18" s="34"/>
      <c r="P18" s="37">
        <v>0</v>
      </c>
      <c r="Q18" s="34"/>
      <c r="R18" s="129"/>
      <c r="S18" s="129"/>
      <c r="T18" s="129"/>
      <c r="U18" s="50"/>
      <c r="V18" s="1"/>
    </row>
    <row r="19" spans="1:22" ht="15.75" thickBot="1" x14ac:dyDescent="0.3">
      <c r="A19" s="17"/>
      <c r="B19" s="17"/>
      <c r="C19" s="17" t="s">
        <v>37</v>
      </c>
      <c r="D19" s="6"/>
      <c r="E19" s="6"/>
      <c r="F19" s="6"/>
      <c r="G19" s="6">
        <v>2500</v>
      </c>
      <c r="H19" s="6"/>
      <c r="I19" s="6">
        <v>0</v>
      </c>
      <c r="J19" s="6">
        <v>0</v>
      </c>
      <c r="K19" s="6">
        <v>0</v>
      </c>
      <c r="L19" s="6">
        <v>0</v>
      </c>
      <c r="M19" s="25"/>
      <c r="N19" s="38">
        <v>0</v>
      </c>
      <c r="O19" s="25"/>
      <c r="P19" s="38">
        <v>0</v>
      </c>
      <c r="Q19" s="25"/>
      <c r="R19" s="130"/>
      <c r="S19" s="130"/>
      <c r="T19" s="130"/>
      <c r="U19" s="50"/>
    </row>
    <row r="20" spans="1:22" ht="15.75" thickBot="1" x14ac:dyDescent="0.3">
      <c r="A20" s="17"/>
      <c r="B20" s="17"/>
      <c r="C20" s="17" t="s">
        <v>38</v>
      </c>
      <c r="D20" s="6"/>
      <c r="E20" s="6">
        <v>4252.49</v>
      </c>
      <c r="F20" s="6"/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25"/>
      <c r="N20" s="38">
        <v>0</v>
      </c>
      <c r="O20" s="25"/>
      <c r="P20" s="38"/>
      <c r="Q20" s="25"/>
      <c r="R20" s="131"/>
      <c r="S20" s="131"/>
      <c r="T20" s="131"/>
      <c r="U20" s="50"/>
    </row>
    <row r="21" spans="1:22" ht="22.9" customHeight="1" x14ac:dyDescent="0.25">
      <c r="A21" s="17"/>
      <c r="B21" s="17"/>
      <c r="C21" s="17" t="s">
        <v>117</v>
      </c>
      <c r="D21" s="5">
        <f>ROUND(SUM(D4:D20),5)</f>
        <v>134470</v>
      </c>
      <c r="E21" s="5">
        <f>ROUND(SUM(E4:E20),5)</f>
        <v>156638.22</v>
      </c>
      <c r="F21" s="5">
        <f>ROUND(SUM(F4:F20),5)</f>
        <v>143202</v>
      </c>
      <c r="G21" s="5">
        <f>ROUND(SUM(G4:G20),5)</f>
        <v>158385.37</v>
      </c>
      <c r="H21" s="5">
        <f t="shared" ref="H21" si="0">ROUND(SUM(H4:H20),5)</f>
        <v>139233</v>
      </c>
      <c r="I21" s="5">
        <f>ROUND(SUM(I4:I20),5)</f>
        <v>144808.04</v>
      </c>
      <c r="J21" s="5">
        <f t="shared" ref="J21" si="1">ROUND(SUM(J4:J20),5)</f>
        <v>144290</v>
      </c>
      <c r="K21" s="5">
        <f>ROUND(SUM(K4:K20),5)</f>
        <v>147915.76</v>
      </c>
      <c r="L21" s="5">
        <f t="shared" ref="L21" si="2">ROUND(SUM(L4:L20),5)</f>
        <v>153066</v>
      </c>
      <c r="M21" s="34">
        <f>ROUND(SUM(M4:M20),5)</f>
        <v>152082.51</v>
      </c>
      <c r="N21" s="37">
        <f t="shared" ref="N21" si="3">ROUND(SUM(N4:N20),5)</f>
        <v>152629</v>
      </c>
      <c r="O21" s="34">
        <f>ROUND(SUM(O4:O20),5)</f>
        <v>174542.51</v>
      </c>
      <c r="P21" s="37">
        <f t="shared" ref="P21" si="4">ROUND(SUM(P4:P20),5)</f>
        <v>162945</v>
      </c>
      <c r="Q21" s="34">
        <f>ROUND(SUM(Q4:Q20),5)</f>
        <v>138953.81</v>
      </c>
      <c r="R21" s="129">
        <f t="shared" ref="R21:S21" si="5">ROUND(SUM(R4:R20),5)</f>
        <v>160169</v>
      </c>
      <c r="S21" s="129">
        <f t="shared" si="5"/>
        <v>160569</v>
      </c>
      <c r="T21" s="129">
        <f t="shared" ref="T21" si="6">ROUND(SUM(T4:T20),5)</f>
        <v>160569</v>
      </c>
      <c r="U21" s="50"/>
    </row>
    <row r="22" spans="1:22" x14ac:dyDescent="0.25">
      <c r="A22" s="17"/>
      <c r="B22" s="17"/>
      <c r="C22" s="17" t="s">
        <v>120</v>
      </c>
      <c r="D22" s="5"/>
      <c r="E22" s="5"/>
      <c r="F22" s="5"/>
      <c r="G22" s="5"/>
      <c r="H22" s="5"/>
      <c r="I22" s="5"/>
      <c r="J22" s="5"/>
      <c r="K22" s="5"/>
      <c r="L22" s="5"/>
      <c r="M22" s="34"/>
      <c r="N22" s="37"/>
      <c r="O22" s="34"/>
      <c r="P22" s="37"/>
      <c r="Q22" s="34"/>
      <c r="R22" s="39"/>
      <c r="S22" s="39"/>
      <c r="T22" s="39"/>
      <c r="U22" s="50"/>
    </row>
    <row r="23" spans="1:22" x14ac:dyDescent="0.25">
      <c r="A23" s="17"/>
      <c r="B23" s="17"/>
      <c r="C23" s="17" t="s">
        <v>39</v>
      </c>
      <c r="D23" s="5">
        <v>8000</v>
      </c>
      <c r="E23" s="5">
        <v>8000</v>
      </c>
      <c r="F23" s="5">
        <v>8000</v>
      </c>
      <c r="G23" s="5">
        <v>8166.83</v>
      </c>
      <c r="H23" s="5">
        <v>8000</v>
      </c>
      <c r="I23" s="5">
        <v>7583.48</v>
      </c>
      <c r="J23" s="5">
        <v>8000</v>
      </c>
      <c r="K23" s="5">
        <v>8000.16</v>
      </c>
      <c r="L23" s="5">
        <v>8400</v>
      </c>
      <c r="M23" s="34">
        <v>8400</v>
      </c>
      <c r="N23" s="37">
        <v>9400</v>
      </c>
      <c r="O23" s="34">
        <v>9399.84</v>
      </c>
      <c r="P23" s="37">
        <v>10000</v>
      </c>
      <c r="Q23" s="34">
        <v>6666.56</v>
      </c>
      <c r="R23" s="132">
        <v>10600</v>
      </c>
      <c r="S23" s="132">
        <v>10600</v>
      </c>
      <c r="T23" s="132">
        <v>10600</v>
      </c>
      <c r="U23" s="50"/>
    </row>
    <row r="24" spans="1:22" x14ac:dyDescent="0.25">
      <c r="A24" s="17"/>
      <c r="B24" s="17"/>
      <c r="C24" s="17" t="s">
        <v>101</v>
      </c>
      <c r="D24" s="5"/>
      <c r="E24" s="5"/>
      <c r="F24" s="5"/>
      <c r="G24" s="5"/>
      <c r="H24" s="5"/>
      <c r="I24" s="5">
        <v>189.64</v>
      </c>
      <c r="J24" s="5">
        <v>600</v>
      </c>
      <c r="K24" s="5">
        <v>368.56</v>
      </c>
      <c r="L24" s="5">
        <v>400</v>
      </c>
      <c r="M24" s="34">
        <v>598.61</v>
      </c>
      <c r="N24" s="37">
        <v>250</v>
      </c>
      <c r="O24" s="34">
        <v>517.64</v>
      </c>
      <c r="P24" s="37">
        <v>300</v>
      </c>
      <c r="Q24" s="34">
        <v>0</v>
      </c>
      <c r="R24" s="132">
        <v>500</v>
      </c>
      <c r="S24" s="132">
        <v>500</v>
      </c>
      <c r="T24" s="132">
        <v>500</v>
      </c>
      <c r="U24" s="50"/>
    </row>
    <row r="25" spans="1:22" x14ac:dyDescent="0.25">
      <c r="A25" s="17"/>
      <c r="B25" s="17"/>
      <c r="C25" s="17" t="s">
        <v>40</v>
      </c>
      <c r="D25" s="5">
        <v>2400</v>
      </c>
      <c r="E25" s="5">
        <v>2400</v>
      </c>
      <c r="F25" s="5">
        <v>2400</v>
      </c>
      <c r="G25" s="5">
        <v>2400</v>
      </c>
      <c r="H25" s="5">
        <v>2400</v>
      </c>
      <c r="I25" s="5">
        <v>0</v>
      </c>
      <c r="J25" s="5">
        <v>2400</v>
      </c>
      <c r="K25" s="5">
        <v>2400</v>
      </c>
      <c r="L25" s="5">
        <v>2400</v>
      </c>
      <c r="M25" s="34">
        <v>2400</v>
      </c>
      <c r="N25" s="37">
        <v>2400</v>
      </c>
      <c r="O25" s="34">
        <v>2000</v>
      </c>
      <c r="P25" s="37">
        <v>2400</v>
      </c>
      <c r="Q25" s="34">
        <v>1600</v>
      </c>
      <c r="R25" s="132">
        <v>2400</v>
      </c>
      <c r="S25" s="132">
        <v>2400</v>
      </c>
      <c r="T25" s="132">
        <v>2400</v>
      </c>
      <c r="U25" s="50"/>
    </row>
    <row r="26" spans="1:22" x14ac:dyDescent="0.25">
      <c r="A26" s="17"/>
      <c r="B26" s="17"/>
      <c r="C26" s="17" t="s">
        <v>41</v>
      </c>
      <c r="D26" s="5">
        <v>250</v>
      </c>
      <c r="E26" s="5">
        <v>950</v>
      </c>
      <c r="F26" s="5">
        <v>250</v>
      </c>
      <c r="G26" s="5">
        <v>0</v>
      </c>
      <c r="H26" s="5">
        <v>0</v>
      </c>
      <c r="I26" s="5">
        <v>0</v>
      </c>
      <c r="J26" s="5">
        <v>0</v>
      </c>
      <c r="K26" s="5">
        <v>1261.0999999999999</v>
      </c>
      <c r="L26" s="5">
        <v>0</v>
      </c>
      <c r="M26" s="34">
        <v>0</v>
      </c>
      <c r="N26" s="37">
        <v>0</v>
      </c>
      <c r="O26" s="34">
        <v>0</v>
      </c>
      <c r="P26" s="37">
        <v>0</v>
      </c>
      <c r="Q26" s="34">
        <v>0</v>
      </c>
      <c r="R26" s="132">
        <v>0</v>
      </c>
      <c r="S26" s="132">
        <v>0</v>
      </c>
      <c r="T26" s="132">
        <v>0</v>
      </c>
      <c r="U26" s="50"/>
    </row>
    <row r="27" spans="1:22" x14ac:dyDescent="0.25">
      <c r="A27" s="17"/>
      <c r="B27" s="17"/>
      <c r="C27" s="17" t="s">
        <v>42</v>
      </c>
      <c r="D27" s="5">
        <v>1380</v>
      </c>
      <c r="E27" s="5">
        <v>2164.94</v>
      </c>
      <c r="F27" s="5">
        <v>1380</v>
      </c>
      <c r="G27" s="5">
        <v>1437.84</v>
      </c>
      <c r="H27" s="5">
        <v>1750</v>
      </c>
      <c r="I27" s="5">
        <v>2200.59</v>
      </c>
      <c r="J27" s="5">
        <v>1750</v>
      </c>
      <c r="K27" s="5">
        <v>4052.96</v>
      </c>
      <c r="L27" s="5">
        <v>2100</v>
      </c>
      <c r="M27" s="34">
        <v>1416.21</v>
      </c>
      <c r="N27" s="37">
        <v>1750</v>
      </c>
      <c r="O27" s="34">
        <v>514.42999999999995</v>
      </c>
      <c r="P27" s="37">
        <v>1000</v>
      </c>
      <c r="Q27" s="34">
        <v>511.25</v>
      </c>
      <c r="R27" s="132">
        <v>1500</v>
      </c>
      <c r="S27" s="132">
        <v>1500</v>
      </c>
      <c r="T27" s="132">
        <v>1500</v>
      </c>
      <c r="U27" s="50"/>
    </row>
    <row r="28" spans="1:22" x14ac:dyDescent="0.25">
      <c r="A28" s="17"/>
      <c r="B28" s="17"/>
      <c r="C28" s="17" t="s">
        <v>43</v>
      </c>
      <c r="D28" s="5"/>
      <c r="E28" s="5"/>
      <c r="F28" s="5">
        <v>5600</v>
      </c>
      <c r="G28" s="5">
        <v>5757.16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34">
        <v>0</v>
      </c>
      <c r="N28" s="37">
        <v>0</v>
      </c>
      <c r="O28" s="34">
        <v>0</v>
      </c>
      <c r="P28" s="37">
        <v>0</v>
      </c>
      <c r="Q28" s="34">
        <v>0</v>
      </c>
      <c r="R28" s="132">
        <v>0</v>
      </c>
      <c r="S28" s="132">
        <v>0</v>
      </c>
      <c r="T28" s="132">
        <v>0</v>
      </c>
      <c r="U28" s="50"/>
    </row>
    <row r="29" spans="1:22" x14ac:dyDescent="0.25">
      <c r="A29" s="17"/>
      <c r="B29" s="17"/>
      <c r="C29" s="17" t="s">
        <v>44</v>
      </c>
      <c r="D29" s="5">
        <v>4800</v>
      </c>
      <c r="E29" s="5">
        <v>4800</v>
      </c>
      <c r="F29" s="5">
        <v>4800</v>
      </c>
      <c r="G29" s="5">
        <v>4800</v>
      </c>
      <c r="H29" s="5">
        <v>4800</v>
      </c>
      <c r="I29" s="5">
        <v>4800</v>
      </c>
      <c r="J29" s="5">
        <v>4800</v>
      </c>
      <c r="K29" s="5">
        <v>4800</v>
      </c>
      <c r="L29" s="5">
        <v>5040</v>
      </c>
      <c r="M29" s="34">
        <v>5040</v>
      </c>
      <c r="N29" s="37">
        <v>6040</v>
      </c>
      <c r="O29" s="34">
        <v>6040.08</v>
      </c>
      <c r="P29" s="37">
        <v>7000</v>
      </c>
      <c r="Q29" s="34">
        <v>4666.72</v>
      </c>
      <c r="R29" s="132">
        <v>7950</v>
      </c>
      <c r="S29" s="132">
        <v>7950</v>
      </c>
      <c r="T29" s="132">
        <v>7950</v>
      </c>
      <c r="U29" s="50"/>
    </row>
    <row r="30" spans="1:22" x14ac:dyDescent="0.25">
      <c r="A30" s="17"/>
      <c r="B30" s="17"/>
      <c r="C30" s="17" t="s">
        <v>157</v>
      </c>
      <c r="D30" s="5"/>
      <c r="E30" s="5"/>
      <c r="F30" s="5"/>
      <c r="G30" s="5"/>
      <c r="H30" s="5"/>
      <c r="I30" s="5"/>
      <c r="J30" s="5"/>
      <c r="K30" s="5"/>
      <c r="L30" s="5"/>
      <c r="M30" s="34"/>
      <c r="N30" s="37"/>
      <c r="O30" s="34">
        <v>500</v>
      </c>
      <c r="P30" s="37">
        <v>0</v>
      </c>
      <c r="Q30" s="34">
        <v>400</v>
      </c>
      <c r="R30" s="132">
        <v>600</v>
      </c>
      <c r="S30" s="132">
        <v>600</v>
      </c>
      <c r="T30" s="132">
        <v>600</v>
      </c>
      <c r="U30" s="50"/>
    </row>
    <row r="31" spans="1:22" x14ac:dyDescent="0.25">
      <c r="A31" s="17"/>
      <c r="B31" s="17"/>
      <c r="C31" s="17" t="s">
        <v>158</v>
      </c>
      <c r="D31" s="5"/>
      <c r="E31" s="5"/>
      <c r="F31" s="5"/>
      <c r="G31" s="5"/>
      <c r="H31" s="5"/>
      <c r="I31" s="5"/>
      <c r="J31" s="5"/>
      <c r="K31" s="5"/>
      <c r="L31" s="5"/>
      <c r="M31" s="34"/>
      <c r="N31" s="37"/>
      <c r="O31" s="34">
        <v>999.25</v>
      </c>
      <c r="P31" s="37"/>
      <c r="Q31" s="34">
        <v>0</v>
      </c>
      <c r="R31" s="132">
        <v>0</v>
      </c>
      <c r="S31" s="132">
        <v>0</v>
      </c>
      <c r="T31" s="132">
        <v>0</v>
      </c>
      <c r="U31" s="50"/>
    </row>
    <row r="32" spans="1:22" x14ac:dyDescent="0.25">
      <c r="A32" s="17"/>
      <c r="B32" s="17"/>
      <c r="C32" s="17" t="s">
        <v>45</v>
      </c>
      <c r="D32" s="5">
        <v>200</v>
      </c>
      <c r="E32" s="5">
        <v>353.53</v>
      </c>
      <c r="F32" s="5">
        <v>200</v>
      </c>
      <c r="G32" s="5">
        <v>957.17</v>
      </c>
      <c r="H32" s="5">
        <v>300</v>
      </c>
      <c r="I32" s="5">
        <v>2045.95</v>
      </c>
      <c r="J32" s="5">
        <v>300</v>
      </c>
      <c r="K32" s="5">
        <v>1336.43</v>
      </c>
      <c r="L32" s="5">
        <v>300</v>
      </c>
      <c r="M32" s="34">
        <v>1276.1400000000001</v>
      </c>
      <c r="N32" s="37">
        <v>1000</v>
      </c>
      <c r="O32" s="34">
        <v>1835.31</v>
      </c>
      <c r="P32" s="37">
        <v>1750</v>
      </c>
      <c r="Q32" s="34">
        <v>1020.12</v>
      </c>
      <c r="R32" s="132">
        <v>1750</v>
      </c>
      <c r="S32" s="132">
        <v>1750</v>
      </c>
      <c r="T32" s="132">
        <v>1750</v>
      </c>
      <c r="U32" s="50"/>
    </row>
    <row r="33" spans="1:21" x14ac:dyDescent="0.25">
      <c r="A33" s="17"/>
      <c r="B33" s="17"/>
      <c r="C33" s="17" t="s">
        <v>46</v>
      </c>
      <c r="D33" s="5">
        <v>2000</v>
      </c>
      <c r="E33" s="5">
        <v>1295.96</v>
      </c>
      <c r="F33" s="5">
        <v>1750</v>
      </c>
      <c r="G33" s="5">
        <v>8380.2900000000009</v>
      </c>
      <c r="H33" s="5">
        <v>6600</v>
      </c>
      <c r="I33" s="5">
        <v>6898.09</v>
      </c>
      <c r="J33" s="5">
        <v>6600</v>
      </c>
      <c r="K33" s="5">
        <v>6317.23</v>
      </c>
      <c r="L33" s="5">
        <v>6800</v>
      </c>
      <c r="M33" s="34">
        <v>7076.64</v>
      </c>
      <c r="N33" s="37">
        <v>7300</v>
      </c>
      <c r="O33" s="34">
        <v>7599.33</v>
      </c>
      <c r="P33" s="37">
        <v>7800</v>
      </c>
      <c r="Q33" s="34">
        <v>4903.79</v>
      </c>
      <c r="R33" s="132">
        <v>7950</v>
      </c>
      <c r="S33" s="132">
        <v>7950</v>
      </c>
      <c r="T33" s="132">
        <v>7950</v>
      </c>
      <c r="U33" s="50"/>
    </row>
    <row r="34" spans="1:21" x14ac:dyDescent="0.25">
      <c r="A34" s="17"/>
      <c r="B34" s="17"/>
      <c r="C34" s="17" t="s">
        <v>47</v>
      </c>
      <c r="D34" s="5">
        <v>1800</v>
      </c>
      <c r="E34" s="16">
        <v>1800</v>
      </c>
      <c r="F34" s="16">
        <v>0</v>
      </c>
      <c r="G34" s="16">
        <v>0</v>
      </c>
      <c r="H34" s="16">
        <v>0</v>
      </c>
      <c r="I34" s="16">
        <v>0</v>
      </c>
      <c r="J34" s="5">
        <v>0</v>
      </c>
      <c r="K34" s="5">
        <v>0</v>
      </c>
      <c r="L34" s="5">
        <v>0</v>
      </c>
      <c r="M34" s="34">
        <v>0</v>
      </c>
      <c r="N34" s="37">
        <v>0</v>
      </c>
      <c r="O34" s="34">
        <v>0</v>
      </c>
      <c r="P34" s="37">
        <v>0</v>
      </c>
      <c r="Q34" s="34">
        <v>0</v>
      </c>
      <c r="R34" s="132">
        <v>0</v>
      </c>
      <c r="S34" s="132">
        <v>0</v>
      </c>
      <c r="T34" s="132">
        <v>0</v>
      </c>
      <c r="U34" s="50"/>
    </row>
    <row r="35" spans="1:21" x14ac:dyDescent="0.25">
      <c r="A35" s="17"/>
      <c r="B35" s="17"/>
      <c r="C35" s="17" t="s">
        <v>48</v>
      </c>
      <c r="D35" s="5">
        <v>300</v>
      </c>
      <c r="E35" s="16">
        <v>225.5</v>
      </c>
      <c r="F35" s="16">
        <v>0</v>
      </c>
      <c r="G35" s="16">
        <v>0</v>
      </c>
      <c r="H35" s="16">
        <v>0</v>
      </c>
      <c r="I35" s="16">
        <v>147</v>
      </c>
      <c r="J35" s="5">
        <v>0</v>
      </c>
      <c r="K35" s="5">
        <v>0</v>
      </c>
      <c r="L35" s="5">
        <v>0</v>
      </c>
      <c r="M35" s="34">
        <v>0</v>
      </c>
      <c r="N35" s="37">
        <v>0</v>
      </c>
      <c r="O35" s="34">
        <v>0</v>
      </c>
      <c r="P35" s="37">
        <v>0</v>
      </c>
      <c r="Q35" s="34">
        <v>0</v>
      </c>
      <c r="R35" s="132">
        <v>0</v>
      </c>
      <c r="S35" s="132">
        <v>0</v>
      </c>
      <c r="T35" s="132">
        <v>0</v>
      </c>
      <c r="U35" s="50"/>
    </row>
    <row r="36" spans="1:21" x14ac:dyDescent="0.25">
      <c r="A36" s="17"/>
      <c r="B36" s="17"/>
      <c r="C36" s="17" t="s">
        <v>49</v>
      </c>
      <c r="D36" s="5">
        <v>7100</v>
      </c>
      <c r="E36" s="16">
        <v>7100.04</v>
      </c>
      <c r="F36" s="16">
        <v>7100</v>
      </c>
      <c r="G36" s="16">
        <v>7100.04</v>
      </c>
      <c r="H36" s="16">
        <v>7100</v>
      </c>
      <c r="I36" s="16">
        <v>7100.04</v>
      </c>
      <c r="J36" s="5">
        <v>7100</v>
      </c>
      <c r="K36" s="5">
        <v>7100.04</v>
      </c>
      <c r="L36" s="5">
        <v>7100</v>
      </c>
      <c r="M36" s="34">
        <v>7100.04</v>
      </c>
      <c r="N36" s="37">
        <v>7300</v>
      </c>
      <c r="O36" s="34">
        <v>7299.96</v>
      </c>
      <c r="P36" s="37">
        <v>7500</v>
      </c>
      <c r="Q36" s="34">
        <v>5000</v>
      </c>
      <c r="R36" s="132">
        <v>10260</v>
      </c>
      <c r="S36" s="132">
        <v>10260</v>
      </c>
      <c r="T36" s="132">
        <v>10260</v>
      </c>
      <c r="U36" s="50"/>
    </row>
    <row r="37" spans="1:21" x14ac:dyDescent="0.25">
      <c r="A37" s="17"/>
      <c r="B37" s="17"/>
      <c r="C37" s="17" t="s">
        <v>125</v>
      </c>
      <c r="D37" s="5"/>
      <c r="E37" s="16"/>
      <c r="F37" s="16"/>
      <c r="G37" s="16"/>
      <c r="H37" s="16"/>
      <c r="I37" s="16"/>
      <c r="J37" s="5"/>
      <c r="K37" s="5">
        <v>88.81</v>
      </c>
      <c r="L37" s="5"/>
      <c r="M37" s="34">
        <v>110.32</v>
      </c>
      <c r="N37" s="37">
        <v>0</v>
      </c>
      <c r="O37" s="34">
        <v>0</v>
      </c>
      <c r="P37" s="37">
        <v>0</v>
      </c>
      <c r="Q37" s="34">
        <v>332.9</v>
      </c>
      <c r="R37" s="132">
        <v>500</v>
      </c>
      <c r="S37" s="132">
        <v>500</v>
      </c>
      <c r="T37" s="132">
        <v>500</v>
      </c>
      <c r="U37" s="50"/>
    </row>
    <row r="38" spans="1:21" x14ac:dyDescent="0.25">
      <c r="A38" s="17"/>
      <c r="B38" s="17"/>
      <c r="C38" s="17" t="s">
        <v>124</v>
      </c>
      <c r="D38" s="5"/>
      <c r="E38" s="16"/>
      <c r="F38" s="16"/>
      <c r="G38" s="16"/>
      <c r="H38" s="16">
        <v>9500</v>
      </c>
      <c r="I38" s="16">
        <v>9000</v>
      </c>
      <c r="J38" s="5">
        <v>9600</v>
      </c>
      <c r="K38" s="5">
        <v>9000</v>
      </c>
      <c r="L38" s="5">
        <v>9600</v>
      </c>
      <c r="M38" s="34">
        <v>9600</v>
      </c>
      <c r="N38" s="37">
        <v>0</v>
      </c>
      <c r="O38" s="34">
        <v>0</v>
      </c>
      <c r="P38" s="37">
        <v>0</v>
      </c>
      <c r="Q38" s="34">
        <v>0</v>
      </c>
      <c r="R38" s="132">
        <v>0</v>
      </c>
      <c r="S38" s="132">
        <v>0</v>
      </c>
      <c r="T38" s="132">
        <v>0</v>
      </c>
      <c r="U38" s="50"/>
    </row>
    <row r="39" spans="1:21" x14ac:dyDescent="0.25">
      <c r="A39" s="17"/>
      <c r="B39" s="17"/>
      <c r="C39" s="17" t="s">
        <v>50</v>
      </c>
      <c r="D39" s="5">
        <v>3700</v>
      </c>
      <c r="E39" s="16">
        <v>3700</v>
      </c>
      <c r="F39" s="16">
        <v>5500</v>
      </c>
      <c r="G39" s="16">
        <v>5499.96</v>
      </c>
      <c r="H39" s="16">
        <v>6500</v>
      </c>
      <c r="I39" s="16">
        <v>6500.04</v>
      </c>
      <c r="J39" s="5">
        <v>6500</v>
      </c>
      <c r="K39" s="5">
        <v>6500.04</v>
      </c>
      <c r="L39" s="5">
        <v>6695</v>
      </c>
      <c r="M39" s="34">
        <v>6695.04</v>
      </c>
      <c r="N39" s="37">
        <v>6895</v>
      </c>
      <c r="O39" s="34">
        <v>6894.96</v>
      </c>
      <c r="P39" s="37">
        <v>7100</v>
      </c>
      <c r="Q39" s="34">
        <v>4733.3599999999997</v>
      </c>
      <c r="R39" s="132">
        <v>7240</v>
      </c>
      <c r="S39" s="132">
        <v>7240</v>
      </c>
      <c r="T39" s="132">
        <v>7240</v>
      </c>
      <c r="U39" s="50"/>
    </row>
    <row r="40" spans="1:21" x14ac:dyDescent="0.25">
      <c r="A40" s="17"/>
      <c r="B40" s="17"/>
      <c r="C40" s="17" t="s">
        <v>99</v>
      </c>
      <c r="D40" s="5"/>
      <c r="E40" s="5"/>
      <c r="F40" s="5"/>
      <c r="G40" s="5">
        <v>521.85</v>
      </c>
      <c r="H40" s="5"/>
      <c r="I40" s="5">
        <v>0</v>
      </c>
      <c r="J40" s="5">
        <v>0</v>
      </c>
      <c r="K40" s="5">
        <v>0</v>
      </c>
      <c r="L40" s="5">
        <v>0</v>
      </c>
      <c r="M40" s="34">
        <v>195.58</v>
      </c>
      <c r="N40" s="37">
        <v>0</v>
      </c>
      <c r="O40" s="34">
        <v>0</v>
      </c>
      <c r="P40" s="37">
        <v>0</v>
      </c>
      <c r="Q40" s="34">
        <v>0</v>
      </c>
      <c r="R40" s="132">
        <v>0</v>
      </c>
      <c r="S40" s="132">
        <v>0</v>
      </c>
      <c r="T40" s="132">
        <v>0</v>
      </c>
      <c r="U40" s="50"/>
    </row>
    <row r="41" spans="1:21" x14ac:dyDescent="0.25">
      <c r="A41" s="17"/>
      <c r="B41" s="17"/>
      <c r="C41" s="17" t="s">
        <v>51</v>
      </c>
      <c r="D41" s="5">
        <v>200</v>
      </c>
      <c r="E41" s="5">
        <v>469.29</v>
      </c>
      <c r="F41" s="5">
        <v>500</v>
      </c>
      <c r="G41" s="5">
        <v>1042.4000000000001</v>
      </c>
      <c r="H41" s="5">
        <v>900</v>
      </c>
      <c r="I41" s="5">
        <v>1330.56</v>
      </c>
      <c r="J41" s="5">
        <v>900</v>
      </c>
      <c r="K41" s="16">
        <v>1625.96</v>
      </c>
      <c r="L41" s="5">
        <v>1800</v>
      </c>
      <c r="M41" s="34">
        <v>1265.79</v>
      </c>
      <c r="N41" s="37">
        <v>1800</v>
      </c>
      <c r="O41" s="34">
        <v>1431.14</v>
      </c>
      <c r="P41" s="37">
        <v>1800</v>
      </c>
      <c r="Q41" s="34">
        <v>1008.67</v>
      </c>
      <c r="R41" s="132">
        <v>1600</v>
      </c>
      <c r="S41" s="132">
        <v>1600</v>
      </c>
      <c r="T41" s="132">
        <v>1600</v>
      </c>
      <c r="U41" s="50"/>
    </row>
    <row r="42" spans="1:21" x14ac:dyDescent="0.25">
      <c r="A42" s="17"/>
      <c r="B42" s="17"/>
      <c r="C42" s="17" t="s">
        <v>52</v>
      </c>
      <c r="D42" s="5">
        <v>500</v>
      </c>
      <c r="E42" s="5">
        <v>1320</v>
      </c>
      <c r="F42" s="5">
        <v>700</v>
      </c>
      <c r="G42" s="5">
        <v>1467.75</v>
      </c>
      <c r="H42" s="5">
        <v>700</v>
      </c>
      <c r="I42" s="5">
        <v>700</v>
      </c>
      <c r="J42" s="5">
        <v>700</v>
      </c>
      <c r="K42" s="5">
        <v>0</v>
      </c>
      <c r="L42" s="5">
        <v>700</v>
      </c>
      <c r="M42" s="34">
        <v>1875</v>
      </c>
      <c r="N42" s="37">
        <v>700</v>
      </c>
      <c r="O42" s="34">
        <v>0</v>
      </c>
      <c r="P42" s="37">
        <v>700</v>
      </c>
      <c r="Q42" s="34">
        <v>0</v>
      </c>
      <c r="R42" s="132">
        <v>700</v>
      </c>
      <c r="S42" s="132">
        <v>700</v>
      </c>
      <c r="T42" s="132">
        <v>700</v>
      </c>
      <c r="U42" s="50"/>
    </row>
    <row r="43" spans="1:21" hidden="1" x14ac:dyDescent="0.25">
      <c r="A43" s="17"/>
      <c r="B43" s="17"/>
      <c r="C43" s="17" t="s">
        <v>53</v>
      </c>
      <c r="D43" s="5"/>
      <c r="E43" s="5">
        <v>1400</v>
      </c>
      <c r="F43" s="5">
        <v>1600</v>
      </c>
      <c r="G43" s="5">
        <v>1599.96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34">
        <v>0</v>
      </c>
      <c r="N43" s="37">
        <v>0</v>
      </c>
      <c r="O43" s="34">
        <v>0</v>
      </c>
      <c r="P43" s="37">
        <v>0</v>
      </c>
      <c r="Q43" s="34">
        <v>0</v>
      </c>
      <c r="R43" s="132"/>
      <c r="S43" s="132"/>
      <c r="T43" s="132"/>
      <c r="U43" s="50"/>
    </row>
    <row r="44" spans="1:21" hidden="1" x14ac:dyDescent="0.25">
      <c r="A44" s="17"/>
      <c r="B44" s="17"/>
      <c r="C44" s="17" t="s">
        <v>54</v>
      </c>
      <c r="D44" s="5"/>
      <c r="E44" s="5"/>
      <c r="F44" s="5">
        <v>1500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34">
        <v>0</v>
      </c>
      <c r="N44" s="37">
        <v>0</v>
      </c>
      <c r="O44" s="34">
        <v>0</v>
      </c>
      <c r="P44" s="37">
        <v>0</v>
      </c>
      <c r="Q44" s="34">
        <v>0</v>
      </c>
      <c r="R44" s="132"/>
      <c r="S44" s="132"/>
      <c r="T44" s="132"/>
      <c r="U44" s="50"/>
    </row>
    <row r="45" spans="1:21" x14ac:dyDescent="0.25">
      <c r="A45" s="17"/>
      <c r="B45" s="17"/>
      <c r="C45" s="17" t="s">
        <v>55</v>
      </c>
      <c r="D45" s="5">
        <v>100</v>
      </c>
      <c r="E45" s="5">
        <v>120</v>
      </c>
      <c r="F45" s="5">
        <v>140</v>
      </c>
      <c r="G45" s="5">
        <v>108</v>
      </c>
      <c r="H45" s="5">
        <v>140</v>
      </c>
      <c r="I45" s="5">
        <v>122.5</v>
      </c>
      <c r="J45" s="5">
        <v>140</v>
      </c>
      <c r="K45" s="5">
        <v>156.6</v>
      </c>
      <c r="L45" s="5">
        <v>200</v>
      </c>
      <c r="M45" s="34">
        <v>247.35</v>
      </c>
      <c r="N45" s="37">
        <v>250</v>
      </c>
      <c r="O45" s="34">
        <v>156</v>
      </c>
      <c r="P45" s="37">
        <v>170</v>
      </c>
      <c r="Q45" s="34">
        <v>180</v>
      </c>
      <c r="R45" s="132">
        <v>180</v>
      </c>
      <c r="S45" s="132">
        <v>180</v>
      </c>
      <c r="T45" s="132">
        <v>180</v>
      </c>
      <c r="U45" s="50"/>
    </row>
    <row r="46" spans="1:21" x14ac:dyDescent="0.25">
      <c r="A46" s="17"/>
      <c r="B46" s="17"/>
      <c r="C46" s="17" t="s">
        <v>144</v>
      </c>
      <c r="D46" s="5"/>
      <c r="E46" s="5"/>
      <c r="F46" s="5"/>
      <c r="G46" s="5"/>
      <c r="H46" s="5"/>
      <c r="I46" s="5"/>
      <c r="J46" s="5"/>
      <c r="K46" s="5"/>
      <c r="L46" s="5">
        <v>4500</v>
      </c>
      <c r="M46" s="34">
        <v>190</v>
      </c>
      <c r="N46" s="39">
        <v>8000</v>
      </c>
      <c r="O46" s="34">
        <v>0</v>
      </c>
      <c r="P46" s="37">
        <v>10000</v>
      </c>
      <c r="Q46" s="34">
        <v>0</v>
      </c>
      <c r="R46" s="132">
        <v>10000</v>
      </c>
      <c r="S46" s="132">
        <v>10000</v>
      </c>
      <c r="T46" s="132">
        <v>10000</v>
      </c>
      <c r="U46" s="50"/>
    </row>
    <row r="47" spans="1:21" x14ac:dyDescent="0.25">
      <c r="A47" s="17"/>
      <c r="B47" s="17"/>
      <c r="C47" s="17" t="s">
        <v>56</v>
      </c>
      <c r="D47" s="5">
        <v>500</v>
      </c>
      <c r="E47" s="5">
        <v>0</v>
      </c>
      <c r="F47" s="5">
        <v>500</v>
      </c>
      <c r="G47" s="5">
        <v>0</v>
      </c>
      <c r="H47" s="5">
        <v>0</v>
      </c>
      <c r="I47" s="5">
        <v>369.99</v>
      </c>
      <c r="J47" s="5">
        <v>0</v>
      </c>
      <c r="K47" s="5">
        <v>692.99</v>
      </c>
      <c r="L47" s="5">
        <v>1000</v>
      </c>
      <c r="M47" s="34">
        <v>823.49</v>
      </c>
      <c r="N47" s="37">
        <v>1000</v>
      </c>
      <c r="O47" s="34">
        <v>1149.25</v>
      </c>
      <c r="P47" s="37">
        <v>1000</v>
      </c>
      <c r="Q47" s="34">
        <v>893.51</v>
      </c>
      <c r="R47" s="132">
        <v>1000</v>
      </c>
      <c r="S47" s="132">
        <v>1000</v>
      </c>
      <c r="T47" s="132">
        <v>1000</v>
      </c>
      <c r="U47" s="50"/>
    </row>
    <row r="48" spans="1:21" x14ac:dyDescent="0.25">
      <c r="A48" s="17"/>
      <c r="B48" s="17"/>
      <c r="C48" s="17" t="s">
        <v>57</v>
      </c>
      <c r="D48" s="5">
        <v>15000</v>
      </c>
      <c r="E48" s="5">
        <v>21021.78</v>
      </c>
      <c r="F48" s="5">
        <v>15000</v>
      </c>
      <c r="G48" s="5">
        <v>17299.46</v>
      </c>
      <c r="H48" s="5">
        <v>21000</v>
      </c>
      <c r="I48" s="5">
        <v>17442.14</v>
      </c>
      <c r="J48" s="5">
        <v>19000</v>
      </c>
      <c r="K48" s="5">
        <v>16150.47</v>
      </c>
      <c r="L48" s="5">
        <v>18000</v>
      </c>
      <c r="M48" s="34">
        <v>13472.96</v>
      </c>
      <c r="N48" s="37">
        <v>17000</v>
      </c>
      <c r="O48" s="34">
        <v>17199.12</v>
      </c>
      <c r="P48" s="37">
        <v>17000</v>
      </c>
      <c r="Q48" s="34">
        <v>10198.41</v>
      </c>
      <c r="R48" s="132">
        <v>16500</v>
      </c>
      <c r="S48" s="132">
        <v>16500</v>
      </c>
      <c r="T48" s="132">
        <v>16500</v>
      </c>
      <c r="U48" s="50"/>
    </row>
    <row r="49" spans="1:21" x14ac:dyDescent="0.25">
      <c r="A49" s="17"/>
      <c r="B49" s="17"/>
      <c r="C49" s="17" t="s">
        <v>102</v>
      </c>
      <c r="D49" s="5"/>
      <c r="E49" s="5"/>
      <c r="F49" s="5"/>
      <c r="G49" s="5"/>
      <c r="H49" s="5"/>
      <c r="I49" s="5">
        <v>1000</v>
      </c>
      <c r="J49" s="5">
        <v>1000</v>
      </c>
      <c r="K49" s="5">
        <v>1000</v>
      </c>
      <c r="L49" s="5">
        <v>1000</v>
      </c>
      <c r="M49" s="34">
        <v>1000</v>
      </c>
      <c r="N49" s="37">
        <v>0</v>
      </c>
      <c r="O49" s="34">
        <v>0</v>
      </c>
      <c r="P49" s="37">
        <v>0</v>
      </c>
      <c r="Q49" s="34">
        <v>0</v>
      </c>
      <c r="R49" s="132">
        <v>0</v>
      </c>
      <c r="S49" s="132">
        <v>0</v>
      </c>
      <c r="T49" s="132">
        <v>0</v>
      </c>
      <c r="U49" s="50"/>
    </row>
    <row r="50" spans="1:21" x14ac:dyDescent="0.25">
      <c r="A50" s="17"/>
      <c r="B50" s="17"/>
      <c r="C50" s="17" t="s">
        <v>128</v>
      </c>
      <c r="D50" s="5">
        <v>1000</v>
      </c>
      <c r="E50" s="5">
        <v>1388.04</v>
      </c>
      <c r="F50" s="5">
        <v>1000</v>
      </c>
      <c r="G50" s="5">
        <v>917.28</v>
      </c>
      <c r="H50" s="5">
        <v>1000</v>
      </c>
      <c r="I50" s="5">
        <v>1223.22</v>
      </c>
      <c r="J50" s="5">
        <v>1000</v>
      </c>
      <c r="K50" s="5">
        <v>601.38</v>
      </c>
      <c r="L50" s="5">
        <v>1200</v>
      </c>
      <c r="M50" s="34">
        <v>2188.5100000000002</v>
      </c>
      <c r="N50" s="37">
        <v>1500</v>
      </c>
      <c r="O50" s="34">
        <v>1171.6500000000001</v>
      </c>
      <c r="P50" s="37">
        <v>1500</v>
      </c>
      <c r="Q50" s="34">
        <v>735.05</v>
      </c>
      <c r="R50" s="132">
        <v>1500</v>
      </c>
      <c r="S50" s="132">
        <v>1500</v>
      </c>
      <c r="T50" s="132">
        <v>1500</v>
      </c>
      <c r="U50" s="50"/>
    </row>
    <row r="51" spans="1:21" x14ac:dyDescent="0.25">
      <c r="A51" s="17"/>
      <c r="B51" s="17"/>
      <c r="C51" s="17" t="s">
        <v>58</v>
      </c>
      <c r="D51" s="5">
        <v>11000</v>
      </c>
      <c r="E51" s="5">
        <v>9786.85</v>
      </c>
      <c r="F51" s="5">
        <v>11000</v>
      </c>
      <c r="G51" s="5">
        <v>11119.24</v>
      </c>
      <c r="H51" s="5">
        <v>12000</v>
      </c>
      <c r="I51" s="5">
        <v>11147.42</v>
      </c>
      <c r="J51" s="5">
        <v>12000</v>
      </c>
      <c r="K51" s="5">
        <v>11075.66</v>
      </c>
      <c r="L51" s="5">
        <v>11300</v>
      </c>
      <c r="M51" s="34">
        <v>10425.89</v>
      </c>
      <c r="N51" s="37">
        <v>11300</v>
      </c>
      <c r="O51" s="34">
        <v>10763</v>
      </c>
      <c r="P51" s="37">
        <v>11000</v>
      </c>
      <c r="Q51" s="34">
        <v>11257.11</v>
      </c>
      <c r="R51" s="132">
        <v>11500</v>
      </c>
      <c r="S51" s="132">
        <v>11500</v>
      </c>
      <c r="T51" s="132">
        <v>11500</v>
      </c>
      <c r="U51" s="50"/>
    </row>
    <row r="52" spans="1:21" x14ac:dyDescent="0.25">
      <c r="A52" s="17"/>
      <c r="B52" s="17"/>
      <c r="C52" s="17" t="s">
        <v>59</v>
      </c>
      <c r="D52" s="5">
        <v>700</v>
      </c>
      <c r="E52" s="5">
        <v>245</v>
      </c>
      <c r="F52" s="5">
        <v>700</v>
      </c>
      <c r="G52" s="5">
        <v>1669</v>
      </c>
      <c r="H52" s="5">
        <v>1000</v>
      </c>
      <c r="I52" s="5">
        <v>550</v>
      </c>
      <c r="J52" s="5">
        <v>1000</v>
      </c>
      <c r="K52" s="5">
        <v>620</v>
      </c>
      <c r="L52" s="5">
        <v>500</v>
      </c>
      <c r="M52" s="34">
        <v>225</v>
      </c>
      <c r="N52" s="37">
        <v>500</v>
      </c>
      <c r="O52" s="34">
        <v>645</v>
      </c>
      <c r="P52" s="37">
        <v>645</v>
      </c>
      <c r="Q52" s="34">
        <v>500</v>
      </c>
      <c r="R52" s="132">
        <v>150</v>
      </c>
      <c r="S52" s="132">
        <v>550</v>
      </c>
      <c r="T52" s="132">
        <v>550</v>
      </c>
      <c r="U52" s="50"/>
    </row>
    <row r="53" spans="1:21" x14ac:dyDescent="0.25">
      <c r="A53" s="17"/>
      <c r="B53" s="17"/>
      <c r="C53" s="17" t="s">
        <v>60</v>
      </c>
      <c r="D53" s="5"/>
      <c r="E53" s="5"/>
      <c r="F53" s="5"/>
      <c r="G53" s="5">
        <v>28</v>
      </c>
      <c r="H53" s="5">
        <v>0</v>
      </c>
      <c r="I53" s="5">
        <v>15</v>
      </c>
      <c r="J53" s="5">
        <v>15</v>
      </c>
      <c r="K53" s="5">
        <v>15</v>
      </c>
      <c r="L53" s="5">
        <v>15</v>
      </c>
      <c r="M53" s="34">
        <v>15</v>
      </c>
      <c r="N53" s="37">
        <v>15</v>
      </c>
      <c r="O53" s="34">
        <v>15</v>
      </c>
      <c r="P53" s="37">
        <v>15</v>
      </c>
      <c r="Q53" s="34">
        <v>20</v>
      </c>
      <c r="R53" s="132">
        <v>20</v>
      </c>
      <c r="S53" s="132">
        <v>20</v>
      </c>
      <c r="T53" s="132">
        <v>20</v>
      </c>
      <c r="U53" s="50"/>
    </row>
    <row r="54" spans="1:21" x14ac:dyDescent="0.25">
      <c r="A54" s="17"/>
      <c r="B54" s="17"/>
      <c r="C54" s="17" t="s">
        <v>61</v>
      </c>
      <c r="D54" s="5">
        <v>2500</v>
      </c>
      <c r="E54" s="5">
        <v>544.83000000000004</v>
      </c>
      <c r="F54" s="5">
        <v>2500</v>
      </c>
      <c r="G54" s="5">
        <v>0</v>
      </c>
      <c r="H54" s="5">
        <v>3000</v>
      </c>
      <c r="I54" s="5">
        <v>0</v>
      </c>
      <c r="J54" s="5">
        <v>3000</v>
      </c>
      <c r="K54" s="5">
        <v>0</v>
      </c>
      <c r="L54" s="5">
        <v>1500</v>
      </c>
      <c r="M54" s="34">
        <v>0</v>
      </c>
      <c r="N54" s="37">
        <v>0</v>
      </c>
      <c r="O54" s="34">
        <v>0</v>
      </c>
      <c r="P54" s="37">
        <v>0</v>
      </c>
      <c r="Q54" s="34">
        <v>0</v>
      </c>
      <c r="R54" s="132">
        <v>0</v>
      </c>
      <c r="S54" s="132">
        <v>0</v>
      </c>
      <c r="T54" s="132">
        <v>0</v>
      </c>
      <c r="U54" s="50"/>
    </row>
    <row r="55" spans="1:21" hidden="1" x14ac:dyDescent="0.25">
      <c r="A55" s="17"/>
      <c r="B55" s="17"/>
      <c r="C55" s="17" t="s">
        <v>62</v>
      </c>
      <c r="D55" s="5">
        <v>500</v>
      </c>
      <c r="E55" s="5">
        <v>0</v>
      </c>
      <c r="F55" s="5">
        <v>500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34">
        <v>0</v>
      </c>
      <c r="N55" s="37">
        <v>0</v>
      </c>
      <c r="O55" s="34">
        <v>0</v>
      </c>
      <c r="P55" s="37">
        <v>0</v>
      </c>
      <c r="Q55" s="34">
        <v>0</v>
      </c>
      <c r="R55" s="132"/>
      <c r="S55" s="132"/>
      <c r="T55" s="132"/>
      <c r="U55" s="50"/>
    </row>
    <row r="56" spans="1:21" x14ac:dyDescent="0.25">
      <c r="A56" s="17"/>
      <c r="B56" s="17"/>
      <c r="C56" s="17" t="s">
        <v>63</v>
      </c>
      <c r="D56" s="5">
        <v>1500</v>
      </c>
      <c r="E56" s="5">
        <v>1500</v>
      </c>
      <c r="F56" s="5">
        <v>1500</v>
      </c>
      <c r="G56" s="5">
        <v>1500</v>
      </c>
      <c r="H56" s="5">
        <v>1500</v>
      </c>
      <c r="I56" s="5">
        <v>1500</v>
      </c>
      <c r="J56" s="5">
        <v>1500</v>
      </c>
      <c r="K56" s="5">
        <v>1500</v>
      </c>
      <c r="L56" s="5">
        <v>1500</v>
      </c>
      <c r="M56" s="34">
        <v>1500</v>
      </c>
      <c r="N56" s="37">
        <v>1500</v>
      </c>
      <c r="O56" s="34">
        <v>1500</v>
      </c>
      <c r="P56" s="37">
        <v>1550</v>
      </c>
      <c r="Q56" s="34">
        <v>1033.3599999999999</v>
      </c>
      <c r="R56" s="132">
        <v>1550</v>
      </c>
      <c r="S56" s="132">
        <v>1550</v>
      </c>
      <c r="T56" s="132">
        <v>1550</v>
      </c>
      <c r="U56" s="50"/>
    </row>
    <row r="57" spans="1:21" x14ac:dyDescent="0.25">
      <c r="A57" s="17"/>
      <c r="B57" s="17"/>
      <c r="C57" s="17" t="s">
        <v>64</v>
      </c>
      <c r="D57" s="5">
        <v>900</v>
      </c>
      <c r="E57" s="5">
        <v>570.5</v>
      </c>
      <c r="F57" s="5">
        <v>500</v>
      </c>
      <c r="G57" s="5">
        <v>245</v>
      </c>
      <c r="H57" s="5">
        <v>250</v>
      </c>
      <c r="I57" s="5">
        <v>262.5</v>
      </c>
      <c r="J57" s="5">
        <v>400</v>
      </c>
      <c r="K57" s="5">
        <v>0</v>
      </c>
      <c r="L57" s="5">
        <v>400</v>
      </c>
      <c r="M57" s="34">
        <v>150</v>
      </c>
      <c r="N57" s="37">
        <v>400</v>
      </c>
      <c r="O57" s="34">
        <v>300</v>
      </c>
      <c r="P57" s="37">
        <v>400</v>
      </c>
      <c r="Q57" s="34">
        <v>0</v>
      </c>
      <c r="R57" s="132">
        <v>400</v>
      </c>
      <c r="S57" s="132">
        <v>400</v>
      </c>
      <c r="T57" s="132">
        <v>400</v>
      </c>
      <c r="U57" s="50"/>
    </row>
    <row r="58" spans="1:21" x14ac:dyDescent="0.25">
      <c r="A58" s="17"/>
      <c r="B58" s="17"/>
      <c r="C58" s="17" t="s">
        <v>65</v>
      </c>
      <c r="D58" s="5">
        <v>120</v>
      </c>
      <c r="E58" s="5">
        <v>262</v>
      </c>
      <c r="F58" s="5">
        <v>120</v>
      </c>
      <c r="G58" s="5">
        <v>120</v>
      </c>
      <c r="H58" s="5">
        <v>120</v>
      </c>
      <c r="I58" s="5">
        <v>120</v>
      </c>
      <c r="J58" s="5">
        <v>120</v>
      </c>
      <c r="K58" s="5">
        <v>120</v>
      </c>
      <c r="L58" s="5">
        <v>120</v>
      </c>
      <c r="M58" s="34">
        <v>120</v>
      </c>
      <c r="N58" s="37">
        <v>120</v>
      </c>
      <c r="O58" s="34">
        <v>120</v>
      </c>
      <c r="P58" s="37">
        <v>120</v>
      </c>
      <c r="Q58" s="34">
        <v>80</v>
      </c>
      <c r="R58" s="132">
        <v>120</v>
      </c>
      <c r="S58" s="132">
        <v>120</v>
      </c>
      <c r="T58" s="132">
        <v>120</v>
      </c>
      <c r="U58" s="50"/>
    </row>
    <row r="59" spans="1:21" x14ac:dyDescent="0.25">
      <c r="A59" s="17"/>
      <c r="B59" s="17"/>
      <c r="C59" s="17" t="s">
        <v>66</v>
      </c>
      <c r="D59" s="5">
        <v>10</v>
      </c>
      <c r="E59" s="5">
        <v>0</v>
      </c>
      <c r="F59" s="5">
        <v>10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34">
        <v>0</v>
      </c>
      <c r="N59" s="37">
        <v>0</v>
      </c>
      <c r="O59" s="34">
        <v>0</v>
      </c>
      <c r="P59" s="37">
        <v>0</v>
      </c>
      <c r="Q59" s="34">
        <v>0</v>
      </c>
      <c r="R59" s="132">
        <v>0</v>
      </c>
      <c r="S59" s="132">
        <v>0</v>
      </c>
      <c r="T59" s="132">
        <v>0</v>
      </c>
      <c r="U59" s="50"/>
    </row>
    <row r="60" spans="1:21" x14ac:dyDescent="0.25">
      <c r="A60" s="17"/>
      <c r="B60" s="17"/>
      <c r="C60" s="17" t="s">
        <v>67</v>
      </c>
      <c r="D60" s="5">
        <v>37080</v>
      </c>
      <c r="E60" s="5">
        <v>37038.21</v>
      </c>
      <c r="F60" s="5">
        <v>37822</v>
      </c>
      <c r="G60" s="5">
        <v>37793.65</v>
      </c>
      <c r="H60" s="5">
        <v>38957</v>
      </c>
      <c r="I60" s="5">
        <v>40324.26</v>
      </c>
      <c r="J60" s="5">
        <v>40125</v>
      </c>
      <c r="K60" s="5">
        <v>40125.019999999997</v>
      </c>
      <c r="L60" s="18">
        <v>41329</v>
      </c>
      <c r="M60" s="34">
        <v>37117.82</v>
      </c>
      <c r="N60" s="39">
        <v>38500</v>
      </c>
      <c r="O60" s="34">
        <v>38899.910000000003</v>
      </c>
      <c r="P60" s="37">
        <v>39655</v>
      </c>
      <c r="Q60" s="34">
        <v>24570.57</v>
      </c>
      <c r="R60" s="132">
        <v>40870</v>
      </c>
      <c r="S60" s="132">
        <v>40870</v>
      </c>
      <c r="T60" s="132">
        <v>40870</v>
      </c>
      <c r="U60" s="50"/>
    </row>
    <row r="61" spans="1:21" x14ac:dyDescent="0.25">
      <c r="A61" s="17"/>
      <c r="B61" s="17"/>
      <c r="C61" s="17" t="s">
        <v>127</v>
      </c>
      <c r="D61" s="5"/>
      <c r="E61" s="5"/>
      <c r="F61" s="5"/>
      <c r="G61" s="5">
        <v>663.98</v>
      </c>
      <c r="H61" s="5"/>
      <c r="I61" s="5">
        <v>15</v>
      </c>
      <c r="J61" s="5">
        <v>0</v>
      </c>
      <c r="K61" s="5">
        <v>0</v>
      </c>
      <c r="L61" s="5">
        <v>0</v>
      </c>
      <c r="M61" s="34">
        <v>306.61</v>
      </c>
      <c r="N61" s="37">
        <v>100</v>
      </c>
      <c r="O61" s="34">
        <v>167.89</v>
      </c>
      <c r="P61" s="37">
        <v>100</v>
      </c>
      <c r="Q61" s="34">
        <v>131.78</v>
      </c>
      <c r="R61" s="132">
        <v>100</v>
      </c>
      <c r="S61" s="132">
        <v>100</v>
      </c>
      <c r="T61" s="132">
        <v>100</v>
      </c>
      <c r="U61" s="50"/>
    </row>
    <row r="62" spans="1:21" x14ac:dyDescent="0.25">
      <c r="A62" s="17"/>
      <c r="B62" s="17"/>
      <c r="C62" s="17" t="s">
        <v>68</v>
      </c>
      <c r="D62" s="5">
        <v>2900</v>
      </c>
      <c r="E62" s="5">
        <v>2633.4</v>
      </c>
      <c r="F62" s="5">
        <v>2900</v>
      </c>
      <c r="G62" s="5">
        <v>3285.07</v>
      </c>
      <c r="H62" s="5">
        <v>3200</v>
      </c>
      <c r="I62" s="5">
        <v>2671.8</v>
      </c>
      <c r="J62" s="5">
        <v>3200</v>
      </c>
      <c r="K62" s="5">
        <v>2567.36</v>
      </c>
      <c r="L62" s="16">
        <v>2750</v>
      </c>
      <c r="M62" s="34">
        <v>3888.39</v>
      </c>
      <c r="N62" s="37">
        <v>2300</v>
      </c>
      <c r="O62" s="34">
        <v>2019.96</v>
      </c>
      <c r="P62" s="37">
        <v>2000</v>
      </c>
      <c r="Q62" s="34">
        <v>1285.8599999999999</v>
      </c>
      <c r="R62" s="129">
        <v>2100</v>
      </c>
      <c r="S62" s="129">
        <v>2100</v>
      </c>
      <c r="T62" s="129">
        <v>2100</v>
      </c>
      <c r="U62" s="50"/>
    </row>
    <row r="63" spans="1:21" x14ac:dyDescent="0.25">
      <c r="A63" s="17"/>
      <c r="B63" s="17"/>
      <c r="C63" s="17" t="s">
        <v>69</v>
      </c>
      <c r="D63" s="5">
        <v>100</v>
      </c>
      <c r="E63" s="5">
        <v>70</v>
      </c>
      <c r="F63" s="5">
        <v>100</v>
      </c>
      <c r="G63" s="5">
        <v>37</v>
      </c>
      <c r="H63" s="5">
        <v>100</v>
      </c>
      <c r="I63" s="5">
        <v>218.72</v>
      </c>
      <c r="J63" s="5">
        <v>100</v>
      </c>
      <c r="K63" s="5">
        <v>50</v>
      </c>
      <c r="L63" s="5">
        <v>100</v>
      </c>
      <c r="M63" s="34">
        <v>160.05000000000001</v>
      </c>
      <c r="N63" s="37">
        <v>175</v>
      </c>
      <c r="O63" s="34">
        <v>63.49</v>
      </c>
      <c r="P63" s="37">
        <v>120</v>
      </c>
      <c r="Q63" s="34">
        <v>25</v>
      </c>
      <c r="R63" s="129">
        <v>100</v>
      </c>
      <c r="S63" s="129">
        <v>100</v>
      </c>
      <c r="T63" s="129">
        <v>100</v>
      </c>
      <c r="U63" s="50"/>
    </row>
    <row r="64" spans="1:21" x14ac:dyDescent="0.25">
      <c r="A64" s="17"/>
      <c r="B64" s="17"/>
      <c r="C64" s="17" t="s">
        <v>160</v>
      </c>
      <c r="D64" s="5"/>
      <c r="E64" s="5"/>
      <c r="F64" s="5"/>
      <c r="G64" s="5"/>
      <c r="H64" s="5"/>
      <c r="I64" s="5"/>
      <c r="J64" s="5"/>
      <c r="K64" s="5"/>
      <c r="L64" s="5"/>
      <c r="M64" s="34"/>
      <c r="N64" s="37"/>
      <c r="O64" s="34"/>
      <c r="P64" s="37"/>
      <c r="Q64" s="34"/>
      <c r="R64" s="129">
        <v>200</v>
      </c>
      <c r="S64" s="129">
        <v>200</v>
      </c>
      <c r="T64" s="129">
        <v>200</v>
      </c>
      <c r="U64" s="50"/>
    </row>
    <row r="65" spans="1:21" x14ac:dyDescent="0.25">
      <c r="A65" s="17"/>
      <c r="B65" s="17"/>
      <c r="C65" s="17" t="s">
        <v>70</v>
      </c>
      <c r="D65" s="5">
        <v>100</v>
      </c>
      <c r="E65" s="5">
        <v>0</v>
      </c>
      <c r="F65" s="5">
        <v>100</v>
      </c>
      <c r="G65" s="5">
        <v>0</v>
      </c>
      <c r="H65" s="5">
        <v>100</v>
      </c>
      <c r="I65" s="5">
        <v>206.28</v>
      </c>
      <c r="J65" s="5">
        <v>300</v>
      </c>
      <c r="K65" s="5">
        <v>167.53</v>
      </c>
      <c r="L65" s="5">
        <v>400</v>
      </c>
      <c r="M65" s="34">
        <v>112.35</v>
      </c>
      <c r="N65" s="37">
        <v>400</v>
      </c>
      <c r="O65" s="34">
        <v>295.22000000000003</v>
      </c>
      <c r="P65" s="37">
        <v>400</v>
      </c>
      <c r="Q65" s="34">
        <v>0</v>
      </c>
      <c r="R65" s="129">
        <v>0</v>
      </c>
      <c r="S65" s="129">
        <v>0</v>
      </c>
      <c r="T65" s="129">
        <v>0</v>
      </c>
      <c r="U65" s="50"/>
    </row>
    <row r="66" spans="1:21" x14ac:dyDescent="0.25">
      <c r="A66" s="17"/>
      <c r="B66" s="17"/>
      <c r="C66" s="17" t="s">
        <v>71</v>
      </c>
      <c r="D66" s="5">
        <v>400</v>
      </c>
      <c r="E66" s="5">
        <v>324</v>
      </c>
      <c r="F66" s="5">
        <v>400</v>
      </c>
      <c r="G66" s="5">
        <v>351</v>
      </c>
      <c r="H66" s="5">
        <v>400</v>
      </c>
      <c r="I66" s="5">
        <v>347</v>
      </c>
      <c r="J66" s="5">
        <v>400</v>
      </c>
      <c r="K66" s="5">
        <v>384</v>
      </c>
      <c r="L66" s="5">
        <v>400</v>
      </c>
      <c r="M66" s="34">
        <v>384</v>
      </c>
      <c r="N66" s="37">
        <v>400</v>
      </c>
      <c r="O66" s="34">
        <v>384</v>
      </c>
      <c r="P66" s="37">
        <v>385</v>
      </c>
      <c r="Q66" s="34">
        <v>256</v>
      </c>
      <c r="R66" s="129">
        <v>385</v>
      </c>
      <c r="S66" s="129">
        <v>385</v>
      </c>
      <c r="T66" s="129">
        <v>385</v>
      </c>
      <c r="U66" s="50"/>
    </row>
    <row r="67" spans="1:21" x14ac:dyDescent="0.25">
      <c r="A67" s="17"/>
      <c r="B67" s="17"/>
      <c r="C67" s="17" t="s">
        <v>72</v>
      </c>
      <c r="D67" s="5">
        <v>4000</v>
      </c>
      <c r="E67" s="5">
        <v>3999.96</v>
      </c>
      <c r="F67" s="5">
        <v>4000</v>
      </c>
      <c r="G67" s="5">
        <v>3999.96</v>
      </c>
      <c r="H67" s="5">
        <v>4000</v>
      </c>
      <c r="I67" s="5">
        <v>3999.96</v>
      </c>
      <c r="J67" s="5">
        <v>4000</v>
      </c>
      <c r="K67" s="5">
        <v>3999.96</v>
      </c>
      <c r="L67" s="5">
        <v>4000</v>
      </c>
      <c r="M67" s="34">
        <v>4187.21</v>
      </c>
      <c r="N67" s="37">
        <v>4200</v>
      </c>
      <c r="O67" s="34">
        <v>4200</v>
      </c>
      <c r="P67" s="37">
        <v>4325</v>
      </c>
      <c r="Q67" s="34">
        <v>2883.36</v>
      </c>
      <c r="R67" s="129">
        <v>4325</v>
      </c>
      <c r="S67" s="129">
        <v>4325</v>
      </c>
      <c r="T67" s="129">
        <v>4325</v>
      </c>
      <c r="U67" s="50"/>
    </row>
    <row r="68" spans="1:21" x14ac:dyDescent="0.25">
      <c r="A68" s="17"/>
      <c r="B68" s="17"/>
      <c r="C68" s="17" t="s">
        <v>73</v>
      </c>
      <c r="D68" s="5">
        <v>1000</v>
      </c>
      <c r="E68" s="5">
        <v>507</v>
      </c>
      <c r="F68" s="5">
        <v>700</v>
      </c>
      <c r="G68" s="5">
        <v>0</v>
      </c>
      <c r="H68" s="5">
        <v>500</v>
      </c>
      <c r="I68" s="5">
        <v>0</v>
      </c>
      <c r="J68" s="5">
        <v>500</v>
      </c>
      <c r="K68" s="5">
        <v>0</v>
      </c>
      <c r="L68" s="5">
        <v>300</v>
      </c>
      <c r="M68" s="34">
        <v>310</v>
      </c>
      <c r="N68" s="37">
        <v>200</v>
      </c>
      <c r="O68" s="34">
        <v>0</v>
      </c>
      <c r="P68" s="37">
        <v>200</v>
      </c>
      <c r="Q68" s="34">
        <v>400</v>
      </c>
      <c r="R68" s="129">
        <v>200</v>
      </c>
      <c r="S68" s="129">
        <v>200</v>
      </c>
      <c r="T68" s="129">
        <v>200</v>
      </c>
      <c r="U68" s="50"/>
    </row>
    <row r="69" spans="1:21" x14ac:dyDescent="0.25">
      <c r="A69" s="17"/>
      <c r="B69" s="17"/>
      <c r="C69" s="17" t="s">
        <v>74</v>
      </c>
      <c r="D69" s="5">
        <v>175</v>
      </c>
      <c r="E69" s="5">
        <v>160.19999999999999</v>
      </c>
      <c r="F69" s="5">
        <v>175</v>
      </c>
      <c r="G69" s="5">
        <v>180.05</v>
      </c>
      <c r="H69" s="5">
        <v>200</v>
      </c>
      <c r="I69" s="5">
        <v>180.28</v>
      </c>
      <c r="J69" s="5">
        <v>200</v>
      </c>
      <c r="K69" s="5">
        <v>132.99</v>
      </c>
      <c r="L69" s="5">
        <v>200</v>
      </c>
      <c r="M69" s="34">
        <v>251.34</v>
      </c>
      <c r="N69" s="37">
        <v>250</v>
      </c>
      <c r="O69" s="34">
        <v>20158.48</v>
      </c>
      <c r="P69" s="37">
        <v>200</v>
      </c>
      <c r="Q69" s="34">
        <v>45</v>
      </c>
      <c r="R69" s="129">
        <v>200</v>
      </c>
      <c r="S69" s="129">
        <v>200</v>
      </c>
      <c r="T69" s="129">
        <v>200</v>
      </c>
      <c r="U69" s="50"/>
    </row>
    <row r="70" spans="1:21" x14ac:dyDescent="0.25">
      <c r="A70" s="17"/>
      <c r="B70" s="17"/>
      <c r="C70" s="17" t="s">
        <v>126</v>
      </c>
      <c r="D70" s="5"/>
      <c r="E70" s="5"/>
      <c r="F70" s="5"/>
      <c r="G70" s="5"/>
      <c r="H70" s="5"/>
      <c r="I70" s="5"/>
      <c r="J70" s="5"/>
      <c r="K70" s="5"/>
      <c r="L70" s="5"/>
      <c r="M70" s="34"/>
      <c r="N70" s="37">
        <v>2000</v>
      </c>
      <c r="O70" s="34">
        <v>2000</v>
      </c>
      <c r="P70" s="37">
        <v>2000</v>
      </c>
      <c r="Q70" s="34">
        <v>2000</v>
      </c>
      <c r="R70" s="129">
        <v>2000</v>
      </c>
      <c r="S70" s="129">
        <v>2000</v>
      </c>
      <c r="T70" s="129">
        <v>2000</v>
      </c>
      <c r="U70" s="50"/>
    </row>
    <row r="71" spans="1:21" x14ac:dyDescent="0.25">
      <c r="A71" s="17"/>
      <c r="B71" s="17"/>
      <c r="C71" s="17" t="s">
        <v>75</v>
      </c>
      <c r="D71" s="5">
        <v>12645</v>
      </c>
      <c r="E71" s="5">
        <v>11340.73</v>
      </c>
      <c r="F71" s="5">
        <v>12645</v>
      </c>
      <c r="G71" s="5">
        <v>8590</v>
      </c>
      <c r="H71" s="5">
        <v>10600</v>
      </c>
      <c r="I71" s="5">
        <v>9968</v>
      </c>
      <c r="J71" s="5">
        <v>8635</v>
      </c>
      <c r="K71" s="5">
        <v>9004</v>
      </c>
      <c r="L71" s="5">
        <v>8950</v>
      </c>
      <c r="M71" s="34">
        <v>9572</v>
      </c>
      <c r="N71" s="37">
        <v>8000</v>
      </c>
      <c r="O71" s="34">
        <v>6998</v>
      </c>
      <c r="P71" s="37">
        <v>7600</v>
      </c>
      <c r="Q71" s="34">
        <v>0</v>
      </c>
      <c r="R71" s="129">
        <v>9300</v>
      </c>
      <c r="S71" s="129">
        <v>9300</v>
      </c>
      <c r="T71" s="129">
        <v>9300</v>
      </c>
      <c r="U71" s="51"/>
    </row>
    <row r="72" spans="1:21" x14ac:dyDescent="0.25">
      <c r="A72" s="17"/>
      <c r="B72" s="17"/>
      <c r="C72" s="17" t="s">
        <v>76</v>
      </c>
      <c r="D72" s="5">
        <v>5400</v>
      </c>
      <c r="E72" s="5">
        <v>5488.12</v>
      </c>
      <c r="F72" s="5">
        <v>5400</v>
      </c>
      <c r="G72" s="5">
        <v>5360.45</v>
      </c>
      <c r="H72" s="5">
        <f>ROUND(SUM(H23+H25+H29+H34+H36+H43+H56+H58+H60+H67)*0.0765,0)</f>
        <v>5116</v>
      </c>
      <c r="I72" s="5">
        <v>5502.45</v>
      </c>
      <c r="J72" s="5">
        <f>ROUND(SUM(J23+J25+J29+J34+J36+J43+J56+J58+J60+J67)*0.0765,0)</f>
        <v>5205</v>
      </c>
      <c r="K72" s="5">
        <v>5702.72</v>
      </c>
      <c r="L72" s="5">
        <f>ROUND(SUM(L23+L25+L29+L34+L36+L43+L56+L58+L60+L67)*0.0765,0)</f>
        <v>5347</v>
      </c>
      <c r="M72" s="34">
        <v>6270.87</v>
      </c>
      <c r="N72" s="37">
        <v>5314</v>
      </c>
      <c r="O72" s="34">
        <v>5879.4</v>
      </c>
      <c r="P72" s="37">
        <v>5550</v>
      </c>
      <c r="Q72" s="34">
        <v>3948.02</v>
      </c>
      <c r="R72" s="129">
        <f>ROUND(SUM(R23+R25+R29+R30+R34+R36+R56+R58+R60+R67)*0.0765,0)</f>
        <v>6019</v>
      </c>
      <c r="S72" s="129">
        <f>ROUND(SUM(S23+S25+S29+S30+S34+S36+S56+S58+S60+S67)*0.0765,0)</f>
        <v>6019</v>
      </c>
      <c r="T72" s="129">
        <f>ROUND(SUM(T23+T25+T29+T30+T34+T36+T56+T58+T60+T67)*0.0765,0)</f>
        <v>6019</v>
      </c>
      <c r="U72" s="50"/>
    </row>
    <row r="73" spans="1:21" ht="15.75" thickBot="1" x14ac:dyDescent="0.3">
      <c r="A73" s="17"/>
      <c r="B73" s="17"/>
      <c r="C73" s="17" t="s">
        <v>135</v>
      </c>
      <c r="D73" s="5">
        <v>7210</v>
      </c>
      <c r="E73" s="5">
        <v>7132.34</v>
      </c>
      <c r="F73" s="5">
        <v>7210</v>
      </c>
      <c r="G73" s="5">
        <v>7245.18</v>
      </c>
      <c r="H73" s="5">
        <v>7500</v>
      </c>
      <c r="I73" s="5">
        <v>6685.77</v>
      </c>
      <c r="J73" s="5">
        <v>8200</v>
      </c>
      <c r="K73" s="5">
        <v>9126.89</v>
      </c>
      <c r="L73" s="5">
        <v>9720</v>
      </c>
      <c r="M73" s="34">
        <v>9045.2199999999993</v>
      </c>
      <c r="N73" s="37">
        <v>10870</v>
      </c>
      <c r="O73" s="34">
        <v>9970.99</v>
      </c>
      <c r="P73" s="37">
        <v>11660</v>
      </c>
      <c r="Q73" s="34">
        <v>8089.12</v>
      </c>
      <c r="R73" s="129">
        <v>12900</v>
      </c>
      <c r="S73" s="129">
        <v>12900</v>
      </c>
      <c r="T73" s="129">
        <v>12900</v>
      </c>
      <c r="U73" s="50"/>
    </row>
    <row r="74" spans="1:21" ht="15.75" hidden="1" thickBot="1" x14ac:dyDescent="0.3">
      <c r="A74" s="17"/>
      <c r="B74" s="17"/>
      <c r="C74" s="17" t="s">
        <v>77</v>
      </c>
      <c r="D74" s="5"/>
      <c r="E74" s="5">
        <v>0</v>
      </c>
      <c r="F74" s="5"/>
      <c r="G74" s="5">
        <v>748.62</v>
      </c>
      <c r="H74" s="5"/>
      <c r="I74" s="5">
        <v>0</v>
      </c>
      <c r="J74" s="5">
        <v>0</v>
      </c>
      <c r="K74" s="5">
        <v>0</v>
      </c>
      <c r="L74" s="5"/>
      <c r="M74" s="34"/>
      <c r="N74" s="37">
        <v>0</v>
      </c>
      <c r="O74" s="34"/>
      <c r="P74" s="37"/>
      <c r="Q74" s="34"/>
      <c r="R74" s="129"/>
      <c r="S74" s="39"/>
      <c r="T74" s="39"/>
      <c r="U74" s="50"/>
    </row>
    <row r="75" spans="1:21" ht="15.75" hidden="1" thickBot="1" x14ac:dyDescent="0.3">
      <c r="A75" s="17"/>
      <c r="B75" s="17"/>
      <c r="C75" s="17" t="s">
        <v>78</v>
      </c>
      <c r="D75" s="7"/>
      <c r="E75" s="7">
        <v>50000</v>
      </c>
      <c r="F75" s="7"/>
      <c r="G75" s="7">
        <v>25000</v>
      </c>
      <c r="H75" s="7"/>
      <c r="I75" s="7">
        <v>0</v>
      </c>
      <c r="J75" s="7">
        <v>0</v>
      </c>
      <c r="K75" s="7">
        <v>0</v>
      </c>
      <c r="L75" s="7"/>
      <c r="M75" s="35"/>
      <c r="N75" s="40">
        <v>0</v>
      </c>
      <c r="O75" s="35"/>
      <c r="P75" s="40"/>
      <c r="Q75" s="35"/>
      <c r="R75" s="133"/>
      <c r="S75" s="134"/>
      <c r="T75" s="134"/>
      <c r="U75" s="50"/>
    </row>
    <row r="76" spans="1:21" ht="22.15" customHeight="1" thickBot="1" x14ac:dyDescent="0.3">
      <c r="A76" s="17"/>
      <c r="B76" s="17"/>
      <c r="C76" s="17" t="s">
        <v>121</v>
      </c>
      <c r="D76" s="8">
        <f t="shared" ref="D76:S76" si="7">ROUND(SUM(D22:D75),5)</f>
        <v>137470</v>
      </c>
      <c r="E76" s="8">
        <f t="shared" si="7"/>
        <v>190112.22</v>
      </c>
      <c r="F76" s="8">
        <f t="shared" si="7"/>
        <v>146202</v>
      </c>
      <c r="G76" s="8">
        <f t="shared" si="7"/>
        <v>175392.19</v>
      </c>
      <c r="H76" s="8">
        <f t="shared" si="7"/>
        <v>159233</v>
      </c>
      <c r="I76" s="8">
        <f t="shared" si="7"/>
        <v>152367.67999999999</v>
      </c>
      <c r="J76" s="8">
        <f t="shared" si="7"/>
        <v>159290</v>
      </c>
      <c r="K76" s="8">
        <f t="shared" si="7"/>
        <v>156043.85999999999</v>
      </c>
      <c r="L76" s="8">
        <f t="shared" si="7"/>
        <v>166066</v>
      </c>
      <c r="M76" s="36">
        <f t="shared" si="7"/>
        <v>155013.43</v>
      </c>
      <c r="N76" s="36">
        <f t="shared" si="7"/>
        <v>159129</v>
      </c>
      <c r="O76" s="36">
        <f t="shared" si="7"/>
        <v>169088.3</v>
      </c>
      <c r="P76" s="36">
        <f t="shared" si="7"/>
        <v>164945</v>
      </c>
      <c r="Q76" s="36">
        <f t="shared" si="7"/>
        <v>99375.52</v>
      </c>
      <c r="R76" s="135">
        <f t="shared" si="7"/>
        <v>175169</v>
      </c>
      <c r="S76" s="135">
        <f t="shared" si="7"/>
        <v>175569</v>
      </c>
      <c r="T76" s="135">
        <f t="shared" ref="T76" si="8">ROUND(SUM(T22:T75),5)</f>
        <v>175569</v>
      </c>
      <c r="U76" s="50"/>
    </row>
    <row r="77" spans="1:21" ht="19.899999999999999" customHeight="1" x14ac:dyDescent="0.25">
      <c r="A77" s="30"/>
      <c r="B77" s="17"/>
      <c r="C77" s="4" t="s">
        <v>79</v>
      </c>
      <c r="D77" s="8">
        <f t="shared" ref="D77:N77" si="9">ROUND(D3+D21-D76,5)</f>
        <v>-3000</v>
      </c>
      <c r="E77" s="8">
        <f t="shared" si="9"/>
        <v>-33474</v>
      </c>
      <c r="F77" s="8">
        <f t="shared" si="9"/>
        <v>-3000</v>
      </c>
      <c r="G77" s="8">
        <f t="shared" si="9"/>
        <v>-17006.82</v>
      </c>
      <c r="H77" s="8">
        <f t="shared" si="9"/>
        <v>-20000</v>
      </c>
      <c r="I77" s="8">
        <f t="shared" si="9"/>
        <v>-7559.64</v>
      </c>
      <c r="J77" s="8">
        <f t="shared" si="9"/>
        <v>-15000</v>
      </c>
      <c r="K77" s="8">
        <f t="shared" si="9"/>
        <v>-8128.1</v>
      </c>
      <c r="L77" s="8">
        <f t="shared" si="9"/>
        <v>-13000</v>
      </c>
      <c r="M77" s="36">
        <f t="shared" si="9"/>
        <v>-2930.92</v>
      </c>
      <c r="N77" s="36">
        <f t="shared" si="9"/>
        <v>-6500</v>
      </c>
      <c r="O77" s="36">
        <f>ROUND(O21-O76,5)</f>
        <v>5454.21</v>
      </c>
      <c r="P77" s="36">
        <f t="shared" ref="P77:Q77" si="10">ROUND(P21-P76,5)</f>
        <v>-2000</v>
      </c>
      <c r="Q77" s="36">
        <f t="shared" si="10"/>
        <v>39578.29</v>
      </c>
      <c r="R77" s="135">
        <v>-15000</v>
      </c>
      <c r="S77" s="135">
        <v>-15000</v>
      </c>
      <c r="T77" s="135">
        <v>-15000</v>
      </c>
      <c r="U77" s="50"/>
    </row>
    <row r="78" spans="1:21" x14ac:dyDescent="0.25">
      <c r="R78" s="88"/>
      <c r="S78" s="88"/>
      <c r="T78" s="88"/>
      <c r="U78" s="50"/>
    </row>
    <row r="79" spans="1:21" x14ac:dyDescent="0.25">
      <c r="S79" s="31"/>
    </row>
    <row r="80" spans="1:21" x14ac:dyDescent="0.25">
      <c r="M80" s="33"/>
      <c r="O80" s="33"/>
      <c r="Q80" s="33"/>
    </row>
    <row r="81" spans="13:17" x14ac:dyDescent="0.25">
      <c r="M81" s="33"/>
      <c r="O81" s="33"/>
      <c r="Q81" s="33"/>
    </row>
  </sheetData>
  <printOptions horizontalCentered="1" gridLines="1"/>
  <pageMargins left="0.2" right="0.2" top="1" bottom="0.75" header="0.3" footer="0.3"/>
  <pageSetup scale="90" fitToHeight="0" orientation="landscape" r:id="rId1"/>
  <headerFooter>
    <oddHeader xml:space="preserve">&amp;C&amp;"-,Bold"&amp;14Town of Roseboom
General Fund &amp;"-,Regular"&amp;11
</oddHeader>
    <oddFooter>&amp;L&amp;D&amp;R&amp;P of &amp;N</oddFooter>
  </headerFooter>
  <rowBreaks count="1" manualBreakCount="1">
    <brk id="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2020 BUDGET</vt:lpstr>
      <vt:lpstr>summary</vt:lpstr>
      <vt:lpstr>highway</vt:lpstr>
      <vt:lpstr>general</vt:lpstr>
      <vt:lpstr>general!Print_Area</vt:lpstr>
      <vt:lpstr>highway!Print_Area</vt:lpstr>
      <vt:lpstr>summary!Print_Area</vt:lpstr>
      <vt:lpstr>general!Print_Titles</vt:lpstr>
      <vt:lpstr>highway!Print_Titles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Bonnie Roes</dc:creator>
  <cp:lastModifiedBy>Erin Seeley</cp:lastModifiedBy>
  <cp:lastPrinted>2019-11-08T20:11:36Z</cp:lastPrinted>
  <dcterms:created xsi:type="dcterms:W3CDTF">2014-08-29T14:46:49Z</dcterms:created>
  <dcterms:modified xsi:type="dcterms:W3CDTF">2019-11-09T03:31:53Z</dcterms:modified>
</cp:coreProperties>
</file>